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인" sheetId="1" r:id="rId5"/>
    <sheet state="visible" name="항목" sheetId="2" r:id="rId6"/>
    <sheet state="visible" name="결재 방식" sheetId="3" r:id="rId7"/>
    <sheet state="hidden" name="1월" sheetId="4" r:id="rId8"/>
    <sheet state="hidden" name="2월" sheetId="5" r:id="rId9"/>
    <sheet state="hidden" name="3월" sheetId="6" r:id="rId10"/>
    <sheet state="hidden" name="4월" sheetId="7" r:id="rId11"/>
    <sheet state="visible" name="5월" sheetId="8" r:id="rId12"/>
    <sheet state="hidden" name="6월" sheetId="9" r:id="rId13"/>
    <sheet state="hidden" name="7월" sheetId="10" r:id="rId14"/>
    <sheet state="hidden" name="8월" sheetId="11" r:id="rId15"/>
    <sheet state="hidden" name="9월" sheetId="12" r:id="rId16"/>
    <sheet state="hidden" name="10월" sheetId="13" r:id="rId17"/>
    <sheet state="hidden" name="11월" sheetId="14" r:id="rId18"/>
    <sheet state="hidden" name="12월" sheetId="15" r:id="rId19"/>
    <sheet state="visible" name="예산" sheetId="16" r:id="rId20"/>
    <sheet state="visible" name="결산" sheetId="17" r:id="rId21"/>
    <sheet state="visible" name="연간_항목별수입" sheetId="18" r:id="rId22"/>
    <sheet state="visible" name="연간_카드별지출" sheetId="19" r:id="rId23"/>
    <sheet state="visible" name="연간_항목별지출" sheetId="20" r:id="rId24"/>
    <sheet state="visible" name="연간_세부항목별지출" sheetId="21" r:id="rId25"/>
    <sheet state="visible" name="자산현황" sheetId="22" r:id="rId26"/>
    <sheet state="visible" name="계좌현황" sheetId="23" r:id="rId27"/>
    <sheet state="visible" name="비상금관리" sheetId="24" r:id="rId28"/>
    <sheet state="visible" name="예금관리" sheetId="25" r:id="rId29"/>
    <sheet state="visible" name="적금관리" sheetId="26" r:id="rId30"/>
    <sheet state="visible" name="투자관리" sheetId="27" r:id="rId31"/>
    <sheet state="visible" name="매매" sheetId="28" r:id="rId32"/>
    <sheet state="visible" name="부채관리" sheetId="29" r:id="rId33"/>
    <sheet state="visible" name="대출1" sheetId="30" r:id="rId34"/>
    <sheet state="hidden" name="대출2" sheetId="31" r:id="rId35"/>
    <sheet state="hidden" name="대출3" sheetId="32" r:id="rId36"/>
    <sheet state="hidden" name="대출4" sheetId="33" r:id="rId37"/>
    <sheet state="hidden" name="대출5" sheetId="34" r:id="rId38"/>
  </sheets>
  <definedNames>
    <definedName name="매수일">'매매'!$F$4:$F$1000</definedName>
    <definedName name="매수수량">'매매'!$H$4:$H$1000</definedName>
    <definedName name="매도월">'매매'!$J$4:$J$1000</definedName>
    <definedName name="총비용">'매매'!$U$4:$U$1000</definedName>
    <definedName localSheetId="2" name="대분류">'결재 방식'!$D$3:$AH$3</definedName>
    <definedName name="매도금액">'매매'!$T$4:$T$1000</definedName>
    <definedName name="순매도금액">'매매'!$V$4:$V$1000</definedName>
    <definedName name="평가손익">'매매'!$O$4:$O$1000</definedName>
    <definedName name="총손익">'매매'!$W$4:$W$1000</definedName>
    <definedName name="매도수량">'매매'!$S$4:$S$1000</definedName>
    <definedName name="대분류">'항목'!$C$3:$P$3</definedName>
    <definedName name="계좌이름">'매매'!$C$4:$C$1000</definedName>
    <definedName name="매도일">'매매'!$P$4:$P$1000</definedName>
    <definedName localSheetId="2" name="소분류">'결재 방식'!$D$4:$AH$18</definedName>
    <definedName localSheetId="2" name="계정">'결재 방식'!$B$4:$B$10</definedName>
    <definedName name="평가금액">'매매'!$N$4:$N$1000</definedName>
    <definedName name="매수금액">'매매'!$I$4:$I$1000</definedName>
    <definedName name="소분류">'항목'!$C$4:$P$18</definedName>
    <definedName name="종목명">'매매'!$E$4:$E$1000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수식 이상한지 값이 이상하게 들어감</t>
      </text>
    </comment>
  </commentList>
</comments>
</file>

<file path=xl/sharedStrings.xml><?xml version="1.0" encoding="utf-8"?>
<sst xmlns="http://schemas.openxmlformats.org/spreadsheetml/2006/main" count="1953" uniqueCount="503">
  <si>
    <r>
      <rPr>
        <rFont val="맑은 고딕"/>
        <color rgb="FF757070"/>
        <sz val="10.0"/>
      </rPr>
      <t xml:space="preserve">▷ </t>
    </r>
    <r>
      <rPr>
        <rFont val="맑은 고딕"/>
        <color rgb="FF757070"/>
        <sz val="10.0"/>
      </rPr>
      <t>항목설정</t>
    </r>
  </si>
  <si>
    <t>▷ 수입</t>
  </si>
  <si>
    <t>└ 연간 항목별 수입</t>
  </si>
  <si>
    <t>▷ 지출</t>
  </si>
  <si>
    <t>월목표저축액</t>
  </si>
  <si>
    <t>└ 연간 카드별 지출</t>
  </si>
  <si>
    <t>월목표저축률</t>
  </si>
  <si>
    <t>└ 연간 항목별 지출</t>
  </si>
  <si>
    <t>└ 연간 세부항목별 지출</t>
  </si>
  <si>
    <t>월별 리포트</t>
  </si>
  <si>
    <t>▷ 예산</t>
  </si>
  <si>
    <t>계</t>
  </si>
  <si>
    <t>평균</t>
  </si>
  <si>
    <t>▷ 결산</t>
  </si>
  <si>
    <t>이월</t>
  </si>
  <si>
    <t>▷ 자산현황</t>
  </si>
  <si>
    <t>순수입</t>
  </si>
  <si>
    <t>총지출</t>
  </si>
  <si>
    <t>저축성지출</t>
  </si>
  <si>
    <t>소비성지출</t>
  </si>
  <si>
    <t>잔액</t>
  </si>
  <si>
    <t>이월금 제외</t>
  </si>
  <si>
    <t>저축비율</t>
  </si>
  <si>
    <t>소비비율</t>
  </si>
  <si>
    <t>월별 순수입 및 총지출</t>
  </si>
  <si>
    <t>월간 항목별 지출 차트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</si>
  <si>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</si>
  <si>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</si>
  <si>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</si>
  <si>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</si>
  <si>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</si>
  <si>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</si>
  <si>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</si>
  <si>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</si>
  <si>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</si>
  <si>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</si>
  <si>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</si>
  <si>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</si>
  <si>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◀  항목</t>
  </si>
  <si>
    <t>지출구분</t>
  </si>
  <si>
    <t>수입</t>
  </si>
  <si>
    <t>식비</t>
  </si>
  <si>
    <t>주거비</t>
  </si>
  <si>
    <t>생활용품비</t>
  </si>
  <si>
    <t>의류미용비</t>
  </si>
  <si>
    <t>교육비</t>
  </si>
  <si>
    <t>구독료</t>
  </si>
  <si>
    <t>의료보험비</t>
  </si>
  <si>
    <t>유류교통비</t>
  </si>
  <si>
    <t>통신비</t>
  </si>
  <si>
    <t>경조사회비</t>
  </si>
  <si>
    <t>용돈</t>
  </si>
  <si>
    <t>추가항목</t>
  </si>
  <si>
    <t>계좌이체</t>
  </si>
  <si>
    <t>적금</t>
  </si>
  <si>
    <t>시장/마트</t>
  </si>
  <si>
    <t>재산세</t>
  </si>
  <si>
    <t>가구/가전</t>
  </si>
  <si>
    <t>의류</t>
  </si>
  <si>
    <t>학교</t>
  </si>
  <si>
    <t>쿠팡</t>
  </si>
  <si>
    <t>병원</t>
  </si>
  <si>
    <t>자동차보험</t>
  </si>
  <si>
    <t>핸드폰</t>
  </si>
  <si>
    <t>축의금</t>
  </si>
  <si>
    <t>승재 용돈</t>
  </si>
  <si>
    <t>필요한 것</t>
  </si>
  <si>
    <t>현금</t>
  </si>
  <si>
    <t>급여</t>
  </si>
  <si>
    <t>주택청약(은지 + 승재)</t>
  </si>
  <si>
    <t>외식/배달</t>
  </si>
  <si>
    <t>주담대 원리금</t>
  </si>
  <si>
    <t>주방/욕실</t>
  </si>
  <si>
    <t>패션잡화</t>
  </si>
  <si>
    <t>학원</t>
  </si>
  <si>
    <t>코웨이</t>
  </si>
  <si>
    <t>약국</t>
  </si>
  <si>
    <t>자동차세</t>
  </si>
  <si>
    <t>인터넷</t>
  </si>
  <si>
    <t>조의금</t>
  </si>
  <si>
    <t>은지 용돈</t>
  </si>
  <si>
    <t>추가하세요</t>
  </si>
  <si>
    <t>00신용</t>
  </si>
  <si>
    <t>상여</t>
  </si>
  <si>
    <t>IRP(승재)</t>
  </si>
  <si>
    <t>간식</t>
  </si>
  <si>
    <t>관리비</t>
  </si>
  <si>
    <t>오피스/문구</t>
  </si>
  <si>
    <t>세탁비</t>
  </si>
  <si>
    <t>도서</t>
  </si>
  <si>
    <t>유튜브</t>
  </si>
  <si>
    <t>영양제</t>
  </si>
  <si>
    <t>유류비/충전비</t>
  </si>
  <si>
    <t>IPTV</t>
  </si>
  <si>
    <t>기부금</t>
  </si>
  <si>
    <t xml:space="preserve"> </t>
  </si>
  <si>
    <t>00체크</t>
  </si>
  <si>
    <t>투자수익</t>
  </si>
  <si>
    <t>IRP(은지)</t>
  </si>
  <si>
    <t>술/회식</t>
  </si>
  <si>
    <t>기타 생활용품</t>
  </si>
  <si>
    <t>기타 의류</t>
  </si>
  <si>
    <t>강의</t>
  </si>
  <si>
    <t>애플(승재)</t>
  </si>
  <si>
    <t>보험료</t>
  </si>
  <si>
    <t>수리비</t>
  </si>
  <si>
    <t>모임회비</t>
  </si>
  <si>
    <t>이자</t>
  </si>
  <si>
    <t>퇴직연금(승재)</t>
  </si>
  <si>
    <t>커피숍</t>
  </si>
  <si>
    <t>기타 잡지출</t>
  </si>
  <si>
    <t>화장품</t>
  </si>
  <si>
    <t>기타 교육</t>
  </si>
  <si>
    <t>애플(은지)</t>
  </si>
  <si>
    <t>기타 의료비</t>
  </si>
  <si>
    <t>톨비/하이패스</t>
  </si>
  <si>
    <t>선물</t>
  </si>
  <si>
    <t>부수익</t>
  </si>
  <si>
    <t>퇴직연금(은지)</t>
  </si>
  <si>
    <t>기타 식비</t>
  </si>
  <si>
    <t>미용실</t>
  </si>
  <si>
    <t>아파트아이</t>
  </si>
  <si>
    <t>주차비</t>
  </si>
  <si>
    <t>부모님 용돈</t>
  </si>
  <si>
    <t>기타 수입</t>
  </si>
  <si>
    <t>여행 적금</t>
  </si>
  <si>
    <t>기타 미용</t>
  </si>
  <si>
    <t>넷플릭스</t>
  </si>
  <si>
    <t>버스/지하철</t>
  </si>
  <si>
    <t>명절 용돈</t>
  </si>
  <si>
    <t>적금식 투자</t>
  </si>
  <si>
    <t>구글 드라이브</t>
  </si>
  <si>
    <t>택시</t>
  </si>
  <si>
    <t>단기 투자</t>
  </si>
  <si>
    <t>기차</t>
  </si>
  <si>
    <t>청년도약적금</t>
  </si>
  <si>
    <t>항공</t>
  </si>
  <si>
    <t>곗돈(은지)</t>
  </si>
  <si>
    <t>기타 교통</t>
  </si>
  <si>
    <t>기타</t>
  </si>
  <si>
    <t>예상 금액</t>
  </si>
  <si>
    <t>결재 방식</t>
  </si>
  <si>
    <t>예상금액</t>
  </si>
  <si>
    <t>승재 계좌</t>
  </si>
  <si>
    <t>은지 신용카드</t>
  </si>
  <si>
    <t>미정</t>
  </si>
  <si>
    <t>납부 날 예산 조정</t>
  </si>
  <si>
    <t>승재 신용카드</t>
  </si>
  <si>
    <t>핸드폰(은지+승재)</t>
  </si>
  <si>
    <t>경조사 적금 계좌</t>
  </si>
  <si>
    <t>은지 체크카드</t>
  </si>
  <si>
    <t>주택청약(은지+승재)</t>
  </si>
  <si>
    <t>은지 계좌</t>
  </si>
  <si>
    <t>각자 계좌</t>
  </si>
  <si>
    <t>비상금 계좌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</si>
  <si>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01월                    </t>
    </r>
    <r>
      <rPr>
        <rFont val="맑은 고딕"/>
        <b/>
        <color rgb="FF757070"/>
        <sz val="16.0"/>
      </rPr>
      <t>▶</t>
    </r>
  </si>
  <si>
    <t>총 수입</t>
  </si>
  <si>
    <t>이번달 목표</t>
  </si>
  <si>
    <t>필수지출</t>
  </si>
  <si>
    <t>총 지출</t>
  </si>
  <si>
    <t>차액</t>
  </si>
  <si>
    <t>무지출 성공</t>
  </si>
  <si>
    <t>변동지출 달력</t>
  </si>
  <si>
    <t>소비성 지출 분석</t>
  </si>
  <si>
    <t>일</t>
  </si>
  <si>
    <t>월</t>
  </si>
  <si>
    <t>화</t>
  </si>
  <si>
    <t>수</t>
  </si>
  <si>
    <t>목</t>
  </si>
  <si>
    <t>금</t>
  </si>
  <si>
    <t>토</t>
  </si>
  <si>
    <t>항목</t>
  </si>
  <si>
    <t>지출계</t>
  </si>
  <si>
    <t>예산</t>
  </si>
  <si>
    <t>예산대비</t>
  </si>
  <si>
    <t>전월지출</t>
  </si>
  <si>
    <t>전월대비</t>
  </si>
  <si>
    <t>MEMO</t>
  </si>
  <si>
    <t>지출</t>
  </si>
  <si>
    <t>고정수입</t>
  </si>
  <si>
    <t>날짜</t>
  </si>
  <si>
    <t>대분류</t>
  </si>
  <si>
    <t>소분류</t>
  </si>
  <si>
    <t>내용</t>
  </si>
  <si>
    <t>금액</t>
  </si>
  <si>
    <t>구분</t>
  </si>
  <si>
    <t>지출 내용</t>
  </si>
  <si>
    <t>결제금액</t>
  </si>
  <si>
    <t>할인</t>
  </si>
  <si>
    <t>실지출</t>
  </si>
  <si>
    <t>비고</t>
  </si>
  <si>
    <t>총 예산</t>
  </si>
  <si>
    <t>부가수입</t>
  </si>
  <si>
    <t>고정지출</t>
  </si>
  <si>
    <t>실지출 계</t>
  </si>
  <si>
    <t>예산 잔액</t>
  </si>
  <si>
    <t>변동지출</t>
  </si>
  <si>
    <t>변동지출 예산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</si>
  <si>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02월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</si>
  <si>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03월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</si>
  <si>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04월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</si>
  <si>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05월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</si>
  <si>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06월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</si>
  <si>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07월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</si>
  <si>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08월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</si>
  <si>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09월                    </t>
    </r>
    <r>
      <rPr>
        <rFont val="맑은 고딕"/>
        <b/>
        <color rgb="FF757070"/>
        <sz val="16.0"/>
      </rPr>
      <t>▶</t>
    </r>
  </si>
  <si>
    <t xml:space="preserve">- 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</si>
  <si>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10월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</si>
  <si>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11월                    </t>
    </r>
    <r>
      <rPr>
        <rFont val="맑은 고딕"/>
        <b/>
        <color rgb="FF757070"/>
        <sz val="16.0"/>
      </rPr>
      <t>▶</t>
    </r>
  </si>
  <si>
    <r>
      <rPr>
        <rFont val="Arial"/>
        <b/>
        <color rgb="FF757070"/>
        <sz val="16.0"/>
      </rPr>
      <t>◀</t>
    </r>
    <r>
      <rPr>
        <rFont val="Arial"/>
        <b/>
        <color rgb="FF757070"/>
        <sz val="12.0"/>
      </rPr>
      <t xml:space="preserve">                    12월                    </t>
    </r>
    <r>
      <rPr>
        <rFont val="Arial"/>
        <b/>
        <color rgb="FF757070"/>
        <sz val="16.0"/>
      </rPr>
      <t>▶</t>
    </r>
  </si>
  <si>
    <t>◀  예산</t>
  </si>
  <si>
    <t>수입 총계</t>
  </si>
  <si>
    <t>지출 총계</t>
  </si>
  <si>
    <t>수입 지출 차액</t>
  </si>
  <si>
    <t>◀  결산</t>
  </si>
  <si>
    <t>총계</t>
  </si>
  <si>
    <t>◀  연간 항목별 수입</t>
  </si>
  <si>
    <t>주소득계</t>
  </si>
  <si>
    <t>부소득계</t>
  </si>
  <si>
    <t>주소득율</t>
  </si>
  <si>
    <t>부소득율</t>
  </si>
  <si>
    <t>◀  연간 카드별 지출</t>
  </si>
  <si>
    <t>대한항공 030 or 삼성 sfc 마일리지</t>
  </si>
  <si>
    <t>kg 모빌카드</t>
  </si>
  <si>
    <t>신한카드 Mr.Life</t>
  </si>
  <si>
    <t>새마을 더나은카드</t>
  </si>
  <si>
    <t>현대카드 하이패스</t>
  </si>
  <si>
    <t>계좌이체 합계</t>
  </si>
  <si>
    <t>현금 합계</t>
  </si>
  <si>
    <t>신용카드 합계</t>
  </si>
  <si>
    <t>체크카드 합계</t>
  </si>
  <si>
    <t>소비 계</t>
  </si>
  <si>
    <t>현금 비율</t>
  </si>
  <si>
    <t>신용카드 비율</t>
  </si>
  <si>
    <t>체크카드 비율</t>
  </si>
  <si>
    <t>비율 합계</t>
  </si>
  <si>
    <t>◀  연간 항목별 지출</t>
  </si>
  <si>
    <t>◀  연간 세부항목별 지출</t>
  </si>
  <si>
    <t>비율</t>
  </si>
  <si>
    <t>저축성지출 계</t>
  </si>
  <si>
    <t>소비성지출 계</t>
  </si>
  <si>
    <t>◀  자산현황</t>
  </si>
  <si>
    <t>총 자산 대비 비율</t>
  </si>
  <si>
    <t>기간별 금융자산 비율</t>
  </si>
  <si>
    <t>위험자산 비율</t>
  </si>
  <si>
    <t>금융자산 계</t>
  </si>
  <si>
    <t>장기</t>
  </si>
  <si>
    <t>안정</t>
  </si>
  <si>
    <t>계좌현황</t>
  </si>
  <si>
    <t>저축계획</t>
  </si>
  <si>
    <t>부동자산 계</t>
  </si>
  <si>
    <t>중기</t>
  </si>
  <si>
    <t>위험</t>
  </si>
  <si>
    <t>비상금관리</t>
  </si>
  <si>
    <t>목표금액</t>
  </si>
  <si>
    <t>총 기간</t>
  </si>
  <si>
    <t>부채</t>
  </si>
  <si>
    <t>단기</t>
  </si>
  <si>
    <t>예금관리</t>
  </si>
  <si>
    <t>시작금액</t>
  </si>
  <si>
    <t>남은기간</t>
  </si>
  <si>
    <t>적금관리</t>
  </si>
  <si>
    <t>총자산</t>
  </si>
  <si>
    <t>필요금액</t>
  </si>
  <si>
    <t>모은금액</t>
  </si>
  <si>
    <t>부채관리</t>
  </si>
  <si>
    <t>순자산(자본)</t>
  </si>
  <si>
    <t>시작일</t>
  </si>
  <si>
    <t>남은금액</t>
  </si>
  <si>
    <t>투자관리</t>
  </si>
  <si>
    <t>목표일</t>
  </si>
  <si>
    <t>달성률</t>
  </si>
  <si>
    <t>전년도 순자산</t>
  </si>
  <si>
    <t>현재 순자산</t>
  </si>
  <si>
    <t>순자산 증가율</t>
  </si>
  <si>
    <t>현재일</t>
  </si>
  <si>
    <t>월 목표저축액</t>
  </si>
  <si>
    <t>기간별 금융자산</t>
  </si>
  <si>
    <t>트리맵</t>
  </si>
  <si>
    <t>기간</t>
  </si>
  <si>
    <t>3년 초과, 주택청약, 퇴직연금 등</t>
  </si>
  <si>
    <t>3년이상 예적금, 투자금, 예수금 등</t>
  </si>
  <si>
    <t>입출금, 비상금, 3년미만 예적금 등</t>
  </si>
  <si>
    <t>입출금, 비상금, 예적금 등</t>
  </si>
  <si>
    <t>투자 중인 자산, 대기 자금 등</t>
  </si>
  <si>
    <t>부동자산</t>
  </si>
  <si>
    <t>No.</t>
  </si>
  <si>
    <t>신안인스빌리베라2차 (아파트)</t>
  </si>
  <si>
    <t>연도별 순자산</t>
  </si>
  <si>
    <t>순자산 그래프</t>
  </si>
  <si>
    <t>연도</t>
  </si>
  <si>
    <t>순자산</t>
  </si>
  <si>
    <t>전년대비 변동</t>
  </si>
  <si>
    <t>증감률</t>
  </si>
  <si>
    <t>메모</t>
  </si>
  <si>
    <t>◀  보유 계좌 현황</t>
  </si>
  <si>
    <t>은행</t>
  </si>
  <si>
    <t>종류</t>
  </si>
  <si>
    <t>계좌명</t>
  </si>
  <si>
    <t>계좌번호</t>
  </si>
  <si>
    <t>용도</t>
  </si>
  <si>
    <t>가입일</t>
  </si>
  <si>
    <t>현재금액</t>
  </si>
  <si>
    <t>국민</t>
  </si>
  <si>
    <t>주택청약</t>
  </si>
  <si>
    <t>주택청약종합저축</t>
  </si>
  <si>
    <t>주택 자금 마련 - 승재</t>
  </si>
  <si>
    <t xml:space="preserve">월 2만원 </t>
  </si>
  <si>
    <t>2017.01.13</t>
  </si>
  <si>
    <t>하나</t>
  </si>
  <si>
    <t>월급통장</t>
  </si>
  <si>
    <t>급여하나통장(승재)</t>
  </si>
  <si>
    <t>급여 통장</t>
  </si>
  <si>
    <t>kb청년도약계좌</t>
  </si>
  <si>
    <t>월 5만원, 만기 2028-07-11</t>
  </si>
  <si>
    <t>새마을</t>
  </si>
  <si>
    <t>온라인자립예탁금(은지)</t>
  </si>
  <si>
    <t>급여통장</t>
  </si>
  <si>
    <t>IRP</t>
  </si>
  <si>
    <t>125089-00-057421</t>
  </si>
  <si>
    <t>은지 IRP</t>
  </si>
  <si>
    <t>월 25만원</t>
  </si>
  <si>
    <t xml:space="preserve">삼성증권 </t>
  </si>
  <si>
    <t>퇴직 연금</t>
  </si>
  <si>
    <t>714148798215</t>
  </si>
  <si>
    <t>퇴직 연금 은지</t>
  </si>
  <si>
    <t>월 184,000 (추가) + 
316,000 (월급 자동 공제)</t>
  </si>
  <si>
    <t>47391043362425</t>
  </si>
  <si>
    <t>주택 자금 마련 - 은지</t>
  </si>
  <si>
    <t>◀  비상금관리</t>
  </si>
  <si>
    <t>비상금 계</t>
  </si>
  <si>
    <t>비상금1</t>
  </si>
  <si>
    <t>현재 잔액</t>
  </si>
  <si>
    <t>비상금2</t>
  </si>
  <si>
    <t>비상금3</t>
  </si>
  <si>
    <t>◀  예금관리</t>
  </si>
  <si>
    <t>원금</t>
  </si>
  <si>
    <t>예상수령액</t>
  </si>
  <si>
    <t>예금명</t>
  </si>
  <si>
    <t>만기일</t>
  </si>
  <si>
    <t>가입기간</t>
  </si>
  <si>
    <t>만기여부</t>
  </si>
  <si>
    <t>이율</t>
  </si>
  <si>
    <t>과세</t>
  </si>
  <si>
    <t>세전이자</t>
  </si>
  <si>
    <t>세후이자</t>
  </si>
  <si>
    <t>◀  적금관리</t>
  </si>
  <si>
    <t>적금명</t>
  </si>
  <si>
    <t>만기 여부</t>
  </si>
  <si>
    <t>월 적립액</t>
  </si>
  <si>
    <t>방식</t>
  </si>
  <si>
    <t>만기시 원금</t>
  </si>
  <si>
    <t>현재저축액</t>
  </si>
  <si>
    <t>국민은행</t>
  </si>
  <si>
    <t>금리 4.5%</t>
  </si>
  <si>
    <t>월복리</t>
  </si>
  <si>
    <t>키움저축은행</t>
  </si>
  <si>
    <t>e-plus 정기적금</t>
  </si>
  <si>
    <t>금리 4% / 1년</t>
  </si>
  <si>
    <t>단리</t>
  </si>
  <si>
    <t>카카오뱅크</t>
  </si>
  <si>
    <t>세이프박스</t>
  </si>
  <si>
    <t>금리 1.6% / 비상금</t>
  </si>
  <si>
    <t>금리 1.6% / 경조사</t>
  </si>
  <si>
    <t>◀  투자 관리</t>
  </si>
  <si>
    <t>매매</t>
  </si>
  <si>
    <t>※ 어둡게 음영처리 되어 있는 셀은 기본적으로 수식에 의해 자동 계산되므로 삭제하거나 수정하지 마세요!</t>
  </si>
  <si>
    <t>시작 예수금</t>
  </si>
  <si>
    <t>총 보유금액</t>
  </si>
  <si>
    <t>총 매수금액</t>
  </si>
  <si>
    <t>총 매도금액</t>
  </si>
  <si>
    <t>총 비용</t>
  </si>
  <si>
    <t>총 손익</t>
  </si>
  <si>
    <t>손익률</t>
  </si>
  <si>
    <t>예수금 대비
손익률</t>
  </si>
  <si>
    <t>총 평가금액</t>
  </si>
  <si>
    <t>총 평가손익</t>
  </si>
  <si>
    <t>총 평가손익률</t>
  </si>
  <si>
    <t>예수금 +
총 평가금액</t>
  </si>
  <si>
    <t>월별 손익</t>
  </si>
  <si>
    <t>월별 손익계</t>
  </si>
  <si>
    <t>월별
평균손익률</t>
  </si>
  <si>
    <t>월별 최고
수익종목</t>
  </si>
  <si>
    <t>월별 최고
수익</t>
  </si>
  <si>
    <t>-</t>
  </si>
  <si>
    <t>계좌별 손익</t>
  </si>
  <si>
    <t>순번</t>
  </si>
  <si>
    <t>투자종목수</t>
  </si>
  <si>
    <t>보유금액</t>
  </si>
  <si>
    <t>보유수량</t>
  </si>
  <si>
    <t>보유비중</t>
  </si>
  <si>
    <t>매수금액</t>
  </si>
  <si>
    <t>매도금액</t>
  </si>
  <si>
    <t>순매도(비용제외)</t>
  </si>
  <si>
    <t>실현손익</t>
  </si>
  <si>
    <t>실현손익률</t>
  </si>
  <si>
    <t>평가금액</t>
  </si>
  <si>
    <t>평가손익</t>
  </si>
  <si>
    <t>평가손익률</t>
  </si>
  <si>
    <t>예수금</t>
  </si>
  <si>
    <t>키움 증권</t>
  </si>
  <si>
    <t>한국투자 ISA</t>
  </si>
  <si>
    <t>한국투자 연금저축</t>
  </si>
  <si>
    <t>한국투자 IRP</t>
  </si>
  <si>
    <t>종목별 손익</t>
  </si>
  <si>
    <t>종목명</t>
  </si>
  <si>
    <t>◀  매매 내역</t>
  </si>
  <si>
    <t>계좌</t>
  </si>
  <si>
    <t>종목코드</t>
  </si>
  <si>
    <t>매수일</t>
  </si>
  <si>
    <t>매수 단가</t>
  </si>
  <si>
    <t>매수
수량</t>
  </si>
  <si>
    <t>셀값합성</t>
  </si>
  <si>
    <t>중복값제외</t>
  </si>
  <si>
    <t>현재가</t>
  </si>
  <si>
    <t>매도일</t>
  </si>
  <si>
    <t>매도일기준
보유기간</t>
  </si>
  <si>
    <t>매도 단가</t>
  </si>
  <si>
    <t>매도
수량</t>
  </si>
  <si>
    <t>비용 제외</t>
  </si>
  <si>
    <t>총 손익률</t>
  </si>
  <si>
    <t>v3 점수</t>
  </si>
  <si>
    <t>466940</t>
  </si>
  <si>
    <t>TIGER 은행고배당플러스 TOP 10</t>
  </si>
  <si>
    <t>458730</t>
  </si>
  <si>
    <t>TIGER 미국배당다우존스</t>
  </si>
  <si>
    <t>133690</t>
  </si>
  <si>
    <t>TIGER 미국나스닥 100</t>
  </si>
  <si>
    <t>2025.05.16</t>
  </si>
  <si>
    <t>463020</t>
  </si>
  <si>
    <t>뉴엔AI</t>
  </si>
  <si>
    <t>006400</t>
  </si>
  <si>
    <t>삼성 SDI</t>
  </si>
  <si>
    <t>042700</t>
  </si>
  <si>
    <t>한미반도체</t>
  </si>
  <si>
    <t>064350</t>
  </si>
  <si>
    <t>현대로템</t>
  </si>
  <si>
    <t>000390</t>
  </si>
  <si>
    <t>삼화페인트</t>
  </si>
  <si>
    <t>457190</t>
  </si>
  <si>
    <t>이수스페셜티케미컬</t>
  </si>
  <si>
    <t>222080</t>
  </si>
  <si>
    <t>씨아이에스</t>
  </si>
  <si>
    <t>010120</t>
  </si>
  <si>
    <t>LS ELECTRIC</t>
  </si>
  <si>
    <t>000660</t>
  </si>
  <si>
    <t>SK 하이닉스</t>
  </si>
  <si>
    <t>044490</t>
  </si>
  <si>
    <t>태웅</t>
  </si>
  <si>
    <t>034020</t>
  </si>
  <si>
    <t>두산 에너빌리티</t>
  </si>
  <si>
    <t>232140</t>
  </si>
  <si>
    <t>와이씨</t>
  </si>
  <si>
    <t>454910</t>
  </si>
  <si>
    <t>두산로보틱스</t>
  </si>
  <si>
    <t>092790</t>
  </si>
  <si>
    <t>넥스틸</t>
  </si>
  <si>
    <t>047050</t>
  </si>
  <si>
    <t>001740</t>
  </si>
  <si>
    <t>229640</t>
  </si>
  <si>
    <t>028260</t>
  </si>
  <si>
    <t>017550</t>
  </si>
  <si>
    <t>050890</t>
  </si>
  <si>
    <t>018880</t>
  </si>
  <si>
    <t>090710</t>
  </si>
  <si>
    <t>035420</t>
  </si>
  <si>
    <t>028050</t>
  </si>
  <si>
    <t>022100</t>
  </si>
  <si>
    <t>086520</t>
  </si>
  <si>
    <t>000270</t>
  </si>
  <si>
    <t>011210</t>
  </si>
  <si>
    <t>066570</t>
  </si>
  <si>
    <t>005930</t>
  </si>
  <si>
    <t>◀  부채관리</t>
  </si>
  <si>
    <t>현재누적상환금</t>
  </si>
  <si>
    <t>현재대출잔금</t>
  </si>
  <si>
    <t>기관명</t>
  </si>
  <si>
    <t>대출명</t>
  </si>
  <si>
    <t>대출일</t>
  </si>
  <si>
    <t>대출금액</t>
  </si>
  <si>
    <t>총 대출이자</t>
  </si>
  <si>
    <t>총 상환금액</t>
  </si>
  <si>
    <t>◀  대출1</t>
  </si>
  <si>
    <t>연이자율</t>
  </si>
  <si>
    <t>상환방법</t>
  </si>
  <si>
    <t>상환만기일</t>
  </si>
  <si>
    <t>새마을금고</t>
  </si>
  <si>
    <t>주택담보대출</t>
  </si>
  <si>
    <t>원금균등상환</t>
  </si>
  <si>
    <t>상환기간(개월)</t>
  </si>
  <si>
    <t>남은기간(개월)</t>
  </si>
  <si>
    <t>거치기간(개월)</t>
  </si>
  <si>
    <t>회차</t>
  </si>
  <si>
    <t>상환일</t>
  </si>
  <si>
    <t>납입원금</t>
  </si>
  <si>
    <t>대출이자</t>
  </si>
  <si>
    <t>월상환금</t>
  </si>
  <si>
    <t>누적상환금</t>
  </si>
  <si>
    <t>대출잔금</t>
  </si>
  <si>
    <t>◀  대출2</t>
  </si>
  <si>
    <t>◀  대출3</t>
  </si>
  <si>
    <t>◀  대출4</t>
  </si>
  <si>
    <t>◀  대출5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</si>
</sst>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8">
    <numFmt numFmtId="164" formatCode="_-* #,##0_-;\-* #,##0_-;_-* &quot;-&quot;_-;_-@"/>
    <numFmt numFmtId="165" formatCode="0&quot;월&quot;"/>
    <numFmt numFmtId="166" formatCode="0.0%"/>
    <numFmt numFmtId="167" formatCode="[$₩-412]#,##0"/>
    <numFmt numFmtId="168" formatCode="[$₩-412]#,##0.00"/>
    <numFmt numFmtId="169" formatCode="General&quot;일&quot;"/>
    <numFmt numFmtId="170" formatCode="dd"/>
    <numFmt numFmtId="171" formatCode="\+#,##0;[Red]\-#,##0"/>
    <numFmt numFmtId="172" formatCode="yyyy-mm-dd"/>
    <numFmt numFmtId="173" formatCode="[$NZD]\ #,##0.00"/>
    <numFmt numFmtId="174" formatCode="[Red]\▲* #,##0;[Blue]\▼* #,##0"/>
    <numFmt numFmtId="175" formatCode="[$NZD]\ #,##0.0"/>
    <numFmt numFmtId="176" formatCode="[$NZD]\ #,##0.00_);[Red]\([$NZD]\ #,##0.00\)"/>
    <numFmt numFmtId="177" formatCode="_-[$NZD]\ * #,##0.00_-;\-[$NZD]\ * #,##0.00_-;_-[$NZD]\ * &quot;-&quot;?_-;_-@"/>
    <numFmt numFmtId="178" formatCode="[$NZD]\ #,##0.0_);[Red]\([$NZD]\ #,##0.0\)"/>
    <numFmt numFmtId="179" formatCode="_-[$NZD]\ * #,##0.0_-;\-[$NZD]\ * #,##0.0_-;_-[$NZD]\ * &quot;-&quot;?_-;_-@"/>
    <numFmt numFmtId="180" formatCode="_-[$NZD]\ * #,##0.00_-;\-[$NZD]\ * #,##0.00_-;_-[$NZD]\ * &quot;-&quot;??_-;_-@"/>
    <numFmt numFmtId="181" formatCode="[$$-C09]#,##0.00"/>
    <numFmt numFmtId="182" formatCode="[$$-C09]#,##0.00;[Red]\-[$$-C09]#,##0.00"/>
    <numFmt numFmtId="183" formatCode="General&quot;개&quot;&quot;월&quot;"/>
    <numFmt numFmtId="184" formatCode="_-* #,##0_-;\-* #,##0_-;_-* &quot;-&quot;??_-;_-@"/>
    <numFmt numFmtId="185" formatCode="General&quot;개월&quot;"/>
    <numFmt numFmtId="186" formatCode="0_ "/>
    <numFmt numFmtId="187" formatCode="yyyy\.mm\.dd"/>
    <numFmt numFmtId="188" formatCode="yyyy-m-d"/>
    <numFmt numFmtId="189" formatCode="General&quot;월&quot;"/>
    <numFmt numFmtId="190" formatCode="0_);[Red]\(0\)"/>
    <numFmt numFmtId="191" formatCode="_-* #,##0.00_-;\-* #,##0.00_-;_-* &quot;-&quot;??_-;_-@"/>
  </numFmts>
  <fonts count="65">
    <font>
      <sz val="11.0"/>
      <color theme="1"/>
      <name val="Calibri"/>
      <scheme val="minor"/>
    </font>
    <font>
      <sz val="11.0"/>
      <color theme="1"/>
      <name val="Malgun Gothic"/>
    </font>
    <font>
      <b/>
      <sz val="12.0"/>
      <color theme="0"/>
      <name val="Malgun Gothic"/>
    </font>
    <font>
      <sz val="10.0"/>
      <color theme="1"/>
      <name val="Malgun Gothic"/>
    </font>
    <font>
      <b/>
      <sz val="10.0"/>
      <color theme="0"/>
      <name val="Malgun Gothic"/>
    </font>
    <font/>
    <font>
      <b/>
      <sz val="12.0"/>
      <color rgb="FFFFFFFF"/>
      <name val="Malgun Gothic"/>
    </font>
    <font>
      <sz val="11.0"/>
      <color rgb="FF757070"/>
      <name val="Malgun Gothic"/>
    </font>
    <font>
      <sz val="10.0"/>
      <color rgb="FF757070"/>
      <name val="Malgun Gothic"/>
    </font>
    <font>
      <sz val="9.0"/>
      <color rgb="FF757070"/>
      <name val="Malgun Gothic"/>
    </font>
    <font>
      <sz val="8.0"/>
      <color rgb="FF757070"/>
      <name val="Malgun Gothic"/>
    </font>
    <font>
      <sz val="11.0"/>
      <color rgb="FF595959"/>
      <name val="Malgun Gothic"/>
    </font>
    <font>
      <b/>
      <sz val="11.0"/>
      <color theme="0"/>
      <name val="Malgun Gothic"/>
    </font>
    <font>
      <sz val="10.0"/>
      <color rgb="FF7F7F7F"/>
      <name val="Malgun Gothic"/>
    </font>
    <font>
      <b/>
      <sz val="10.0"/>
      <color rgb="FFFFFFFF"/>
      <name val="Malgun Gothic"/>
    </font>
    <font>
      <b/>
      <sz val="11.0"/>
      <color rgb="FF757070"/>
      <name val="Malgun Gothic"/>
    </font>
    <font>
      <b/>
      <sz val="10.0"/>
      <color rgb="FF757070"/>
      <name val="Malgun Gothic"/>
    </font>
    <font>
      <b/>
      <sz val="10.0"/>
      <color theme="1"/>
      <name val="Malgun Gothic"/>
    </font>
    <font>
      <b/>
      <sz val="8.0"/>
      <color rgb="FF757070"/>
      <name val="Malgun Gothic"/>
    </font>
    <font>
      <color theme="1"/>
      <name val="Calibri"/>
      <scheme val="minor"/>
    </font>
    <font>
      <b/>
      <sz val="8.0"/>
      <color rgb="FF0000FF"/>
      <name val="Malgun Gothic"/>
    </font>
    <font>
      <sz val="8.0"/>
      <color rgb="FF0000FF"/>
      <name val="Malgun Gothic"/>
    </font>
    <font>
      <sz val="8.0"/>
      <color rgb="FFFF00FF"/>
      <name val="Malgun Gothic"/>
    </font>
    <font>
      <sz val="8.0"/>
      <color rgb="FF000000"/>
      <name val="Malgun Gothic"/>
    </font>
    <font>
      <sz val="8.0"/>
      <color theme="9"/>
      <name val="Malgun Gothic"/>
    </font>
    <font>
      <sz val="8.0"/>
      <color rgb="FF6AA84F"/>
      <name val="Malgun Gothic"/>
    </font>
    <font>
      <sz val="8.0"/>
      <color theme="0"/>
      <name val="Malgun Gothic"/>
    </font>
    <font>
      <b/>
      <sz val="12.0"/>
      <color rgb="FF757070"/>
      <name val="Malgun Gothic"/>
    </font>
    <font>
      <b/>
      <sz val="12.0"/>
      <color rgb="FF999999"/>
      <name val="Malgun Gothic"/>
    </font>
    <font>
      <sz val="11.0"/>
      <color rgb="FFFFFFFF"/>
      <name val="Malgun Gothic"/>
    </font>
    <font>
      <sz val="11.0"/>
      <color rgb="FF999999"/>
      <name val="Malgun Gothic"/>
    </font>
    <font>
      <b/>
      <sz val="9.0"/>
      <color rgb="FF757070"/>
      <name val="Malgun Gothic"/>
    </font>
    <font>
      <b/>
      <sz val="10.0"/>
      <color theme="5"/>
      <name val="Malgun Gothic"/>
    </font>
    <font>
      <b/>
      <sz val="11.0"/>
      <color rgb="FFFFFFFF"/>
      <name val="Malgun Gothic"/>
    </font>
    <font>
      <color rgb="FF999999"/>
      <name val="Calibri"/>
      <scheme val="minor"/>
    </font>
    <font>
      <sz val="11.0"/>
      <color theme="1"/>
      <name val="Calibri"/>
    </font>
    <font>
      <sz val="10.0"/>
      <color theme="0"/>
      <name val="Malgun Gothic"/>
    </font>
    <font>
      <b/>
      <sz val="11.0"/>
      <color rgb="FFC00000"/>
      <name val="Malgun Gothic"/>
    </font>
    <font>
      <u/>
      <sz val="11.0"/>
      <color theme="10"/>
      <name val="Malgun Gothic"/>
    </font>
    <font>
      <b/>
      <sz val="12.0"/>
      <color rgb="FFB7B7B7"/>
      <name val="Malgun Gothic"/>
    </font>
    <font>
      <sz val="11.0"/>
      <color rgb="FFB7B7B7"/>
      <name val="Malgun Gothic"/>
    </font>
    <font>
      <b/>
      <sz val="11.0"/>
      <color rgb="FFB7B7B7"/>
      <name val="Malgun Gothic"/>
    </font>
    <font>
      <b/>
      <sz val="10.0"/>
      <color rgb="FFB7B7B7"/>
      <name val="Malgun Gothic"/>
    </font>
    <font>
      <sz val="9.0"/>
      <color rgb="FFB7B7B7"/>
      <name val="Malgun Gothic"/>
    </font>
    <font>
      <sz val="8.0"/>
      <color rgb="FFB7B7B7"/>
      <name val="Malgun Gothic"/>
    </font>
    <font>
      <b/>
      <sz val="8.0"/>
      <color theme="0"/>
      <name val="Malgun Gothic"/>
    </font>
    <font>
      <b/>
      <sz val="12.0"/>
      <color theme="1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sz val="8.0"/>
      <color theme="1"/>
      <name val="Malgun Gothic"/>
    </font>
    <font>
      <sz val="9.0"/>
      <color theme="0"/>
      <name val="Malgun Gothic"/>
    </font>
    <font>
      <sz val="8.0"/>
      <color rgb="FF595959"/>
      <name val="Malgun Gothic"/>
    </font>
    <font>
      <b/>
      <sz val="8.0"/>
      <color rgb="FF3A3838"/>
      <name val="Malgun Gothic"/>
    </font>
    <font>
      <b/>
      <sz val="9.0"/>
      <color theme="0"/>
      <name val="Malgun Gothic"/>
    </font>
    <font>
      <b/>
      <sz val="11.0"/>
      <color rgb="FF3A3838"/>
      <name val="Malgun Gothic"/>
    </font>
    <font>
      <sz val="8.0"/>
      <color rgb="FFFFFFFF"/>
      <name val="Malgun Gothic"/>
    </font>
    <font>
      <sz val="8.0"/>
      <color rgb="FFFFFFFF"/>
      <name val="Calibri"/>
      <scheme val="minor"/>
    </font>
    <font>
      <b/>
      <sz val="8.0"/>
      <color rgb="FFC00000"/>
      <name val="Malgun Gothic"/>
    </font>
    <font>
      <b/>
      <sz val="9.0"/>
      <color rgb="FFFFFFFF"/>
      <name val="Malgun Gothic"/>
    </font>
    <font>
      <sz val="8.0"/>
      <color rgb="FF7F7F7F"/>
      <name val="Malgun Gothic"/>
    </font>
    <font>
      <sz val="8.0"/>
      <color rgb="FF757171"/>
      <name val="&quot;맑은 고딕&quot;"/>
    </font>
    <font>
      <b/>
      <sz val="8.0"/>
      <color theme="1"/>
      <name val="Malgun Gothic"/>
    </font>
    <font>
      <b/>
      <sz val="10.0"/>
      <color rgb="FFC00000"/>
      <name val="Malgun Gothic"/>
    </font>
    <font>
      <sz val="7.0"/>
      <color rgb="FF757070"/>
      <name val="Malgun Gothic"/>
    </font>
    <font>
      <b/>
      <sz val="8.0"/>
      <color rgb="FF7F7F7F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47">
    <border/>
    <border>
      <left/>
      <right/>
      <top/>
      <bottom/>
    </border>
    <border>
      <left/>
      <top/>
      <bottom/>
    </border>
    <border>
      <right/>
      <top/>
      <bottom/>
    </border>
    <border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/>
      <right style="thin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right/>
      <top style="medium">
        <color rgb="FFBFBFBF"/>
      </top>
      <bottom style="medium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 style="thin">
        <color rgb="FFBFBFBF"/>
      </top>
      <bottom/>
    </border>
    <border>
      <left/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/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/>
    </border>
    <border>
      <left style="thin">
        <color rgb="FFBFBFBF"/>
      </left>
      <right style="thin">
        <color rgb="FFBFBFBF"/>
      </right>
      <top style="medium">
        <color rgb="FFBFBFBF"/>
      </top>
      <bottom/>
    </border>
    <border>
      <left/>
      <right/>
      <top style="medium">
        <color rgb="FFBFBFBF"/>
      </top>
      <bottom/>
    </border>
    <border>
      <left style="thin">
        <color rgb="FFBFBFBF"/>
      </left>
      <right/>
      <top style="medium">
        <color rgb="FFBFBFBF"/>
      </top>
      <bottom/>
    </border>
    <border>
      <left/>
      <right/>
      <bottom/>
    </border>
    <border>
      <left/>
      <right/>
      <top style="thin">
        <color rgb="FFBFBFBF"/>
      </top>
      <bottom/>
    </border>
    <border>
      <left style="medium">
        <color rgb="FFBFBFBF"/>
      </left>
      <right style="thin">
        <color rgb="FFBFBFBF"/>
      </right>
      <top style="thin">
        <color rgb="FFBFBFBF"/>
      </top>
      <bottom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left/>
      <right style="medium">
        <color rgb="FFBFBFBF"/>
      </right>
      <top style="thin">
        <color rgb="FFBFBFBF"/>
      </top>
      <bottom/>
    </border>
    <border>
      <left style="medium">
        <color rgb="FFBFBFBF"/>
      </left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/>
      <top style="medium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/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/>
      <top style="thin">
        <color rgb="FFBFBFBF"/>
      </top>
      <bottom/>
    </border>
    <border>
      <left style="thin">
        <color rgb="FFBFBFBF"/>
      </left>
      <right/>
    </border>
    <border>
      <left style="thin">
        <color rgb="FFBFBFBF"/>
      </left>
      <right/>
      <bottom/>
    </border>
    <border>
      <left style="thin">
        <color rgb="FFBFBFBF"/>
      </left>
      <right style="thin">
        <color rgb="FFBFBFBF"/>
      </right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right/>
      <top/>
      <bottom style="thin">
        <color rgb="FFBFBFBF"/>
      </bottom>
    </border>
    <border>
      <left/>
      <bottom style="thin">
        <color rgb="FFBFBFBF"/>
      </bottom>
    </border>
    <border>
      <right/>
      <bottom style="thin">
        <color rgb="FFBFBFBF"/>
      </bottom>
    </border>
    <border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</border>
    <border>
      <bottom style="thin">
        <color rgb="FFB7B7B7"/>
      </bottom>
    </border>
    <border>
      <left style="thin">
        <color rgb="FFBFBFBF"/>
      </left>
    </border>
    <border>
      <left style="thin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 style="thin">
        <color rgb="FFBFBFBF"/>
      </right>
      <top style="medium">
        <color rgb="FFBFBFBF"/>
      </top>
      <bottom style="medium">
        <color rgb="FFBFBFBF"/>
      </bottom>
    </border>
    <border>
      <right/>
      <top style="medium">
        <color rgb="FFBFBFBF"/>
      </top>
      <bottom style="medium">
        <color rgb="FFBFBFBF"/>
      </bottom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top style="thin">
        <color rgb="FFBFBFBF"/>
      </top>
    </border>
    <border>
      <left style="thin">
        <color rgb="FFBFBFBF"/>
      </left>
      <top style="medium">
        <color rgb="FFBFBFBF"/>
      </top>
    </border>
    <border>
      <top style="medium">
        <color rgb="FFBFBFBF"/>
      </top>
    </border>
    <border>
      <right style="thin">
        <color rgb="FFBFBFBF"/>
      </right>
      <top style="medium">
        <color rgb="FFBFBFBF"/>
      </top>
    </border>
    <border>
      <left style="thin">
        <color rgb="FFBFBFBF"/>
      </left>
      <top/>
      <bottom style="thin">
        <color rgb="FFBFBFBF"/>
      </bottom>
    </border>
    <border>
      <right/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right/>
      <top style="medium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bottom style="medium">
        <color rgb="FFBFBFBF"/>
      </bottom>
    </border>
    <border>
      <left style="thin">
        <color rgb="FFBFBFBF"/>
      </left>
      <right/>
      <top/>
      <bottom/>
    </border>
    <border>
      <left/>
      <right/>
      <top/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/>
      <right style="thin">
        <color rgb="FFBFBFBF"/>
      </right>
      <top/>
      <bottom/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/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/>
      <right style="medium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/>
      <top style="thin">
        <color rgb="FFBFBFBF"/>
      </top>
      <bottom style="medium">
        <color rgb="FFBFBFBF"/>
      </bottom>
    </border>
    <border>
      <left/>
      <right style="medium">
        <color rgb="FFBFBFBF"/>
      </right>
      <top/>
      <bottom style="medium">
        <color rgb="FFBFBFBF"/>
      </bottom>
    </border>
    <border>
      <left/>
      <right style="thin">
        <color rgb="FFBFBFBF"/>
      </right>
      <top/>
      <bottom style="medium">
        <color rgb="FFBFBFBF"/>
      </bottom>
    </border>
    <border>
      <left style="thin">
        <color rgb="FFBFBFBF"/>
      </left>
      <right style="thin">
        <color rgb="FFBFBFBF"/>
      </right>
      <top/>
      <bottom style="medium">
        <color rgb="FFBFBFBF"/>
      </bottom>
    </border>
    <border>
      <left style="thin">
        <color rgb="FFBFBFBF"/>
      </left>
      <right/>
      <top/>
      <bottom style="medium">
        <color rgb="FFBFBFBF"/>
      </bottom>
    </border>
    <border>
      <left style="medium">
        <color rgb="FFBFBFBF"/>
      </left>
      <right style="thin">
        <color rgb="FFBFBFBF"/>
      </right>
      <top/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/>
      <right style="medium">
        <color rgb="FFBFBFBF"/>
      </right>
      <top style="thin">
        <color rgb="FFBFBFBF"/>
      </top>
      <bottom style="thin">
        <color rgb="FFBFBFBF"/>
      </bottom>
    </border>
    <border>
      <left/>
      <right style="medium">
        <color rgb="FFBFBFBF"/>
      </right>
      <top/>
      <bottom/>
    </border>
    <border>
      <left style="medium">
        <color rgb="FFBFBFBF"/>
      </left>
      <right/>
      <top/>
      <bottom/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/>
    </border>
    <border>
      <left/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/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/>
    </border>
    <border>
      <left/>
      <right style="thin">
        <color rgb="FFBFBFBF"/>
      </right>
    </border>
    <border>
      <left/>
      <right style="thin">
        <color rgb="FFBFBFBF"/>
      </right>
      <bottom/>
    </border>
    <border>
      <left/>
      <right style="thin">
        <color rgb="FFBFBFBF"/>
      </right>
      <top style="medium">
        <color rgb="FFBFBFBF"/>
      </top>
    </border>
    <border>
      <left/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/>
      <top style="medium">
        <color rgb="FFBFBFBF"/>
      </top>
      <bottom style="thin">
        <color rgb="FFBFBFBF"/>
      </bottom>
    </border>
    <border>
      <left/>
      <right style="thin">
        <color rgb="FFBFBFBF"/>
      </right>
      <bottom style="medium">
        <color rgb="FFBFBFBF"/>
      </bottom>
    </border>
    <border>
      <left style="thin">
        <color rgb="FFBFBFBF"/>
      </left>
      <right style="medium">
        <color rgb="FFBFBFBF"/>
      </right>
      <top/>
      <bottom style="medium">
        <color rgb="FFBFBFBF"/>
      </bottom>
    </border>
    <border>
      <left/>
      <top style="thin">
        <color rgb="FFBFBFBF"/>
      </top>
      <bottom style="medium">
        <color rgb="FFBFBFBF"/>
      </bottom>
    </border>
    <border>
      <left style="thin">
        <color rgb="FFBFBFBF"/>
      </left>
      <right/>
      <bottom style="medium">
        <color rgb="FFBFBFBF"/>
      </bottom>
    </border>
    <border>
      <left/>
      <right/>
      <top/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medium">
        <color rgb="FFBFBFBF"/>
      </top>
      <bottom/>
    </border>
    <border>
      <left/>
      <top/>
      <bottom style="medium">
        <color rgb="FFBFBFBF"/>
      </bottom>
    </border>
    <border>
      <top/>
      <bottom style="medium">
        <color rgb="FFBFBFBF"/>
      </bottom>
    </border>
    <border>
      <right style="thin">
        <color rgb="FFBFBFBF"/>
      </right>
      <top/>
      <bottom style="medium">
        <color rgb="FFBFBFBF"/>
      </bottom>
    </border>
    <border>
      <right style="medium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/>
    </border>
    <border>
      <right style="thin">
        <color rgb="FFBFBFBF"/>
      </right>
      <top style="thin">
        <color rgb="FFBFBFBF"/>
      </top>
      <bottom/>
    </border>
    <border>
      <left/>
      <right/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/>
    </border>
    <border>
      <left style="thin">
        <color rgb="FFBFBFBF"/>
      </left>
      <right style="medium">
        <color rgb="FFBFBFBF"/>
      </right>
      <top/>
      <bottom/>
    </border>
    <border>
      <left/>
      <right style="medium">
        <color rgb="FFBFBFBF"/>
      </right>
      <top style="medium">
        <color rgb="FFBFBFBF"/>
      </top>
    </border>
    <border>
      <left/>
      <right style="medium">
        <color rgb="FFBFBFBF"/>
      </right>
      <bottom style="medium">
        <color rgb="FFBFBFBF"/>
      </bottom>
    </border>
  </borders>
  <cellStyleXfs count="1">
    <xf borderId="0" fillId="0" fontId="0" numFmtId="0" applyAlignment="1" applyFont="1"/>
  </cellStyleXfs>
  <cellXfs count="93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vertical="center"/>
    </xf>
    <xf borderId="1" fillId="2" fontId="6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4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vertical="center"/>
    </xf>
    <xf borderId="1" fillId="3" fontId="8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center" vertical="center"/>
    </xf>
    <xf borderId="7" fillId="0" fontId="10" numFmtId="164" xfId="0" applyAlignment="1" applyBorder="1" applyFont="1" applyNumberFormat="1">
      <alignment horizontal="center" readingOrder="0" vertical="center"/>
    </xf>
    <xf borderId="1" fillId="3" fontId="8" numFmtId="0" xfId="0" applyAlignment="1" applyBorder="1" applyFont="1">
      <alignment horizontal="left" vertical="center"/>
    </xf>
    <xf borderId="8" fillId="0" fontId="10" numFmtId="0" xfId="0" applyAlignment="1" applyBorder="1" applyFont="1">
      <alignment horizontal="center" vertical="center"/>
    </xf>
    <xf borderId="9" fillId="0" fontId="10" numFmtId="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left" vertical="center"/>
    </xf>
    <xf borderId="10" fillId="4" fontId="9" numFmtId="165" xfId="0" applyAlignment="1" applyBorder="1" applyFill="1" applyFont="1" applyNumberFormat="1">
      <alignment vertical="center"/>
    </xf>
    <xf borderId="11" fillId="4" fontId="9" numFmtId="165" xfId="0" applyAlignment="1" applyBorder="1" applyFont="1" applyNumberFormat="1">
      <alignment horizontal="center" vertical="center"/>
    </xf>
    <xf borderId="11" fillId="4" fontId="9" numFmtId="0" xfId="0" applyAlignment="1" applyBorder="1" applyFont="1">
      <alignment horizontal="center" vertical="center"/>
    </xf>
    <xf borderId="12" fillId="4" fontId="9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 vertical="center"/>
    </xf>
    <xf borderId="14" fillId="3" fontId="9" numFmtId="164" xfId="0" applyAlignment="1" applyBorder="1" applyFont="1" applyNumberFormat="1">
      <alignment vertical="center"/>
    </xf>
    <xf borderId="15" fillId="3" fontId="9" numFmtId="164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16" fillId="3" fontId="9" numFmtId="0" xfId="0" applyAlignment="1" applyBorder="1" applyFont="1">
      <alignment horizontal="center" vertical="center"/>
    </xf>
    <xf borderId="17" fillId="3" fontId="9" numFmtId="164" xfId="0" applyAlignment="1" applyBorder="1" applyFont="1" applyNumberFormat="1">
      <alignment vertical="center"/>
    </xf>
    <xf borderId="18" fillId="3" fontId="9" numFmtId="164" xfId="0" applyAlignment="1" applyBorder="1" applyFont="1" applyNumberFormat="1">
      <alignment vertical="center"/>
    </xf>
    <xf borderId="19" fillId="3" fontId="9" numFmtId="0" xfId="0" applyAlignment="1" applyBorder="1" applyFont="1">
      <alignment horizontal="center" vertical="center"/>
    </xf>
    <xf borderId="20" fillId="3" fontId="9" numFmtId="164" xfId="0" applyAlignment="1" applyBorder="1" applyFont="1" applyNumberFormat="1">
      <alignment vertical="center"/>
    </xf>
    <xf borderId="21" fillId="3" fontId="9" numFmtId="164" xfId="0" applyAlignment="1" applyBorder="1" applyFont="1" applyNumberFormat="1">
      <alignment vertical="center"/>
    </xf>
    <xf borderId="22" fillId="3" fontId="9" numFmtId="0" xfId="0" applyAlignment="1" applyBorder="1" applyFont="1">
      <alignment horizontal="center" vertical="center"/>
    </xf>
    <xf borderId="23" fillId="3" fontId="9" numFmtId="10" xfId="0" applyAlignment="1" applyBorder="1" applyFont="1" applyNumberFormat="1">
      <alignment horizontal="right" vertical="center"/>
    </xf>
    <xf borderId="23" fillId="3" fontId="9" numFmtId="166" xfId="0" applyAlignment="1" applyBorder="1" applyFont="1" applyNumberFormat="1">
      <alignment horizontal="right" vertical="center"/>
    </xf>
    <xf borderId="24" fillId="3" fontId="9" numFmtId="10" xfId="0" applyAlignment="1" applyBorder="1" applyFont="1" applyNumberFormat="1">
      <alignment vertical="center"/>
    </xf>
    <xf borderId="17" fillId="3" fontId="9" numFmtId="10" xfId="0" applyAlignment="1" applyBorder="1" applyFont="1" applyNumberFormat="1">
      <alignment horizontal="right" vertical="center"/>
    </xf>
    <xf borderId="17" fillId="3" fontId="9" numFmtId="166" xfId="0" applyAlignment="1" applyBorder="1" applyFont="1" applyNumberFormat="1">
      <alignment horizontal="right" vertical="center"/>
    </xf>
    <xf borderId="18" fillId="3" fontId="9" numFmtId="10" xfId="0" applyAlignment="1" applyBorder="1" applyFont="1" applyNumberFormat="1">
      <alignment vertical="center"/>
    </xf>
    <xf borderId="17" fillId="3" fontId="9" numFmtId="9" xfId="0" applyAlignment="1" applyBorder="1" applyFont="1" applyNumberFormat="1">
      <alignment horizontal="right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1" fillId="3" fontId="1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ont="1">
      <alignment horizontal="left" shrinkToFit="0" vertical="center" wrapText="1"/>
    </xf>
    <xf borderId="25" fillId="4" fontId="18" numFmtId="0" xfId="0" applyAlignment="1" applyBorder="1" applyFont="1">
      <alignment horizontal="center" vertical="center"/>
    </xf>
    <xf borderId="26" fillId="4" fontId="18" numFmtId="0" xfId="0" applyAlignment="1" applyBorder="1" applyFont="1">
      <alignment horizontal="center" vertical="center"/>
    </xf>
    <xf borderId="27" fillId="4" fontId="18" numFmtId="0" xfId="0" applyAlignment="1" applyBorder="1" applyFont="1">
      <alignment horizontal="center" vertical="center"/>
    </xf>
    <xf borderId="28" fillId="4" fontId="18" numFmtId="0" xfId="0" applyAlignment="1" applyBorder="1" applyFont="1">
      <alignment horizontal="center" vertical="center"/>
    </xf>
    <xf borderId="29" fillId="4" fontId="18" numFmtId="0" xfId="0" applyAlignment="1" applyBorder="1" applyFont="1">
      <alignment horizontal="center" vertical="center"/>
    </xf>
    <xf borderId="29" fillId="4" fontId="18" numFmtId="0" xfId="0" applyAlignment="1" applyBorder="1" applyFont="1">
      <alignment horizontal="center" readingOrder="0" vertical="center"/>
    </xf>
    <xf borderId="30" fillId="3" fontId="10" numFmtId="0" xfId="0" applyAlignment="1" applyBorder="1" applyFont="1">
      <alignment horizontal="center" vertical="center"/>
    </xf>
    <xf borderId="26" fillId="3" fontId="10" numFmtId="0" xfId="0" applyAlignment="1" applyBorder="1" applyFont="1">
      <alignment horizontal="center" vertical="center"/>
    </xf>
    <xf borderId="27" fillId="3" fontId="10" numFmtId="0" xfId="0" applyAlignment="1" applyBorder="1" applyFont="1">
      <alignment horizontal="center" readingOrder="0" vertical="center"/>
    </xf>
    <xf borderId="27" fillId="3" fontId="10" numFmtId="0" xfId="0" applyAlignment="1" applyBorder="1" applyFont="1">
      <alignment horizontal="center" vertical="center"/>
    </xf>
    <xf borderId="28" fillId="3" fontId="10" numFmtId="0" xfId="0" applyAlignment="1" applyBorder="1" applyFont="1">
      <alignment horizontal="center" vertical="center"/>
    </xf>
    <xf borderId="29" fillId="3" fontId="10" numFmtId="0" xfId="0" applyAlignment="1" applyBorder="1" applyFont="1">
      <alignment horizontal="center" vertical="center"/>
    </xf>
    <xf borderId="29" fillId="3" fontId="10" numFmtId="0" xfId="0" applyAlignment="1" applyBorder="1" applyFont="1">
      <alignment horizontal="center" readingOrder="0" vertical="center"/>
    </xf>
    <xf borderId="31" fillId="3" fontId="10" numFmtId="0" xfId="0" applyAlignment="1" applyBorder="1" applyFont="1">
      <alignment horizontal="center" vertical="center"/>
    </xf>
    <xf borderId="32" fillId="3" fontId="10" numFmtId="0" xfId="0" applyAlignment="1" applyBorder="1" applyFont="1">
      <alignment horizontal="center" vertical="center"/>
    </xf>
    <xf borderId="20" fillId="3" fontId="10" numFmtId="0" xfId="0" applyAlignment="1" applyBorder="1" applyFont="1">
      <alignment horizontal="center" readingOrder="0" vertical="center"/>
    </xf>
    <xf borderId="20" fillId="3" fontId="10" numFmtId="0" xfId="0" applyAlignment="1" applyBorder="1" applyFont="1">
      <alignment horizontal="center" vertical="center"/>
    </xf>
    <xf borderId="21" fillId="3" fontId="10" numFmtId="0" xfId="0" applyAlignment="1" applyBorder="1" applyFont="1">
      <alignment horizontal="center" vertical="center"/>
    </xf>
    <xf borderId="21" fillId="3" fontId="10" numFmtId="0" xfId="0" applyAlignment="1" applyBorder="1" applyFont="1">
      <alignment horizontal="center" readingOrder="0" vertical="center"/>
    </xf>
    <xf borderId="31" fillId="3" fontId="10" numFmtId="0" xfId="0" applyAlignment="1" applyBorder="1" applyFont="1">
      <alignment horizontal="center" readingOrder="0" vertical="center"/>
    </xf>
    <xf borderId="32" fillId="3" fontId="10" numFmtId="0" xfId="0" applyAlignment="1" applyBorder="1" applyFont="1">
      <alignment horizontal="center" vertical="center"/>
    </xf>
    <xf borderId="0" fillId="0" fontId="19" numFmtId="0" xfId="0" applyAlignment="1" applyFont="1">
      <alignment readingOrder="0" vertical="center"/>
    </xf>
    <xf borderId="17" fillId="3" fontId="10" numFmtId="0" xfId="0" applyAlignment="1" applyBorder="1" applyFont="1">
      <alignment horizontal="center" vertical="center"/>
    </xf>
    <xf borderId="33" fillId="3" fontId="10" numFmtId="0" xfId="0" applyAlignment="1" applyBorder="1" applyFont="1">
      <alignment horizontal="center" vertical="center"/>
    </xf>
    <xf borderId="34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readingOrder="0" vertical="center"/>
    </xf>
    <xf borderId="33" fillId="3" fontId="10" numFmtId="0" xfId="0" applyAlignment="1" applyBorder="1" applyFont="1">
      <alignment horizontal="center" vertical="center"/>
    </xf>
    <xf borderId="35" fillId="3" fontId="10" numFmtId="0" xfId="0" applyAlignment="1" applyBorder="1" applyFont="1">
      <alignment horizontal="center" vertical="center"/>
    </xf>
    <xf borderId="36" fillId="3" fontId="10" numFmtId="0" xfId="0" applyAlignment="1" applyBorder="1" applyFont="1">
      <alignment horizontal="center" vertical="center"/>
    </xf>
    <xf borderId="27" fillId="4" fontId="18" numFmtId="0" xfId="0" applyAlignment="1" applyBorder="1" applyFont="1">
      <alignment horizontal="center" readingOrder="0" vertical="center"/>
    </xf>
    <xf borderId="27" fillId="4" fontId="20" numFmtId="0" xfId="0" applyAlignment="1" applyBorder="1" applyFont="1">
      <alignment horizontal="center" readingOrder="0" vertical="center"/>
    </xf>
    <xf borderId="37" fillId="4" fontId="18" numFmtId="0" xfId="0" applyAlignment="1" applyBorder="1" applyFont="1">
      <alignment horizontal="center" readingOrder="0" vertical="center"/>
    </xf>
    <xf borderId="27" fillId="3" fontId="10" numFmtId="167" xfId="0" applyAlignment="1" applyBorder="1" applyFont="1" applyNumberFormat="1">
      <alignment horizontal="center" readingOrder="0" vertical="center"/>
    </xf>
    <xf borderId="27" fillId="3" fontId="21" numFmtId="0" xfId="0" applyAlignment="1" applyBorder="1" applyFont="1">
      <alignment horizontal="center" readingOrder="0" vertical="center"/>
    </xf>
    <xf borderId="37" fillId="3" fontId="10" numFmtId="167" xfId="0" applyAlignment="1" applyBorder="1" applyFont="1" applyNumberFormat="1">
      <alignment horizontal="center" readingOrder="0" vertical="center"/>
    </xf>
    <xf borderId="27" fillId="3" fontId="22" numFmtId="0" xfId="0" applyAlignment="1" applyBorder="1" applyFont="1">
      <alignment horizontal="center" readingOrder="0" vertical="center"/>
    </xf>
    <xf borderId="27" fillId="3" fontId="23" numFmtId="0" xfId="0" applyAlignment="1" applyBorder="1" applyFont="1">
      <alignment horizontal="center" readingOrder="0" vertical="center"/>
    </xf>
    <xf borderId="38" fillId="3" fontId="10" numFmtId="0" xfId="0" applyAlignment="1" applyBorder="1" applyFont="1">
      <alignment horizontal="center" vertical="center"/>
    </xf>
    <xf borderId="39" fillId="3" fontId="10" numFmtId="0" xfId="0" applyAlignment="1" applyBorder="1" applyFont="1">
      <alignment horizontal="center" readingOrder="0" vertical="center"/>
    </xf>
    <xf borderId="40" fillId="3" fontId="10" numFmtId="167" xfId="0" applyAlignment="1" applyBorder="1" applyFont="1" applyNumberFormat="1">
      <alignment horizontal="center" readingOrder="0" vertical="center"/>
    </xf>
    <xf borderId="29" fillId="3" fontId="24" numFmtId="0" xfId="0" applyAlignment="1" applyBorder="1" applyFont="1">
      <alignment horizontal="center" readingOrder="0" vertical="center"/>
    </xf>
    <xf borderId="21" fillId="3" fontId="10" numFmtId="167" xfId="0" applyAlignment="1" applyBorder="1" applyFont="1" applyNumberFormat="1">
      <alignment horizontal="center" readingOrder="0" vertical="center"/>
    </xf>
    <xf borderId="20" fillId="3" fontId="10" numFmtId="167" xfId="0" applyAlignment="1" applyBorder="1" applyFont="1" applyNumberFormat="1">
      <alignment horizontal="center" readingOrder="0" vertical="center"/>
    </xf>
    <xf borderId="20" fillId="3" fontId="21" numFmtId="0" xfId="0" applyAlignment="1" applyBorder="1" applyFont="1">
      <alignment horizontal="center" readingOrder="0" vertical="center"/>
    </xf>
    <xf borderId="41" fillId="0" fontId="5" numFmtId="0" xfId="0" applyAlignment="1" applyBorder="1" applyFont="1">
      <alignment vertical="center"/>
    </xf>
    <xf borderId="42" fillId="3" fontId="10" numFmtId="0" xfId="0" applyAlignment="1" applyBorder="1" applyFont="1">
      <alignment horizontal="center" vertical="center"/>
    </xf>
    <xf borderId="43" fillId="0" fontId="5" numFmtId="0" xfId="0" applyAlignment="1" applyBorder="1" applyFont="1">
      <alignment vertical="center"/>
    </xf>
    <xf borderId="44" fillId="0" fontId="5" numFmtId="0" xfId="0" applyAlignment="1" applyBorder="1" applyFont="1">
      <alignment vertical="center"/>
    </xf>
    <xf borderId="20" fillId="3" fontId="10" numFmtId="168" xfId="0" applyAlignment="1" applyBorder="1" applyFont="1" applyNumberFormat="1">
      <alignment horizontal="center" vertical="center"/>
    </xf>
    <xf borderId="21" fillId="3" fontId="25" numFmtId="0" xfId="0" applyAlignment="1" applyBorder="1" applyFont="1">
      <alignment horizontal="center" readingOrder="0" vertical="center"/>
    </xf>
    <xf borderId="21" fillId="3" fontId="10" numFmtId="168" xfId="0" applyAlignment="1" applyBorder="1" applyFont="1" applyNumberFormat="1">
      <alignment horizontal="center" vertical="center"/>
    </xf>
    <xf borderId="21" fillId="3" fontId="24" numFmtId="0" xfId="0" applyAlignment="1" applyBorder="1" applyFont="1">
      <alignment horizontal="center" readingOrder="0" vertical="center"/>
    </xf>
    <xf borderId="45" fillId="0" fontId="5" numFmtId="0" xfId="0" applyAlignment="1" applyBorder="1" applyFont="1">
      <alignment vertical="center"/>
    </xf>
    <xf borderId="39" fillId="3" fontId="10" numFmtId="0" xfId="0" applyAlignment="1" applyBorder="1" applyFont="1">
      <alignment horizontal="center" vertical="center"/>
    </xf>
    <xf borderId="20" fillId="3" fontId="22" numFmtId="0" xfId="0" applyAlignment="1" applyBorder="1" applyFont="1">
      <alignment horizontal="center" readingOrder="0" vertical="center"/>
    </xf>
    <xf borderId="20" fillId="3" fontId="21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46" fillId="5" fontId="27" numFmtId="0" xfId="0" applyAlignment="1" applyBorder="1" applyFill="1" applyFont="1">
      <alignment horizontal="center" vertical="center"/>
    </xf>
    <xf borderId="47" fillId="0" fontId="5" numFmtId="0" xfId="0" applyAlignment="1" applyBorder="1" applyFont="1">
      <alignment vertical="center"/>
    </xf>
    <xf borderId="48" fillId="0" fontId="5" numFmtId="0" xfId="0" applyAlignment="1" applyBorder="1" applyFont="1">
      <alignment vertical="center"/>
    </xf>
    <xf borderId="1" fillId="5" fontId="28" numFmtId="0" xfId="0" applyAlignment="1" applyBorder="1" applyFont="1">
      <alignment vertical="center"/>
    </xf>
    <xf borderId="0" fillId="0" fontId="29" numFmtId="0" xfId="0" applyAlignment="1" applyFont="1">
      <alignment readingOrder="0" vertical="center"/>
    </xf>
    <xf borderId="0" fillId="0" fontId="29" numFmtId="164" xfId="0" applyAlignment="1" applyFont="1" applyNumberFormat="1">
      <alignment readingOrder="0" vertical="center"/>
    </xf>
    <xf borderId="0" fillId="0" fontId="30" numFmtId="0" xfId="0" applyAlignment="1" applyFont="1">
      <alignment vertical="center"/>
    </xf>
    <xf borderId="1" fillId="5" fontId="26" numFmtId="165" xfId="0" applyAlignment="1" applyBorder="1" applyFont="1" applyNumberFormat="1">
      <alignment vertical="center"/>
    </xf>
    <xf borderId="49" fillId="0" fontId="5" numFmtId="0" xfId="0" applyAlignment="1" applyBorder="1" applyFont="1">
      <alignment vertical="center"/>
    </xf>
    <xf borderId="50" fillId="0" fontId="5" numFmtId="0" xfId="0" applyAlignment="1" applyBorder="1" applyFont="1">
      <alignment vertical="center"/>
    </xf>
    <xf borderId="0" fillId="0" fontId="29" numFmtId="3" xfId="0" applyAlignment="1" applyFont="1" applyNumberFormat="1">
      <alignment vertical="center"/>
    </xf>
    <xf borderId="51" fillId="5" fontId="27" numFmtId="0" xfId="0" applyAlignment="1" applyBorder="1" applyFont="1">
      <alignment vertical="center"/>
    </xf>
    <xf borderId="52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3" fillId="0" fontId="5" numFmtId="0" xfId="0" applyAlignment="1" applyBorder="1" applyFont="1">
      <alignment vertical="center"/>
    </xf>
    <xf borderId="51" fillId="5" fontId="28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1" fillId="2" fontId="4" numFmtId="0" xfId="0" applyAlignment="1" applyBorder="1" applyFont="1">
      <alignment horizontal="center" vertical="center"/>
    </xf>
    <xf borderId="4" fillId="0" fontId="16" numFmtId="164" xfId="0" applyAlignment="1" applyBorder="1" applyFont="1" applyNumberFormat="1">
      <alignment vertical="center"/>
    </xf>
    <xf borderId="0" fillId="0" fontId="10" numFmtId="3" xfId="0" applyAlignment="1" applyFont="1" applyNumberFormat="1">
      <alignment readingOrder="0" vertical="center"/>
    </xf>
    <xf borderId="0" fillId="0" fontId="9" numFmtId="0" xfId="0" applyAlignment="1" applyFont="1">
      <alignment horizontal="right" vertical="center"/>
    </xf>
    <xf borderId="0" fillId="0" fontId="9" numFmtId="164" xfId="0" applyAlignment="1" applyFont="1" applyNumberFormat="1">
      <alignment vertical="center"/>
    </xf>
    <xf borderId="0" fillId="0" fontId="18" numFmtId="0" xfId="0" applyAlignment="1" applyFont="1">
      <alignment vertical="center"/>
    </xf>
    <xf borderId="5" fillId="0" fontId="16" numFmtId="164" xfId="0" applyAlignment="1" applyBorder="1" applyFont="1" applyNumberFormat="1">
      <alignment vertical="center"/>
    </xf>
    <xf borderId="4" fillId="0" fontId="31" numFmtId="0" xfId="0" applyAlignment="1" applyBorder="1" applyFont="1">
      <alignment horizontal="left" vertical="center"/>
    </xf>
    <xf borderId="0" fillId="0" fontId="32" numFmtId="0" xfId="0" applyAlignment="1" applyFont="1">
      <alignment horizontal="center" vertical="center"/>
    </xf>
    <xf borderId="0" fillId="0" fontId="32" numFmtId="164" xfId="0" applyAlignment="1" applyFont="1" applyNumberFormat="1">
      <alignment vertical="center"/>
    </xf>
    <xf borderId="5" fillId="0" fontId="31" numFmtId="0" xfId="0" applyAlignment="1" applyBorder="1" applyFont="1">
      <alignment horizontal="left" vertical="center"/>
    </xf>
    <xf borderId="0" fillId="0" fontId="31" numFmtId="0" xfId="0" applyAlignment="1" applyFont="1">
      <alignment horizontal="center" vertical="center"/>
    </xf>
    <xf borderId="0" fillId="0" fontId="31" numFmtId="169" xfId="0" applyAlignment="1" applyFont="1" applyNumberFormat="1">
      <alignment horizontal="center" vertical="center"/>
    </xf>
    <xf borderId="2" fillId="2" fontId="12" numFmtId="0" xfId="0" applyAlignment="1" applyBorder="1" applyFont="1">
      <alignment horizontal="center" vertical="center"/>
    </xf>
    <xf borderId="54" fillId="0" fontId="5" numFmtId="0" xfId="0" applyAlignment="1" applyBorder="1" applyFont="1">
      <alignment vertical="center"/>
    </xf>
    <xf borderId="2" fillId="2" fontId="33" numFmtId="0" xfId="0" applyAlignment="1" applyBorder="1" applyFont="1">
      <alignment horizontal="center" readingOrder="0" vertical="center"/>
    </xf>
    <xf borderId="55" fillId="0" fontId="10" numFmtId="164" xfId="0" applyAlignment="1" applyBorder="1" applyFont="1" applyNumberFormat="1">
      <alignment horizontal="center" vertical="center"/>
    </xf>
    <xf borderId="55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55" fillId="0" fontId="10" numFmtId="0" xfId="0" applyAlignment="1" applyBorder="1" applyFont="1">
      <alignment horizontal="center" readingOrder="0" vertical="center"/>
    </xf>
    <xf borderId="0" fillId="0" fontId="30" numFmtId="0" xfId="0" applyAlignment="1" applyFont="1">
      <alignment readingOrder="0" vertical="center"/>
    </xf>
    <xf borderId="0" fillId="0" fontId="34" numFmtId="0" xfId="0" applyAlignment="1" applyFont="1">
      <alignment vertical="center"/>
    </xf>
    <xf borderId="8" fillId="0" fontId="10" numFmtId="170" xfId="0" applyAlignment="1" applyBorder="1" applyFont="1" applyNumberFormat="1">
      <alignment vertical="center"/>
    </xf>
    <xf borderId="39" fillId="0" fontId="10" numFmtId="170" xfId="0" applyAlignment="1" applyBorder="1" applyFont="1" applyNumberFormat="1">
      <alignment vertical="center"/>
    </xf>
    <xf borderId="9" fillId="0" fontId="10" numFmtId="170" xfId="0" applyAlignment="1" applyBorder="1" applyFont="1" applyNumberFormat="1">
      <alignment vertical="center"/>
    </xf>
    <xf borderId="56" fillId="0" fontId="10" numFmtId="0" xfId="0" applyAlignment="1" applyBorder="1" applyFont="1">
      <alignment horizontal="center" vertical="center"/>
    </xf>
    <xf borderId="17" fillId="0" fontId="10" numFmtId="164" xfId="0" applyAlignment="1" applyBorder="1" applyFont="1" applyNumberFormat="1">
      <alignment vertical="center"/>
    </xf>
    <xf borderId="17" fillId="0" fontId="10" numFmtId="171" xfId="0" applyAlignment="1" applyBorder="1" applyFont="1" applyNumberFormat="1">
      <alignment vertical="center"/>
    </xf>
    <xf borderId="57" fillId="0" fontId="10" numFmtId="171" xfId="0" applyAlignment="1" applyBorder="1" applyFont="1" applyNumberFormat="1">
      <alignment vertical="center"/>
    </xf>
    <xf borderId="0" fillId="0" fontId="7" numFmtId="10" xfId="0" applyAlignment="1" applyFont="1" applyNumberFormat="1">
      <alignment vertical="center"/>
    </xf>
    <xf borderId="58" fillId="0" fontId="10" numFmtId="3" xfId="0" applyAlignment="1" applyBorder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6" fillId="0" fontId="5" numFmtId="0" xfId="0" applyAlignment="1" applyBorder="1" applyFont="1">
      <alignment vertical="center"/>
    </xf>
    <xf borderId="59" fillId="0" fontId="5" numFmtId="0" xfId="0" applyAlignment="1" applyBorder="1" applyFont="1">
      <alignment vertical="center"/>
    </xf>
    <xf borderId="60" fillId="0" fontId="10" numFmtId="170" xfId="0" applyAlignment="1" applyBorder="1" applyFont="1" applyNumberFormat="1">
      <alignment vertical="center"/>
    </xf>
    <xf borderId="56" fillId="0" fontId="10" numFmtId="0" xfId="0" applyAlignment="1" applyBorder="1" applyFont="1">
      <alignment horizontal="center" vertical="center"/>
    </xf>
    <xf borderId="17" fillId="0" fontId="10" numFmtId="164" xfId="0" applyAlignment="1" applyBorder="1" applyFont="1" applyNumberFormat="1">
      <alignment horizontal="right" vertical="center"/>
    </xf>
    <xf borderId="17" fillId="0" fontId="35" numFmtId="164" xfId="0" applyAlignment="1" applyBorder="1" applyFont="1" applyNumberFormat="1">
      <alignment vertical="center"/>
    </xf>
    <xf borderId="17" fillId="0" fontId="10" numFmtId="171" xfId="0" applyAlignment="1" applyBorder="1" applyFont="1" applyNumberFormat="1">
      <alignment horizontal="right" vertical="center"/>
    </xf>
    <xf borderId="57" fillId="0" fontId="35" numFmtId="171" xfId="0" applyAlignment="1" applyBorder="1" applyFont="1" applyNumberFormat="1">
      <alignment vertical="center"/>
    </xf>
    <xf borderId="0" fillId="0" fontId="29" numFmtId="0" xfId="0" applyAlignment="1" applyFont="1">
      <alignment vertical="center"/>
    </xf>
    <xf borderId="8" fillId="0" fontId="10" numFmtId="0" xfId="0" applyAlignment="1" applyBorder="1" applyFont="1">
      <alignment horizontal="center" vertical="center"/>
    </xf>
    <xf borderId="39" fillId="0" fontId="10" numFmtId="164" xfId="0" applyAlignment="1" applyBorder="1" applyFont="1" applyNumberFormat="1">
      <alignment horizontal="right" vertical="center"/>
    </xf>
    <xf borderId="8" fillId="0" fontId="10" numFmtId="164" xfId="0" applyAlignment="1" applyBorder="1" applyFont="1" applyNumberFormat="1">
      <alignment horizontal="right" vertical="center"/>
    </xf>
    <xf borderId="8" fillId="0" fontId="35" numFmtId="164" xfId="0" applyAlignment="1" applyBorder="1" applyFont="1" applyNumberFormat="1">
      <alignment vertical="center"/>
    </xf>
    <xf borderId="39" fillId="0" fontId="10" numFmtId="171" xfId="0" applyAlignment="1" applyBorder="1" applyFont="1" applyNumberFormat="1">
      <alignment horizontal="right" vertical="center"/>
    </xf>
    <xf borderId="9" fillId="0" fontId="35" numFmtId="171" xfId="0" applyAlignment="1" applyBorder="1" applyFont="1" applyNumberFormat="1">
      <alignment vertical="center"/>
    </xf>
    <xf borderId="8" fillId="0" fontId="10" numFmtId="164" xfId="0" applyAlignment="1" applyBorder="1" applyFont="1" applyNumberFormat="1">
      <alignment vertical="center"/>
    </xf>
    <xf borderId="39" fillId="0" fontId="10" numFmtId="171" xfId="0" applyAlignment="1" applyBorder="1" applyFont="1" applyNumberFormat="1">
      <alignment vertical="center"/>
    </xf>
    <xf borderId="9" fillId="0" fontId="10" numFmtId="171" xfId="0" applyAlignment="1" applyBorder="1" applyFont="1" applyNumberFormat="1">
      <alignment vertical="center"/>
    </xf>
    <xf borderId="4" fillId="0" fontId="31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58" fillId="0" fontId="5" numFmtId="0" xfId="0" applyAlignment="1" applyBorder="1" applyFont="1">
      <alignment vertical="center"/>
    </xf>
    <xf borderId="0" fillId="0" fontId="17" numFmtId="0" xfId="0" applyAlignment="1" applyFont="1">
      <alignment horizontal="center" vertical="center"/>
    </xf>
    <xf borderId="0" fillId="0" fontId="31" numFmtId="164" xfId="0" applyAlignment="1" applyFont="1" applyNumberFormat="1">
      <alignment horizontal="center" vertical="center"/>
    </xf>
    <xf borderId="10" fillId="4" fontId="9" numFmtId="0" xfId="0" applyAlignment="1" applyBorder="1" applyFont="1">
      <alignment horizontal="center" vertical="center"/>
    </xf>
    <xf borderId="61" fillId="4" fontId="9" numFmtId="0" xfId="0" applyAlignment="1" applyBorder="1" applyFont="1">
      <alignment horizontal="center" vertical="center"/>
    </xf>
    <xf borderId="62" fillId="0" fontId="5" numFmtId="0" xfId="0" applyAlignment="1" applyBorder="1" applyFont="1">
      <alignment vertical="center"/>
    </xf>
    <xf borderId="63" fillId="0" fontId="5" numFmtId="0" xfId="0" applyAlignment="1" applyBorder="1" applyFont="1">
      <alignment vertical="center"/>
    </xf>
    <xf borderId="64" fillId="0" fontId="5" numFmtId="0" xfId="0" applyAlignment="1" applyBorder="1" applyFont="1">
      <alignment vertical="center"/>
    </xf>
    <xf borderId="13" fillId="3" fontId="10" numFmtId="172" xfId="0" applyAlignment="1" applyBorder="1" applyFont="1" applyNumberFormat="1">
      <alignment horizontal="center" readingOrder="0" vertical="center"/>
    </xf>
    <xf borderId="14" fillId="3" fontId="10" numFmtId="0" xfId="0" applyAlignment="1" applyBorder="1" applyFont="1">
      <alignment horizontal="center" readingOrder="0" vertical="center"/>
    </xf>
    <xf borderId="65" fillId="3" fontId="10" numFmtId="0" xfId="0" applyAlignment="1" applyBorder="1" applyFont="1">
      <alignment horizontal="left" vertical="center"/>
    </xf>
    <xf borderId="66" fillId="0" fontId="5" numFmtId="0" xfId="0" applyAlignment="1" applyBorder="1" applyFont="1">
      <alignment vertical="center"/>
    </xf>
    <xf borderId="67" fillId="0" fontId="5" numFmtId="0" xfId="0" applyAlignment="1" applyBorder="1" applyFont="1">
      <alignment vertical="center"/>
    </xf>
    <xf borderId="15" fillId="3" fontId="10" numFmtId="164" xfId="0" applyAlignment="1" applyBorder="1" applyFont="1" applyNumberFormat="1">
      <alignment vertical="center"/>
    </xf>
    <xf borderId="13" fillId="3" fontId="10" numFmtId="172" xfId="0" applyAlignment="1" applyBorder="1" applyFont="1" applyNumberFormat="1">
      <alignment horizontal="center" vertical="center"/>
    </xf>
    <xf borderId="18" fillId="3" fontId="10" numFmtId="0" xfId="0" applyAlignment="1" applyBorder="1" applyFont="1">
      <alignment horizontal="left" vertical="center"/>
    </xf>
    <xf borderId="16" fillId="3" fontId="10" numFmtId="0" xfId="0" applyAlignment="1" applyBorder="1" applyFont="1">
      <alignment horizontal="left" vertical="center"/>
    </xf>
    <xf borderId="18" fillId="3" fontId="10" numFmtId="164" xfId="0" applyAlignment="1" applyBorder="1" applyFont="1" applyNumberFormat="1">
      <alignment vertical="center"/>
    </xf>
    <xf borderId="18" fillId="3" fontId="10" numFmtId="164" xfId="0" applyAlignment="1" applyBorder="1" applyFont="1" applyNumberFormat="1">
      <alignment horizontal="left" vertical="center"/>
    </xf>
    <xf borderId="18" fillId="6" fontId="10" numFmtId="164" xfId="0" applyAlignment="1" applyBorder="1" applyFill="1" applyFont="1" applyNumberFormat="1">
      <alignment vertical="center"/>
    </xf>
    <xf borderId="24" fillId="3" fontId="10" numFmtId="0" xfId="0" applyAlignment="1" applyBorder="1" applyFont="1">
      <alignment horizontal="left" vertical="center"/>
    </xf>
    <xf borderId="68" fillId="3" fontId="10" numFmtId="0" xfId="0" applyAlignment="1" applyBorder="1" applyFont="1">
      <alignment horizontal="left" vertical="center"/>
    </xf>
    <xf borderId="57" fillId="3" fontId="10" numFmtId="0" xfId="0" applyAlignment="1" applyBorder="1" applyFont="1">
      <alignment horizontal="left" vertical="center"/>
    </xf>
    <xf borderId="5" fillId="0" fontId="5" numFmtId="0" xfId="0" applyAlignment="1" applyBorder="1" applyFont="1">
      <alignment vertical="center"/>
    </xf>
    <xf borderId="56" fillId="0" fontId="5" numFmtId="0" xfId="0" applyAlignment="1" applyBorder="1" applyFont="1">
      <alignment vertical="center"/>
    </xf>
    <xf borderId="14" fillId="3" fontId="10" numFmtId="0" xfId="0" applyAlignment="1" applyBorder="1" applyFont="1">
      <alignment horizontal="center" vertical="center"/>
    </xf>
    <xf borderId="69" fillId="3" fontId="10" numFmtId="0" xfId="0" applyAlignment="1" applyBorder="1" applyFont="1">
      <alignment horizontal="left" vertical="center"/>
    </xf>
    <xf borderId="69" fillId="3" fontId="10" numFmtId="164" xfId="0" applyAlignment="1" applyBorder="1" applyFont="1" applyNumberFormat="1">
      <alignment horizontal="left" vertical="center"/>
    </xf>
    <xf borderId="17" fillId="3" fontId="10" numFmtId="164" xfId="0" applyAlignment="1" applyBorder="1" applyFont="1" applyNumberFormat="1">
      <alignment horizontal="left" vertical="center"/>
    </xf>
    <xf borderId="16" fillId="3" fontId="10" numFmtId="172" xfId="0" applyAlignment="1" applyBorder="1" applyFont="1" applyNumberFormat="1">
      <alignment horizontal="center" vertical="center"/>
    </xf>
    <xf borderId="0" fillId="0" fontId="10" numFmtId="172" xfId="0" applyAlignment="1" applyFont="1" applyNumberFormat="1">
      <alignment horizontal="center" vertical="center"/>
    </xf>
    <xf borderId="70" fillId="0" fontId="10" numFmtId="0" xfId="0" applyAlignment="1" applyBorder="1" applyFont="1">
      <alignment horizontal="center" vertical="center"/>
    </xf>
    <xf borderId="70" fillId="0" fontId="10" numFmtId="0" xfId="0" applyAlignment="1" applyBorder="1" applyFont="1">
      <alignment horizontal="left" vertical="center"/>
    </xf>
    <xf borderId="0" fillId="0" fontId="10" numFmtId="164" xfId="0" applyAlignment="1" applyFont="1" applyNumberFormat="1">
      <alignment vertical="center"/>
    </xf>
    <xf borderId="70" fillId="0" fontId="10" numFmtId="172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70" fillId="0" fontId="10" numFmtId="164" xfId="0" applyAlignment="1" applyBorder="1" applyFont="1" applyNumberFormat="1">
      <alignment vertical="center"/>
    </xf>
    <xf borderId="0" fillId="0" fontId="10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0" fillId="0" fontId="16" numFmtId="164" xfId="0" applyAlignment="1" applyFont="1" applyNumberFormat="1">
      <alignment horizontal="center" vertical="center"/>
    </xf>
    <xf borderId="51" fillId="2" fontId="4" numFmtId="172" xfId="0" applyAlignment="1" applyBorder="1" applyFont="1" applyNumberFormat="1">
      <alignment horizontal="center" vertical="center"/>
    </xf>
    <xf borderId="4" fillId="0" fontId="16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center"/>
    </xf>
    <xf borderId="1" fillId="2" fontId="4" numFmtId="172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6" numFmtId="164" xfId="0" applyAlignment="1" applyFont="1" applyNumberFormat="1">
      <alignment horizontal="center" vertical="center"/>
    </xf>
    <xf borderId="71" fillId="3" fontId="10" numFmtId="0" xfId="0" applyAlignment="1" applyBorder="1" applyFont="1">
      <alignment horizontal="center" vertical="center"/>
    </xf>
    <xf borderId="72" fillId="0" fontId="5" numFmtId="0" xfId="0" applyAlignment="1" applyBorder="1" applyFont="1">
      <alignment vertical="center"/>
    </xf>
    <xf borderId="73" fillId="0" fontId="5" numFmtId="0" xfId="0" applyAlignment="1" applyBorder="1" applyFont="1">
      <alignment vertical="center"/>
    </xf>
    <xf borderId="15" fillId="3" fontId="10" numFmtId="0" xfId="0" applyAlignment="1" applyBorder="1" applyFont="1">
      <alignment horizontal="left" vertical="center"/>
    </xf>
    <xf borderId="13" fillId="3" fontId="10" numFmtId="0" xfId="0" applyAlignment="1" applyBorder="1" applyFont="1">
      <alignment horizontal="left" vertical="center"/>
    </xf>
    <xf borderId="14" fillId="3" fontId="10" numFmtId="164" xfId="0" applyAlignment="1" applyBorder="1" applyFont="1" applyNumberFormat="1">
      <alignment readingOrder="0" vertical="center"/>
    </xf>
    <xf borderId="14" fillId="3" fontId="10" numFmtId="164" xfId="0" applyAlignment="1" applyBorder="1" applyFont="1" applyNumberFormat="1">
      <alignment horizontal="left" vertical="center"/>
    </xf>
    <xf borderId="14" fillId="6" fontId="10" numFmtId="164" xfId="0" applyAlignment="1" applyBorder="1" applyFont="1" applyNumberFormat="1">
      <alignment vertical="center"/>
    </xf>
    <xf borderId="0" fillId="0" fontId="37" numFmtId="0" xfId="0" applyAlignment="1" applyFont="1">
      <alignment vertical="center"/>
    </xf>
    <xf borderId="74" fillId="3" fontId="10" numFmtId="0" xfId="0" applyAlignment="1" applyBorder="1" applyFont="1">
      <alignment horizontal="center" vertical="center"/>
    </xf>
    <xf borderId="57" fillId="3" fontId="10" numFmtId="0" xfId="0" applyAlignment="1" applyBorder="1" applyFont="1">
      <alignment horizontal="center" vertical="center"/>
    </xf>
    <xf borderId="75" fillId="3" fontId="10" numFmtId="164" xfId="0" applyAlignment="1" applyBorder="1" applyFont="1" applyNumberFormat="1">
      <alignment vertical="center"/>
    </xf>
    <xf borderId="14" fillId="3" fontId="10" numFmtId="164" xfId="0" applyAlignment="1" applyBorder="1" applyFont="1" applyNumberFormat="1">
      <alignment vertical="center"/>
    </xf>
    <xf borderId="17" fillId="3" fontId="10" numFmtId="164" xfId="0" applyAlignment="1" applyBorder="1" applyFont="1" applyNumberFormat="1">
      <alignment vertical="center"/>
    </xf>
    <xf borderId="17" fillId="6" fontId="10" numFmtId="164" xfId="0" applyAlignment="1" applyBorder="1" applyFont="1" applyNumberFormat="1">
      <alignment vertical="center"/>
    </xf>
    <xf borderId="70" fillId="0" fontId="10" numFmtId="164" xfId="0" applyAlignment="1" applyBorder="1" applyFont="1" applyNumberFormat="1">
      <alignment horizontal="left" vertical="center"/>
    </xf>
    <xf borderId="0" fillId="0" fontId="10" numFmtId="164" xfId="0" applyAlignment="1" applyFont="1" applyNumberFormat="1">
      <alignment horizontal="left" vertical="center"/>
    </xf>
    <xf borderId="0" fillId="0" fontId="16" numFmtId="164" xfId="0" applyAlignment="1" applyFont="1" applyNumberFormat="1">
      <alignment vertical="center"/>
    </xf>
    <xf borderId="0" fillId="0" fontId="38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164" xfId="0" applyAlignment="1" applyFont="1" applyNumberFormat="1">
      <alignment horizontal="center" vertical="center"/>
    </xf>
    <xf borderId="14" fillId="3" fontId="10" numFmtId="164" xfId="0" applyAlignment="1" applyBorder="1" applyFont="1" applyNumberFormat="1">
      <alignment horizontal="left" readingOrder="0" vertical="center"/>
    </xf>
    <xf borderId="76" fillId="3" fontId="10" numFmtId="172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1" fillId="5" fontId="39" numFmtId="0" xfId="0" applyAlignment="1" applyBorder="1" applyFont="1">
      <alignment vertical="center"/>
    </xf>
    <xf borderId="0" fillId="0" fontId="29" numFmtId="164" xfId="0" applyAlignment="1" applyFont="1" applyNumberFormat="1">
      <alignment vertical="center"/>
    </xf>
    <xf borderId="51" fillId="5" fontId="39" numFmtId="0" xfId="0" applyAlignment="1" applyBorder="1" applyFont="1">
      <alignment vertical="center"/>
    </xf>
    <xf borderId="0" fillId="0" fontId="40" numFmtId="0" xfId="0" applyAlignment="1" applyFont="1">
      <alignment vertical="center"/>
    </xf>
    <xf borderId="0" fillId="0" fontId="7" numFmtId="173" xfId="0" applyAlignment="1" applyFont="1" applyNumberFormat="1">
      <alignment vertical="center"/>
    </xf>
    <xf borderId="0" fillId="0" fontId="7" numFmtId="3" xfId="0" applyAlignment="1" applyFont="1" applyNumberFormat="1">
      <alignment vertical="center"/>
    </xf>
    <xf borderId="5" fillId="0" fontId="31" numFmtId="0" xfId="0" applyAlignment="1" applyBorder="1" applyFont="1">
      <alignment vertical="center"/>
    </xf>
    <xf borderId="0" fillId="0" fontId="41" numFmtId="0" xfId="0" applyAlignment="1" applyFont="1">
      <alignment vertical="center"/>
    </xf>
    <xf borderId="57" fillId="0" fontId="10" numFmtId="3" xfId="0" applyAlignment="1" applyBorder="1" applyFont="1" applyNumberFormat="1">
      <alignment vertical="center"/>
    </xf>
    <xf borderId="57" fillId="0" fontId="10" numFmtId="174" xfId="0" applyAlignment="1" applyBorder="1" applyFont="1" applyNumberFormat="1">
      <alignment vertical="center"/>
    </xf>
    <xf borderId="60" fillId="0" fontId="10" numFmtId="3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vertical="center"/>
    </xf>
    <xf borderId="9" fillId="0" fontId="10" numFmtId="3" xfId="0" applyAlignment="1" applyBorder="1" applyFont="1" applyNumberFormat="1">
      <alignment vertical="center"/>
    </xf>
    <xf borderId="39" fillId="0" fontId="10" numFmtId="164" xfId="0" applyAlignment="1" applyBorder="1" applyFont="1" applyNumberFormat="1">
      <alignment vertical="center"/>
    </xf>
    <xf borderId="39" fillId="0" fontId="10" numFmtId="3" xfId="0" applyAlignment="1" applyBorder="1" applyFont="1" applyNumberFormat="1">
      <alignment vertical="center"/>
    </xf>
    <xf borderId="70" fillId="0" fontId="10" numFmtId="174" xfId="0" applyAlignment="1" applyBorder="1" applyFont="1" applyNumberFormat="1">
      <alignment vertical="center"/>
    </xf>
    <xf borderId="60" fillId="0" fontId="5" numFmtId="0" xfId="0" applyAlignment="1" applyBorder="1" applyFont="1">
      <alignment vertical="center"/>
    </xf>
    <xf borderId="0" fillId="0" fontId="40" numFmtId="164" xfId="0" applyAlignment="1" applyFont="1" applyNumberFormat="1">
      <alignment vertical="center"/>
    </xf>
    <xf borderId="0" fillId="0" fontId="42" numFmtId="0" xfId="0" applyAlignment="1" applyFont="1">
      <alignment horizontal="center" vertical="center"/>
    </xf>
    <xf borderId="0" fillId="0" fontId="42" numFmtId="173" xfId="0" applyAlignment="1" applyFont="1" applyNumberFormat="1">
      <alignment vertical="center"/>
    </xf>
    <xf borderId="0" fillId="0" fontId="43" numFmtId="0" xfId="0" applyAlignment="1" applyFont="1">
      <alignment vertical="center"/>
    </xf>
    <xf borderId="0" fillId="0" fontId="42" numFmtId="164" xfId="0" applyAlignment="1" applyFont="1" applyNumberFormat="1">
      <alignment vertical="center"/>
    </xf>
    <xf borderId="0" fillId="0" fontId="16" numFmtId="175" xfId="0" applyAlignment="1" applyFont="1" applyNumberFormat="1">
      <alignment vertical="center"/>
    </xf>
    <xf borderId="0" fillId="0" fontId="43" numFmtId="0" xfId="0" applyAlignment="1" applyFont="1">
      <alignment horizontal="center" vertical="center"/>
    </xf>
    <xf borderId="77" fillId="0" fontId="5" numFmtId="0" xfId="0" applyAlignment="1" applyBorder="1" applyFont="1">
      <alignment vertical="center"/>
    </xf>
    <xf borderId="0" fillId="0" fontId="44" numFmtId="172" xfId="0" applyAlignment="1" applyFont="1" applyNumberForma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10" numFmtId="176" xfId="0" applyAlignment="1" applyFont="1" applyNumberFormat="1">
      <alignment vertical="center"/>
    </xf>
    <xf borderId="0" fillId="0" fontId="10" numFmtId="177" xfId="0" applyAlignment="1" applyFont="1" applyNumberFormat="1">
      <alignment vertical="center"/>
    </xf>
    <xf borderId="0" fillId="0" fontId="10" numFmtId="178" xfId="0" applyAlignment="1" applyFont="1" applyNumberFormat="1">
      <alignment vertical="center"/>
    </xf>
    <xf borderId="78" fillId="0" fontId="5" numFmtId="0" xfId="0" applyAlignment="1" applyBorder="1" applyFont="1">
      <alignment vertical="center"/>
    </xf>
    <xf borderId="57" fillId="3" fontId="10" numFmtId="164" xfId="0" applyAlignment="1" applyBorder="1" applyFont="1" applyNumberFormat="1">
      <alignment horizontal="left" vertical="center"/>
    </xf>
    <xf borderId="19" fillId="3" fontId="10" numFmtId="172" xfId="0" applyAlignment="1" applyBorder="1" applyFont="1" applyNumberFormat="1">
      <alignment horizontal="center" vertical="center"/>
    </xf>
    <xf borderId="19" fillId="3" fontId="10" numFmtId="0" xfId="0" applyAlignment="1" applyBorder="1" applyFont="1">
      <alignment horizontal="left" vertical="center"/>
    </xf>
    <xf borderId="20" fillId="3" fontId="10" numFmtId="164" xfId="0" applyAlignment="1" applyBorder="1" applyFont="1" applyNumberFormat="1">
      <alignment horizontal="left" vertical="center"/>
    </xf>
    <xf borderId="0" fillId="0" fontId="10" numFmtId="179" xfId="0" applyAlignment="1" applyFont="1" applyNumberFormat="1">
      <alignment vertical="center"/>
    </xf>
    <xf borderId="0" fillId="0" fontId="16" numFmtId="173" xfId="0" applyAlignment="1" applyFont="1" applyNumberFormat="1">
      <alignment horizontal="center" vertical="center"/>
    </xf>
    <xf borderId="4" fillId="0" fontId="9" numFmtId="164" xfId="0" applyAlignment="1" applyBorder="1" applyFont="1" applyNumberFormat="1">
      <alignment vertical="center"/>
    </xf>
    <xf borderId="0" fillId="0" fontId="9" numFmtId="0" xfId="0" applyAlignment="1" applyFont="1">
      <alignment horizontal="left" vertical="center"/>
    </xf>
    <xf borderId="0" fillId="0" fontId="42" numFmtId="172" xfId="0" applyAlignment="1" applyFont="1" applyNumberFormat="1">
      <alignment horizontal="center" vertical="center"/>
    </xf>
    <xf borderId="0" fillId="0" fontId="42" numFmtId="173" xfId="0" applyAlignment="1" applyFont="1" applyNumberFormat="1">
      <alignment horizontal="center" vertical="center"/>
    </xf>
    <xf borderId="0" fillId="0" fontId="42" numFmtId="164" xfId="0" applyAlignment="1" applyFont="1" applyNumberFormat="1">
      <alignment horizontal="center" vertical="center"/>
    </xf>
    <xf borderId="0" fillId="0" fontId="9" numFmtId="178" xfId="0" applyAlignment="1" applyFont="1" applyNumberFormat="1">
      <alignment vertical="center"/>
    </xf>
    <xf borderId="0" fillId="0" fontId="4" numFmtId="172" xfId="0" applyAlignment="1" applyFont="1" applyNumberFormat="1">
      <alignment horizontal="center" vertical="center"/>
    </xf>
    <xf borderId="0" fillId="0" fontId="9" numFmtId="179" xfId="0" applyAlignment="1" applyFont="1" applyNumberFormat="1">
      <alignment vertical="center"/>
    </xf>
    <xf borderId="0" fillId="0" fontId="4" numFmtId="164" xfId="0" applyAlignment="1" applyFont="1" applyNumberFormat="1">
      <alignment horizontal="center" vertical="center"/>
    </xf>
    <xf borderId="16" fillId="3" fontId="10" numFmtId="172" xfId="0" applyAlignment="1" applyBorder="1" applyFont="1" applyNumberFormat="1">
      <alignment horizontal="center" readingOrder="0" vertical="center"/>
    </xf>
    <xf borderId="0" fillId="0" fontId="10" numFmtId="180" xfId="0" applyAlignment="1" applyFont="1" applyNumberFormat="1">
      <alignment vertical="center"/>
    </xf>
    <xf borderId="0" fillId="0" fontId="44" numFmtId="0" xfId="0" applyAlignment="1" applyFont="1">
      <alignment vertical="center"/>
    </xf>
    <xf borderId="0" fillId="0" fontId="44" numFmtId="164" xfId="0" applyAlignment="1" applyFont="1" applyNumberFormat="1">
      <alignment vertical="center"/>
    </xf>
    <xf borderId="0" fillId="0" fontId="44" numFmtId="166" xfId="0" applyAlignment="1" applyFont="1" applyNumberFormat="1">
      <alignment vertical="center"/>
    </xf>
    <xf borderId="0" fillId="0" fontId="44" numFmtId="164" xfId="0" applyAlignment="1" applyFont="1" applyNumberFormat="1">
      <alignment horizontal="center" vertical="center"/>
    </xf>
    <xf borderId="56" fillId="3" fontId="10" numFmtId="172" xfId="0" applyAlignment="1" applyBorder="1" applyFont="1" applyNumberFormat="1">
      <alignment horizontal="center" vertical="center"/>
    </xf>
    <xf borderId="74" fillId="3" fontId="10" numFmtId="0" xfId="0" applyAlignment="1" applyBorder="1" applyFont="1">
      <alignment horizontal="left" vertical="center"/>
    </xf>
    <xf borderId="1" fillId="5" fontId="27" numFmtId="0" xfId="0" applyAlignment="1" applyBorder="1" applyFont="1">
      <alignment vertical="center"/>
    </xf>
    <xf borderId="51" fillId="5" fontId="45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31" numFmtId="0" xfId="0" applyAlignment="1" applyFont="1">
      <alignment horizontal="left" vertical="center"/>
    </xf>
    <xf borderId="0" fillId="0" fontId="31" numFmtId="0" xfId="0" applyAlignment="1" applyFont="1">
      <alignment vertical="center"/>
    </xf>
    <xf borderId="0" fillId="0" fontId="14" numFmtId="173" xfId="0" applyAlignment="1" applyFont="1" applyNumberFormat="1">
      <alignment vertical="center"/>
    </xf>
    <xf borderId="0" fillId="0" fontId="14" numFmtId="0" xfId="0" applyAlignment="1" applyFont="1">
      <alignment horizontal="center" vertical="center"/>
    </xf>
    <xf borderId="9" fillId="0" fontId="10" numFmtId="174" xfId="0" applyAlignment="1" applyBorder="1" applyFont="1" applyNumberFormat="1">
      <alignment vertical="center"/>
    </xf>
    <xf borderId="79" fillId="0" fontId="16" numFmtId="164" xfId="0" applyAlignment="1" applyBorder="1" applyFont="1" applyNumberFormat="1">
      <alignment vertical="center"/>
    </xf>
    <xf borderId="0" fillId="0" fontId="9" numFmtId="173" xfId="0" applyAlignment="1" applyFont="1" applyNumberFormat="1">
      <alignment vertical="center"/>
    </xf>
    <xf borderId="0" fillId="0" fontId="31" numFmtId="173" xfId="0" applyAlignment="1" applyFont="1" applyNumberFormat="1">
      <alignment vertical="center"/>
    </xf>
    <xf borderId="65" fillId="3" fontId="10" numFmtId="0" xfId="0" applyAlignment="1" applyBorder="1" applyFont="1">
      <alignment horizontal="center" vertical="center"/>
    </xf>
    <xf borderId="0" fillId="0" fontId="16" numFmtId="175" xfId="0" applyAlignment="1" applyFont="1" applyNumberFormat="1">
      <alignment horizontal="center" vertical="center"/>
    </xf>
    <xf borderId="0" fillId="0" fontId="9" numFmtId="176" xfId="0" applyAlignment="1" applyFont="1" applyNumberFormat="1">
      <alignment vertical="center"/>
    </xf>
    <xf borderId="0" fillId="0" fontId="9" numFmtId="176" xfId="0" applyAlignment="1" applyFont="1" applyNumberFormat="1">
      <alignment horizontal="center" vertical="center"/>
    </xf>
    <xf borderId="15" fillId="3" fontId="10" numFmtId="0" xfId="0" applyAlignment="1" applyBorder="1" applyFont="1">
      <alignment vertical="center"/>
    </xf>
    <xf borderId="18" fillId="3" fontId="10" numFmtId="0" xfId="0" applyAlignment="1" applyBorder="1" applyFont="1">
      <alignment vertical="center"/>
    </xf>
    <xf borderId="79" fillId="0" fontId="10" numFmtId="0" xfId="0" applyAlignment="1" applyBorder="1" applyFont="1">
      <alignment horizontal="center" vertical="center"/>
    </xf>
    <xf borderId="79" fillId="0" fontId="10" numFmtId="0" xfId="0" applyAlignment="1" applyBorder="1" applyFont="1">
      <alignment horizontal="left" vertical="center"/>
    </xf>
    <xf borderId="79" fillId="0" fontId="10" numFmtId="164" xfId="0" applyAlignment="1" applyBorder="1" applyFont="1" applyNumberFormat="1">
      <alignment horizontal="left" vertical="center"/>
    </xf>
    <xf borderId="79" fillId="0" fontId="10" numFmtId="0" xfId="0" applyAlignment="1" applyBorder="1" applyFont="1">
      <alignment vertical="center"/>
    </xf>
    <xf borderId="74" fillId="3" fontId="10" numFmtId="0" xfId="0" applyAlignment="1" applyBorder="1" applyFont="1">
      <alignment vertical="center"/>
    </xf>
    <xf borderId="0" fillId="0" fontId="14" numFmtId="164" xfId="0" applyAlignment="1" applyFont="1" applyNumberFormat="1">
      <alignment vertical="center"/>
    </xf>
    <xf borderId="0" fillId="0" fontId="16" numFmtId="173" xfId="0" applyAlignment="1" applyFont="1" applyNumberFormat="1">
      <alignment vertical="center"/>
    </xf>
    <xf borderId="0" fillId="0" fontId="9" numFmtId="177" xfId="0" applyAlignment="1" applyFont="1" applyNumberFormat="1">
      <alignment vertical="center"/>
    </xf>
    <xf borderId="0" fillId="0" fontId="9" numFmtId="177" xfId="0" applyAlignment="1" applyFont="1" applyNumberFormat="1">
      <alignment horizontal="center" vertical="center"/>
    </xf>
    <xf borderId="70" fillId="0" fontId="10" numFmtId="0" xfId="0" applyAlignment="1" applyBorder="1" applyFont="1">
      <alignment vertical="center"/>
    </xf>
    <xf borderId="22" fillId="3" fontId="10" numFmtId="0" xfId="0" applyAlignment="1" applyBorder="1" applyFont="1">
      <alignment horizontal="left" vertical="center"/>
    </xf>
    <xf borderId="69" fillId="3" fontId="10" numFmtId="0" xfId="0" applyAlignment="1" applyBorder="1" applyFont="1">
      <alignment vertical="center"/>
    </xf>
    <xf borderId="51" fillId="3" fontId="10" numFmtId="0" xfId="0" applyAlignment="1" applyBorder="1" applyFont="1">
      <alignment horizontal="left" vertical="center"/>
    </xf>
    <xf borderId="0" fillId="0" fontId="46" numFmtId="0" xfId="0" applyAlignment="1" applyFont="1">
      <alignment vertical="center"/>
    </xf>
    <xf borderId="4" fillId="0" fontId="46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0" fillId="0" fontId="47" numFmtId="173" xfId="0" applyAlignment="1" applyFont="1" applyNumberFormat="1">
      <alignment vertical="center"/>
    </xf>
    <xf borderId="0" fillId="0" fontId="47" numFmtId="0" xfId="0" applyAlignment="1" applyFont="1">
      <alignment vertical="center"/>
    </xf>
    <xf borderId="0" fillId="0" fontId="17" numFmtId="173" xfId="0" applyAlignment="1" applyFont="1" applyNumberFormat="1">
      <alignment vertical="center"/>
    </xf>
    <xf borderId="0" fillId="0" fontId="17" numFmtId="164" xfId="0" applyAlignment="1" applyFont="1" applyNumberFormat="1">
      <alignment horizontal="center" vertical="center"/>
    </xf>
    <xf borderId="0" fillId="0" fontId="48" numFmtId="164" xfId="0" applyAlignment="1" applyFont="1" applyNumberFormat="1">
      <alignment horizontal="center" vertical="center"/>
    </xf>
    <xf borderId="0" fillId="0" fontId="47" numFmtId="0" xfId="0" applyAlignment="1" applyFont="1">
      <alignment horizontal="center" vertical="center"/>
    </xf>
    <xf borderId="51" fillId="3" fontId="10" numFmtId="0" xfId="0" applyAlignment="1" applyBorder="1" applyFont="1">
      <alignment horizontal="center" vertical="center"/>
    </xf>
    <xf borderId="0" fillId="0" fontId="49" numFmtId="176" xfId="0" applyAlignment="1" applyFont="1" applyNumberFormat="1">
      <alignment vertical="center"/>
    </xf>
    <xf borderId="0" fillId="0" fontId="49" numFmtId="0" xfId="0" applyAlignment="1" applyFont="1">
      <alignment vertical="center"/>
    </xf>
    <xf borderId="0" fillId="0" fontId="49" numFmtId="172" xfId="0" applyAlignment="1" applyFont="1" applyNumberFormat="1">
      <alignment horizontal="center" vertical="center"/>
    </xf>
    <xf borderId="0" fillId="0" fontId="49" numFmtId="0" xfId="0" applyAlignment="1" applyFont="1">
      <alignment horizontal="center" vertical="center"/>
    </xf>
    <xf borderId="0" fillId="0" fontId="49" numFmtId="0" xfId="0" applyAlignment="1" applyFont="1">
      <alignment horizontal="left" vertical="center"/>
    </xf>
    <xf borderId="0" fillId="0" fontId="49" numFmtId="177" xfId="0" applyAlignment="1" applyFont="1" applyNumberFormat="1">
      <alignment vertical="center"/>
    </xf>
    <xf borderId="0" fillId="0" fontId="49" numFmtId="164" xfId="0" applyAlignment="1" applyFont="1" applyNumberFormat="1">
      <alignment vertical="center"/>
    </xf>
    <xf borderId="69" fillId="3" fontId="10" numFmtId="0" xfId="0" applyAlignment="1" applyBorder="1" applyFont="1">
      <alignment horizontal="center" vertical="center"/>
    </xf>
    <xf borderId="16" fillId="3" fontId="10" numFmtId="164" xfId="0" applyAlignment="1" applyBorder="1" applyFont="1" applyNumberFormat="1">
      <alignment horizontal="left" vertical="center"/>
    </xf>
    <xf borderId="0" fillId="0" fontId="17" numFmtId="173" xfId="0" applyAlignment="1" applyFont="1" applyNumberFormat="1">
      <alignment horizontal="center" vertical="center"/>
    </xf>
    <xf borderId="0" fillId="0" fontId="47" numFmtId="176" xfId="0" applyAlignment="1" applyFont="1" applyNumberFormat="1">
      <alignment vertical="center"/>
    </xf>
    <xf borderId="0" fillId="0" fontId="17" numFmtId="172" xfId="0" applyAlignment="1" applyFont="1" applyNumberFormat="1">
      <alignment horizontal="center" vertical="center"/>
    </xf>
    <xf borderId="0" fillId="0" fontId="47" numFmtId="0" xfId="0" applyAlignment="1" applyFont="1">
      <alignment horizontal="left" vertical="center"/>
    </xf>
    <xf borderId="0" fillId="0" fontId="47" numFmtId="177" xfId="0" applyAlignment="1" applyFont="1" applyNumberFormat="1">
      <alignment vertical="center"/>
    </xf>
    <xf borderId="0" fillId="0" fontId="47" numFmtId="164" xfId="0" applyAlignment="1" applyFont="1" applyNumberFormat="1">
      <alignment vertical="center"/>
    </xf>
    <xf borderId="0" fillId="0" fontId="47" numFmtId="176" xfId="0" applyAlignment="1" applyFont="1" applyNumberFormat="1">
      <alignment horizontal="center" vertical="center"/>
    </xf>
    <xf borderId="0" fillId="0" fontId="47" numFmtId="177" xfId="0" applyAlignment="1" applyFont="1" applyNumberFormat="1">
      <alignment horizontal="center" vertical="center"/>
    </xf>
    <xf borderId="13" fillId="3" fontId="10" numFmtId="164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49" numFmtId="178" xfId="0" applyAlignment="1" applyFont="1" applyNumberFormat="1">
      <alignment vertical="center"/>
    </xf>
    <xf borderId="0" fillId="0" fontId="49" numFmtId="179" xfId="0" applyAlignment="1" applyFont="1" applyNumberFormat="1">
      <alignment vertical="center"/>
    </xf>
    <xf borderId="0" fillId="0" fontId="47" numFmtId="179" xfId="0" applyAlignment="1" applyFont="1" applyNumberFormat="1">
      <alignment vertical="center"/>
    </xf>
    <xf borderId="0" fillId="0" fontId="47" numFmtId="178" xfId="0" applyAlignment="1" applyFont="1" applyNumberFormat="1">
      <alignment vertical="center"/>
    </xf>
    <xf borderId="22" fillId="3" fontId="10" numFmtId="172" xfId="0" applyAlignment="1" applyBorder="1" applyFont="1" applyNumberFormat="1">
      <alignment horizontal="center" vertical="center"/>
    </xf>
    <xf borderId="23" fillId="3" fontId="10" numFmtId="0" xfId="0" applyAlignment="1" applyBorder="1" applyFont="1">
      <alignment horizontal="center" vertical="center"/>
    </xf>
    <xf borderId="23" fillId="3" fontId="10" numFmtId="164" xfId="0" applyAlignment="1" applyBorder="1" applyFont="1" applyNumberFormat="1">
      <alignment horizontal="left" vertical="center"/>
    </xf>
    <xf borderId="23" fillId="6" fontId="10" numFmtId="164" xfId="0" applyAlignment="1" applyBorder="1" applyFont="1" applyNumberFormat="1">
      <alignment vertical="center"/>
    </xf>
    <xf borderId="24" fillId="3" fontId="10" numFmtId="0" xfId="0" applyAlignment="1" applyBorder="1" applyFont="1">
      <alignment vertical="center"/>
    </xf>
    <xf borderId="80" fillId="3" fontId="10" numFmtId="0" xfId="0" applyAlignment="1" applyBorder="1" applyFont="1">
      <alignment vertical="center"/>
    </xf>
    <xf borderId="0" fillId="0" fontId="9" numFmtId="181" xfId="0" applyAlignment="1" applyFont="1" applyNumberFormat="1">
      <alignment vertical="center"/>
    </xf>
    <xf borderId="0" fillId="0" fontId="16" numFmtId="181" xfId="0" applyAlignment="1" applyFont="1" applyNumberFormat="1">
      <alignment vertical="center"/>
    </xf>
    <xf borderId="0" fillId="0" fontId="10" numFmtId="181" xfId="0" applyAlignment="1" applyFont="1" applyNumberFormat="1">
      <alignment vertical="center"/>
    </xf>
    <xf borderId="15" fillId="3" fontId="10" numFmtId="164" xfId="0" applyAlignment="1" applyBorder="1" applyFont="1" applyNumberFormat="1">
      <alignment horizontal="left" vertical="center"/>
    </xf>
    <xf borderId="0" fillId="0" fontId="16" numFmtId="181" xfId="0" applyAlignment="1" applyFont="1" applyNumberFormat="1">
      <alignment horizontal="center" vertical="center"/>
    </xf>
    <xf quotePrefix="1" borderId="4" fillId="0" fontId="31" numFmtId="0" xfId="0" applyAlignment="1" applyBorder="1" applyFont="1">
      <alignment vertical="center"/>
    </xf>
    <xf borderId="4" fillId="0" fontId="18" numFmtId="0" xfId="0" applyAlignment="1" applyBorder="1" applyFont="1">
      <alignment vertical="center"/>
    </xf>
    <xf quotePrefix="1" borderId="5" fillId="0" fontId="31" numFmtId="0" xfId="0" applyAlignment="1" applyBorder="1" applyFont="1">
      <alignment vertical="center"/>
    </xf>
    <xf borderId="5" fillId="0" fontId="18" numFmtId="0" xfId="0" applyAlignment="1" applyBorder="1" applyFont="1">
      <alignment vertical="center"/>
    </xf>
    <xf borderId="0" fillId="0" fontId="9" numFmtId="182" xfId="0" applyAlignment="1" applyFont="1" applyNumberFormat="1">
      <alignment vertical="center"/>
    </xf>
    <xf borderId="0" fillId="0" fontId="16" numFmtId="182" xfId="0" applyAlignment="1" applyFont="1" applyNumberFormat="1">
      <alignment vertical="center"/>
    </xf>
    <xf borderId="25" fillId="4" fontId="9" numFmtId="0" xfId="0" applyAlignment="1" applyBorder="1" applyFont="1">
      <alignment horizontal="center" vertical="center"/>
    </xf>
    <xf borderId="23" fillId="3" fontId="10" numFmtId="164" xfId="0" applyAlignment="1" applyBorder="1" applyFont="1" applyNumberFormat="1">
      <alignment vertical="center"/>
    </xf>
    <xf borderId="0" fillId="0" fontId="10" numFmtId="182" xfId="0" applyAlignment="1" applyFont="1" applyNumberFormat="1">
      <alignment vertical="center"/>
    </xf>
    <xf borderId="0" fillId="0" fontId="16" numFmtId="182" xfId="0" applyAlignment="1" applyFont="1" applyNumberFormat="1">
      <alignment horizontal="center" vertical="center"/>
    </xf>
    <xf borderId="22" fillId="3" fontId="10" numFmtId="164" xfId="0" applyAlignment="1" applyBorder="1" applyFont="1" applyNumberFormat="1">
      <alignment horizontal="left" vertical="center"/>
    </xf>
    <xf borderId="4" fillId="0" fontId="9" numFmtId="164" xfId="0" applyAlignment="1" applyBorder="1" applyFont="1" applyNumberFormat="1">
      <alignment horizontal="left" vertical="center"/>
    </xf>
    <xf borderId="81" fillId="2" fontId="4" numFmtId="172" xfId="0" applyAlignment="1" applyBorder="1" applyFont="1" applyNumberFormat="1">
      <alignment horizontal="center" vertical="center"/>
    </xf>
    <xf borderId="79" fillId="0" fontId="16" numFmtId="0" xfId="0" applyAlignment="1" applyBorder="1" applyFont="1">
      <alignment horizontal="center" vertical="center"/>
    </xf>
    <xf borderId="0" fillId="0" fontId="50" numFmtId="0" xfId="0" applyAlignment="1" applyFont="1">
      <alignment horizontal="center" vertical="center"/>
    </xf>
    <xf borderId="46" fillId="5" fontId="27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left" vertical="center"/>
    </xf>
    <xf borderId="3" fillId="2" fontId="2" numFmtId="0" xfId="0" applyAlignment="1" applyBorder="1" applyFont="1">
      <alignment horizontal="left" vertical="center"/>
    </xf>
    <xf borderId="10" fillId="4" fontId="10" numFmtId="0" xfId="0" applyAlignment="1" applyBorder="1" applyFont="1">
      <alignment horizontal="center" vertical="center"/>
    </xf>
    <xf borderId="11" fillId="4" fontId="10" numFmtId="0" xfId="0" applyAlignment="1" applyBorder="1" applyFont="1">
      <alignment horizontal="center" vertical="center"/>
    </xf>
    <xf borderId="12" fillId="4" fontId="10" numFmtId="0" xfId="0" applyAlignment="1" applyBorder="1" applyFont="1">
      <alignment horizontal="center" vertical="center"/>
    </xf>
    <xf borderId="82" fillId="4" fontId="18" numFmtId="0" xfId="0" applyAlignment="1" applyBorder="1" applyFont="1">
      <alignment horizontal="center" vertical="center"/>
    </xf>
    <xf borderId="83" fillId="4" fontId="18" numFmtId="0" xfId="0" applyAlignment="1" applyBorder="1" applyFont="1">
      <alignment horizontal="center" vertical="center"/>
    </xf>
    <xf borderId="10" fillId="6" fontId="18" numFmtId="0" xfId="0" applyAlignment="1" applyBorder="1" applyFont="1">
      <alignment horizontal="center" vertical="center"/>
    </xf>
    <xf borderId="11" fillId="6" fontId="18" numFmtId="164" xfId="0" applyAlignment="1" applyBorder="1" applyFont="1" applyNumberFormat="1">
      <alignment horizontal="center" vertical="center"/>
    </xf>
    <xf borderId="82" fillId="6" fontId="18" numFmtId="164" xfId="0" applyAlignment="1" applyBorder="1" applyFont="1" applyNumberFormat="1">
      <alignment horizontal="center" vertical="center"/>
    </xf>
    <xf borderId="25" fillId="6" fontId="18" numFmtId="164" xfId="0" applyAlignment="1" applyBorder="1" applyFont="1" applyNumberFormat="1">
      <alignment horizontal="center" vertical="center"/>
    </xf>
    <xf borderId="13" fillId="3" fontId="10" numFmtId="0" xfId="0" applyAlignment="1" applyBorder="1" applyFont="1">
      <alignment horizontal="center" vertical="center"/>
    </xf>
    <xf borderId="14" fillId="3" fontId="10" numFmtId="164" xfId="0" applyAlignment="1" applyBorder="1" applyFont="1" applyNumberFormat="1">
      <alignment horizontal="center" vertical="center"/>
    </xf>
    <xf borderId="14" fillId="3" fontId="10" numFmtId="164" xfId="0" applyAlignment="1" applyBorder="1" applyFont="1" applyNumberFormat="1">
      <alignment horizontal="center" readingOrder="0" vertical="center"/>
    </xf>
    <xf borderId="84" fillId="4" fontId="18" numFmtId="164" xfId="0" applyAlignment="1" applyBorder="1" applyFont="1" applyNumberFormat="1">
      <alignment horizontal="center" vertical="center"/>
    </xf>
    <xf borderId="51" fillId="4" fontId="18" numFmtId="164" xfId="0" applyAlignment="1" applyBorder="1" applyFont="1" applyNumberFormat="1">
      <alignment horizontal="center" vertical="center"/>
    </xf>
    <xf borderId="16" fillId="3" fontId="10" numFmtId="0" xfId="0" applyAlignment="1" applyBorder="1" applyFont="1">
      <alignment horizontal="center" vertical="center"/>
    </xf>
    <xf borderId="17" fillId="3" fontId="10" numFmtId="164" xfId="0" applyAlignment="1" applyBorder="1" applyFont="1" applyNumberFormat="1">
      <alignment horizontal="center" vertical="center"/>
    </xf>
    <xf borderId="85" fillId="4" fontId="18" numFmtId="164" xfId="0" applyAlignment="1" applyBorder="1" applyFont="1" applyNumberFormat="1">
      <alignment horizontal="center" vertical="center"/>
    </xf>
    <xf borderId="69" fillId="4" fontId="18" numFmtId="164" xfId="0" applyAlignment="1" applyBorder="1" applyFont="1" applyNumberFormat="1">
      <alignment horizontal="center" vertical="center"/>
    </xf>
    <xf borderId="18" fillId="3" fontId="10" numFmtId="164" xfId="0" applyAlignment="1" applyBorder="1" applyFont="1" applyNumberFormat="1">
      <alignment horizontal="center" vertical="center"/>
    </xf>
    <xf borderId="86" fillId="6" fontId="18" numFmtId="164" xfId="0" applyAlignment="1" applyBorder="1" applyFont="1" applyNumberFormat="1">
      <alignment horizontal="center" vertical="center"/>
    </xf>
    <xf borderId="83" fillId="6" fontId="18" numFmtId="164" xfId="0" applyAlignment="1" applyBorder="1" applyFont="1" applyNumberFormat="1">
      <alignment horizontal="center" vertical="center"/>
    </xf>
    <xf borderId="87" fillId="4" fontId="18" numFmtId="164" xfId="0" applyAlignment="1" applyBorder="1" applyFont="1" applyNumberFormat="1">
      <alignment horizontal="center" vertical="center"/>
    </xf>
    <xf borderId="0" fillId="0" fontId="47" numFmtId="172" xfId="0" applyAlignment="1" applyFont="1" applyNumberFormat="1">
      <alignment horizontal="center" vertical="center"/>
    </xf>
    <xf borderId="0" fillId="0" fontId="47" numFmtId="183" xfId="0" applyAlignment="1" applyFont="1" applyNumberFormat="1">
      <alignment horizontal="center" vertical="center"/>
    </xf>
    <xf borderId="88" fillId="3" fontId="10" numFmtId="0" xfId="0" applyAlignment="1" applyBorder="1" applyFont="1">
      <alignment horizontal="center" vertical="center"/>
    </xf>
    <xf borderId="34" fillId="3" fontId="10" numFmtId="164" xfId="0" applyAlignment="1" applyBorder="1" applyFont="1" applyNumberFormat="1">
      <alignment horizontal="center" vertical="center"/>
    </xf>
    <xf borderId="17" fillId="3" fontId="10" numFmtId="164" xfId="0" applyAlignment="1" applyBorder="1" applyFont="1" applyNumberFormat="1">
      <alignment horizontal="center" readingOrder="0" vertical="center"/>
    </xf>
    <xf borderId="19" fillId="3" fontId="10" numFmtId="0" xfId="0" applyAlignment="1" applyBorder="1" applyFont="1">
      <alignment horizontal="center" vertical="center"/>
    </xf>
    <xf borderId="11" fillId="6" fontId="18" numFmtId="164" xfId="0" applyAlignment="1" applyBorder="1" applyFont="1" applyNumberFormat="1">
      <alignment vertical="center"/>
    </xf>
    <xf borderId="82" fillId="6" fontId="18" numFmtId="164" xfId="0" applyAlignment="1" applyBorder="1" applyFont="1" applyNumberFormat="1">
      <alignment vertical="center"/>
    </xf>
    <xf borderId="25" fillId="6" fontId="18" numFmtId="164" xfId="0" applyAlignment="1" applyBorder="1" applyFont="1" applyNumberFormat="1">
      <alignment vertical="center"/>
    </xf>
    <xf borderId="10" fillId="4" fontId="51" numFmtId="0" xfId="0" applyAlignment="1" applyBorder="1" applyFont="1">
      <alignment horizontal="center" vertical="center"/>
    </xf>
    <xf borderId="11" fillId="4" fontId="51" numFmtId="0" xfId="0" applyAlignment="1" applyBorder="1" applyFont="1">
      <alignment horizontal="center" vertical="center"/>
    </xf>
    <xf borderId="12" fillId="4" fontId="51" numFmtId="0" xfId="0" applyAlignment="1" applyBorder="1" applyFont="1">
      <alignment horizontal="center" vertical="center"/>
    </xf>
    <xf borderId="82" fillId="4" fontId="52" numFmtId="0" xfId="0" applyAlignment="1" applyBorder="1" applyFont="1">
      <alignment horizontal="center" vertical="center"/>
    </xf>
    <xf borderId="83" fillId="4" fontId="52" numFmtId="0" xfId="0" applyAlignment="1" applyBorder="1" applyFont="1">
      <alignment horizontal="center" vertical="center"/>
    </xf>
    <xf borderId="10" fillId="3" fontId="52" numFmtId="0" xfId="0" applyAlignment="1" applyBorder="1" applyFont="1">
      <alignment horizontal="center" vertical="center"/>
    </xf>
    <xf borderId="11" fillId="3" fontId="52" numFmtId="164" xfId="0" applyAlignment="1" applyBorder="1" applyFont="1" applyNumberFormat="1">
      <alignment horizontal="center" vertical="center"/>
    </xf>
    <xf borderId="82" fillId="4" fontId="52" numFmtId="164" xfId="0" applyAlignment="1" applyBorder="1" applyFont="1" applyNumberFormat="1">
      <alignment horizontal="center" vertical="center"/>
    </xf>
    <xf borderId="83" fillId="4" fontId="52" numFmtId="184" xfId="0" applyAlignment="1" applyBorder="1" applyFont="1" applyNumberFormat="1">
      <alignment horizontal="center" vertical="center"/>
    </xf>
    <xf borderId="83" fillId="4" fontId="52" numFmtId="164" xfId="0" applyAlignment="1" applyBorder="1" applyFont="1" applyNumberFormat="1">
      <alignment horizontal="center" vertical="center"/>
    </xf>
    <xf borderId="13" fillId="3" fontId="51" numFmtId="0" xfId="0" applyAlignment="1" applyBorder="1" applyFont="1">
      <alignment horizontal="center" vertical="center"/>
    </xf>
    <xf borderId="14" fillId="3" fontId="51" numFmtId="164" xfId="0" applyAlignment="1" applyBorder="1" applyFont="1" applyNumberFormat="1">
      <alignment horizontal="center" vertical="center"/>
    </xf>
    <xf borderId="84" fillId="4" fontId="52" numFmtId="164" xfId="0" applyAlignment="1" applyBorder="1" applyFont="1" applyNumberFormat="1">
      <alignment horizontal="center" vertical="center"/>
    </xf>
    <xf borderId="87" fillId="4" fontId="52" numFmtId="164" xfId="0" applyAlignment="1" applyBorder="1" applyFont="1" applyNumberFormat="1">
      <alignment horizontal="center" vertical="center"/>
    </xf>
    <xf borderId="16" fillId="3" fontId="51" numFmtId="0" xfId="0" applyAlignment="1" applyBorder="1" applyFont="1">
      <alignment horizontal="center" vertical="center"/>
    </xf>
    <xf borderId="19" fillId="3" fontId="51" numFmtId="0" xfId="0" applyAlignment="1" applyBorder="1" applyFont="1">
      <alignment horizontal="center" vertical="center"/>
    </xf>
    <xf borderId="10" fillId="4" fontId="52" numFmtId="0" xfId="0" applyAlignment="1" applyBorder="1" applyFont="1">
      <alignment horizontal="center" vertical="center"/>
    </xf>
    <xf borderId="11" fillId="4" fontId="52" numFmtId="164" xfId="0" applyAlignment="1" applyBorder="1" applyFont="1" applyNumberFormat="1">
      <alignment horizontal="center" vertical="center"/>
    </xf>
    <xf borderId="89" fillId="4" fontId="10" numFmtId="0" xfId="0" applyAlignment="1" applyBorder="1" applyFont="1">
      <alignment horizontal="center" vertical="center"/>
    </xf>
    <xf borderId="90" fillId="4" fontId="18" numFmtId="0" xfId="0" applyAlignment="1" applyBorder="1" applyFont="1">
      <alignment horizontal="center" vertical="center"/>
    </xf>
    <xf borderId="91" fillId="3" fontId="10" numFmtId="0" xfId="0" applyAlignment="1" applyBorder="1" applyFont="1">
      <alignment horizontal="center" vertical="center"/>
    </xf>
    <xf borderId="13" fillId="3" fontId="10" numFmtId="164" xfId="0" applyAlignment="1" applyBorder="1" applyFont="1" applyNumberFormat="1">
      <alignment horizontal="center" vertical="center"/>
    </xf>
    <xf borderId="92" fillId="4" fontId="18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93" fillId="3" fontId="10" numFmtId="0" xfId="0" applyAlignment="1" applyBorder="1" applyFont="1">
      <alignment horizontal="center" vertical="center"/>
    </xf>
    <xf borderId="22" fillId="3" fontId="10" numFmtId="164" xfId="0" applyAlignment="1" applyBorder="1" applyFont="1" applyNumberFormat="1">
      <alignment horizontal="center" vertical="center"/>
    </xf>
    <xf borderId="94" fillId="4" fontId="18" numFmtId="164" xfId="0" applyAlignment="1" applyBorder="1" applyFont="1" applyNumberFormat="1">
      <alignment horizontal="center" vertical="center"/>
    </xf>
    <xf borderId="68" fillId="4" fontId="18" numFmtId="164" xfId="0" applyAlignment="1" applyBorder="1" applyFont="1" applyNumberFormat="1">
      <alignment horizontal="center" vertical="center"/>
    </xf>
    <xf borderId="95" fillId="3" fontId="10" numFmtId="0" xfId="0" applyAlignment="1" applyBorder="1" applyFont="1">
      <alignment horizontal="center" vertical="center"/>
    </xf>
    <xf borderId="96" fillId="3" fontId="10" numFmtId="164" xfId="0" applyAlignment="1" applyBorder="1" applyFont="1" applyNumberFormat="1">
      <alignment horizontal="center" vertical="center"/>
    </xf>
    <xf borderId="97" fillId="4" fontId="18" numFmtId="164" xfId="0" applyAlignment="1" applyBorder="1" applyFont="1" applyNumberFormat="1">
      <alignment horizontal="center" vertical="center"/>
    </xf>
    <xf borderId="98" fillId="4" fontId="18" numFmtId="164" xfId="0" applyAlignment="1" applyBorder="1" applyFont="1" applyNumberFormat="1">
      <alignment horizontal="center" vertical="center"/>
    </xf>
    <xf borderId="99" fillId="4" fontId="18" numFmtId="0" xfId="0" applyAlignment="1" applyBorder="1" applyFont="1">
      <alignment horizontal="center" vertical="center"/>
    </xf>
    <xf borderId="100" fillId="4" fontId="18" numFmtId="164" xfId="0" applyAlignment="1" applyBorder="1" applyFont="1" applyNumberFormat="1">
      <alignment horizontal="center" vertical="center"/>
    </xf>
    <xf borderId="101" fillId="4" fontId="18" numFmtId="164" xfId="0" applyAlignment="1" applyBorder="1" applyFont="1" applyNumberFormat="1">
      <alignment horizontal="center" vertical="center"/>
    </xf>
    <xf borderId="102" fillId="4" fontId="18" numFmtId="164" xfId="0" applyAlignment="1" applyBorder="1" applyFont="1" applyNumberFormat="1">
      <alignment horizontal="center" vertical="center"/>
    </xf>
    <xf borderId="103" fillId="4" fontId="18" numFmtId="164" xfId="0" applyAlignment="1" applyBorder="1" applyFont="1" applyNumberFormat="1">
      <alignment horizontal="center" vertical="center"/>
    </xf>
    <xf borderId="81" fillId="4" fontId="18" numFmtId="164" xfId="0" applyAlignment="1" applyBorder="1" applyFont="1" applyNumberFormat="1">
      <alignment horizontal="center" vertical="center"/>
    </xf>
    <xf borderId="22" fillId="3" fontId="10" numFmtId="9" xfId="0" applyAlignment="1" applyBorder="1" applyFont="1" applyNumberFormat="1">
      <alignment horizontal="center" vertical="center"/>
    </xf>
    <xf borderId="23" fillId="3" fontId="10" numFmtId="9" xfId="0" applyAlignment="1" applyBorder="1" applyFont="1" applyNumberFormat="1">
      <alignment horizontal="center" vertical="center"/>
    </xf>
    <xf borderId="24" fillId="3" fontId="10" numFmtId="9" xfId="0" applyAlignment="1" applyBorder="1" applyFont="1" applyNumberFormat="1">
      <alignment horizontal="center" vertical="center"/>
    </xf>
    <xf borderId="94" fillId="4" fontId="18" numFmtId="9" xfId="0" applyAlignment="1" applyBorder="1" applyFont="1" applyNumberFormat="1">
      <alignment horizontal="center" vertical="center"/>
    </xf>
    <xf borderId="96" fillId="3" fontId="10" numFmtId="9" xfId="0" applyAlignment="1" applyBorder="1" applyFont="1" applyNumberFormat="1">
      <alignment horizontal="center" vertical="center"/>
    </xf>
    <xf borderId="104" fillId="3" fontId="10" numFmtId="9" xfId="0" applyAlignment="1" applyBorder="1" applyFont="1" applyNumberFormat="1">
      <alignment horizontal="center" vertical="center"/>
    </xf>
    <xf borderId="105" fillId="3" fontId="10" numFmtId="9" xfId="0" applyAlignment="1" applyBorder="1" applyFont="1" applyNumberFormat="1">
      <alignment horizontal="center" vertical="center"/>
    </xf>
    <xf borderId="97" fillId="4" fontId="18" numFmtId="9" xfId="0" applyAlignment="1" applyBorder="1" applyFont="1" applyNumberFormat="1">
      <alignment horizontal="center" vertical="center"/>
    </xf>
    <xf borderId="86" fillId="3" fontId="10" numFmtId="9" xfId="0" applyAlignment="1" applyBorder="1" applyFont="1" applyNumberFormat="1">
      <alignment horizontal="center" vertical="center"/>
    </xf>
    <xf borderId="96" fillId="4" fontId="18" numFmtId="9" xfId="0" applyAlignment="1" applyBorder="1" applyFont="1" applyNumberFormat="1">
      <alignment horizontal="center" vertical="center"/>
    </xf>
    <xf borderId="98" fillId="4" fontId="10" numFmtId="164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8" numFmtId="164" xfId="0" applyAlignment="1" applyFont="1" applyNumberFormat="1">
      <alignment horizontal="center" vertical="center"/>
    </xf>
    <xf borderId="0" fillId="0" fontId="18" numFmtId="184" xfId="0" applyAlignment="1" applyFont="1" applyNumberFormat="1">
      <alignment horizontal="center" vertical="center"/>
    </xf>
    <xf borderId="91" fillId="3" fontId="10" numFmtId="0" xfId="0" applyAlignment="1" applyBorder="1" applyFont="1">
      <alignment horizontal="center" readingOrder="0" vertical="center"/>
    </xf>
    <xf borderId="90" fillId="4" fontId="18" numFmtId="164" xfId="0" applyAlignment="1" applyBorder="1" applyFont="1" applyNumberFormat="1">
      <alignment horizontal="center" vertical="center"/>
    </xf>
    <xf borderId="11" fillId="4" fontId="18" numFmtId="164" xfId="0" applyAlignment="1" applyBorder="1" applyFont="1" applyNumberFormat="1">
      <alignment horizontal="center" vertical="center"/>
    </xf>
    <xf borderId="12" fillId="4" fontId="18" numFmtId="164" xfId="0" applyAlignment="1" applyBorder="1" applyFont="1" applyNumberFormat="1">
      <alignment horizontal="center" vertical="center"/>
    </xf>
    <xf borderId="25" fillId="4" fontId="18" numFmtId="164" xfId="0" applyAlignment="1" applyBorder="1" applyFont="1" applyNumberFormat="1">
      <alignment horizontal="center" vertical="center"/>
    </xf>
    <xf borderId="68" fillId="3" fontId="10" numFmtId="0" xfId="0" applyAlignment="1" applyBorder="1" applyFont="1">
      <alignment horizontal="center" vertical="center"/>
    </xf>
    <xf borderId="92" fillId="3" fontId="10" numFmtId="164" xfId="0" applyAlignment="1" applyBorder="1" applyFont="1" applyNumberFormat="1">
      <alignment horizontal="center" vertical="center"/>
    </xf>
    <xf borderId="76" fillId="3" fontId="10" numFmtId="164" xfId="0" applyAlignment="1" applyBorder="1" applyFont="1" applyNumberFormat="1">
      <alignment horizontal="center" vertical="center"/>
    </xf>
    <xf borderId="23" fillId="3" fontId="10" numFmtId="164" xfId="0" applyAlignment="1" applyBorder="1" applyFont="1" applyNumberFormat="1">
      <alignment horizontal="center" vertical="center"/>
    </xf>
    <xf borderId="24" fillId="3" fontId="10" numFmtId="164" xfId="0" applyAlignment="1" applyBorder="1" applyFont="1" applyNumberFormat="1">
      <alignment horizontal="center" vertical="center"/>
    </xf>
    <xf borderId="106" fillId="3" fontId="10" numFmtId="164" xfId="0" applyAlignment="1" applyBorder="1" applyFont="1" applyNumberFormat="1">
      <alignment horizontal="center" vertical="center"/>
    </xf>
    <xf borderId="15" fillId="3" fontId="10" numFmtId="164" xfId="0" applyAlignment="1" applyBorder="1" applyFont="1" applyNumberFormat="1">
      <alignment horizontal="center" vertical="center"/>
    </xf>
    <xf borderId="98" fillId="3" fontId="10" numFmtId="0" xfId="0" applyAlignment="1" applyBorder="1" applyFont="1">
      <alignment horizontal="center" vertical="center"/>
    </xf>
    <xf borderId="97" fillId="3" fontId="10" numFmtId="164" xfId="0" applyAlignment="1" applyBorder="1" applyFont="1" applyNumberFormat="1">
      <alignment horizontal="center" vertical="center"/>
    </xf>
    <xf borderId="104" fillId="3" fontId="10" numFmtId="164" xfId="0" applyAlignment="1" applyBorder="1" applyFont="1" applyNumberFormat="1">
      <alignment horizontal="center" vertical="center"/>
    </xf>
    <xf borderId="105" fillId="3" fontId="10" numFmtId="164" xfId="0" applyAlignment="1" applyBorder="1" applyFont="1" applyNumberFormat="1">
      <alignment horizontal="center" vertical="center"/>
    </xf>
    <xf borderId="92" fillId="3" fontId="10" numFmtId="9" xfId="0" applyAlignment="1" applyBorder="1" applyFont="1" applyNumberFormat="1">
      <alignment horizontal="center" vertical="center"/>
    </xf>
    <xf borderId="14" fillId="3" fontId="10" numFmtId="9" xfId="0" applyAlignment="1" applyBorder="1" applyFont="1" applyNumberFormat="1">
      <alignment horizontal="center" vertical="center"/>
    </xf>
    <xf borderId="106" fillId="3" fontId="10" numFmtId="9" xfId="0" applyAlignment="1" applyBorder="1" applyFont="1" applyNumberFormat="1">
      <alignment horizontal="center" vertical="center"/>
    </xf>
    <xf borderId="92" fillId="4" fontId="18" numFmtId="9" xfId="0" applyAlignment="1" applyBorder="1" applyFont="1" applyNumberFormat="1">
      <alignment horizontal="center" vertical="center"/>
    </xf>
    <xf borderId="33" fillId="3" fontId="10" numFmtId="9" xfId="0" applyAlignment="1" applyBorder="1" applyFont="1" applyNumberFormat="1">
      <alignment horizontal="center" vertical="center"/>
    </xf>
    <xf borderId="17" fillId="3" fontId="10" numFmtId="9" xfId="0" applyAlignment="1" applyBorder="1" applyFont="1" applyNumberFormat="1">
      <alignment horizontal="center" vertical="center"/>
    </xf>
    <xf borderId="107" fillId="3" fontId="10" numFmtId="9" xfId="0" applyAlignment="1" applyBorder="1" applyFont="1" applyNumberFormat="1">
      <alignment horizontal="center" vertical="center"/>
    </xf>
    <xf borderId="33" fillId="4" fontId="18" numFmtId="9" xfId="0" applyAlignment="1" applyBorder="1" applyFont="1" applyNumberFormat="1">
      <alignment horizontal="center" vertical="center"/>
    </xf>
    <xf borderId="103" fillId="3" fontId="10" numFmtId="9" xfId="0" applyAlignment="1" applyBorder="1" applyFont="1" applyNumberFormat="1">
      <alignment horizontal="center" vertical="center"/>
    </xf>
    <xf borderId="108" fillId="3" fontId="10" numFmtId="9" xfId="0" applyAlignment="1" applyBorder="1" applyFont="1" applyNumberFormat="1">
      <alignment horizontal="center" vertical="center"/>
    </xf>
    <xf borderId="109" fillId="4" fontId="18" numFmtId="9" xfId="0" applyAlignment="1" applyBorder="1" applyFont="1" applyNumberFormat="1">
      <alignment horizontal="center" vertical="center"/>
    </xf>
    <xf borderId="105" fillId="4" fontId="18" numFmtId="9" xfId="0" applyAlignment="1" applyBorder="1" applyFont="1" applyNumberFormat="1">
      <alignment horizontal="center" vertical="center"/>
    </xf>
    <xf borderId="89" fillId="3" fontId="10" numFmtId="0" xfId="0" applyAlignment="1" applyBorder="1" applyFont="1">
      <alignment horizontal="center" vertical="center"/>
    </xf>
    <xf borderId="90" fillId="3" fontId="10" numFmtId="9" xfId="0" applyAlignment="1" applyBorder="1" applyFont="1" applyNumberFormat="1">
      <alignment horizontal="center" vertical="center"/>
    </xf>
    <xf borderId="11" fillId="3" fontId="10" numFmtId="9" xfId="0" applyAlignment="1" applyBorder="1" applyFont="1" applyNumberFormat="1">
      <alignment horizontal="center" vertical="center"/>
    </xf>
    <xf borderId="103" fillId="4" fontId="18" numFmtId="9" xfId="0" applyAlignment="1" applyBorder="1" applyFont="1" applyNumberFormat="1">
      <alignment horizontal="center" vertical="center"/>
    </xf>
    <xf borderId="0" fillId="0" fontId="53" numFmtId="0" xfId="0" applyAlignment="1" applyFont="1">
      <alignment horizontal="center" vertical="center"/>
    </xf>
    <xf borderId="0" fillId="0" fontId="51" numFmtId="0" xfId="0" applyAlignment="1" applyFont="1">
      <alignment horizontal="center" vertical="center"/>
    </xf>
    <xf borderId="0" fillId="0" fontId="52" numFmtId="0" xfId="0" applyAlignment="1" applyFont="1">
      <alignment horizontal="center" vertical="center"/>
    </xf>
    <xf borderId="0" fillId="0" fontId="51" numFmtId="164" xfId="0" applyAlignment="1" applyFont="1" applyNumberFormat="1">
      <alignment horizontal="center" vertical="center"/>
    </xf>
    <xf borderId="0" fillId="0" fontId="52" numFmtId="164" xfId="0" applyAlignment="1" applyFont="1" applyNumberFormat="1">
      <alignment horizontal="center" vertical="center"/>
    </xf>
    <xf borderId="0" fillId="0" fontId="52" numFmtId="184" xfId="0" applyAlignment="1" applyFont="1" applyNumberFormat="1">
      <alignment horizontal="center" vertical="center"/>
    </xf>
    <xf borderId="89" fillId="3" fontId="18" numFmtId="0" xfId="0" applyAlignment="1" applyBorder="1" applyFont="1">
      <alignment horizontal="center" vertical="center"/>
    </xf>
    <xf borderId="10" fillId="3" fontId="18" numFmtId="164" xfId="0" applyAlignment="1" applyBorder="1" applyFont="1" applyNumberFormat="1">
      <alignment horizontal="center" vertical="center"/>
    </xf>
    <xf borderId="83" fillId="4" fontId="18" numFmtId="164" xfId="0" applyAlignment="1" applyBorder="1" applyFont="1" applyNumberFormat="1">
      <alignment horizontal="center" vertical="center"/>
    </xf>
    <xf borderId="11" fillId="3" fontId="18" numFmtId="164" xfId="0" applyAlignment="1" applyBorder="1" applyFont="1" applyNumberFormat="1">
      <alignment horizontal="center" vertical="center"/>
    </xf>
    <xf borderId="12" fillId="3" fontId="18" numFmtId="164" xfId="0" applyAlignment="1" applyBorder="1" applyFont="1" applyNumberFormat="1">
      <alignment horizontal="center" vertical="center"/>
    </xf>
    <xf borderId="110" fillId="3" fontId="10" numFmtId="0" xfId="0" applyAlignment="1" applyBorder="1" applyFont="1">
      <alignment horizontal="center" vertical="center"/>
    </xf>
    <xf borderId="111" fillId="3" fontId="10" numFmtId="0" xfId="0" applyAlignment="1" applyBorder="1" applyFont="1">
      <alignment horizontal="center" vertical="center"/>
    </xf>
    <xf borderId="112" fillId="4" fontId="18" numFmtId="164" xfId="0" applyAlignment="1" applyBorder="1" applyFont="1" applyNumberFormat="1">
      <alignment horizontal="center" vertical="center"/>
    </xf>
    <xf borderId="89" fillId="4" fontId="18" numFmtId="0" xfId="0" applyAlignment="1" applyBorder="1" applyFont="1">
      <alignment horizontal="center" vertical="center"/>
    </xf>
    <xf borderId="10" fillId="4" fontId="18" numFmtId="164" xfId="0" applyAlignment="1" applyBorder="1" applyFont="1" applyNumberFormat="1">
      <alignment horizontal="center" vertical="center"/>
    </xf>
    <xf borderId="86" fillId="4" fontId="18" numFmtId="164" xfId="0" applyAlignment="1" applyBorder="1" applyFont="1" applyNumberFormat="1">
      <alignment horizontal="center" vertical="center"/>
    </xf>
    <xf borderId="83" fillId="4" fontId="18" numFmtId="184" xfId="0" applyAlignment="1" applyBorder="1" applyFont="1" applyNumberFormat="1">
      <alignment horizontal="center" vertical="center"/>
    </xf>
    <xf borderId="13" fillId="3" fontId="10" numFmtId="9" xfId="0" applyAlignment="1" applyBorder="1" applyFont="1" applyNumberFormat="1">
      <alignment horizontal="center" vertical="center"/>
    </xf>
    <xf borderId="13" fillId="4" fontId="18" numFmtId="9" xfId="0" applyAlignment="1" applyBorder="1" applyFont="1" applyNumberFormat="1">
      <alignment horizontal="center" vertical="center"/>
    </xf>
    <xf borderId="113" fillId="4" fontId="18" numFmtId="164" xfId="0" applyAlignment="1" applyBorder="1" applyFont="1" applyNumberFormat="1">
      <alignment horizontal="center" vertical="center"/>
    </xf>
    <xf borderId="114" fillId="4" fontId="18" numFmtId="164" xfId="0" applyAlignment="1" applyBorder="1" applyFont="1" applyNumberFormat="1">
      <alignment horizontal="center" vertical="center"/>
    </xf>
    <xf borderId="10" fillId="3" fontId="10" numFmtId="9" xfId="0" applyAlignment="1" applyBorder="1" applyFont="1" applyNumberFormat="1">
      <alignment horizontal="center" vertical="center"/>
    </xf>
    <xf borderId="10" fillId="4" fontId="18" numFmtId="9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115" fillId="4" fontId="10" numFmtId="0" xfId="0" applyAlignment="1" applyBorder="1" applyFont="1">
      <alignment horizontal="center" vertical="center"/>
    </xf>
    <xf borderId="116" fillId="0" fontId="5" numFmtId="0" xfId="0" applyAlignment="1" applyBorder="1" applyFont="1">
      <alignment vertical="center"/>
    </xf>
    <xf borderId="115" fillId="4" fontId="18" numFmtId="0" xfId="0" applyAlignment="1" applyBorder="1" applyFont="1">
      <alignment horizontal="center" vertical="center"/>
    </xf>
    <xf borderId="83" fillId="4" fontId="18" numFmtId="166" xfId="0" applyAlignment="1" applyBorder="1" applyFont="1" applyNumberFormat="1">
      <alignment horizontal="center" vertical="center"/>
    </xf>
    <xf borderId="0" fillId="0" fontId="54" numFmtId="0" xfId="0" applyAlignment="1" applyFont="1">
      <alignment vertical="center"/>
    </xf>
    <xf borderId="115" fillId="3" fontId="18" numFmtId="0" xfId="0" applyAlignment="1" applyBorder="1" applyFont="1">
      <alignment horizontal="center" vertical="center"/>
    </xf>
    <xf borderId="117" fillId="3" fontId="10" numFmtId="0" xfId="0" applyAlignment="1" applyBorder="1" applyFont="1">
      <alignment horizontal="center" vertical="center"/>
    </xf>
    <xf borderId="118" fillId="0" fontId="5" numFmtId="0" xfId="0" applyAlignment="1" applyBorder="1" applyFont="1">
      <alignment vertical="center"/>
    </xf>
    <xf borderId="87" fillId="4" fontId="18" numFmtId="166" xfId="0" applyAlignment="1" applyBorder="1" applyFont="1" applyNumberFormat="1">
      <alignment horizontal="center" vertical="center"/>
    </xf>
    <xf borderId="119" fillId="3" fontId="10" numFmtId="0" xfId="0" applyAlignment="1" applyBorder="1" applyFont="1">
      <alignment horizontal="center" vertical="center"/>
    </xf>
    <xf borderId="120" fillId="0" fontId="5" numFmtId="0" xfId="0" applyAlignment="1" applyBorder="1" applyFont="1">
      <alignment vertical="center"/>
    </xf>
    <xf borderId="113" fillId="4" fontId="18" numFmtId="166" xfId="0" applyAlignment="1" applyBorder="1" applyFont="1" applyNumberFormat="1">
      <alignment horizontal="center" vertical="center"/>
    </xf>
    <xf borderId="90" fillId="3" fontId="18" numFmtId="164" xfId="0" applyAlignment="1" applyBorder="1" applyFont="1" applyNumberFormat="1">
      <alignment horizontal="center" vertical="center"/>
    </xf>
    <xf borderId="89" fillId="3" fontId="18" numFmtId="164" xfId="0" applyAlignment="1" applyBorder="1" applyFont="1" applyNumberFormat="1">
      <alignment horizontal="center" vertical="center"/>
    </xf>
    <xf borderId="121" fillId="3" fontId="10" numFmtId="0" xfId="0" applyAlignment="1" applyBorder="1" applyFont="1">
      <alignment horizontal="center" vertical="center"/>
    </xf>
    <xf borderId="106" fillId="3" fontId="10" numFmtId="0" xfId="0" applyAlignment="1" applyBorder="1" applyFont="1">
      <alignment horizontal="center" vertical="center"/>
    </xf>
    <xf borderId="122" fillId="0" fontId="5" numFmtId="0" xfId="0" applyAlignment="1" applyBorder="1" applyFont="1">
      <alignment vertical="center"/>
    </xf>
    <xf borderId="107" fillId="3" fontId="10" numFmtId="0" xfId="0" applyAlignment="1" applyBorder="1" applyFont="1">
      <alignment horizontal="center" vertical="center"/>
    </xf>
    <xf borderId="123" fillId="0" fontId="5" numFmtId="0" xfId="0" applyAlignment="1" applyBorder="1" applyFont="1">
      <alignment vertical="center"/>
    </xf>
    <xf borderId="108" fillId="3" fontId="10" numFmtId="0" xfId="0" applyAlignment="1" applyBorder="1" applyFont="1">
      <alignment horizontal="center" vertical="center"/>
    </xf>
    <xf borderId="100" fillId="3" fontId="10" numFmtId="164" xfId="0" applyAlignment="1" applyBorder="1" applyFont="1" applyNumberFormat="1">
      <alignment horizontal="center" vertical="center"/>
    </xf>
    <xf borderId="109" fillId="4" fontId="18" numFmtId="164" xfId="0" applyAlignment="1" applyBorder="1" applyFont="1" applyNumberFormat="1">
      <alignment horizontal="center" vertical="center"/>
    </xf>
    <xf borderId="109" fillId="4" fontId="18" numFmtId="166" xfId="0" applyAlignment="1" applyBorder="1" applyFont="1" applyNumberFormat="1">
      <alignment horizontal="center" vertical="center"/>
    </xf>
    <xf borderId="124" fillId="3" fontId="10" numFmtId="0" xfId="0" applyAlignment="1" applyBorder="1" applyFont="1">
      <alignment horizontal="center" vertical="center"/>
    </xf>
    <xf borderId="125" fillId="3" fontId="10" numFmtId="164" xfId="0" applyAlignment="1" applyBorder="1" applyFont="1" applyNumberFormat="1">
      <alignment horizontal="center" vertical="center"/>
    </xf>
    <xf borderId="126" fillId="3" fontId="10" numFmtId="0" xfId="0" applyAlignment="1" applyBorder="1" applyFont="1">
      <alignment horizontal="center" vertical="center"/>
    </xf>
    <xf borderId="127" fillId="4" fontId="18" numFmtId="164" xfId="0" applyAlignment="1" applyBorder="1" applyFont="1" applyNumberFormat="1">
      <alignment horizontal="center" vertical="center"/>
    </xf>
    <xf borderId="127" fillId="4" fontId="18" numFmtId="166" xfId="0" applyAlignment="1" applyBorder="1" applyFont="1" applyNumberFormat="1">
      <alignment horizontal="center" vertical="center"/>
    </xf>
    <xf borderId="128" fillId="0" fontId="5" numFmtId="0" xfId="0" applyAlignment="1" applyBorder="1" applyFont="1">
      <alignment vertical="center"/>
    </xf>
    <xf borderId="129" fillId="3" fontId="10" numFmtId="0" xfId="0" applyAlignment="1" applyBorder="1" applyFont="1">
      <alignment horizontal="center" vertical="center"/>
    </xf>
    <xf borderId="125" fillId="0" fontId="5" numFmtId="0" xfId="0" applyAlignment="1" applyBorder="1" applyFont="1">
      <alignment vertical="center"/>
    </xf>
    <xf borderId="1" fillId="2" fontId="49" numFmtId="0" xfId="0" applyAlignment="1" applyBorder="1" applyFont="1">
      <alignment vertical="center"/>
    </xf>
    <xf borderId="0" fillId="2" fontId="49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5" numFmtId="0" xfId="0" applyAlignment="1" applyFont="1">
      <alignment vertical="center"/>
    </xf>
    <xf borderId="0" fillId="0" fontId="56" numFmtId="0" xfId="0" applyAlignment="1" applyFont="1">
      <alignment readingOrder="0" vertical="center"/>
    </xf>
    <xf borderId="0" fillId="0" fontId="49" numFmtId="0" xfId="0" applyAlignment="1" applyFont="1">
      <alignment readingOrder="0" vertical="center"/>
    </xf>
    <xf borderId="0" fillId="0" fontId="55" numFmtId="164" xfId="0" applyAlignment="1" applyFont="1" applyNumberFormat="1">
      <alignment vertical="center"/>
    </xf>
    <xf borderId="0" fillId="0" fontId="56" numFmtId="164" xfId="0" applyAlignment="1" applyFont="1" applyNumberFormat="1">
      <alignment vertical="center"/>
    </xf>
    <xf borderId="119" fillId="4" fontId="10" numFmtId="0" xfId="0" applyAlignment="1" applyBorder="1" applyFont="1">
      <alignment horizontal="center" readingOrder="0" vertical="center"/>
    </xf>
    <xf borderId="18" fillId="6" fontId="10" numFmtId="166" xfId="0" applyAlignment="1" applyBorder="1" applyFont="1" applyNumberFormat="1">
      <alignment vertical="center"/>
    </xf>
    <xf borderId="1" fillId="2" fontId="53" numFmtId="0" xfId="0" applyAlignment="1" applyBorder="1" applyFont="1">
      <alignment horizontal="center" vertical="center"/>
    </xf>
    <xf borderId="16" fillId="4" fontId="18" numFmtId="0" xfId="0" applyAlignment="1" applyBorder="1" applyFont="1">
      <alignment horizontal="center" vertical="center"/>
    </xf>
    <xf borderId="107" fillId="4" fontId="18" numFmtId="164" xfId="0" applyAlignment="1" applyBorder="1" applyFont="1" applyNumberFormat="1">
      <alignment vertical="center"/>
    </xf>
    <xf borderId="18" fillId="6" fontId="10" numFmtId="185" xfId="0" applyAlignment="1" applyBorder="1" applyFont="1" applyNumberFormat="1">
      <alignment horizontal="center" vertical="center"/>
    </xf>
    <xf borderId="0" fillId="0" fontId="56" numFmtId="0" xfId="0" applyAlignment="1" applyFont="1">
      <alignment vertical="center"/>
    </xf>
    <xf borderId="130" fillId="4" fontId="10" numFmtId="0" xfId="0" applyAlignment="1" applyBorder="1" applyFont="1">
      <alignment horizontal="center" vertical="center"/>
    </xf>
    <xf borderId="105" fillId="6" fontId="10" numFmtId="164" xfId="0" applyAlignment="1" applyBorder="1" applyFont="1" applyNumberFormat="1">
      <alignment horizontal="center" vertical="center"/>
    </xf>
    <xf borderId="105" fillId="6" fontId="10" numFmtId="166" xfId="0" applyAlignment="1" applyBorder="1" applyFont="1" applyNumberFormat="1">
      <alignment vertical="center"/>
    </xf>
    <xf borderId="106" fillId="3" fontId="10" numFmtId="164" xfId="0" applyAlignment="1" applyBorder="1" applyFont="1" applyNumberFormat="1">
      <alignment vertical="center"/>
    </xf>
    <xf borderId="52" fillId="4" fontId="10" numFmtId="0" xfId="0" applyAlignment="1" applyBorder="1" applyFont="1">
      <alignment horizontal="center" readingOrder="0" vertical="center"/>
    </xf>
    <xf borderId="65" fillId="6" fontId="18" numFmtId="164" xfId="0" applyAlignment="1" applyBorder="1" applyFont="1" applyNumberFormat="1">
      <alignment horizontal="center" vertical="center"/>
    </xf>
    <xf borderId="7" fillId="6" fontId="10" numFmtId="166" xfId="0" applyAlignment="1" applyBorder="1" applyFont="1" applyNumberFormat="1">
      <alignment horizontal="center" vertical="center"/>
    </xf>
    <xf borderId="107" fillId="6" fontId="10" numFmtId="164" xfId="0" applyAlignment="1" applyBorder="1" applyFont="1" applyNumberFormat="1">
      <alignment vertical="center"/>
    </xf>
    <xf borderId="130" fillId="4" fontId="10" numFmtId="0" xfId="0" applyAlignment="1" applyBorder="1" applyFont="1">
      <alignment horizontal="center" readingOrder="0" vertical="center"/>
    </xf>
    <xf borderId="131" fillId="6" fontId="18" numFmtId="164" xfId="0" applyAlignment="1" applyBorder="1" applyFont="1" applyNumberFormat="1">
      <alignment horizontal="center" vertical="center"/>
    </xf>
    <xf borderId="131" fillId="6" fontId="18" numFmtId="0" xfId="0" applyAlignment="1" applyBorder="1" applyFont="1">
      <alignment horizontal="center" readingOrder="0" vertical="center"/>
    </xf>
    <xf borderId="107" fillId="3" fontId="10" numFmtId="172" xfId="0" applyAlignment="1" applyBorder="1" applyFont="1" applyNumberFormat="1">
      <alignment horizontal="center" vertical="center"/>
    </xf>
    <xf borderId="21" fillId="6" fontId="10" numFmtId="166" xfId="0" applyAlignment="1" applyBorder="1" applyFont="1" applyNumberFormat="1">
      <alignment horizontal="center" vertical="center"/>
    </xf>
    <xf borderId="106" fillId="6" fontId="10" numFmtId="172" xfId="0" applyAlignment="1" applyBorder="1" applyFont="1" applyNumberFormat="1">
      <alignment horizontal="center" vertical="center"/>
    </xf>
    <xf borderId="33" fillId="3" fontId="18" numFmtId="0" xfId="0" applyAlignment="1" applyBorder="1" applyFont="1">
      <alignment horizontal="center" vertical="center"/>
    </xf>
    <xf borderId="69" fillId="6" fontId="57" numFmtId="164" xfId="0" applyAlignment="1" applyBorder="1" applyFont="1" applyNumberFormat="1">
      <alignment horizontal="center" vertical="center"/>
    </xf>
    <xf borderId="13" fillId="3" fontId="10" numFmtId="164" xfId="0" applyAlignment="1" applyBorder="1" applyFont="1" applyNumberFormat="1">
      <alignment vertical="center"/>
    </xf>
    <xf borderId="15" fillId="6" fontId="10" numFmtId="166" xfId="0" applyAlignment="1" applyBorder="1" applyFont="1" applyNumberForma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132" fillId="2" fontId="58" numFmtId="0" xfId="0" applyAlignment="1" applyBorder="1" applyFont="1">
      <alignment horizontal="center" readingOrder="0" vertical="center"/>
    </xf>
    <xf borderId="0" fillId="0" fontId="59" numFmtId="0" xfId="0" applyAlignment="1" applyFont="1">
      <alignment vertical="center"/>
    </xf>
    <xf borderId="61" fillId="4" fontId="10" numFmtId="0" xfId="0" applyAlignment="1" applyBorder="1" applyFont="1">
      <alignment horizontal="center" vertical="center"/>
    </xf>
    <xf borderId="13" fillId="6" fontId="10" numFmtId="0" xfId="0" applyAlignment="1" applyBorder="1" applyFont="1">
      <alignment horizontal="center" vertical="center"/>
    </xf>
    <xf borderId="16" fillId="6" fontId="10" numFmtId="0" xfId="0" applyAlignment="1" applyBorder="1" applyFont="1">
      <alignment horizontal="center" vertical="center"/>
    </xf>
    <xf borderId="19" fillId="6" fontId="10" numFmtId="0" xfId="0" applyAlignment="1" applyBorder="1" applyFont="1">
      <alignment horizontal="center" vertical="center"/>
    </xf>
    <xf borderId="133" fillId="3" fontId="10" numFmtId="0" xfId="0" applyAlignment="1" applyBorder="1" applyFont="1">
      <alignment horizontal="center" vertical="center"/>
    </xf>
    <xf borderId="134" fillId="0" fontId="5" numFmtId="0" xfId="0" applyAlignment="1" applyBorder="1" applyFont="1">
      <alignment vertical="center"/>
    </xf>
    <xf borderId="34" fillId="6" fontId="10" numFmtId="164" xfId="0" applyAlignment="1" applyBorder="1" applyFont="1" applyNumberFormat="1">
      <alignment vertical="center"/>
    </xf>
    <xf borderId="0" fillId="0" fontId="10" numFmtId="0" xfId="0" applyAlignment="1" applyFont="1">
      <alignment horizontal="right" vertical="center"/>
    </xf>
    <xf borderId="11" fillId="4" fontId="10" numFmtId="164" xfId="0" applyAlignment="1" applyBorder="1" applyFont="1" applyNumberFormat="1">
      <alignment vertical="center"/>
    </xf>
    <xf borderId="12" fillId="4" fontId="10" numFmtId="9" xfId="0" applyAlignment="1" applyBorder="1" applyFont="1" applyNumberFormat="1">
      <alignment horizontal="center" vertical="center"/>
    </xf>
    <xf borderId="135" fillId="4" fontId="10" numFmtId="0" xfId="0" applyAlignment="1" applyBorder="1" applyFont="1">
      <alignment horizontal="center" vertical="center"/>
    </xf>
    <xf borderId="27" fillId="4" fontId="10" numFmtId="0" xfId="0" applyAlignment="1" applyBorder="1" applyFont="1">
      <alignment horizontal="center" vertical="center"/>
    </xf>
    <xf borderId="29" fillId="4" fontId="10" numFmtId="0" xfId="0" applyAlignment="1" applyBorder="1" applyFont="1">
      <alignment horizontal="center" vertical="center"/>
    </xf>
    <xf borderId="22" fillId="3" fontId="10" numFmtId="0" xfId="0" applyAlignment="1" applyBorder="1" applyFont="1">
      <alignment horizontal="center" vertical="center"/>
    </xf>
    <xf borderId="65" fillId="3" fontId="10" numFmtId="0" xfId="0" applyAlignment="1" applyBorder="1" applyFont="1">
      <alignment horizontal="center" readingOrder="0" vertical="center"/>
    </xf>
    <xf borderId="23" fillId="3" fontId="10" numFmtId="164" xfId="0" applyAlignment="1" applyBorder="1" applyFont="1" applyNumberFormat="1">
      <alignment horizontal="center" readingOrder="0" vertical="center"/>
    </xf>
    <xf borderId="24" fillId="6" fontId="10" numFmtId="9" xfId="0" applyAlignment="1" applyBorder="1" applyFont="1" applyNumberFormat="1">
      <alignment horizontal="center" vertical="center"/>
    </xf>
    <xf borderId="96" fillId="3" fontId="10" numFmtId="0" xfId="0" applyAlignment="1" applyBorder="1" applyFont="1">
      <alignment horizontal="center" vertical="center"/>
    </xf>
    <xf borderId="105" fillId="6" fontId="10" numFmtId="9" xfId="0" applyAlignment="1" applyBorder="1" applyFont="1" applyNumberFormat="1">
      <alignment horizontal="center" vertical="center"/>
    </xf>
    <xf borderId="136" fillId="4" fontId="10" numFmtId="0" xfId="0" applyAlignment="1" applyBorder="1" applyFont="1">
      <alignment horizontal="center" vertical="center"/>
    </xf>
    <xf borderId="137" fillId="0" fontId="5" numFmtId="0" xfId="0" applyAlignment="1" applyBorder="1" applyFont="1">
      <alignment vertical="center"/>
    </xf>
    <xf borderId="138" fillId="0" fontId="5" numFmtId="0" xfId="0" applyAlignment="1" applyBorder="1" applyFont="1">
      <alignment vertical="center"/>
    </xf>
    <xf borderId="101" fillId="4" fontId="10" numFmtId="164" xfId="0" applyAlignment="1" applyBorder="1" applyFont="1" applyNumberFormat="1">
      <alignment horizontal="center" vertical="center"/>
    </xf>
    <xf borderId="102" fillId="4" fontId="10" numFmtId="9" xfId="0" applyAlignment="1" applyBorder="1" applyFont="1" applyNumberFormat="1">
      <alignment horizontal="center" vertical="center"/>
    </xf>
    <xf borderId="1" fillId="2" fontId="58" numFmtId="0" xfId="0" applyAlignment="1" applyBorder="1" applyFont="1">
      <alignment horizontal="center" readingOrder="0" vertical="center"/>
    </xf>
    <xf borderId="10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center" readingOrder="0" vertical="center"/>
    </xf>
    <xf borderId="6" fillId="6" fontId="10" numFmtId="0" xfId="0" applyAlignment="1" applyBorder="1" applyFont="1">
      <alignment horizontal="center" readingOrder="0" vertical="center"/>
    </xf>
    <xf borderId="14" fillId="6" fontId="10" numFmtId="164" xfId="0" applyAlignment="1" applyBorder="1" applyFont="1" applyNumberFormat="1">
      <alignment readingOrder="0" vertical="center"/>
    </xf>
    <xf borderId="55" fillId="6" fontId="10" numFmtId="9" xfId="0" applyAlignment="1" applyBorder="1" applyFont="1" applyNumberFormat="1">
      <alignment horizontal="center" vertical="center"/>
    </xf>
    <xf borderId="7" fillId="3" fontId="10" numFmtId="0" xfId="0" applyAlignment="1" applyBorder="1" applyFont="1">
      <alignment horizontal="left" readingOrder="0" vertical="center"/>
    </xf>
    <xf borderId="56" fillId="6" fontId="10" numFmtId="0" xfId="0" applyAlignment="1" applyBorder="1" applyFont="1">
      <alignment horizontal="center" vertical="center"/>
    </xf>
    <xf borderId="17" fillId="6" fontId="10" numFmtId="166" xfId="0" applyAlignment="1" applyBorder="1" applyFont="1" applyNumberFormat="1">
      <alignment horizontal="center" vertical="center"/>
    </xf>
    <xf borderId="57" fillId="3" fontId="10" numFmtId="9" xfId="0" applyAlignment="1" applyBorder="1" applyFont="1" applyNumberFormat="1">
      <alignment horizontal="left" vertical="center"/>
    </xf>
    <xf borderId="8" fillId="6" fontId="10" numFmtId="0" xfId="0" applyAlignment="1" applyBorder="1" applyFont="1">
      <alignment horizontal="center" vertical="center"/>
    </xf>
    <xf borderId="9" fillId="3" fontId="10" numFmtId="9" xfId="0" applyAlignment="1" applyBorder="1" applyFont="1" applyNumberFormat="1">
      <alignment horizontal="left" vertical="center"/>
    </xf>
    <xf borderId="1" fillId="2" fontId="49" numFmtId="0" xfId="0" applyAlignment="1" applyBorder="1" applyFont="1">
      <alignment horizontal="center" vertical="center"/>
    </xf>
    <xf borderId="12" fillId="6" fontId="10" numFmtId="164" xfId="0" applyAlignment="1" applyBorder="1" applyFont="1" applyNumberFormat="1">
      <alignment horizontal="center" vertical="center"/>
    </xf>
    <xf borderId="22" fillId="4" fontId="10" numFmtId="0" xfId="0" applyAlignment="1" applyBorder="1" applyFont="1">
      <alignment horizontal="center" readingOrder="0" vertical="center"/>
    </xf>
    <xf borderId="24" fillId="6" fontId="10" numFmtId="164" xfId="0" applyAlignment="1" applyBorder="1" applyFont="1" applyNumberFormat="1">
      <alignment horizontal="center" vertical="center"/>
    </xf>
    <xf borderId="16" fillId="4" fontId="10" numFmtId="0" xfId="0" applyAlignment="1" applyBorder="1" applyFont="1">
      <alignment horizontal="center" vertical="center"/>
    </xf>
    <xf borderId="18" fillId="6" fontId="10" numFmtId="164" xfId="0" applyAlignment="1" applyBorder="1" applyFont="1" applyNumberForma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4" fontId="10" numFmtId="0" xfId="0" applyAlignment="1" applyBorder="1" applyFont="1">
      <alignment horizontal="center" shrinkToFit="1" vertical="center" wrapText="0"/>
    </xf>
    <xf borderId="11" fillId="4" fontId="10" numFmtId="0" xfId="0" applyAlignment="1" applyBorder="1" applyFont="1">
      <alignment horizontal="center" shrinkToFit="1" vertical="center" wrapText="0"/>
    </xf>
    <xf borderId="12" fillId="4" fontId="10" numFmtId="0" xfId="0" applyAlignment="1" applyBorder="1" applyFont="1">
      <alignment horizontal="center" shrinkToFit="1" vertical="center" wrapText="0"/>
    </xf>
    <xf borderId="16" fillId="3" fontId="10" numFmtId="0" xfId="0" applyAlignment="1" applyBorder="1" applyFont="1">
      <alignment horizontal="center" readingOrder="0" vertical="center"/>
    </xf>
    <xf borderId="18" fillId="3" fontId="10" numFmtId="0" xfId="0" applyAlignment="1" applyBorder="1" applyFont="1">
      <alignment readingOrder="0" shrinkToFit="1" vertical="center" wrapText="0"/>
    </xf>
    <xf borderId="18" fillId="3" fontId="10" numFmtId="164" xfId="0" applyAlignment="1" applyBorder="1" applyFont="1" applyNumberFormat="1">
      <alignment horizontal="center" readingOrder="0" vertical="center"/>
    </xf>
    <xf borderId="18" fillId="3" fontId="10" numFmtId="0" xfId="0" applyAlignment="1" applyBorder="1" applyFont="1">
      <alignment shrinkToFit="1" vertical="center" wrapText="0"/>
    </xf>
    <xf borderId="17" fillId="3" fontId="10" numFmtId="172" xfId="0" applyAlignment="1" applyBorder="1" applyFont="1" applyNumberFormat="1">
      <alignment horizontal="center" vertical="center"/>
    </xf>
    <xf borderId="0" fillId="0" fontId="51" numFmtId="164" xfId="0" applyAlignment="1" applyFont="1" applyNumberFormat="1">
      <alignment vertical="center"/>
    </xf>
    <xf borderId="0" fillId="0" fontId="51" numFmtId="172" xfId="0" applyAlignment="1" applyFont="1" applyNumberFormat="1">
      <alignment horizontal="center" vertical="center"/>
    </xf>
    <xf borderId="0" fillId="0" fontId="51" numFmtId="183" xfId="0" applyAlignment="1" applyFont="1" applyNumberFormat="1">
      <alignment horizontal="center" vertical="center"/>
    </xf>
    <xf borderId="17" fillId="3" fontId="10" numFmtId="3" xfId="0" applyAlignment="1" applyBorder="1" applyFont="1" applyNumberFormat="1">
      <alignment horizontal="center" readingOrder="0" vertical="center"/>
    </xf>
    <xf borderId="17" fillId="3" fontId="10" numFmtId="49" xfId="0" applyAlignment="1" applyBorder="1" applyFont="1" applyNumberFormat="1">
      <alignment horizontal="center" readingOrder="0" vertical="center"/>
    </xf>
    <xf borderId="17" fillId="3" fontId="10" numFmtId="186" xfId="0" applyAlignment="1" applyBorder="1" applyFont="1" applyNumberFormat="1">
      <alignment horizontal="center" vertical="center"/>
    </xf>
    <xf borderId="17" fillId="3" fontId="10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vertical="center"/>
    </xf>
    <xf borderId="1" fillId="2" fontId="2" numFmtId="164" xfId="0" applyAlignment="1" applyBorder="1" applyFont="1" applyNumberFormat="1">
      <alignment horizontal="left" vertical="center"/>
    </xf>
    <xf borderId="1" fillId="2" fontId="31" numFmtId="0" xfId="0" applyAlignment="1" applyBorder="1" applyFont="1">
      <alignment horizontal="center" vertical="center"/>
    </xf>
    <xf borderId="1" fillId="2" fontId="31" numFmtId="0" xfId="0" applyAlignment="1" applyBorder="1" applyFont="1">
      <alignment vertical="center"/>
    </xf>
    <xf borderId="1" fillId="2" fontId="31" numFmtId="164" xfId="0" applyAlignment="1" applyBorder="1" applyFont="1" applyNumberFormat="1">
      <alignment vertical="center"/>
    </xf>
    <xf borderId="1" fillId="2" fontId="48" numFmtId="164" xfId="0" applyAlignment="1" applyBorder="1" applyFont="1" applyNumberFormat="1">
      <alignment vertical="center"/>
    </xf>
    <xf borderId="1" fillId="2" fontId="48" numFmtId="164" xfId="0" applyAlignment="1" applyBorder="1" applyFont="1" applyNumberFormat="1">
      <alignment horizontal="center" vertical="center"/>
    </xf>
    <xf borderId="0" fillId="0" fontId="9" numFmtId="172" xfId="0" applyAlignment="1" applyFont="1" applyNumberFormat="1">
      <alignment horizontal="center" vertical="center"/>
    </xf>
    <xf borderId="0" fillId="0" fontId="9" numFmtId="38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left" vertical="center"/>
    </xf>
    <xf borderId="17" fillId="4" fontId="10" numFmtId="0" xfId="0" applyAlignment="1" applyBorder="1" applyFont="1">
      <alignment horizontal="center" readingOrder="0" vertical="center"/>
    </xf>
    <xf borderId="17" fillId="7" fontId="10" numFmtId="164" xfId="0" applyAlignment="1" applyBorder="1" applyFill="1" applyFont="1" applyNumberFormat="1">
      <alignment horizontal="center" vertical="center"/>
    </xf>
    <xf borderId="0" fillId="7" fontId="10" numFmtId="38" xfId="0" applyAlignment="1" applyFont="1" applyNumberFormat="1">
      <alignment horizontal="right" vertical="center"/>
    </xf>
    <xf borderId="0" fillId="7" fontId="10" numFmtId="164" xfId="0" applyAlignment="1" applyFont="1" applyNumberFormat="1">
      <alignment horizontal="center" vertical="center"/>
    </xf>
    <xf borderId="0" fillId="7" fontId="9" numFmtId="0" xfId="0" applyAlignment="1" applyFont="1">
      <alignment horizontal="center" vertical="center"/>
    </xf>
    <xf borderId="0" fillId="7" fontId="53" numFmtId="172" xfId="0" applyAlignment="1" applyFont="1" applyNumberFormat="1">
      <alignment horizontal="center" vertical="center"/>
    </xf>
    <xf borderId="0" fillId="7" fontId="10" numFmtId="0" xfId="0" applyAlignment="1" applyFont="1">
      <alignment horizontal="left" vertical="center"/>
    </xf>
    <xf borderId="0" fillId="7" fontId="9" numFmtId="164" xfId="0" applyAlignment="1" applyFont="1" applyNumberFormat="1">
      <alignment horizontal="center" vertical="center"/>
    </xf>
    <xf borderId="0" fillId="7" fontId="53" numFmtId="0" xfId="0" applyAlignment="1" applyFont="1">
      <alignment horizontal="center" vertical="center"/>
    </xf>
    <xf borderId="0" fillId="0" fontId="10" numFmtId="38" xfId="0" applyAlignment="1" applyFont="1" applyNumberFormat="1">
      <alignment horizontal="right" vertical="center"/>
    </xf>
    <xf borderId="1" fillId="2" fontId="53" numFmtId="172" xfId="0" applyAlignment="1" applyBorder="1" applyFont="1" applyNumberFormat="1">
      <alignment horizontal="center" vertical="center"/>
    </xf>
    <xf borderId="17" fillId="3" fontId="10" numFmtId="0" xfId="0" applyAlignment="1" applyBorder="1" applyFont="1">
      <alignment horizontal="left" vertical="center"/>
    </xf>
    <xf borderId="17" fillId="3" fontId="10" numFmtId="38" xfId="0" applyAlignment="1" applyBorder="1" applyFont="1" applyNumberFormat="1">
      <alignment horizontal="right" readingOrder="0" vertical="center"/>
    </xf>
    <xf borderId="15" fillId="6" fontId="10" numFmtId="164" xfId="0" applyAlignment="1" applyBorder="1" applyFont="1" applyNumberFormat="1">
      <alignment horizontal="center" vertical="center"/>
    </xf>
    <xf borderId="17" fillId="3" fontId="10" numFmtId="38" xfId="0" applyAlignment="1" applyBorder="1" applyFont="1" applyNumberFormat="1">
      <alignment horizontal="right" vertical="center"/>
    </xf>
    <xf borderId="14" fillId="3" fontId="10" numFmtId="0" xfId="0" applyAlignment="1" applyBorder="1" applyFont="1">
      <alignment horizontal="left" vertical="center"/>
    </xf>
    <xf borderId="0" fillId="0" fontId="9" numFmtId="187" xfId="0" applyAlignment="1" applyFont="1" applyNumberFormat="1">
      <alignment horizontal="center" vertical="center"/>
    </xf>
    <xf borderId="0" fillId="0" fontId="9" numFmtId="187" xfId="0" applyAlignment="1" applyFont="1" applyNumberForma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72" xfId="0" applyAlignment="1" applyFont="1" applyNumberFormat="1">
      <alignment horizontal="center" vertical="center"/>
    </xf>
    <xf borderId="0" fillId="0" fontId="1" numFmtId="185" xfId="0" applyAlignment="1" applyFont="1" applyNumberFormat="1">
      <alignment horizontal="center" vertical="center"/>
    </xf>
    <xf borderId="4" fillId="4" fontId="60" numFmtId="185" xfId="0" applyAlignment="1" applyBorder="1" applyFont="1" applyNumberFormat="1">
      <alignment horizontal="center" readingOrder="0" shrinkToFit="0" vertical="center" wrapText="0"/>
    </xf>
    <xf borderId="139" fillId="0" fontId="5" numFmtId="0" xfId="0" applyAlignment="1" applyBorder="1" applyFont="1">
      <alignment vertical="center"/>
    </xf>
    <xf borderId="6" fillId="4" fontId="60" numFmtId="0" xfId="0" applyAlignment="1" applyBorder="1" applyFont="1">
      <alignment horizontal="center" readingOrder="0" shrinkToFit="0" vertical="center" wrapText="0"/>
    </xf>
    <xf borderId="4" fillId="3" fontId="60" numFmtId="164" xfId="0" applyAlignment="1" applyBorder="1" applyFont="1" applyNumberFormat="1">
      <alignment horizontal="center" readingOrder="0" shrinkToFit="0" vertical="center" wrapText="0"/>
    </xf>
    <xf borderId="6" fillId="4" fontId="60" numFmtId="185" xfId="0" applyAlignment="1" applyBorder="1" applyFont="1" applyNumberFormat="1">
      <alignment horizontal="center" readingOrder="0" shrinkToFit="0" vertical="center" wrapText="0"/>
    </xf>
    <xf borderId="139" fillId="3" fontId="60" numFmtId="164" xfId="0" applyAlignment="1" applyBorder="1" applyFont="1" applyNumberFormat="1">
      <alignment horizontal="center" readingOrder="0" shrinkToFit="0" vertical="center" wrapText="0"/>
    </xf>
    <xf borderId="6" fillId="4" fontId="60" numFmtId="164" xfId="0" applyAlignment="1" applyBorder="1" applyFont="1" applyNumberFormat="1">
      <alignment horizontal="center" readingOrder="0" shrinkToFit="0" vertical="center" wrapText="0"/>
    </xf>
    <xf borderId="58" fillId="4" fontId="60" numFmtId="185" xfId="0" applyAlignment="1" applyBorder="1" applyFont="1" applyNumberFormat="1">
      <alignment horizontal="center" readingOrder="0" shrinkToFit="0" vertical="center" wrapText="0"/>
    </xf>
    <xf borderId="58" fillId="4" fontId="60" numFmtId="0" xfId="0" applyAlignment="1" applyBorder="1" applyFont="1">
      <alignment horizontal="center" readingOrder="0" shrinkToFit="0" vertical="center" wrapText="0"/>
    </xf>
    <xf borderId="0" fillId="3" fontId="60" numFmtId="164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vertical="center"/>
    </xf>
    <xf borderId="14" fillId="3" fontId="10" numFmtId="172" xfId="0" applyAlignment="1" applyBorder="1" applyFont="1" applyNumberFormat="1">
      <alignment horizontal="center" readingOrder="0" vertical="center"/>
    </xf>
    <xf borderId="14" fillId="6" fontId="10" numFmtId="185" xfId="0" applyAlignment="1" applyBorder="1" applyFont="1" applyNumberFormat="1">
      <alignment horizontal="center" vertical="center"/>
    </xf>
    <xf borderId="13" fillId="3" fontId="10" numFmtId="166" xfId="0" applyAlignment="1" applyBorder="1" applyFont="1" applyNumberFormat="1">
      <alignment horizontal="right" readingOrder="0" vertical="center"/>
    </xf>
    <xf borderId="14" fillId="6" fontId="10" numFmtId="166" xfId="0" applyAlignment="1" applyBorder="1" applyFont="1" applyNumberFormat="1">
      <alignment horizontal="right" readingOrder="0" vertical="center"/>
    </xf>
    <xf borderId="15" fillId="6" fontId="10" numFmtId="164" xfId="0" applyAlignment="1" applyBorder="1" applyFont="1" applyNumberFormat="1">
      <alignment vertical="center"/>
    </xf>
    <xf borderId="0" fillId="0" fontId="61" numFmtId="0" xfId="0" applyAlignment="1" applyFont="1">
      <alignment vertical="bottom"/>
    </xf>
    <xf borderId="14" fillId="3" fontId="10" numFmtId="172" xfId="0" applyAlignment="1" applyBorder="1" applyFont="1" applyNumberFormat="1">
      <alignment horizontal="center" vertical="center"/>
    </xf>
    <xf borderId="13" fillId="3" fontId="10" numFmtId="166" xfId="0" applyAlignment="1" applyBorder="1" applyFont="1" applyNumberFormat="1">
      <alignment horizontal="right" vertical="center"/>
    </xf>
    <xf borderId="14" fillId="6" fontId="10" numFmtId="166" xfId="0" applyAlignment="1" applyBorder="1" applyFont="1" applyNumberFormat="1">
      <alignment horizontal="right" vertical="center"/>
    </xf>
    <xf borderId="0" fillId="0" fontId="10" numFmtId="185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8" numFmtId="172" xfId="0" applyAlignment="1" applyFont="1" applyNumberFormat="1">
      <alignment horizontal="center" vertical="center"/>
    </xf>
    <xf borderId="0" fillId="0" fontId="18" numFmtId="164" xfId="0" applyAlignment="1" applyFont="1" applyNumberFormat="1">
      <alignment vertical="center"/>
    </xf>
    <xf borderId="0" fillId="0" fontId="18" numFmtId="0" xfId="0" applyAlignment="1" applyFont="1">
      <alignment horizontal="center" vertical="bottom"/>
    </xf>
    <xf borderId="13" fillId="3" fontId="10" numFmtId="0" xfId="0" applyAlignment="1" applyBorder="1" applyFont="1">
      <alignment horizontal="left" readingOrder="0" shrinkToFit="0" vertical="center" wrapText="1"/>
    </xf>
    <xf borderId="17" fillId="3" fontId="10" numFmtId="188" xfId="0" applyAlignment="1" applyBorder="1" applyFont="1" applyNumberFormat="1">
      <alignment horizontal="center" readingOrder="0" vertical="center"/>
    </xf>
    <xf borderId="14" fillId="6" fontId="10" numFmtId="172" xfId="0" applyAlignment="1" applyBorder="1" applyFont="1" applyNumberFormat="1">
      <alignment horizontal="center" vertical="center"/>
    </xf>
    <xf borderId="13" fillId="3" fontId="10" numFmtId="10" xfId="0" applyAlignment="1" applyBorder="1" applyFont="1" applyNumberFormat="1">
      <alignment horizontal="right" readingOrder="0" vertical="center"/>
    </xf>
    <xf borderId="14" fillId="6" fontId="10" numFmtId="0" xfId="0" applyAlignment="1" applyBorder="1" applyFont="1">
      <alignment horizontal="center" readingOrder="0" vertical="center"/>
    </xf>
    <xf borderId="14" fillId="6" fontId="10" numFmtId="164" xfId="0" applyAlignment="1" applyBorder="1" applyFont="1" applyNumberFormat="1">
      <alignment horizontal="right" vertical="center"/>
    </xf>
    <xf borderId="13" fillId="3" fontId="10" numFmtId="0" xfId="0" applyAlignment="1" applyBorder="1" applyFont="1">
      <alignment horizontal="center" readingOrder="0" vertical="center"/>
    </xf>
    <xf borderId="17" fillId="3" fontId="10" numFmtId="172" xfId="0" applyAlignment="1" applyBorder="1" applyFont="1" applyNumberFormat="1">
      <alignment horizontal="center" readingOrder="0" vertical="center"/>
    </xf>
    <xf borderId="14" fillId="6" fontId="10" numFmtId="0" xfId="0" applyAlignment="1" applyBorder="1" applyFont="1">
      <alignment horizontal="center" vertical="center"/>
    </xf>
    <xf borderId="16" fillId="3" fontId="10" numFmtId="0" xfId="0" applyAlignment="1" applyBorder="1" applyFont="1">
      <alignment horizontal="left" shrinkToFit="0" vertical="center" wrapText="1"/>
    </xf>
    <xf borderId="17" fillId="6" fontId="10" numFmtId="185" xfId="0" applyAlignment="1" applyBorder="1" applyFont="1" applyNumberFormat="1">
      <alignment horizontal="center" vertical="center"/>
    </xf>
    <xf borderId="16" fillId="3" fontId="10" numFmtId="166" xfId="0" applyAlignment="1" applyBorder="1" applyFont="1" applyNumberFormat="1">
      <alignment horizontal="right" vertical="center"/>
    </xf>
    <xf borderId="17" fillId="6" fontId="10" numFmtId="166" xfId="0" applyAlignment="1" applyBorder="1" applyFont="1" applyNumberFormat="1">
      <alignment horizontal="right" vertical="center"/>
    </xf>
    <xf borderId="17" fillId="6" fontId="10" numFmtId="0" xfId="0" applyAlignment="1" applyBorder="1" applyFont="1">
      <alignment horizontal="center" vertical="center"/>
    </xf>
    <xf borderId="17" fillId="6" fontId="10" numFmtId="164" xfId="0" applyAlignment="1" applyBorder="1" applyFont="1" applyNumberFormat="1">
      <alignment horizontal="right" vertical="center"/>
    </xf>
    <xf borderId="13" fillId="3" fontId="10" numFmtId="0" xfId="0" applyAlignment="1" applyBorder="1" applyFont="1">
      <alignment horizontal="left" shrinkToFit="0" vertical="center" wrapText="1"/>
    </xf>
    <xf borderId="0" fillId="0" fontId="10" numFmtId="164" xfId="0" applyAlignment="1" applyFont="1" applyNumberFormat="1">
      <alignment horizontal="right" vertical="center"/>
    </xf>
    <xf borderId="0" fillId="0" fontId="62" numFmtId="172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1" fillId="2" fontId="10" numFmtId="0" xfId="0" applyAlignment="1" applyBorder="1" applyFont="1">
      <alignment vertical="center"/>
    </xf>
    <xf borderId="1" fillId="2" fontId="18" numFmtId="0" xfId="0" applyAlignment="1" applyBorder="1" applyFont="1">
      <alignment vertical="center"/>
    </xf>
    <xf borderId="1" fillId="2" fontId="63" numFmtId="0" xfId="0" applyAlignment="1" applyBorder="1" applyFont="1">
      <alignment horizontal="center" vertical="center"/>
    </xf>
    <xf borderId="1" fillId="2" fontId="63" numFmtId="0" xfId="0" applyAlignment="1" applyBorder="1" applyFont="1">
      <alignment vertical="center"/>
    </xf>
    <xf borderId="1" fillId="2" fontId="63" numFmtId="164" xfId="0" applyAlignment="1" applyBorder="1" applyFont="1" applyNumberFormat="1">
      <alignment vertical="center"/>
    </xf>
    <xf borderId="0" fillId="0" fontId="63" numFmtId="0" xfId="0" applyAlignment="1" applyFont="1">
      <alignment vertical="center"/>
    </xf>
    <xf borderId="0" fillId="0" fontId="63" numFmtId="0" xfId="0" applyAlignment="1" applyFont="1">
      <alignment horizontal="center" vertical="center"/>
    </xf>
    <xf borderId="0" fillId="0" fontId="62" numFmtId="0" xfId="0" applyAlignment="1" applyFont="1">
      <alignment vertical="center"/>
    </xf>
    <xf borderId="86" fillId="4" fontId="18" numFmtId="0" xfId="0" applyAlignment="1" applyBorder="1" applyFont="1">
      <alignment horizontal="center" shrinkToFit="0" vertical="center" wrapText="1"/>
    </xf>
    <xf borderId="12" fillId="4" fontId="18" numFmtId="0" xfId="0" applyAlignment="1" applyBorder="1" applyFont="1">
      <alignment horizontal="center" vertical="center"/>
    </xf>
    <xf borderId="12" fillId="4" fontId="18" numFmtId="0" xfId="0" applyAlignment="1" applyBorder="1" applyFont="1">
      <alignment horizontal="center" shrinkToFit="0" vertical="center" wrapText="1"/>
    </xf>
    <xf borderId="22" fillId="3" fontId="10" numFmtId="164" xfId="0" applyAlignment="1" applyBorder="1" applyFont="1" applyNumberFormat="1">
      <alignment vertical="center"/>
    </xf>
    <xf borderId="126" fillId="6" fontId="10" numFmtId="164" xfId="0" applyAlignment="1" applyBorder="1" applyFont="1" applyNumberFormat="1">
      <alignment vertical="center"/>
    </xf>
    <xf borderId="22" fillId="6" fontId="10" numFmtId="164" xfId="0" applyAlignment="1" applyBorder="1" applyFont="1" applyNumberFormat="1">
      <alignment vertical="center"/>
    </xf>
    <xf borderId="24" fillId="6" fontId="10" numFmtId="10" xfId="0" applyAlignment="1" applyBorder="1" applyFont="1" applyNumberFormat="1">
      <alignment horizontal="center" vertical="center"/>
    </xf>
    <xf borderId="126" fillId="6" fontId="10" numFmtId="10" xfId="0" applyAlignment="1" applyBorder="1" applyFont="1" applyNumberFormat="1">
      <alignment horizontal="center" vertical="center"/>
    </xf>
    <xf borderId="68" fillId="6" fontId="10" numFmtId="164" xfId="0" applyAlignment="1" applyBorder="1" applyFont="1" applyNumberFormat="1">
      <alignment horizontal="center" vertical="center"/>
    </xf>
    <xf borderId="0" fillId="0" fontId="10" numFmtId="10" xfId="0" applyAlignment="1" applyFont="1" applyNumberFormat="1">
      <alignment vertical="center"/>
    </xf>
    <xf borderId="10" fillId="4" fontId="18" numFmtId="0" xfId="0" applyAlignment="1" applyBorder="1" applyFont="1">
      <alignment horizontal="center" vertical="center"/>
    </xf>
    <xf borderId="11" fillId="4" fontId="18" numFmtId="0" xfId="0" applyAlignment="1" applyBorder="1" applyFont="1">
      <alignment horizontal="center" shrinkToFit="0" vertical="center" wrapText="1"/>
    </xf>
    <xf borderId="11" fillId="4" fontId="18" numFmtId="3" xfId="0" applyAlignment="1" applyBorder="1" applyFont="1" applyNumberFormat="1">
      <alignment horizontal="center" shrinkToFit="0" vertical="center" wrapText="1"/>
    </xf>
    <xf borderId="61" fillId="4" fontId="18" numFmtId="3" xfId="0" applyAlignment="1" applyBorder="1" applyFont="1" applyNumberFormat="1">
      <alignment horizontal="center" shrinkToFit="0" vertical="center" wrapText="1"/>
    </xf>
    <xf borderId="12" fillId="4" fontId="18" numFmtId="3" xfId="0" applyAlignment="1" applyBorder="1" applyFont="1" applyNumberFormat="1">
      <alignment horizontal="center" shrinkToFit="0" vertical="center" wrapText="1"/>
    </xf>
    <xf borderId="13" fillId="6" fontId="10" numFmtId="189" xfId="0" applyAlignment="1" applyBorder="1" applyFont="1" applyNumberFormat="1">
      <alignment horizontal="center" vertical="center"/>
    </xf>
    <xf borderId="14" fillId="6" fontId="10" numFmtId="10" xfId="0" applyAlignment="1" applyBorder="1" applyFont="1" applyNumberFormat="1">
      <alignment horizontal="center" vertical="center"/>
    </xf>
    <xf borderId="65" fillId="6" fontId="10" numFmtId="0" xfId="0" applyAlignment="1" applyBorder="1" applyFont="1">
      <alignment horizontal="center" shrinkToFit="1" vertical="center" wrapText="0"/>
    </xf>
    <xf borderId="15" fillId="6" fontId="10" numFmtId="164" xfId="0" applyAlignment="1" applyBorder="1" applyFont="1" applyNumberFormat="1">
      <alignment horizontal="center" shrinkToFit="1" vertical="center" wrapText="0"/>
    </xf>
    <xf borderId="16" fillId="6" fontId="10" numFmtId="189" xfId="0" applyAlignment="1" applyBorder="1" applyFont="1" applyNumberFormat="1">
      <alignment horizontal="center" vertical="center"/>
    </xf>
    <xf borderId="57" fillId="6" fontId="10" numFmtId="0" xfId="0" applyAlignment="1" applyBorder="1" applyFont="1">
      <alignment horizontal="center" shrinkToFit="1" vertical="center" wrapText="0"/>
    </xf>
    <xf borderId="0" fillId="0" fontId="63" numFmtId="10" xfId="0" applyAlignment="1" applyFont="1" applyNumberFormat="1">
      <alignment vertical="center"/>
    </xf>
    <xf borderId="19" fillId="6" fontId="10" numFmtId="189" xfId="0" applyAlignment="1" applyBorder="1" applyFont="1" applyNumberFormat="1">
      <alignment horizontal="center" vertical="center"/>
    </xf>
    <xf borderId="34" fillId="6" fontId="10" numFmtId="10" xfId="0" applyAlignment="1" applyBorder="1" applyFont="1" applyNumberFormat="1">
      <alignment horizontal="center" vertical="center"/>
    </xf>
    <xf borderId="140" fillId="6" fontId="10" numFmtId="0" xfId="0" applyAlignment="1" applyBorder="1" applyFont="1">
      <alignment horizontal="center" shrinkToFit="1" vertical="center" wrapText="0"/>
    </xf>
    <xf borderId="141" fillId="0" fontId="5" numFmtId="0" xfId="0" applyAlignment="1" applyBorder="1" applyFont="1">
      <alignment vertical="center"/>
    </xf>
    <xf borderId="80" fillId="6" fontId="10" numFmtId="164" xfId="0" applyAlignment="1" applyBorder="1" applyFont="1" applyNumberFormat="1">
      <alignment vertical="center"/>
    </xf>
    <xf borderId="10" fillId="4" fontId="18" numFmtId="189" xfId="0" applyAlignment="1" applyBorder="1" applyFont="1" applyNumberFormat="1">
      <alignment horizontal="center" vertical="center"/>
    </xf>
    <xf borderId="11" fillId="4" fontId="18" numFmtId="164" xfId="0" applyAlignment="1" applyBorder="1" applyFont="1" applyNumberFormat="1">
      <alignment vertical="center"/>
    </xf>
    <xf borderId="11" fillId="4" fontId="18" numFmtId="10" xfId="0" applyAlignment="1" applyBorder="1" applyFont="1" applyNumberFormat="1">
      <alignment horizontal="center" vertical="center"/>
    </xf>
    <xf borderId="61" fillId="4" fontId="18" numFmtId="10" xfId="0" applyAlignment="1" applyBorder="1" applyFont="1" applyNumberFormat="1">
      <alignment horizontal="center" vertical="center"/>
    </xf>
    <xf borderId="12" fillId="4" fontId="18" numFmtId="10" xfId="0" applyAlignment="1" applyBorder="1" applyFont="1" applyNumberFormat="1">
      <alignment horizontal="center" vertical="center"/>
    </xf>
    <xf borderId="1" fillId="2" fontId="53" numFmtId="164" xfId="0" applyAlignment="1" applyBorder="1" applyFont="1" applyNumberFormat="1">
      <alignment horizontal="center" vertical="center"/>
    </xf>
    <xf borderId="11" fillId="4" fontId="18" numFmtId="0" xfId="0" applyAlignment="1" applyBorder="1" applyFont="1">
      <alignment horizontal="center" vertical="center"/>
    </xf>
    <xf borderId="86" fillId="4" fontId="18" numFmtId="0" xfId="0" applyAlignment="1" applyBorder="1" applyFont="1">
      <alignment horizontal="center" vertical="center"/>
    </xf>
    <xf borderId="0" fillId="0" fontId="63" numFmtId="9" xfId="0" applyAlignment="1" applyFont="1" applyNumberFormat="1">
      <alignment vertical="center"/>
    </xf>
    <xf borderId="14" fillId="6" fontId="10" numFmtId="190" xfId="0" applyAlignment="1" applyBorder="1" applyFont="1" applyNumberFormat="1">
      <alignment horizontal="center" vertical="center"/>
    </xf>
    <xf borderId="14" fillId="6" fontId="10" numFmtId="164" xfId="0" applyAlignment="1" applyBorder="1" applyFont="1" applyNumberFormat="1">
      <alignment horizontal="center" vertical="center"/>
    </xf>
    <xf borderId="106" fillId="6" fontId="10" numFmtId="166" xfId="0" applyAlignment="1" applyBorder="1" applyFont="1" applyNumberFormat="1">
      <alignment horizontal="center" vertical="center"/>
    </xf>
    <xf borderId="92" fillId="6" fontId="10" numFmtId="164" xfId="0" applyAlignment="1" applyBorder="1" applyFont="1" applyNumberFormat="1">
      <alignment horizontal="center" vertical="center"/>
    </xf>
    <xf borderId="51" fillId="6" fontId="10" numFmtId="164" xfId="0" applyAlignment="1" applyBorder="1" applyFont="1" applyNumberFormat="1">
      <alignment horizontal="center" vertical="center"/>
    </xf>
    <xf borderId="106" fillId="6" fontId="10" numFmtId="10" xfId="0" applyAlignment="1" applyBorder="1" applyFont="1" applyNumberFormat="1">
      <alignment horizontal="right" vertical="center"/>
    </xf>
    <xf borderId="15" fillId="6" fontId="10" numFmtId="10" xfId="0" applyAlignment="1" applyBorder="1" applyFont="1" applyNumberFormat="1">
      <alignment horizontal="right" vertical="center"/>
    </xf>
    <xf borderId="15" fillId="3" fontId="10" numFmtId="164" xfId="0" applyAlignment="1" applyBorder="1" applyFont="1" applyNumberFormat="1">
      <alignment horizontal="center" readingOrder="0" vertical="center"/>
    </xf>
    <xf borderId="69" fillId="6" fontId="10" numFmtId="164" xfId="0" applyAlignment="1" applyBorder="1" applyFont="1" applyNumberFormat="1">
      <alignment vertical="center"/>
    </xf>
    <xf borderId="18" fillId="6" fontId="10" numFmtId="10" xfId="0" applyAlignment="1" applyBorder="1" applyFont="1" applyNumberFormat="1">
      <alignment vertical="center"/>
    </xf>
    <xf borderId="18" fillId="3" fontId="10" numFmtId="164" xfId="0" applyAlignment="1" applyBorder="1" applyFont="1" applyNumberFormat="1">
      <alignment readingOrder="0" vertical="center"/>
    </xf>
    <xf borderId="19" fillId="3" fontId="10" numFmtId="0" xfId="0" applyAlignment="1" applyBorder="1" applyFont="1">
      <alignment horizontal="center" readingOrder="0" vertical="center"/>
    </xf>
    <xf borderId="31" fillId="6" fontId="10" numFmtId="164" xfId="0" applyAlignment="1" applyBorder="1" applyFont="1" applyNumberFormat="1">
      <alignment vertical="center"/>
    </xf>
    <xf borderId="21" fillId="6" fontId="10" numFmtId="164" xfId="0" applyAlignment="1" applyBorder="1" applyFont="1" applyNumberFormat="1">
      <alignment vertical="center"/>
    </xf>
    <xf borderId="21" fillId="6" fontId="10" numFmtId="10" xfId="0" applyAlignment="1" applyBorder="1" applyFont="1" applyNumberFormat="1">
      <alignment vertical="center"/>
    </xf>
    <xf borderId="21" fillId="3" fontId="10" numFmtId="164" xfId="0" applyAlignment="1" applyBorder="1" applyFont="1" applyNumberFormat="1">
      <alignment readingOrder="0" vertical="center"/>
    </xf>
    <xf borderId="17" fillId="6" fontId="10" numFmtId="10" xfId="0" applyAlignment="1" applyBorder="1" applyFont="1" applyNumberFormat="1">
      <alignment vertical="center"/>
    </xf>
    <xf borderId="51" fillId="6" fontId="10" numFmtId="164" xfId="0" applyAlignment="1" applyBorder="1" applyFont="1" applyNumberFormat="1">
      <alignment vertical="center"/>
    </xf>
    <xf borderId="15" fillId="6" fontId="10" numFmtId="10" xfId="0" applyAlignment="1" applyBorder="1" applyFont="1" applyNumberFormat="1">
      <alignment vertical="center"/>
    </xf>
    <xf borderId="21" fillId="3" fontId="10" numFmtId="164" xfId="0" applyAlignment="1" applyBorder="1" applyFont="1" applyNumberFormat="1">
      <alignment vertical="center"/>
    </xf>
    <xf borderId="100" fillId="3" fontId="10" numFmtId="0" xfId="0" applyAlignment="1" applyBorder="1" applyFont="1">
      <alignment horizontal="center" readingOrder="0" vertical="center"/>
    </xf>
    <xf borderId="142" fillId="6" fontId="10" numFmtId="164" xfId="0" applyAlignment="1" applyBorder="1" applyFont="1" applyNumberFormat="1">
      <alignment vertical="center"/>
    </xf>
    <xf borderId="131" fillId="6" fontId="10" numFmtId="164" xfId="0" applyAlignment="1" applyBorder="1" applyFont="1" applyNumberFormat="1">
      <alignment vertical="center"/>
    </xf>
    <xf borderId="131" fillId="6" fontId="10" numFmtId="10" xfId="0" applyAlignment="1" applyBorder="1" applyFont="1" applyNumberFormat="1">
      <alignment vertical="center"/>
    </xf>
    <xf borderId="11" fillId="4" fontId="18" numFmtId="190" xfId="0" applyAlignment="1" applyBorder="1" applyFont="1" applyNumberFormat="1">
      <alignment horizontal="center" vertical="center"/>
    </xf>
    <xf borderId="86" fillId="4" fontId="18" numFmtId="9" xfId="0" applyAlignment="1" applyBorder="1" applyFont="1" applyNumberFormat="1">
      <alignment horizontal="center" vertical="center"/>
    </xf>
    <xf borderId="25" fillId="4" fontId="18" numFmtId="164" xfId="0" applyAlignment="1" applyBorder="1" applyFont="1" applyNumberFormat="1">
      <alignment vertical="center"/>
    </xf>
    <xf borderId="12" fillId="4" fontId="18" numFmtId="164" xfId="0" applyAlignment="1" applyBorder="1" applyFont="1" applyNumberFormat="1">
      <alignment vertical="center"/>
    </xf>
    <xf borderId="0" fillId="0" fontId="10" numFmtId="190" xfId="0" applyAlignment="1" applyFont="1" applyNumberFormat="1">
      <alignment horizontal="center" vertical="center"/>
    </xf>
    <xf borderId="81" fillId="2" fontId="53" numFmtId="3" xfId="0" applyAlignment="1" applyBorder="1" applyFont="1" applyNumberFormat="1">
      <alignment horizontal="center" vertical="center"/>
    </xf>
    <xf borderId="79" fillId="0" fontId="9" numFmtId="3" xfId="0" applyAlignment="1" applyBorder="1" applyFont="1" applyNumberFormat="1">
      <alignment vertical="center"/>
    </xf>
    <xf borderId="61" fillId="4" fontId="18" numFmtId="164" xfId="0" applyAlignment="1" applyBorder="1" applyFont="1" applyNumberFormat="1">
      <alignment horizontal="center" vertical="center"/>
    </xf>
    <xf borderId="15" fillId="6" fontId="10" numFmtId="0" xfId="0" applyAlignment="1" applyBorder="1" applyFont="1">
      <alignment horizontal="left" vertical="center"/>
    </xf>
    <xf borderId="13" fillId="6" fontId="10" numFmtId="0" xfId="0" applyAlignment="1" applyBorder="1" applyFont="1">
      <alignment vertical="center"/>
    </xf>
    <xf borderId="13" fillId="6" fontId="10" numFmtId="164" xfId="0" applyAlignment="1" applyBorder="1" applyFont="1" applyNumberFormat="1">
      <alignment vertical="center"/>
    </xf>
    <xf borderId="106" fillId="6" fontId="10" numFmtId="10" xfId="0" applyAlignment="1" applyBorder="1" applyFont="1" applyNumberFormat="1">
      <alignment vertical="center"/>
    </xf>
    <xf borderId="16" fillId="6" fontId="10" numFmtId="0" xfId="0" applyAlignment="1" applyBorder="1" applyFont="1">
      <alignment vertical="center"/>
    </xf>
    <xf borderId="19" fillId="6" fontId="10" numFmtId="0" xfId="0" applyAlignment="1" applyBorder="1" applyFont="1">
      <alignment vertical="center"/>
    </xf>
    <xf borderId="1" fillId="2" fontId="12" numFmtId="0" xfId="0" applyAlignment="1" applyBorder="1" applyFont="1">
      <alignment vertical="center"/>
    </xf>
    <xf borderId="1" fillId="2" fontId="12" numFmtId="190" xfId="0" applyAlignment="1" applyBorder="1" applyFont="1" applyNumberFormat="1">
      <alignment vertical="center"/>
    </xf>
    <xf borderId="1" fillId="2" fontId="7" numFmtId="0" xfId="0" applyAlignment="1" applyBorder="1" applyFont="1">
      <alignment horizontal="center" vertical="center"/>
    </xf>
    <xf borderId="1" fillId="2" fontId="7" numFmtId="187" xfId="0" applyAlignment="1" applyBorder="1" applyFont="1" applyNumberFormat="1">
      <alignment horizontal="center" vertical="center"/>
    </xf>
    <xf borderId="1" fillId="2" fontId="7" numFmtId="164" xfId="0" applyAlignment="1" applyBorder="1" applyFont="1" applyNumberFormat="1">
      <alignment horizontal="center" vertical="center"/>
    </xf>
    <xf borderId="1" fillId="2" fontId="7" numFmtId="164" xfId="0" applyAlignment="1" applyBorder="1" applyFont="1" applyNumberFormat="1">
      <alignment vertical="center"/>
    </xf>
    <xf borderId="1" fillId="2" fontId="7" numFmtId="0" xfId="0" applyAlignment="1" applyBorder="1" applyFont="1">
      <alignment horizontal="left" vertical="center"/>
    </xf>
    <xf borderId="0" fillId="0" fontId="10" numFmtId="190" xfId="0" applyAlignment="1" applyFont="1" applyNumberFormat="1">
      <alignment vertical="center"/>
    </xf>
    <xf borderId="0" fillId="0" fontId="10" numFmtId="187" xfId="0" applyAlignment="1" applyFont="1" applyNumberFormat="1">
      <alignment horizontal="center" vertical="center"/>
    </xf>
    <xf borderId="100" fillId="4" fontId="64" numFmtId="0" xfId="0" applyAlignment="1" applyBorder="1" applyFont="1">
      <alignment horizontal="center" shrinkToFit="0" vertical="center" wrapText="1"/>
    </xf>
    <xf borderId="101" fillId="4" fontId="64" numFmtId="0" xfId="0" applyAlignment="1" applyBorder="1" applyFont="1">
      <alignment horizontal="center" shrinkToFit="0" vertical="center" wrapText="1"/>
    </xf>
    <xf borderId="101" fillId="4" fontId="64" numFmtId="190" xfId="0" applyAlignment="1" applyBorder="1" applyFont="1" applyNumberFormat="1">
      <alignment horizontal="center" shrinkToFit="0" vertical="center" wrapText="1"/>
    </xf>
    <xf borderId="100" fillId="4" fontId="64" numFmtId="187" xfId="0" applyAlignment="1" applyBorder="1" applyFont="1" applyNumberFormat="1">
      <alignment horizontal="center" shrinkToFit="0" vertical="center" wrapText="1"/>
    </xf>
    <xf borderId="101" fillId="4" fontId="64" numFmtId="164" xfId="0" applyAlignment="1" applyBorder="1" applyFont="1" applyNumberFormat="1">
      <alignment horizontal="center" vertical="center"/>
    </xf>
    <xf borderId="101" fillId="4" fontId="64" numFmtId="164" xfId="0" applyAlignment="1" applyBorder="1" applyFont="1" applyNumberFormat="1">
      <alignment horizontal="center" shrinkToFit="0" vertical="center" wrapText="1"/>
    </xf>
    <xf borderId="129" fillId="4" fontId="64" numFmtId="0" xfId="0" applyAlignment="1" applyBorder="1" applyFont="1">
      <alignment horizontal="center" shrinkToFit="0" vertical="center" wrapText="1"/>
    </xf>
    <xf borderId="103" fillId="4" fontId="64" numFmtId="0" xfId="0" applyAlignment="1" applyBorder="1" applyFont="1">
      <alignment horizontal="center" shrinkToFit="0" vertical="center" wrapText="1"/>
    </xf>
    <xf borderId="102" fillId="4" fontId="64" numFmtId="0" xfId="0" applyAlignment="1" applyBorder="1" applyFont="1">
      <alignment horizontal="center" shrinkToFit="0" vertical="center" wrapText="1"/>
    </xf>
    <xf borderId="81" fillId="4" fontId="64" numFmtId="0" xfId="0" applyAlignment="1" applyBorder="1" applyFont="1">
      <alignment horizontal="center" readingOrder="0" shrinkToFit="0" vertical="center" wrapText="1"/>
    </xf>
    <xf borderId="13" fillId="3" fontId="10" numFmtId="49" xfId="0" applyAlignment="1" applyBorder="1" applyFont="1" applyNumberFormat="1">
      <alignment horizontal="center" readingOrder="0" vertical="center"/>
    </xf>
    <xf borderId="14" fillId="3" fontId="10" numFmtId="0" xfId="0" applyAlignment="1" applyBorder="1" applyFont="1">
      <alignment horizontal="center" readingOrder="0" shrinkToFit="0" vertical="center" wrapText="1"/>
    </xf>
    <xf borderId="106" fillId="8" fontId="10" numFmtId="164" xfId="0" applyAlignment="1" applyBorder="1" applyFill="1" applyFont="1" applyNumberFormat="1">
      <alignment horizontal="center" vertical="center"/>
    </xf>
    <xf borderId="13" fillId="8" fontId="10" numFmtId="0" xfId="0" applyAlignment="1" applyBorder="1" applyFont="1">
      <alignment horizontal="center" vertical="center"/>
    </xf>
    <xf borderId="13" fillId="8" fontId="10" numFmtId="0" xfId="0" applyAlignment="1" applyBorder="1" applyFont="1">
      <alignment horizontal="center" shrinkToFit="0" vertical="center" wrapText="1"/>
    </xf>
    <xf borderId="92" fillId="8" fontId="10" numFmtId="164" xfId="0" applyAlignment="1" applyBorder="1" applyFont="1" applyNumberFormat="1">
      <alignment horizontal="center" vertical="center"/>
    </xf>
    <xf borderId="14" fillId="8" fontId="10" numFmtId="164" xfId="0" applyAlignment="1" applyBorder="1" applyFont="1" applyNumberFormat="1">
      <alignment horizontal="center" vertical="center"/>
    </xf>
    <xf borderId="13" fillId="3" fontId="10" numFmtId="187" xfId="0" applyAlignment="1" applyBorder="1" applyFont="1" applyNumberFormat="1">
      <alignment horizontal="center" readingOrder="0" vertical="center"/>
    </xf>
    <xf borderId="13" fillId="8" fontId="10" numFmtId="169" xfId="0" applyAlignment="1" applyBorder="1" applyFont="1" applyNumberFormat="1">
      <alignment horizontal="center" vertical="center"/>
    </xf>
    <xf borderId="106" fillId="8" fontId="10" numFmtId="164" xfId="0" applyAlignment="1" applyBorder="1" applyFont="1" applyNumberFormat="1">
      <alignment horizontal="right" vertical="center"/>
    </xf>
    <xf borderId="15" fillId="3" fontId="10" numFmtId="164" xfId="0" applyAlignment="1" applyBorder="1" applyFont="1" applyNumberFormat="1">
      <alignment horizontal="right" readingOrder="0" vertical="center"/>
    </xf>
    <xf borderId="15" fillId="8" fontId="10" numFmtId="164" xfId="0" applyAlignment="1" applyBorder="1" applyFont="1" applyNumberFormat="1">
      <alignment horizontal="right" vertical="center"/>
    </xf>
    <xf borderId="106" fillId="8" fontId="10" numFmtId="10" xfId="0" applyAlignment="1" applyBorder="1" applyFont="1" applyNumberFormat="1">
      <alignment horizontal="right" vertical="center"/>
    </xf>
    <xf borderId="51" fillId="3" fontId="10" numFmtId="164" xfId="0" applyAlignment="1" applyBorder="1" applyFont="1" applyNumberFormat="1">
      <alignment horizontal="left" shrinkToFit="0" vertical="center" wrapText="1"/>
    </xf>
    <xf borderId="0" fillId="0" fontId="10" numFmtId="191" xfId="0" applyAlignment="1" applyFont="1" applyNumberFormat="1">
      <alignment horizontal="center" vertical="center"/>
    </xf>
    <xf borderId="15" fillId="3" fontId="10" numFmtId="164" xfId="0" applyAlignment="1" applyBorder="1" applyFont="1" applyNumberFormat="1">
      <alignment horizontal="right" vertical="center"/>
    </xf>
    <xf borderId="13" fillId="3" fontId="10" numFmtId="187" xfId="0" applyAlignment="1" applyBorder="1" applyFont="1" applyNumberFormat="1">
      <alignment horizontal="center" vertical="center"/>
    </xf>
    <xf borderId="51" fillId="3" fontId="10" numFmtId="164" xfId="0" applyAlignment="1" applyBorder="1" applyFont="1" applyNumberFormat="1">
      <alignment horizontal="left" readingOrder="0" shrinkToFit="0" vertical="center" wrapText="1"/>
    </xf>
    <xf borderId="14" fillId="3" fontId="10" numFmtId="0" xfId="0" applyAlignment="1" applyBorder="1" applyFont="1">
      <alignment horizontal="center" shrinkToFit="0" vertical="center" wrapText="1"/>
    </xf>
    <xf borderId="14" fillId="3" fontId="10" numFmtId="0" xfId="0" applyAlignment="1" applyBorder="1" applyFont="1">
      <alignment horizontal="center" shrinkToFit="0" vertical="center" wrapText="1"/>
    </xf>
    <xf borderId="17" fillId="3" fontId="10" numFmtId="0" xfId="0" applyAlignment="1" applyBorder="1" applyFont="1">
      <alignment horizontal="center" shrinkToFit="0" vertical="center" wrapText="1"/>
    </xf>
    <xf borderId="17" fillId="3" fontId="10" numFmtId="187" xfId="0" applyAlignment="1" applyBorder="1" applyFont="1" applyNumberFormat="1">
      <alignment horizontal="center" vertical="center"/>
    </xf>
    <xf borderId="107" fillId="8" fontId="10" numFmtId="164" xfId="0" applyAlignment="1" applyBorder="1" applyFont="1" applyNumberFormat="1">
      <alignment horizontal="center" vertical="center"/>
    </xf>
    <xf borderId="16" fillId="3" fontId="10" numFmtId="187" xfId="0" applyAlignment="1" applyBorder="1" applyFont="1" applyNumberFormat="1">
      <alignment horizontal="center" vertical="center"/>
    </xf>
    <xf borderId="107" fillId="8" fontId="10" numFmtId="164" xfId="0" applyAlignment="1" applyBorder="1" applyFont="1" applyNumberFormat="1">
      <alignment horizontal="right" vertical="center"/>
    </xf>
    <xf borderId="69" fillId="3" fontId="10" numFmtId="164" xfId="0" applyAlignment="1" applyBorder="1" applyFont="1" applyNumberFormat="1">
      <alignment horizontal="left" shrinkToFit="0" vertical="center" wrapText="1"/>
    </xf>
    <xf borderId="13" fillId="3" fontId="10" numFmtId="49" xfId="0" applyAlignment="1" applyBorder="1" applyFont="1" applyNumberFormat="1">
      <alignment horizontal="center" vertical="center"/>
    </xf>
    <xf borderId="88" fillId="3" fontId="10" numFmtId="49" xfId="0" applyAlignment="1" applyBorder="1" applyFont="1" applyNumberFormat="1">
      <alignment horizontal="center" vertical="center"/>
    </xf>
    <xf borderId="20" fillId="3" fontId="10" numFmtId="0" xfId="0" applyAlignment="1" applyBorder="1" applyFont="1">
      <alignment horizontal="center" shrinkToFit="0" vertical="center" wrapText="1"/>
    </xf>
    <xf borderId="20" fillId="3" fontId="10" numFmtId="187" xfId="0" applyAlignment="1" applyBorder="1" applyFont="1" applyNumberFormat="1">
      <alignment horizontal="center" vertical="center"/>
    </xf>
    <xf borderId="20" fillId="3" fontId="10" numFmtId="164" xfId="0" applyAlignment="1" applyBorder="1" applyFont="1" applyNumberFormat="1">
      <alignment horizontal="center" vertical="center"/>
    </xf>
    <xf borderId="143" fillId="8" fontId="10" numFmtId="164" xfId="0" applyAlignment="1" applyBorder="1" applyFont="1" applyNumberFormat="1">
      <alignment horizontal="center" vertical="center"/>
    </xf>
    <xf borderId="88" fillId="8" fontId="10" numFmtId="0" xfId="0" applyAlignment="1" applyBorder="1" applyFont="1">
      <alignment horizontal="center" vertical="center"/>
    </xf>
    <xf borderId="88" fillId="8" fontId="10" numFmtId="0" xfId="0" applyAlignment="1" applyBorder="1" applyFont="1">
      <alignment horizontal="center" shrinkToFit="0" vertical="center" wrapText="1"/>
    </xf>
    <xf borderId="34" fillId="8" fontId="10" numFmtId="164" xfId="0" applyAlignment="1" applyBorder="1" applyFont="1" applyNumberFormat="1">
      <alignment horizontal="center" vertical="center"/>
    </xf>
    <xf borderId="144" fillId="8" fontId="10" numFmtId="164" xfId="0" applyAlignment="1" applyBorder="1" applyFont="1" applyNumberFormat="1">
      <alignment horizontal="center" vertical="center"/>
    </xf>
    <xf borderId="19" fillId="3" fontId="10" numFmtId="187" xfId="0" applyAlignment="1" applyBorder="1" applyFont="1" applyNumberFormat="1">
      <alignment horizontal="center" vertical="center"/>
    </xf>
    <xf borderId="88" fillId="8" fontId="10" numFmtId="169" xfId="0" applyAlignment="1" applyBorder="1" applyFont="1" applyNumberFormat="1">
      <alignment horizontal="center" vertical="center"/>
    </xf>
    <xf borderId="143" fillId="8" fontId="10" numFmtId="164" xfId="0" applyAlignment="1" applyBorder="1" applyFont="1" applyNumberFormat="1">
      <alignment horizontal="right" vertical="center"/>
    </xf>
    <xf borderId="80" fillId="8" fontId="10" numFmtId="164" xfId="0" applyAlignment="1" applyBorder="1" applyFont="1" applyNumberFormat="1">
      <alignment horizontal="right" vertical="center"/>
    </xf>
    <xf borderId="144" fillId="8" fontId="10" numFmtId="10" xfId="0" applyAlignment="1" applyBorder="1" applyFont="1" applyNumberFormat="1">
      <alignment horizontal="right" vertical="center"/>
    </xf>
    <xf borderId="31" fillId="3" fontId="10" numFmtId="164" xfId="0" applyAlignment="1" applyBorder="1" applyFont="1" applyNumberFormat="1">
      <alignment horizontal="left" shrinkToFit="0" vertical="center" wrapText="1"/>
    </xf>
    <xf borderId="0" fillId="0" fontId="1" numFmtId="190" xfId="0" applyAlignment="1" applyFont="1" applyNumberFormat="1">
      <alignment vertical="center"/>
    </xf>
    <xf borderId="0" fillId="0" fontId="19" numFmtId="0" xfId="0" applyAlignment="1" applyFont="1">
      <alignment vertical="center"/>
    </xf>
    <xf borderId="0" fillId="0" fontId="1" numFmtId="187" xfId="0" applyAlignment="1" applyFont="1" applyNumberFormat="1">
      <alignment vertical="center"/>
    </xf>
    <xf borderId="145" fillId="4" fontId="18" numFmtId="185" xfId="0" applyAlignment="1" applyBorder="1" applyFont="1" applyNumberFormat="1">
      <alignment horizontal="center" vertical="center"/>
    </xf>
    <xf borderId="22" fillId="4" fontId="10" numFmtId="0" xfId="0" applyAlignment="1" applyBorder="1" applyFont="1">
      <alignment horizontal="center" vertical="center"/>
    </xf>
    <xf borderId="24" fillId="4" fontId="10" numFmtId="0" xfId="0" applyAlignment="1" applyBorder="1" applyFont="1">
      <alignment horizontal="center" vertical="center"/>
    </xf>
    <xf borderId="0" fillId="0" fontId="62" numFmtId="0" xfId="0" applyAlignment="1" applyFont="1">
      <alignment horizontal="left" vertical="center"/>
    </xf>
    <xf borderId="146" fillId="0" fontId="5" numFmtId="0" xfId="0" applyAlignment="1" applyBorder="1" applyFont="1">
      <alignment vertical="center"/>
    </xf>
    <xf borderId="105" fillId="3" fontId="10" numFmtId="164" xfId="0" applyAlignment="1" applyBorder="1" applyFont="1" applyNumberFormat="1">
      <alignment vertical="center"/>
    </xf>
    <xf borderId="135" fillId="6" fontId="10" numFmtId="0" xfId="0" applyAlignment="1" applyBorder="1" applyFont="1">
      <alignment horizontal="center" vertical="center"/>
    </xf>
    <xf borderId="27" fillId="6" fontId="10" numFmtId="172" xfId="0" applyAlignment="1" applyBorder="1" applyFont="1" applyNumberFormat="1">
      <alignment horizontal="center" vertical="center"/>
    </xf>
    <xf borderId="29" fillId="6" fontId="10" numFmtId="172" xfId="0" applyAlignment="1" applyBorder="1" applyFont="1" applyNumberFormat="1">
      <alignment horizontal="center" vertical="center"/>
    </xf>
    <xf borderId="27" fillId="6" fontId="10" numFmtId="185" xfId="0" applyAlignment="1" applyBorder="1" applyFont="1" applyNumberFormat="1">
      <alignment horizontal="center" vertical="center"/>
    </xf>
    <xf borderId="27" fillId="6" fontId="10" numFmtId="164" xfId="0" applyAlignment="1" applyBorder="1" applyFont="1" applyNumberFormat="1">
      <alignment horizontal="center" vertical="center"/>
    </xf>
    <xf borderId="27" fillId="6" fontId="10" numFmtId="164" xfId="0" applyAlignment="1" applyBorder="1" applyFont="1" applyNumberFormat="1">
      <alignment vertical="center"/>
    </xf>
    <xf borderId="135" fillId="6" fontId="10" numFmtId="164" xfId="0" applyAlignment="1" applyBorder="1" applyFont="1" applyNumberFormat="1">
      <alignment horizontal="right" vertical="center"/>
    </xf>
    <xf borderId="23" fillId="6" fontId="10" numFmtId="164" xfId="0" applyAlignment="1" applyBorder="1" applyFont="1" applyNumberFormat="1">
      <alignment horizontal="right" vertical="center"/>
    </xf>
    <xf borderId="29" fillId="6" fontId="10" numFmtId="164" xfId="0" applyAlignment="1" applyBorder="1" applyFont="1" applyNumberFormat="1">
      <alignment horizontal="center" vertical="center"/>
    </xf>
    <xf borderId="17" fillId="6" fontId="10" numFmtId="172" xfId="0" applyAlignment="1" applyBorder="1" applyFont="1" applyNumberFormat="1">
      <alignment horizontal="center" vertical="center"/>
    </xf>
    <xf borderId="18" fillId="6" fontId="10" numFmtId="172" xfId="0" applyAlignment="1" applyBorder="1" applyFont="1" applyNumberFormat="1">
      <alignment horizontal="center" vertical="center"/>
    </xf>
    <xf borderId="17" fillId="6" fontId="10" numFmtId="164" xfId="0" applyAlignment="1" applyBorder="1" applyFont="1" applyNumberFormat="1">
      <alignment horizontal="center" vertical="center"/>
    </xf>
    <xf borderId="16" fillId="6" fontId="10" numFmtId="164" xfId="0" applyAlignment="1" applyBorder="1" applyFont="1" applyNumberFormat="1">
      <alignment horizontal="right" vertical="center"/>
    </xf>
    <xf borderId="0" fillId="0" fontId="10" numFmtId="172" xfId="0" applyAlignment="1" applyFont="1" applyNumberFormat="1">
      <alignment vertical="center"/>
    </xf>
    <xf borderId="0" fillId="0" fontId="10" numFmtId="185" xfId="0" applyAlignment="1" applyFont="1" applyNumberFormat="1">
      <alignment vertical="center"/>
    </xf>
    <xf borderId="88" fillId="3" fontId="10" numFmtId="0" xfId="0" applyAlignment="1" applyBorder="1" applyFont="1">
      <alignment horizontal="center" readingOrder="0" vertical="center"/>
    </xf>
    <xf borderId="34" fillId="3" fontId="10" numFmtId="0" xfId="0" applyAlignment="1" applyBorder="1" applyFont="1">
      <alignment horizontal="center" readingOrder="0" vertical="center"/>
    </xf>
    <xf borderId="34" fillId="3" fontId="10" numFmtId="164" xfId="0" applyAlignment="1" applyBorder="1" applyFont="1" applyNumberFormat="1">
      <alignment readingOrder="0" vertical="center"/>
    </xf>
    <xf borderId="34" fillId="3" fontId="10" numFmtId="10" xfId="0" applyAlignment="1" applyBorder="1" applyFont="1" applyNumberFormat="1">
      <alignment horizontal="right" readingOrder="0" vertical="center"/>
    </xf>
    <xf borderId="34" fillId="3" fontId="10" numFmtId="172" xfId="0" applyAlignment="1" applyBorder="1" applyFont="1" applyNumberFormat="1">
      <alignment horizontal="center" readingOrder="0" vertical="center"/>
    </xf>
    <xf borderId="80" fillId="3" fontId="10" numFmtId="172" xfId="0" applyAlignment="1" applyBorder="1" applyFont="1" applyNumberFormat="1">
      <alignment horizontal="center" readingOrder="0" vertical="center"/>
    </xf>
    <xf borderId="13" fillId="6" fontId="10" numFmtId="185" xfId="0" applyAlignment="1" applyBorder="1" applyFont="1" applyNumberFormat="1">
      <alignment horizontal="center" vertical="center"/>
    </xf>
    <xf borderId="14" fillId="3" fontId="10" numFmtId="185" xfId="0" applyAlignment="1" applyBorder="1" applyFont="1" applyNumberFormat="1">
      <alignment horizontal="center" readingOrder="0" vertical="center"/>
    </xf>
    <xf borderId="0" fillId="0" fontId="51" numFmtId="166" xfId="0" applyAlignment="1" applyFont="1" applyNumberFormat="1">
      <alignment vertical="center"/>
    </xf>
    <xf borderId="0" fillId="0" fontId="53" numFmtId="0" xfId="0" applyAlignment="1" applyFont="1">
      <alignment vertical="center"/>
    </xf>
    <xf borderId="13" fillId="6" fontId="10" numFmtId="172" xfId="0" applyAlignment="1" applyBorder="1" applyFont="1" applyNumberFormat="1">
      <alignment horizontal="center" vertical="center"/>
    </xf>
    <xf borderId="14" fillId="6" fontId="10" numFmtId="164" xfId="0" applyAlignment="1" applyBorder="1" applyFont="1" applyNumberFormat="1">
      <alignment horizontal="center" readingOrder="0" vertical="center"/>
    </xf>
    <xf borderId="15" fillId="6" fontId="10" numFmtId="184" xfId="0" applyAlignment="1" applyBorder="1" applyFont="1" applyNumberFormat="1">
      <alignment vertical="center"/>
    </xf>
    <xf borderId="70" fillId="0" fontId="10" numFmtId="184" xfId="0" applyAlignment="1" applyBorder="1" applyFont="1" applyNumberFormat="1">
      <alignment vertical="center"/>
    </xf>
    <xf borderId="0" fillId="0" fontId="10" numFmtId="184" xfId="0" applyAlignment="1" applyFont="1" applyNumberFormat="1">
      <alignment vertical="center"/>
    </xf>
    <xf borderId="34" fillId="3" fontId="10" numFmtId="164" xfId="0" applyAlignment="1" applyBorder="1" applyFont="1" applyNumberFormat="1">
      <alignment vertical="center"/>
    </xf>
    <xf borderId="34" fillId="3" fontId="10" numFmtId="10" xfId="0" applyAlignment="1" applyBorder="1" applyFont="1" applyNumberFormat="1">
      <alignment horizontal="right" vertical="center"/>
    </xf>
    <xf borderId="34" fillId="3" fontId="10" numFmtId="172" xfId="0" applyAlignment="1" applyBorder="1" applyFont="1" applyNumberFormat="1">
      <alignment horizontal="center" vertical="center"/>
    </xf>
    <xf borderId="80" fillId="3" fontId="10" numFmtId="172" xfId="0" applyAlignment="1" applyBorder="1" applyFont="1" applyNumberFormat="1">
      <alignment horizontal="center" vertical="center"/>
    </xf>
    <xf borderId="14" fillId="3" fontId="10" numFmtId="185" xfId="0" applyAlignment="1" applyBorder="1" applyFont="1" applyNumberFormat="1">
      <alignment horizontal="center" vertical="center"/>
    </xf>
    <xf borderId="2" fillId="2" fontId="6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6"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>
        <color rgb="FFC00000"/>
      </font>
      <fill>
        <patternFill patternType="none"/>
      </fill>
      <border/>
    </dxf>
    <dxf>
      <font>
        <color theme="0"/>
      </font>
      <fill>
        <patternFill patternType="none"/>
      </fill>
      <border/>
    </dxf>
    <dxf>
      <font>
        <color rgb="FFC55A11"/>
      </font>
      <fill>
        <patternFill patternType="none"/>
      </fill>
      <border/>
    </dxf>
    <dxf>
      <font>
        <b/>
        <color rgb="FFC55A11"/>
      </font>
      <fill>
        <patternFill patternType="none"/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b/>
        <color rgb="FFC0000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D8D8D8"/>
      </font>
      <fill>
        <patternFill patternType="none"/>
      </fill>
      <border/>
    </dxf>
    <dxf>
      <font>
        <color rgb="FF0070C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</dxfs>
  <tableStyles count="1">
    <tableStyle count="3" pivot="0" name="매매-style">
      <tableStyleElement dxfId="12" type="headerRow"/>
      <tableStyleElement dxfId="13" type="firstRowStripe"/>
      <tableStyleElement dxfId="1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지출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'연간_항목별지출'!$C$18:$N$18</c:f>
              <c:numCache/>
            </c:numRef>
          </c:val>
        </c:ser>
        <c:axId val="720886696"/>
        <c:axId val="1627121051"/>
      </c:barChart>
      <c:lineChart>
        <c:varyColors val="0"/>
        <c:ser>
          <c:idx val="1"/>
          <c:order val="1"/>
          <c:tx>
            <c:v>순수입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'연간_항목별수입'!$C$20:$N$20</c:f>
              <c:numCache/>
            </c:numRef>
          </c:val>
          <c:smooth val="0"/>
        </c:ser>
        <c:axId val="720886696"/>
        <c:axId val="1627121051"/>
      </c:lineChart>
      <c:catAx>
        <c:axId val="720886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7121051"/>
      </c:catAx>
      <c:valAx>
        <c:axId val="1627121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0886696"/>
      </c:valAx>
    </c:plotArea>
    <c:legend>
      <c:legendPos val="t"/>
      <c:layout>
        <c:manualLayout>
          <c:xMode val="edge"/>
          <c:yMode val="edge"/>
          <c:x val="0.8077657676303007"/>
          <c:y val="0.02209944751381215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757575"/>
                </a:solidFill>
                <a:latin typeface="+mn-lt"/>
              </a:defRPr>
            </a:pPr>
            <a:r>
              <a:rPr b="0" sz="1200">
                <a:solidFill>
                  <a:srgbClr val="757575"/>
                </a:solidFill>
                <a:latin typeface="+mn-lt"/>
              </a:rPr>
              <a:t>월별지출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cat>
            <c:strRef>
              <c:f>'연간_항목별지출'!$B$4:$B$18</c:f>
            </c:strRef>
          </c:cat>
          <c:val>
            <c:numRef>
              <c:f>'연간_항목별지출'!$D$4:$D$18</c:f>
              <c:numCache/>
            </c:numRef>
          </c:val>
        </c:ser>
        <c:axId val="1903279515"/>
        <c:axId val="1757422796"/>
      </c:barChart>
      <c:catAx>
        <c:axId val="19032795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+mn-lt"/>
              </a:defRPr>
            </a:pPr>
          </a:p>
        </c:txPr>
        <c:crossAx val="1757422796"/>
      </c:catAx>
      <c:valAx>
        <c:axId val="17574227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+mn-lt"/>
              </a:defRPr>
            </a:pPr>
          </a:p>
        </c:txPr>
        <c:crossAx val="1903279515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월별 손익계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75707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'투자관리'!$B$11:$B$22</c:f>
            </c:strRef>
          </c:cat>
          <c:val>
            <c:numRef>
              <c:f>'투자관리'!$C$11:$C$22</c:f>
              <c:numCache/>
            </c:numRef>
          </c:val>
        </c:ser>
        <c:axId val="1106982923"/>
        <c:axId val="908814534"/>
      </c:barChart>
      <c:lineChart>
        <c:varyColors val="0"/>
        <c:ser>
          <c:idx val="1"/>
          <c:order val="1"/>
          <c:tx>
            <c:v>월별
평균손익률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'투자관리'!$B$11:$B$22</c:f>
            </c:strRef>
          </c:cat>
          <c:val>
            <c:numRef>
              <c:f>'투자관리'!$D$11:$D$22</c:f>
              <c:numCache/>
            </c:numRef>
          </c:val>
          <c:smooth val="0"/>
        </c:ser>
        <c:axId val="1106982923"/>
        <c:axId val="908814534"/>
      </c:lineChart>
      <c:catAx>
        <c:axId val="1106982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8814534"/>
      </c:catAx>
      <c:valAx>
        <c:axId val="908814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698292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Relationship Id="rId2" Type="http://schemas.openxmlformats.org/officeDocument/2006/relationships/image" Target="../media/Chart16.png"/><Relationship Id="rId3" Type="http://schemas.openxmlformats.org/officeDocument/2006/relationships/image" Target="../media/Chart1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23</xdr:row>
      <xdr:rowOff>0</xdr:rowOff>
    </xdr:from>
    <xdr:ext cx="10572750" cy="47148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40</xdr:row>
      <xdr:rowOff>0</xdr:rowOff>
    </xdr:from>
    <xdr:ext cx="9867900" cy="4572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85725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76200</xdr:colOff>
      <xdr:row>9</xdr:row>
      <xdr:rowOff>295275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66675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66675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9525</xdr:colOff>
      <xdr:row>2</xdr:row>
      <xdr:rowOff>9525</xdr:rowOff>
    </xdr:from>
    <xdr:ext cx="638175" cy="228600"/>
    <xdr:sp>
      <xdr:nvSpPr>
        <xdr:cNvPr id="5" name="Shape 5"/>
        <xdr:cNvSpPr/>
      </xdr:nvSpPr>
      <xdr:spPr>
        <a:xfrm>
          <a:off x="5036438" y="3675225"/>
          <a:ext cx="619125" cy="20955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342900</xdr:colOff>
      <xdr:row>3</xdr:row>
      <xdr:rowOff>0</xdr:rowOff>
    </xdr:from>
    <xdr:ext cx="742950" cy="314325"/>
    <xdr:sp>
      <xdr:nvSpPr>
        <xdr:cNvPr id="6" name="Shape 6"/>
        <xdr:cNvSpPr/>
      </xdr:nvSpPr>
      <xdr:spPr>
        <a:xfrm>
          <a:off x="4974525" y="3627600"/>
          <a:ext cx="74295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5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7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8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9</xdr:row>
      <xdr:rowOff>0</xdr:rowOff>
    </xdr:from>
    <xdr:ext cx="1714500" cy="314325"/>
    <xdr:sp>
      <xdr:nvSpPr>
        <xdr:cNvPr id="8" name="Shape 8"/>
        <xdr:cNvSpPr/>
      </xdr:nvSpPr>
      <xdr:spPr>
        <a:xfrm>
          <a:off x="4488750" y="3627600"/>
          <a:ext cx="17145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561975" cy="314325"/>
    <xdr:sp>
      <xdr:nvSpPr>
        <xdr:cNvPr id="9" name="Shape 9"/>
        <xdr:cNvSpPr/>
      </xdr:nvSpPr>
      <xdr:spPr>
        <a:xfrm>
          <a:off x="5065013" y="3622838"/>
          <a:ext cx="5619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609600" cy="314325"/>
    <xdr:sp>
      <xdr:nvSpPr>
        <xdr:cNvPr id="10" name="Shape 10"/>
        <xdr:cNvSpPr/>
      </xdr:nvSpPr>
      <xdr:spPr>
        <a:xfrm>
          <a:off x="5041200" y="3627600"/>
          <a:ext cx="609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40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41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51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50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49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47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46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45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44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42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10</xdr:row>
      <xdr:rowOff>0</xdr:rowOff>
    </xdr:from>
    <xdr:ext cx="561975" cy="314325"/>
    <xdr:sp>
      <xdr:nvSpPr>
        <xdr:cNvPr id="9" name="Shape 9"/>
        <xdr:cNvSpPr/>
      </xdr:nvSpPr>
      <xdr:spPr>
        <a:xfrm>
          <a:off x="5065013" y="3622838"/>
          <a:ext cx="5619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609600" cy="314325"/>
    <xdr:sp>
      <xdr:nvSpPr>
        <xdr:cNvPr id="10" name="Shape 10"/>
        <xdr:cNvSpPr/>
      </xdr:nvSpPr>
      <xdr:spPr>
        <a:xfrm>
          <a:off x="5041200" y="3627600"/>
          <a:ext cx="609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342900</xdr:colOff>
      <xdr:row>12</xdr:row>
      <xdr:rowOff>0</xdr:rowOff>
    </xdr:from>
    <xdr:ext cx="876300" cy="314325"/>
    <xdr:sp>
      <xdr:nvSpPr>
        <xdr:cNvPr id="12" name="Shape 12"/>
        <xdr:cNvSpPr/>
      </xdr:nvSpPr>
      <xdr:spPr>
        <a:xfrm>
          <a:off x="4907850" y="3627600"/>
          <a:ext cx="8763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48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57150</xdr:rowOff>
    </xdr:from>
    <xdr:ext cx="628650" cy="333375"/>
    <xdr:sp>
      <xdr:nvSpPr>
        <xdr:cNvPr id="13" name="Shape 13"/>
        <xdr:cNvSpPr/>
      </xdr:nvSpPr>
      <xdr:spPr>
        <a:xfrm flipH="1" rot="-5400000">
          <a:off x="5269800" y="3718088"/>
          <a:ext cx="152400" cy="123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57150</xdr:rowOff>
    </xdr:from>
    <xdr:ext cx="628650" cy="333375"/>
    <xdr:sp>
      <xdr:nvSpPr>
        <xdr:cNvPr id="13" name="Shape 13"/>
        <xdr:cNvSpPr/>
      </xdr:nvSpPr>
      <xdr:spPr>
        <a:xfrm flipH="1" rot="-5400000">
          <a:off x="5269800" y="3718088"/>
          <a:ext cx="152400" cy="123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30584536" name="Chart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0</xdr:row>
      <xdr:rowOff>200025</xdr:rowOff>
    </xdr:from>
    <xdr:ext cx="123825" cy="200025"/>
    <xdr:sp>
      <xdr:nvSpPr>
        <xdr:cNvPr id="14" name="Shape 14"/>
        <xdr:cNvSpPr/>
      </xdr:nvSpPr>
      <xdr:spPr>
        <a:xfrm rot="5400000">
          <a:off x="5250750" y="3722850"/>
          <a:ext cx="190500" cy="114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561975</xdr:colOff>
      <xdr:row>0</xdr:row>
      <xdr:rowOff>200025</xdr:rowOff>
    </xdr:from>
    <xdr:ext cx="190500" cy="200025"/>
    <xdr:sp>
      <xdr:nvSpPr>
        <xdr:cNvPr id="15" name="Shape 15"/>
        <xdr:cNvSpPr/>
      </xdr:nvSpPr>
      <xdr:spPr>
        <a:xfrm flipH="1" rot="-5400000">
          <a:off x="5255513" y="3727613"/>
          <a:ext cx="180975" cy="104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16" name="Shape 16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2124287115" name="Chart4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0</xdr:row>
      <xdr:rowOff>209550</xdr:rowOff>
    </xdr:from>
    <xdr:ext cx="123825" cy="209550"/>
    <xdr:sp>
      <xdr:nvSpPr>
        <xdr:cNvPr id="17" name="Shape 17"/>
        <xdr:cNvSpPr/>
      </xdr:nvSpPr>
      <xdr:spPr>
        <a:xfrm>
          <a:off x="5288850" y="3675225"/>
          <a:ext cx="1143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9525</xdr:rowOff>
    </xdr:from>
    <xdr:ext cx="142875" cy="209550"/>
    <xdr:sp>
      <xdr:nvSpPr>
        <xdr:cNvPr id="18" name="Shape 18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19" name="Shape 19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734955046" name="Chart5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190500</xdr:rowOff>
    </xdr:from>
    <xdr:ext cx="171450" cy="238125"/>
    <xdr:sp>
      <xdr:nvSpPr>
        <xdr:cNvPr id="20" name="Shape 20"/>
        <xdr:cNvSpPr/>
      </xdr:nvSpPr>
      <xdr:spPr>
        <a:xfrm>
          <a:off x="5265038" y="3665700"/>
          <a:ext cx="16192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28575</xdr:rowOff>
    </xdr:from>
    <xdr:ext cx="142875" cy="209550"/>
    <xdr:sp>
      <xdr:nvSpPr>
        <xdr:cNvPr id="21" name="Shape 21"/>
        <xdr:cNvSpPr/>
      </xdr:nvSpPr>
      <xdr:spPr>
        <a:xfrm flipH="1">
          <a:off x="5279325" y="3679988"/>
          <a:ext cx="1333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2" name="Shape 22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543608030" name="Chart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1</xdr:row>
      <xdr:rowOff>19050</xdr:rowOff>
    </xdr:from>
    <xdr:ext cx="171450" cy="209550"/>
    <xdr:sp>
      <xdr:nvSpPr>
        <xdr:cNvPr id="23" name="Shape 23"/>
        <xdr:cNvSpPr/>
      </xdr:nvSpPr>
      <xdr:spPr>
        <a:xfrm>
          <a:off x="5265038" y="3675225"/>
          <a:ext cx="16192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619125</xdr:colOff>
      <xdr:row>1</xdr:row>
      <xdr:rowOff>0</xdr:rowOff>
    </xdr:from>
    <xdr:ext cx="133350" cy="228600"/>
    <xdr:sp>
      <xdr:nvSpPr>
        <xdr:cNvPr id="24" name="Shape 24"/>
        <xdr:cNvSpPr/>
      </xdr:nvSpPr>
      <xdr:spPr>
        <a:xfrm flipH="1">
          <a:off x="5284088" y="3670463"/>
          <a:ext cx="123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5" name="Shape 25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87713969" name="Chart7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0</xdr:row>
      <xdr:rowOff>180975</xdr:rowOff>
    </xdr:from>
    <xdr:ext cx="161925" cy="228600"/>
    <xdr:sp>
      <xdr:nvSpPr>
        <xdr:cNvPr id="26" name="Shape 26"/>
        <xdr:cNvSpPr/>
      </xdr:nvSpPr>
      <xdr:spPr>
        <a:xfrm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209550</xdr:rowOff>
    </xdr:from>
    <xdr:ext cx="161925" cy="228600"/>
    <xdr:sp>
      <xdr:nvSpPr>
        <xdr:cNvPr id="27" name="Shape 27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8" name="Shape 28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576518408" name="Chart8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0</xdr:row>
      <xdr:rowOff>180975</xdr:rowOff>
    </xdr:from>
    <xdr:ext cx="152400" cy="247650"/>
    <xdr:sp>
      <xdr:nvSpPr>
        <xdr:cNvPr id="29" name="Shape 29"/>
        <xdr:cNvSpPr/>
      </xdr:nvSpPr>
      <xdr:spPr>
        <a:xfrm>
          <a:off x="5274563" y="3660938"/>
          <a:ext cx="1428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190500</xdr:rowOff>
    </xdr:from>
    <xdr:ext cx="21907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1" name="Shape 31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913775984" name="Chart9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0</xdr:row>
      <xdr:rowOff>171450</xdr:rowOff>
    </xdr:from>
    <xdr:ext cx="180975" cy="247650"/>
    <xdr:sp>
      <xdr:nvSpPr>
        <xdr:cNvPr id="32" name="Shape 32"/>
        <xdr:cNvSpPr/>
      </xdr:nvSpPr>
      <xdr:spPr>
        <a:xfrm>
          <a:off x="5260275" y="3660938"/>
          <a:ext cx="171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0</xdr:rowOff>
    </xdr:from>
    <xdr:ext cx="152400" cy="190500"/>
    <xdr:sp>
      <xdr:nvSpPr>
        <xdr:cNvPr id="33" name="Shape 33"/>
        <xdr:cNvSpPr/>
      </xdr:nvSpPr>
      <xdr:spPr>
        <a:xfrm flipH="1">
          <a:off x="5274563" y="3689513"/>
          <a:ext cx="14287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4" name="Shape 34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2001488334" name="Chart10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180975</xdr:rowOff>
    </xdr:from>
    <xdr:ext cx="228600" cy="257175"/>
    <xdr:sp>
      <xdr:nvSpPr>
        <xdr:cNvPr id="35" name="Shape 35"/>
        <xdr:cNvSpPr/>
      </xdr:nvSpPr>
      <xdr:spPr>
        <a:xfrm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561975</xdr:colOff>
      <xdr:row>0</xdr:row>
      <xdr:rowOff>190500</xdr:rowOff>
    </xdr:from>
    <xdr:ext cx="152400" cy="209550"/>
    <xdr:sp>
      <xdr:nvSpPr>
        <xdr:cNvPr id="36" name="Shape 36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7" name="Shape 37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519101622" name="Chart11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0</xdr:row>
      <xdr:rowOff>180975</xdr:rowOff>
    </xdr:from>
    <xdr:ext cx="238125" cy="228600"/>
    <xdr:sp>
      <xdr:nvSpPr>
        <xdr:cNvPr id="38" name="Shape 38"/>
        <xdr:cNvSpPr/>
      </xdr:nvSpPr>
      <xdr:spPr>
        <a:xfrm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180975</xdr:rowOff>
    </xdr:from>
    <xdr:ext cx="23812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9" name="Shape 39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602726264" name="Chart12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0</xdr:row>
      <xdr:rowOff>190500</xdr:rowOff>
    </xdr:from>
    <xdr:ext cx="238125" cy="219075"/>
    <xdr:sp>
      <xdr:nvSpPr>
        <xdr:cNvPr id="40" name="Shape 40"/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552450</xdr:colOff>
      <xdr:row>0</xdr:row>
      <xdr:rowOff>200025</xdr:rowOff>
    </xdr:from>
    <xdr:ext cx="200025" cy="219075"/>
    <xdr:sp>
      <xdr:nvSpPr>
        <xdr:cNvPr id="41" name="Shape 41"/>
        <xdr:cNvSpPr/>
      </xdr:nvSpPr>
      <xdr:spPr>
        <a:xfrm flipH="1"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2" name="Shape 42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333934099" name="Chart1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0</xdr:row>
      <xdr:rowOff>152400</xdr:rowOff>
    </xdr:from>
    <xdr:ext cx="266700" cy="257175"/>
    <xdr:sp>
      <xdr:nvSpPr>
        <xdr:cNvPr id="43" name="Shape 43"/>
        <xdr:cNvSpPr/>
      </xdr:nvSpPr>
      <xdr:spPr>
        <a:xfrm>
          <a:off x="5274563" y="3656175"/>
          <a:ext cx="1428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4" name="Shape 44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  <xdr:oneCellAnchor>
    <xdr:from>
      <xdr:col>9</xdr:col>
      <xdr:colOff>552450</xdr:colOff>
      <xdr:row>0</xdr:row>
      <xdr:rowOff>190500</xdr:rowOff>
    </xdr:from>
    <xdr:ext cx="266700" cy="219075"/>
    <xdr:sp>
      <xdr:nvSpPr>
        <xdr:cNvPr id="45" name="Shape 45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325510052" name="Chart14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209550</xdr:rowOff>
    </xdr:from>
    <xdr:ext cx="161925" cy="209550"/>
    <xdr:sp>
      <xdr:nvSpPr>
        <xdr:cNvPr id="40" name="Shape 40"/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533400</xdr:colOff>
      <xdr:row>0</xdr:row>
      <xdr:rowOff>152400</xdr:rowOff>
    </xdr:from>
    <xdr:ext cx="23812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6" name="Shape 46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590550" cy="257175"/>
    <xdr:sp>
      <xdr:nvSpPr>
        <xdr:cNvPr id="47" name="Shape 47"/>
        <xdr:cNvSpPr/>
      </xdr:nvSpPr>
      <xdr:spPr>
        <a:xfrm flipH="1" rot="-5400000"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85725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85725</xdr:colOff>
      <xdr:row>2</xdr:row>
      <xdr:rowOff>19050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85725</xdr:colOff>
      <xdr:row>2</xdr:row>
      <xdr:rowOff>19050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85725</xdr:colOff>
      <xdr:row>2</xdr:row>
      <xdr:rowOff>19050</xdr:rowOff>
    </xdr:from>
    <xdr:ext cx="657225" cy="314325"/>
    <xdr:sp>
      <xdr:nvSpPr>
        <xdr:cNvPr id="50" name="Shape 50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171450</xdr:rowOff>
    </xdr:from>
    <xdr:ext cx="609600" cy="190500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66675</xdr:colOff>
      <xdr:row>2</xdr:row>
      <xdr:rowOff>9525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66675</xdr:colOff>
      <xdr:row>2</xdr:row>
      <xdr:rowOff>9525</xdr:rowOff>
    </xdr:from>
    <xdr:ext cx="657225" cy="314325"/>
    <xdr:sp>
      <xdr:nvSpPr>
        <xdr:cNvPr id="54" name="Shape 5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66675</xdr:colOff>
      <xdr:row>2</xdr:row>
      <xdr:rowOff>9525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66675</xdr:colOff>
      <xdr:row>2</xdr:row>
      <xdr:rowOff>9525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4573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171450</xdr:rowOff>
    </xdr:from>
    <xdr:ext cx="14287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152400</xdr:colOff>
      <xdr:row>2</xdr:row>
      <xdr:rowOff>19050</xdr:rowOff>
    </xdr:from>
    <xdr:ext cx="542925" cy="276225"/>
    <xdr:sp>
      <xdr:nvSpPr>
        <xdr:cNvPr id="56" name="Shape 56"/>
        <xdr:cNvSpPr/>
      </xdr:nvSpPr>
      <xdr:spPr>
        <a:xfrm>
          <a:off x="5079300" y="3641888"/>
          <a:ext cx="53340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161925</xdr:colOff>
      <xdr:row>2</xdr:row>
      <xdr:rowOff>19050</xdr:rowOff>
    </xdr:from>
    <xdr:ext cx="514350" cy="285750"/>
    <xdr:sp>
      <xdr:nvSpPr>
        <xdr:cNvPr id="57" name="Shape 57"/>
        <xdr:cNvSpPr/>
      </xdr:nvSpPr>
      <xdr:spPr>
        <a:xfrm>
          <a:off x="5093588" y="3641888"/>
          <a:ext cx="5048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152400</xdr:colOff>
      <xdr:row>2</xdr:row>
      <xdr:rowOff>19050</xdr:rowOff>
    </xdr:from>
    <xdr:ext cx="523875" cy="295275"/>
    <xdr:sp>
      <xdr:nvSpPr>
        <xdr:cNvPr id="58" name="Shape 58"/>
        <xdr:cNvSpPr/>
      </xdr:nvSpPr>
      <xdr:spPr>
        <a:xfrm>
          <a:off x="5088825" y="3637125"/>
          <a:ext cx="5143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133350</xdr:colOff>
      <xdr:row>2</xdr:row>
      <xdr:rowOff>19050</xdr:rowOff>
    </xdr:from>
    <xdr:ext cx="533400" cy="295275"/>
    <xdr:sp>
      <xdr:nvSpPr>
        <xdr:cNvPr id="59" name="Shape 59"/>
        <xdr:cNvSpPr/>
      </xdr:nvSpPr>
      <xdr:spPr>
        <a:xfrm>
          <a:off x="5084063" y="3637125"/>
          <a:ext cx="52387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133350</xdr:colOff>
      <xdr:row>2</xdr:row>
      <xdr:rowOff>19050</xdr:rowOff>
    </xdr:from>
    <xdr:ext cx="533400" cy="314325"/>
    <xdr:sp>
      <xdr:nvSpPr>
        <xdr:cNvPr id="60" name="Shape 60"/>
        <xdr:cNvSpPr/>
      </xdr:nvSpPr>
      <xdr:spPr>
        <a:xfrm>
          <a:off x="5084063" y="3627600"/>
          <a:ext cx="5238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142875</xdr:colOff>
      <xdr:row>2</xdr:row>
      <xdr:rowOff>19050</xdr:rowOff>
    </xdr:from>
    <xdr:ext cx="523875" cy="285750"/>
    <xdr:sp>
      <xdr:nvSpPr>
        <xdr:cNvPr id="61" name="Shape 61"/>
        <xdr:cNvSpPr/>
      </xdr:nvSpPr>
      <xdr:spPr>
        <a:xfrm>
          <a:off x="5088825" y="3641888"/>
          <a:ext cx="5143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123825</xdr:colOff>
      <xdr:row>2</xdr:row>
      <xdr:rowOff>19050</xdr:rowOff>
    </xdr:from>
    <xdr:ext cx="552450" cy="276225"/>
    <xdr:sp>
      <xdr:nvSpPr>
        <xdr:cNvPr id="62" name="Shape 62"/>
        <xdr:cNvSpPr/>
      </xdr:nvSpPr>
      <xdr:spPr>
        <a:xfrm>
          <a:off x="5074538" y="3641888"/>
          <a:ext cx="5429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123825</xdr:colOff>
      <xdr:row>2</xdr:row>
      <xdr:rowOff>19050</xdr:rowOff>
    </xdr:from>
    <xdr:ext cx="561975" cy="304800"/>
    <xdr:sp>
      <xdr:nvSpPr>
        <xdr:cNvPr id="63" name="Shape 63"/>
        <xdr:cNvSpPr/>
      </xdr:nvSpPr>
      <xdr:spPr>
        <a:xfrm>
          <a:off x="5069775" y="3632363"/>
          <a:ext cx="5524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123825</xdr:colOff>
      <xdr:row>2</xdr:row>
      <xdr:rowOff>19050</xdr:rowOff>
    </xdr:from>
    <xdr:ext cx="561975" cy="285750"/>
    <xdr:sp>
      <xdr:nvSpPr>
        <xdr:cNvPr id="64" name="Shape 64"/>
        <xdr:cNvSpPr/>
      </xdr:nvSpPr>
      <xdr:spPr>
        <a:xfrm>
          <a:off x="5069775" y="3641888"/>
          <a:ext cx="5524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123825</xdr:colOff>
      <xdr:row>2</xdr:row>
      <xdr:rowOff>19050</xdr:rowOff>
    </xdr:from>
    <xdr:ext cx="561975" cy="285750"/>
    <xdr:sp>
      <xdr:nvSpPr>
        <xdr:cNvPr id="65" name="Shape 65"/>
        <xdr:cNvSpPr/>
      </xdr:nvSpPr>
      <xdr:spPr>
        <a:xfrm>
          <a:off x="5069775" y="3641888"/>
          <a:ext cx="5524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114300</xdr:colOff>
      <xdr:row>2</xdr:row>
      <xdr:rowOff>19050</xdr:rowOff>
    </xdr:from>
    <xdr:ext cx="571500" cy="266700"/>
    <xdr:sp>
      <xdr:nvSpPr>
        <xdr:cNvPr id="66" name="Shape 66"/>
        <xdr:cNvSpPr/>
      </xdr:nvSpPr>
      <xdr:spPr>
        <a:xfrm>
          <a:off x="5065013" y="3651413"/>
          <a:ext cx="5619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123825</xdr:colOff>
      <xdr:row>2</xdr:row>
      <xdr:rowOff>19050</xdr:rowOff>
    </xdr:from>
    <xdr:ext cx="552450" cy="285750"/>
    <xdr:sp>
      <xdr:nvSpPr>
        <xdr:cNvPr id="62" name="Shape 62"/>
        <xdr:cNvSpPr/>
      </xdr:nvSpPr>
      <xdr:spPr>
        <a:xfrm>
          <a:off x="5074538" y="3641888"/>
          <a:ext cx="5429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1447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142875</xdr:rowOff>
    </xdr:from>
    <xdr:ext cx="1781175" cy="219075"/>
    <xdr:sp>
      <xdr:nvSpPr>
        <xdr:cNvPr id="67" name="Shape 67"/>
        <xdr:cNvSpPr/>
      </xdr:nvSpPr>
      <xdr:spPr>
        <a:xfrm flipH="1">
          <a:off x="5260275" y="3675225"/>
          <a:ext cx="1714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11</xdr:row>
      <xdr:rowOff>285750</xdr:rowOff>
    </xdr:from>
    <xdr:ext cx="3048000" cy="5295900"/>
    <xdr:pic>
      <xdr:nvPicPr>
        <xdr:cNvPr id="1537594603" name="Chart15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11</xdr:row>
      <xdr:rowOff>285750</xdr:rowOff>
    </xdr:from>
    <xdr:ext cx="3133725" cy="5295900"/>
    <xdr:pic>
      <xdr:nvPicPr>
        <xdr:cNvPr id="1719831724" name="Chart1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11</xdr:row>
      <xdr:rowOff>285750</xdr:rowOff>
    </xdr:from>
    <xdr:ext cx="3048000" cy="5295900"/>
    <xdr:pic>
      <xdr:nvPicPr>
        <xdr:cNvPr id="1103828849" name="Chart17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152400</xdr:rowOff>
    </xdr:from>
    <xdr:ext cx="8858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19050</xdr:colOff>
      <xdr:row>2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19050</xdr:colOff>
      <xdr:row>3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5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4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6</xdr:row>
      <xdr:rowOff>9525</xdr:rowOff>
    </xdr:from>
    <xdr:ext cx="82867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19050</xdr:colOff>
      <xdr:row>7</xdr:row>
      <xdr:rowOff>9525</xdr:rowOff>
    </xdr:from>
    <xdr:ext cx="82867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2954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0382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90487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8763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8</xdr:row>
      <xdr:rowOff>219075</xdr:rowOff>
    </xdr:from>
    <xdr:ext cx="7629525" cy="3676650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0</xdr:row>
      <xdr:rowOff>180975</xdr:rowOff>
    </xdr:from>
    <xdr:ext cx="9239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19050</xdr:colOff>
      <xdr:row>2</xdr:row>
      <xdr:rowOff>9525</xdr:rowOff>
    </xdr:from>
    <xdr:ext cx="92392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180975</xdr:rowOff>
    </xdr:from>
    <xdr:ext cx="9334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8953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66675</xdr:colOff>
      <xdr:row>6</xdr:row>
      <xdr:rowOff>47625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7</xdr:row>
      <xdr:rowOff>57150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8</xdr:row>
      <xdr:rowOff>57150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477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667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Y323" displayName="Table_1" name="Table_1" id="1">
  <tableColumns count="24">
    <tableColumn name="순번" id="1"/>
    <tableColumn name="계좌" id="2"/>
    <tableColumn name="종목코드" id="3"/>
    <tableColumn name="종목명" id="4"/>
    <tableColumn name="매수일" id="5"/>
    <tableColumn name="매수 단가" id="6"/>
    <tableColumn name="매수_x000a_수량" id="7"/>
    <tableColumn name="총 매수금액" id="8"/>
    <tableColumn name="월" id="9"/>
    <tableColumn name="셀값합성" id="10"/>
    <tableColumn name="중복값제외" id="11"/>
    <tableColumn name="현재가" id="12"/>
    <tableColumn name="평가금액" id="13"/>
    <tableColumn name="평가손익" id="14"/>
    <tableColumn name="매도일" id="15"/>
    <tableColumn name="매도일기준_x000a_보유기간" id="16"/>
    <tableColumn name="매도 단가" id="17"/>
    <tableColumn name="매도_x000a_수량" id="18"/>
    <tableColumn name="총 매도금액" id="19"/>
    <tableColumn name="총 비용" id="20"/>
    <tableColumn name="비용 제외" id="21"/>
    <tableColumn name="총 손익" id="22"/>
    <tableColumn name="총 손익률" id="23"/>
    <tableColumn name="v3 점수" id="24"/>
  </tableColumns>
  <tableStyleInfo name="매매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24.43"/>
    <col customWidth="1" min="3" max="3" width="4.57"/>
    <col customWidth="1" min="4" max="18" width="10.57"/>
    <col customWidth="1" min="19" max="19" width="4.57"/>
    <col customWidth="1" min="20" max="26" width="8.86"/>
  </cols>
  <sheetData>
    <row r="1" ht="40.5" customHeight="1">
      <c r="A1" s="1"/>
      <c r="B1" s="2" t="str">
        <f>"▶  "&amp;$R$3&amp;"년 가계부"</f>
        <v>▶  2026년 가계부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6.5" customHeight="1">
      <c r="A2" s="3"/>
      <c r="B2" s="3"/>
    </row>
    <row r="3" ht="24.75" customHeight="1">
      <c r="A3" s="3"/>
      <c r="B3" s="4"/>
      <c r="D3" s="5" t="str">
        <f>$R$3&amp;"년 재무목표"</f>
        <v>2026년 재무목표</v>
      </c>
      <c r="E3" s="6"/>
      <c r="J3" s="5" t="str">
        <f>$R$3&amp;"년 재무일정"</f>
        <v>2026년 재무일정</v>
      </c>
      <c r="K3" s="6"/>
      <c r="R3" s="7">
        <v>2026.0</v>
      </c>
    </row>
    <row r="4" ht="24.75" customHeight="1">
      <c r="A4" s="8"/>
      <c r="B4" s="9" t="s">
        <v>0</v>
      </c>
      <c r="C4" s="10"/>
      <c r="D4" s="11"/>
      <c r="E4" s="11"/>
      <c r="F4" s="11"/>
      <c r="G4" s="11"/>
      <c r="H4" s="11"/>
      <c r="I4" s="12"/>
      <c r="J4" s="11"/>
      <c r="K4" s="11"/>
      <c r="L4" s="11"/>
      <c r="M4" s="11"/>
      <c r="N4" s="11"/>
      <c r="O4" s="11"/>
      <c r="Q4" s="10"/>
      <c r="R4" s="10"/>
    </row>
    <row r="5" ht="24.75" customHeight="1">
      <c r="A5" s="8"/>
      <c r="B5" s="9" t="s">
        <v>1</v>
      </c>
      <c r="C5" s="10"/>
      <c r="D5" s="13"/>
      <c r="E5" s="11"/>
      <c r="F5" s="11"/>
      <c r="G5" s="11"/>
      <c r="H5" s="11"/>
      <c r="I5" s="12"/>
      <c r="J5" s="13"/>
      <c r="K5" s="13"/>
      <c r="L5" s="13"/>
      <c r="M5" s="13"/>
      <c r="N5" s="13"/>
      <c r="O5" s="13"/>
      <c r="Q5" s="10"/>
      <c r="R5" s="10"/>
    </row>
    <row r="6" ht="24.75" customHeight="1">
      <c r="A6" s="8"/>
      <c r="B6" s="14" t="s">
        <v>2</v>
      </c>
      <c r="C6" s="10"/>
      <c r="D6" s="13"/>
      <c r="E6" s="13"/>
      <c r="F6" s="13"/>
      <c r="G6" s="13"/>
      <c r="H6" s="13"/>
      <c r="I6" s="12"/>
      <c r="J6" s="13"/>
      <c r="K6" s="13"/>
      <c r="L6" s="13"/>
      <c r="M6" s="13"/>
      <c r="N6" s="13"/>
      <c r="O6" s="13"/>
      <c r="Q6" s="10"/>
      <c r="R6" s="10"/>
    </row>
    <row r="7" ht="24.75" customHeight="1">
      <c r="A7" s="8"/>
      <c r="B7" s="9" t="s">
        <v>3</v>
      </c>
      <c r="C7" s="10"/>
      <c r="D7" s="13"/>
      <c r="E7" s="13"/>
      <c r="F7" s="13"/>
      <c r="G7" s="13"/>
      <c r="H7" s="13"/>
      <c r="I7" s="12"/>
      <c r="J7" s="13"/>
      <c r="K7" s="13"/>
      <c r="L7" s="13"/>
      <c r="M7" s="13"/>
      <c r="N7" s="13"/>
      <c r="O7" s="13"/>
      <c r="Q7" s="15" t="s">
        <v>4</v>
      </c>
      <c r="R7" s="16">
        <v>3000000.0</v>
      </c>
    </row>
    <row r="8" ht="24.75" customHeight="1">
      <c r="A8" s="8"/>
      <c r="B8" s="17" t="s">
        <v>5</v>
      </c>
      <c r="C8" s="10"/>
      <c r="D8" s="13"/>
      <c r="E8" s="13"/>
      <c r="F8" s="13"/>
      <c r="G8" s="13"/>
      <c r="H8" s="13"/>
      <c r="I8" s="12"/>
      <c r="J8" s="13"/>
      <c r="K8" s="13"/>
      <c r="L8" s="13"/>
      <c r="M8" s="13"/>
      <c r="N8" s="13"/>
      <c r="O8" s="13"/>
      <c r="Q8" s="18" t="s">
        <v>6</v>
      </c>
      <c r="R8" s="19">
        <v>0.5</v>
      </c>
    </row>
    <row r="9" ht="24.75" customHeight="1">
      <c r="A9" s="8"/>
      <c r="B9" s="17" t="s">
        <v>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ht="24.75" customHeight="1">
      <c r="A10" s="3"/>
      <c r="B10" s="17" t="s">
        <v>8</v>
      </c>
      <c r="C10" s="10"/>
      <c r="D10" s="5" t="s">
        <v>9</v>
      </c>
      <c r="E10" s="6"/>
      <c r="U10" s="20"/>
    </row>
    <row r="11" ht="24.75" customHeight="1">
      <c r="A11" s="3"/>
      <c r="B11" s="9" t="s">
        <v>10</v>
      </c>
      <c r="C11" s="10"/>
      <c r="D11" s="21"/>
      <c r="E11" s="22">
        <v>1.0</v>
      </c>
      <c r="F11" s="22">
        <v>2.0</v>
      </c>
      <c r="G11" s="22">
        <v>3.0</v>
      </c>
      <c r="H11" s="22">
        <v>4.0</v>
      </c>
      <c r="I11" s="22">
        <v>5.0</v>
      </c>
      <c r="J11" s="22">
        <v>6.0</v>
      </c>
      <c r="K11" s="22">
        <v>7.0</v>
      </c>
      <c r="L11" s="22">
        <v>8.0</v>
      </c>
      <c r="M11" s="22">
        <v>9.0</v>
      </c>
      <c r="N11" s="22">
        <v>10.0</v>
      </c>
      <c r="O11" s="22">
        <v>11.0</v>
      </c>
      <c r="P11" s="22">
        <v>12.0</v>
      </c>
      <c r="Q11" s="23" t="s">
        <v>11</v>
      </c>
      <c r="R11" s="24" t="s">
        <v>12</v>
      </c>
      <c r="S11" s="10"/>
    </row>
    <row r="12" ht="24.75" customHeight="1">
      <c r="A12" s="3"/>
      <c r="B12" s="9" t="s">
        <v>13</v>
      </c>
      <c r="C12" s="10"/>
      <c r="D12" s="25" t="s">
        <v>14</v>
      </c>
      <c r="E12" s="26">
        <f>SUMIF('1월'!$D$33:$D$145,"이월",'1월'!$H$33:$H$145)</f>
        <v>0</v>
      </c>
      <c r="F12" s="26">
        <f>SUMIF('2월'!$D$33:$D$145,"이월",'2월'!$H$33:$H$145)</f>
        <v>0</v>
      </c>
      <c r="G12" s="26">
        <f>SUMIF('3월'!$D$33:$D$145,"이월",'3월'!$H$33:$H$145)</f>
        <v>0</v>
      </c>
      <c r="H12" s="26">
        <f>SUMIF('4월'!$D$34:$D$145,"이월",'4월'!$H$34:$H$145)</f>
        <v>0</v>
      </c>
      <c r="I12" s="26">
        <f>SUMIF('5월'!$D$33:$D$145,"이월",'5월'!$H$33:$H$145)</f>
        <v>0</v>
      </c>
      <c r="J12" s="26">
        <f>SUMIF('6월'!$D$33:$D$145,"이월",'6월'!$H$33:$H$145)</f>
        <v>0</v>
      </c>
      <c r="K12" s="26">
        <f>SUMIF('7월'!$D$33:$D$145,"이월",'7월'!$H$33:$H$145)</f>
        <v>0</v>
      </c>
      <c r="L12" s="26">
        <f>SUMIF('8월'!$D$33:$D$145,"이월",'8월'!$H$33:$H$145)</f>
        <v>0</v>
      </c>
      <c r="M12" s="26">
        <f>SUMIF('9월'!$D$33:$D$145,"이월",'9월'!$H$33:$H$145)</f>
        <v>0</v>
      </c>
      <c r="N12" s="26">
        <f>SUMIF('10월'!$D$33:$D$145,"이월",'10월'!$H$33:$H$145)</f>
        <v>0</v>
      </c>
      <c r="O12" s="26">
        <f>SUMIF('11월'!$D$33:$D$145,"이월",'11월'!$H$33:$H$145)</f>
        <v>0</v>
      </c>
      <c r="P12" s="26">
        <f>SUMIF('12월'!$D$33:$D$145,"이월",'12월'!$H$33:$H$145)</f>
        <v>0</v>
      </c>
      <c r="Q12" s="26">
        <f t="shared" ref="Q12:Q18" si="1">SUM(E12:P12)</f>
        <v>0</v>
      </c>
      <c r="R12" s="27" t="str">
        <f t="shared" ref="R12:R17" si="2">SUM(E12:P12)/COUNTIF(E12:P12,"&lt;&gt;0")</f>
        <v>#DIV/0!</v>
      </c>
      <c r="S12" s="28"/>
    </row>
    <row r="13" ht="24.75" customHeight="1">
      <c r="A13" s="3"/>
      <c r="B13" s="9" t="s">
        <v>15</v>
      </c>
      <c r="C13" s="10"/>
      <c r="D13" s="29" t="s">
        <v>16</v>
      </c>
      <c r="E13" s="30">
        <f>'연간_항목별수입'!C20</f>
        <v>0</v>
      </c>
      <c r="F13" s="30">
        <f>'연간_항목별수입'!D20</f>
        <v>0</v>
      </c>
      <c r="G13" s="30">
        <f>'연간_항목별수입'!E20</f>
        <v>0</v>
      </c>
      <c r="H13" s="30">
        <f>'연간_항목별수입'!F20</f>
        <v>0</v>
      </c>
      <c r="I13" s="30">
        <f>'연간_항목별수입'!G20</f>
        <v>0</v>
      </c>
      <c r="J13" s="30">
        <f>'연간_항목별수입'!H20</f>
        <v>0</v>
      </c>
      <c r="K13" s="30">
        <f>'연간_항목별수입'!I20</f>
        <v>0</v>
      </c>
      <c r="L13" s="30">
        <f>'연간_항목별수입'!J20</f>
        <v>0</v>
      </c>
      <c r="M13" s="30">
        <f>'연간_항목별수입'!K20</f>
        <v>0</v>
      </c>
      <c r="N13" s="30">
        <f>'연간_항목별수입'!L20</f>
        <v>0</v>
      </c>
      <c r="O13" s="30">
        <f>'연간_항목별수입'!M20</f>
        <v>0</v>
      </c>
      <c r="P13" s="30">
        <f>'연간_항목별수입'!N20</f>
        <v>0</v>
      </c>
      <c r="Q13" s="30">
        <f t="shared" si="1"/>
        <v>0</v>
      </c>
      <c r="R13" s="31" t="str">
        <f t="shared" si="2"/>
        <v>#DIV/0!</v>
      </c>
      <c r="S13" s="10"/>
    </row>
    <row r="14" ht="24.75" customHeight="1">
      <c r="A14" s="3"/>
      <c r="B14" s="9"/>
      <c r="C14" s="10"/>
      <c r="D14" s="29" t="s">
        <v>17</v>
      </c>
      <c r="E14" s="30">
        <f>'연간_항목별지출'!C18</f>
        <v>0</v>
      </c>
      <c r="F14" s="30">
        <f>'연간_항목별지출'!D18</f>
        <v>0</v>
      </c>
      <c r="G14" s="30">
        <f>'연간_항목별지출'!E18</f>
        <v>0</v>
      </c>
      <c r="H14" s="30">
        <f>'연간_항목별지출'!F18</f>
        <v>0</v>
      </c>
      <c r="I14" s="30">
        <f>'연간_항목별지출'!G18</f>
        <v>0</v>
      </c>
      <c r="J14" s="30">
        <f>'연간_항목별지출'!H18</f>
        <v>0</v>
      </c>
      <c r="K14" s="30">
        <f>'연간_항목별지출'!I18</f>
        <v>0</v>
      </c>
      <c r="L14" s="30">
        <f>'연간_항목별지출'!J18</f>
        <v>0</v>
      </c>
      <c r="M14" s="30">
        <f>'연간_항목별지출'!K18</f>
        <v>0</v>
      </c>
      <c r="N14" s="30">
        <f>'연간_항목별지출'!L18</f>
        <v>0</v>
      </c>
      <c r="O14" s="30">
        <f>'연간_항목별지출'!M18</f>
        <v>0</v>
      </c>
      <c r="P14" s="30">
        <f>'연간_항목별지출'!N18</f>
        <v>0</v>
      </c>
      <c r="Q14" s="30">
        <f t="shared" si="1"/>
        <v>0</v>
      </c>
      <c r="R14" s="31" t="str">
        <f t="shared" si="2"/>
        <v>#DIV/0!</v>
      </c>
      <c r="S14" s="10"/>
    </row>
    <row r="15" ht="24.75" customHeight="1">
      <c r="A15" s="3"/>
      <c r="B15" s="8"/>
      <c r="C15" s="10"/>
      <c r="D15" s="29" t="s">
        <v>18</v>
      </c>
      <c r="E15" s="30">
        <f>'연간_항목별지출'!C4</f>
        <v>0</v>
      </c>
      <c r="F15" s="30">
        <f>'연간_항목별지출'!D4</f>
        <v>0</v>
      </c>
      <c r="G15" s="30">
        <f>'연간_항목별지출'!E4</f>
        <v>0</v>
      </c>
      <c r="H15" s="30">
        <f>'연간_항목별지출'!F4</f>
        <v>0</v>
      </c>
      <c r="I15" s="30">
        <f>'연간_항목별지출'!G4</f>
        <v>0</v>
      </c>
      <c r="J15" s="30">
        <f>'연간_항목별지출'!H4</f>
        <v>0</v>
      </c>
      <c r="K15" s="30">
        <f>'연간_항목별지출'!I4</f>
        <v>0</v>
      </c>
      <c r="L15" s="30">
        <f>'연간_항목별지출'!J4</f>
        <v>0</v>
      </c>
      <c r="M15" s="30">
        <f>'연간_항목별지출'!K4</f>
        <v>0</v>
      </c>
      <c r="N15" s="30">
        <f>'연간_항목별지출'!L4</f>
        <v>0</v>
      </c>
      <c r="O15" s="30">
        <f>'연간_항목별지출'!M4</f>
        <v>0</v>
      </c>
      <c r="P15" s="30">
        <f>'연간_항목별지출'!N4</f>
        <v>0</v>
      </c>
      <c r="Q15" s="30">
        <f t="shared" si="1"/>
        <v>0</v>
      </c>
      <c r="R15" s="31" t="str">
        <f t="shared" si="2"/>
        <v>#DIV/0!</v>
      </c>
      <c r="S15" s="10"/>
    </row>
    <row r="16" ht="24.75" customHeight="1">
      <c r="A16" s="3"/>
      <c r="B16" s="8"/>
      <c r="C16" s="10"/>
      <c r="D16" s="29" t="s">
        <v>19</v>
      </c>
      <c r="E16" s="30">
        <f>'연간_항목별지출'!C5</f>
        <v>0</v>
      </c>
      <c r="F16" s="30">
        <f>'연간_항목별지출'!D5</f>
        <v>0</v>
      </c>
      <c r="G16" s="30">
        <f>'연간_항목별지출'!E5</f>
        <v>0</v>
      </c>
      <c r="H16" s="30">
        <f>'연간_항목별지출'!F5</f>
        <v>0</v>
      </c>
      <c r="I16" s="30">
        <f>'연간_항목별지출'!G5</f>
        <v>0</v>
      </c>
      <c r="J16" s="30">
        <f>'연간_항목별지출'!H5</f>
        <v>0</v>
      </c>
      <c r="K16" s="30">
        <f>'연간_항목별지출'!I5</f>
        <v>0</v>
      </c>
      <c r="L16" s="30">
        <f>'연간_항목별지출'!J5</f>
        <v>0</v>
      </c>
      <c r="M16" s="30">
        <f>'연간_항목별지출'!K5</f>
        <v>0</v>
      </c>
      <c r="N16" s="30">
        <f>'연간_항목별지출'!L5</f>
        <v>0</v>
      </c>
      <c r="O16" s="30">
        <f>'연간_항목별지출'!M5</f>
        <v>0</v>
      </c>
      <c r="P16" s="30">
        <f>'연간_항목별지출'!N5</f>
        <v>0</v>
      </c>
      <c r="Q16" s="30">
        <f t="shared" si="1"/>
        <v>0</v>
      </c>
      <c r="R16" s="31" t="str">
        <f t="shared" si="2"/>
        <v>#DIV/0!</v>
      </c>
      <c r="S16" s="10"/>
    </row>
    <row r="17" ht="24.75" customHeight="1">
      <c r="A17" s="3"/>
      <c r="B17" s="8"/>
      <c r="C17" s="10"/>
      <c r="D17" s="29" t="s">
        <v>20</v>
      </c>
      <c r="E17" s="30">
        <f t="shared" ref="E17:P17" si="3">E12+E13-E14</f>
        <v>0</v>
      </c>
      <c r="F17" s="30">
        <f t="shared" si="3"/>
        <v>0</v>
      </c>
      <c r="G17" s="30">
        <f t="shared" si="3"/>
        <v>0</v>
      </c>
      <c r="H17" s="30">
        <f t="shared" si="3"/>
        <v>0</v>
      </c>
      <c r="I17" s="30">
        <f t="shared" si="3"/>
        <v>0</v>
      </c>
      <c r="J17" s="30">
        <f t="shared" si="3"/>
        <v>0</v>
      </c>
      <c r="K17" s="30">
        <f t="shared" si="3"/>
        <v>0</v>
      </c>
      <c r="L17" s="30">
        <f t="shared" si="3"/>
        <v>0</v>
      </c>
      <c r="M17" s="30">
        <f t="shared" si="3"/>
        <v>0</v>
      </c>
      <c r="N17" s="30">
        <f t="shared" si="3"/>
        <v>0</v>
      </c>
      <c r="O17" s="30">
        <f t="shared" si="3"/>
        <v>0</v>
      </c>
      <c r="P17" s="30">
        <f t="shared" si="3"/>
        <v>0</v>
      </c>
      <c r="Q17" s="30">
        <f t="shared" si="1"/>
        <v>0</v>
      </c>
      <c r="R17" s="31" t="str">
        <f t="shared" si="2"/>
        <v>#DIV/0!</v>
      </c>
      <c r="S17" s="10"/>
    </row>
    <row r="18" ht="24.75" customHeight="1">
      <c r="A18" s="3"/>
      <c r="B18" s="8"/>
      <c r="C18" s="10"/>
      <c r="D18" s="32" t="s">
        <v>21</v>
      </c>
      <c r="E18" s="33">
        <f t="shared" ref="E18:O18" si="4">E17-F12</f>
        <v>0</v>
      </c>
      <c r="F18" s="33">
        <f t="shared" si="4"/>
        <v>0</v>
      </c>
      <c r="G18" s="33">
        <f t="shared" si="4"/>
        <v>0</v>
      </c>
      <c r="H18" s="33">
        <f t="shared" si="4"/>
        <v>0</v>
      </c>
      <c r="I18" s="33">
        <f t="shared" si="4"/>
        <v>0</v>
      </c>
      <c r="J18" s="33">
        <f t="shared" si="4"/>
        <v>0</v>
      </c>
      <c r="K18" s="33">
        <f t="shared" si="4"/>
        <v>0</v>
      </c>
      <c r="L18" s="33">
        <f t="shared" si="4"/>
        <v>0</v>
      </c>
      <c r="M18" s="33">
        <f t="shared" si="4"/>
        <v>0</v>
      </c>
      <c r="N18" s="33">
        <f t="shared" si="4"/>
        <v>0</v>
      </c>
      <c r="O18" s="33">
        <f t="shared" si="4"/>
        <v>0</v>
      </c>
      <c r="P18" s="33">
        <v>0.0</v>
      </c>
      <c r="Q18" s="33">
        <f t="shared" si="1"/>
        <v>0</v>
      </c>
      <c r="R18" s="34"/>
      <c r="S18" s="10"/>
    </row>
    <row r="19" ht="24.75" customHeight="1">
      <c r="A19" s="3"/>
      <c r="B19" s="8"/>
      <c r="C19" s="10"/>
      <c r="D19" s="35" t="s">
        <v>22</v>
      </c>
      <c r="E19" s="36" t="str">
        <f t="shared" ref="E19:Q19" si="5">IF(E14=0,"",E15/E14)</f>
        <v/>
      </c>
      <c r="F19" s="36" t="str">
        <f t="shared" si="5"/>
        <v/>
      </c>
      <c r="G19" s="36" t="str">
        <f t="shared" si="5"/>
        <v/>
      </c>
      <c r="H19" s="36" t="str">
        <f t="shared" si="5"/>
        <v/>
      </c>
      <c r="I19" s="36" t="str">
        <f t="shared" si="5"/>
        <v/>
      </c>
      <c r="J19" s="36" t="str">
        <f t="shared" si="5"/>
        <v/>
      </c>
      <c r="K19" s="36" t="str">
        <f t="shared" si="5"/>
        <v/>
      </c>
      <c r="L19" s="36" t="str">
        <f t="shared" si="5"/>
        <v/>
      </c>
      <c r="M19" s="36" t="str">
        <f t="shared" si="5"/>
        <v/>
      </c>
      <c r="N19" s="36" t="str">
        <f t="shared" si="5"/>
        <v/>
      </c>
      <c r="O19" s="36" t="str">
        <f t="shared" si="5"/>
        <v/>
      </c>
      <c r="P19" s="36" t="str">
        <f t="shared" si="5"/>
        <v/>
      </c>
      <c r="Q19" s="37" t="str">
        <f t="shared" si="5"/>
        <v/>
      </c>
      <c r="R19" s="38"/>
      <c r="S19" s="10"/>
    </row>
    <row r="20" ht="24.75" customHeight="1">
      <c r="A20" s="3"/>
      <c r="B20" s="8"/>
      <c r="C20" s="10"/>
      <c r="D20" s="29" t="s">
        <v>23</v>
      </c>
      <c r="E20" s="39" t="str">
        <f t="shared" ref="E20:Q20" si="6">IF(E14=0,"",E16/E14)</f>
        <v/>
      </c>
      <c r="F20" s="39" t="str">
        <f t="shared" si="6"/>
        <v/>
      </c>
      <c r="G20" s="39" t="str">
        <f t="shared" si="6"/>
        <v/>
      </c>
      <c r="H20" s="39" t="str">
        <f t="shared" si="6"/>
        <v/>
      </c>
      <c r="I20" s="39" t="str">
        <f t="shared" si="6"/>
        <v/>
      </c>
      <c r="J20" s="39" t="str">
        <f t="shared" si="6"/>
        <v/>
      </c>
      <c r="K20" s="39" t="str">
        <f t="shared" si="6"/>
        <v/>
      </c>
      <c r="L20" s="39" t="str">
        <f t="shared" si="6"/>
        <v/>
      </c>
      <c r="M20" s="39" t="str">
        <f t="shared" si="6"/>
        <v/>
      </c>
      <c r="N20" s="39" t="str">
        <f t="shared" si="6"/>
        <v/>
      </c>
      <c r="O20" s="39" t="str">
        <f t="shared" si="6"/>
        <v/>
      </c>
      <c r="P20" s="39" t="str">
        <f t="shared" si="6"/>
        <v/>
      </c>
      <c r="Q20" s="40" t="str">
        <f t="shared" si="6"/>
        <v/>
      </c>
      <c r="R20" s="41"/>
      <c r="S20" s="10"/>
    </row>
    <row r="21" ht="24.75" customHeight="1">
      <c r="A21" s="3"/>
      <c r="B21" s="8"/>
      <c r="C21" s="10"/>
      <c r="D21" s="29" t="s">
        <v>11</v>
      </c>
      <c r="E21" s="39" t="str">
        <f t="shared" ref="E21:Q21" si="7">IF(E19="","",SUM(E19:E20))</f>
        <v/>
      </c>
      <c r="F21" s="39" t="str">
        <f t="shared" si="7"/>
        <v/>
      </c>
      <c r="G21" s="39" t="str">
        <f t="shared" si="7"/>
        <v/>
      </c>
      <c r="H21" s="39" t="str">
        <f t="shared" si="7"/>
        <v/>
      </c>
      <c r="I21" s="39" t="str">
        <f t="shared" si="7"/>
        <v/>
      </c>
      <c r="J21" s="39" t="str">
        <f t="shared" si="7"/>
        <v/>
      </c>
      <c r="K21" s="39" t="str">
        <f t="shared" si="7"/>
        <v/>
      </c>
      <c r="L21" s="39" t="str">
        <f t="shared" si="7"/>
        <v/>
      </c>
      <c r="M21" s="39" t="str">
        <f t="shared" si="7"/>
        <v/>
      </c>
      <c r="N21" s="39" t="str">
        <f t="shared" si="7"/>
        <v/>
      </c>
      <c r="O21" s="39" t="str">
        <f t="shared" si="7"/>
        <v/>
      </c>
      <c r="P21" s="39" t="str">
        <f t="shared" si="7"/>
        <v/>
      </c>
      <c r="Q21" s="42" t="str">
        <f t="shared" si="7"/>
        <v/>
      </c>
      <c r="R21" s="41"/>
      <c r="S21" s="10"/>
    </row>
    <row r="22" ht="24.75" customHeight="1">
      <c r="A22" s="3"/>
      <c r="B22" s="3"/>
    </row>
    <row r="23" ht="24.75" customHeight="1">
      <c r="A23" s="3"/>
      <c r="B23" s="3"/>
      <c r="D23" s="5" t="s">
        <v>24</v>
      </c>
      <c r="E23" s="6"/>
    </row>
    <row r="24" ht="24.75" customHeight="1">
      <c r="A24" s="3"/>
      <c r="B24" s="3"/>
    </row>
    <row r="25" ht="24.75" customHeight="1">
      <c r="A25" s="3"/>
      <c r="B25" s="3"/>
    </row>
    <row r="26" ht="24.75" customHeight="1">
      <c r="A26" s="3"/>
      <c r="B26" s="3"/>
    </row>
    <row r="27" ht="24.75" customHeight="1">
      <c r="A27" s="3"/>
      <c r="B27" s="3"/>
    </row>
    <row r="28" ht="24.75" customHeight="1">
      <c r="A28" s="3"/>
      <c r="B28" s="3"/>
    </row>
    <row r="29" ht="24.75" customHeight="1">
      <c r="A29" s="3"/>
      <c r="B29" s="3"/>
    </row>
    <row r="30" ht="24.75" customHeight="1">
      <c r="A30" s="3"/>
      <c r="B30" s="3"/>
    </row>
    <row r="31" ht="24.75" customHeight="1">
      <c r="A31" s="3"/>
      <c r="B31" s="3"/>
    </row>
    <row r="32" ht="24.75" customHeight="1">
      <c r="A32" s="3"/>
      <c r="B32" s="3"/>
    </row>
    <row r="33" ht="24.75" customHeight="1">
      <c r="A33" s="3"/>
      <c r="B33" s="3"/>
    </row>
    <row r="34" ht="24.75" customHeight="1">
      <c r="A34" s="3"/>
      <c r="B34" s="3"/>
      <c r="D34" s="43"/>
    </row>
    <row r="35" ht="24.75" customHeight="1">
      <c r="A35" s="3"/>
      <c r="B35" s="3"/>
      <c r="D35" s="44"/>
    </row>
    <row r="36" ht="24.75" customHeight="1">
      <c r="A36" s="3"/>
      <c r="B36" s="3"/>
      <c r="D36" s="43"/>
    </row>
    <row r="37" ht="24.75" customHeight="1">
      <c r="A37" s="3"/>
      <c r="B37" s="3"/>
      <c r="D37" s="43"/>
    </row>
    <row r="38" ht="24.75" customHeight="1">
      <c r="A38" s="3"/>
      <c r="B38" s="3"/>
      <c r="D38" s="43"/>
    </row>
    <row r="39" ht="24.75" customHeight="1">
      <c r="A39" s="3"/>
      <c r="B39" s="3"/>
    </row>
    <row r="40" ht="24.75" customHeight="1">
      <c r="A40" s="3"/>
      <c r="B40" s="3"/>
      <c r="D40" s="5" t="s">
        <v>25</v>
      </c>
      <c r="E40" s="6"/>
    </row>
    <row r="41" ht="30.0" customHeight="1">
      <c r="A41" s="3"/>
      <c r="B41" s="3"/>
      <c r="D41" s="45" t="s">
        <v>26</v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2" ht="30.0" customHeight="1">
      <c r="A42" s="3"/>
      <c r="B42" s="3"/>
      <c r="D42" s="47" t="s">
        <v>27</v>
      </c>
      <c r="E42" s="48"/>
      <c r="F42" s="49"/>
      <c r="G42" s="49"/>
      <c r="H42" s="10"/>
      <c r="I42" s="10"/>
      <c r="J42" s="10"/>
      <c r="K42" s="10"/>
      <c r="L42" s="10"/>
      <c r="M42" s="10"/>
      <c r="N42" s="10"/>
      <c r="O42" s="10"/>
    </row>
    <row r="43" ht="30.0" customHeight="1">
      <c r="A43" s="3"/>
      <c r="B43" s="3"/>
      <c r="D43" s="45" t="s">
        <v>28</v>
      </c>
      <c r="E43" s="10"/>
      <c r="F43" s="10"/>
      <c r="G43" s="48"/>
      <c r="H43" s="48"/>
      <c r="I43" s="48"/>
      <c r="J43" s="48"/>
      <c r="K43" s="48"/>
      <c r="L43" s="48"/>
      <c r="M43" s="48"/>
      <c r="N43" s="48"/>
      <c r="O43" s="48"/>
    </row>
    <row r="44" ht="30.0" customHeight="1">
      <c r="A44" s="3"/>
      <c r="B44" s="3"/>
      <c r="D44" s="45" t="s">
        <v>29</v>
      </c>
      <c r="E44" s="10"/>
      <c r="G44" s="10"/>
      <c r="H44" s="10"/>
      <c r="I44" s="10"/>
      <c r="J44" s="10"/>
      <c r="K44" s="10"/>
      <c r="L44" s="10"/>
      <c r="M44" s="10"/>
      <c r="N44" s="10"/>
      <c r="O44" s="10"/>
    </row>
    <row r="45" ht="30.0" customHeight="1">
      <c r="A45" s="3"/>
      <c r="B45" s="3"/>
      <c r="D45" s="45" t="s">
        <v>30</v>
      </c>
      <c r="E45" s="10"/>
      <c r="G45" s="48"/>
      <c r="H45" s="48"/>
      <c r="I45" s="48"/>
      <c r="J45" s="10"/>
      <c r="K45" s="10"/>
      <c r="L45" s="10"/>
      <c r="M45" s="10"/>
      <c r="N45" s="10"/>
      <c r="O45" s="10"/>
    </row>
    <row r="46" ht="30.0" customHeight="1">
      <c r="A46" s="3"/>
      <c r="B46" s="3"/>
      <c r="D46" s="45" t="s">
        <v>31</v>
      </c>
      <c r="E46" s="10"/>
      <c r="G46" s="10"/>
      <c r="H46" s="10"/>
      <c r="I46" s="10"/>
      <c r="J46" s="10"/>
      <c r="K46" s="10"/>
      <c r="L46" s="10"/>
      <c r="M46" s="10"/>
      <c r="N46" s="10"/>
      <c r="O46" s="10"/>
    </row>
    <row r="47" ht="30.0" customHeight="1">
      <c r="A47" s="3"/>
      <c r="B47" s="3"/>
      <c r="D47" s="45" t="s">
        <v>32</v>
      </c>
      <c r="E47" s="10"/>
      <c r="G47" s="10"/>
      <c r="H47" s="10"/>
      <c r="I47" s="10"/>
      <c r="J47" s="10"/>
      <c r="K47" s="10"/>
      <c r="L47" s="10"/>
      <c r="M47" s="10"/>
      <c r="N47" s="10"/>
      <c r="O47" s="10"/>
    </row>
    <row r="48" ht="30.0" customHeight="1">
      <c r="A48" s="3"/>
      <c r="B48" s="3"/>
      <c r="D48" s="45" t="s">
        <v>33</v>
      </c>
      <c r="E48" s="10"/>
      <c r="G48" s="10"/>
      <c r="H48" s="10"/>
      <c r="I48" s="10"/>
      <c r="J48" s="10"/>
      <c r="K48" s="10"/>
      <c r="L48" s="10"/>
      <c r="M48" s="10"/>
      <c r="N48" s="10"/>
      <c r="O48" s="10"/>
    </row>
    <row r="49" ht="30.0" customHeight="1">
      <c r="A49" s="3"/>
      <c r="B49" s="3"/>
      <c r="D49" s="45" t="s">
        <v>34</v>
      </c>
      <c r="E49" s="10"/>
      <c r="G49" s="10"/>
      <c r="H49" s="10"/>
      <c r="I49" s="10"/>
      <c r="J49" s="10"/>
      <c r="K49" s="10"/>
      <c r="L49" s="10"/>
      <c r="M49" s="10"/>
      <c r="N49" s="10"/>
      <c r="O49" s="10"/>
    </row>
    <row r="50" ht="30.0" customHeight="1">
      <c r="A50" s="3"/>
      <c r="B50" s="3"/>
      <c r="D50" s="45" t="s">
        <v>35</v>
      </c>
      <c r="E50" s="10"/>
      <c r="G50" s="10"/>
      <c r="H50" s="10"/>
      <c r="I50" s="10"/>
      <c r="J50" s="10"/>
      <c r="K50" s="10"/>
      <c r="L50" s="10"/>
      <c r="M50" s="10"/>
      <c r="N50" s="10"/>
      <c r="O50" s="10"/>
    </row>
    <row r="51" ht="30.0" customHeight="1">
      <c r="A51" s="3"/>
      <c r="B51" s="3"/>
      <c r="D51" s="45" t="s">
        <v>36</v>
      </c>
      <c r="E51" s="10"/>
      <c r="G51" s="10"/>
      <c r="H51" s="10"/>
      <c r="I51" s="10"/>
      <c r="J51" s="10"/>
      <c r="K51" s="10"/>
      <c r="L51" s="10"/>
      <c r="M51" s="10"/>
      <c r="N51" s="10"/>
      <c r="O51" s="10"/>
    </row>
    <row r="52" ht="30.0" customHeight="1">
      <c r="A52" s="3"/>
      <c r="B52" s="3"/>
      <c r="D52" s="45" t="s">
        <v>37</v>
      </c>
      <c r="E52" s="10"/>
      <c r="G52" s="10"/>
      <c r="H52" s="10"/>
      <c r="I52" s="10"/>
      <c r="J52" s="10"/>
      <c r="K52" s="10"/>
      <c r="L52" s="10"/>
      <c r="M52" s="10"/>
      <c r="N52" s="10"/>
      <c r="O52" s="10"/>
    </row>
    <row r="53" ht="30.0" customHeight="1">
      <c r="A53" s="3"/>
      <c r="B53" s="3"/>
      <c r="D53" s="10"/>
      <c r="E53" s="10"/>
      <c r="G53" s="10"/>
      <c r="H53" s="10"/>
      <c r="I53" s="10"/>
      <c r="J53" s="10"/>
      <c r="K53" s="10"/>
      <c r="L53" s="10"/>
      <c r="M53" s="10"/>
      <c r="N53" s="10"/>
      <c r="O53" s="10"/>
    </row>
    <row r="54" ht="30.0" customHeight="1">
      <c r="A54" s="3"/>
      <c r="B54" s="3"/>
      <c r="D54" s="50"/>
      <c r="E54" s="51"/>
      <c r="F54" s="46"/>
      <c r="G54" s="46"/>
      <c r="H54" s="46"/>
      <c r="I54" s="46"/>
      <c r="J54" s="46"/>
      <c r="K54" s="46"/>
      <c r="L54" s="46"/>
      <c r="M54" s="46"/>
      <c r="N54" s="46"/>
      <c r="O54" s="46"/>
    </row>
    <row r="55" ht="30.0" customHeight="1">
      <c r="A55" s="3"/>
      <c r="B55" s="3"/>
      <c r="D55" s="52"/>
      <c r="E55" s="48"/>
      <c r="F55" s="49"/>
      <c r="G55" s="49"/>
      <c r="H55" s="10"/>
      <c r="I55" s="10"/>
      <c r="J55" s="10"/>
      <c r="K55" s="10"/>
      <c r="L55" s="10"/>
      <c r="M55" s="10"/>
      <c r="N55" s="10"/>
      <c r="O55" s="10"/>
    </row>
    <row r="56" ht="30.0" customHeight="1">
      <c r="A56" s="3"/>
      <c r="B56" s="3"/>
      <c r="D56" s="50"/>
      <c r="E56" s="10"/>
      <c r="F56" s="10"/>
      <c r="G56" s="48"/>
      <c r="H56" s="48"/>
      <c r="I56" s="48"/>
      <c r="J56" s="48"/>
      <c r="K56" s="48"/>
      <c r="L56" s="48"/>
      <c r="M56" s="48"/>
      <c r="N56" s="48"/>
      <c r="O56" s="48"/>
    </row>
    <row r="57" ht="30.0" customHeight="1">
      <c r="A57" s="3"/>
      <c r="B57" s="3"/>
      <c r="D57" s="50"/>
      <c r="E57" s="10"/>
      <c r="G57" s="10"/>
      <c r="H57" s="10"/>
      <c r="I57" s="10"/>
      <c r="J57" s="10"/>
      <c r="K57" s="10"/>
      <c r="L57" s="10"/>
      <c r="M57" s="10"/>
      <c r="N57" s="10"/>
      <c r="O57" s="10"/>
    </row>
    <row r="58" ht="30.0" customHeight="1">
      <c r="A58" s="3"/>
      <c r="B58" s="3"/>
      <c r="D58" s="50"/>
      <c r="E58" s="10"/>
      <c r="G58" s="48"/>
      <c r="H58" s="48"/>
      <c r="I58" s="48"/>
      <c r="J58" s="10"/>
      <c r="K58" s="10"/>
      <c r="L58" s="10"/>
      <c r="M58" s="10"/>
      <c r="N58" s="10"/>
      <c r="O58" s="10"/>
    </row>
    <row r="59" ht="30.0" customHeight="1">
      <c r="A59" s="3"/>
      <c r="B59" s="3"/>
      <c r="D59" s="50"/>
      <c r="E59" s="10"/>
      <c r="G59" s="10"/>
      <c r="H59" s="10"/>
      <c r="I59" s="10"/>
      <c r="J59" s="10"/>
      <c r="K59" s="10"/>
      <c r="L59" s="10"/>
      <c r="M59" s="10"/>
      <c r="N59" s="10"/>
      <c r="O59" s="10"/>
    </row>
    <row r="60" ht="30.0" customHeight="1">
      <c r="A60" s="3"/>
      <c r="B60" s="3"/>
      <c r="D60" s="50"/>
      <c r="E60" s="10"/>
      <c r="G60" s="10"/>
      <c r="H60" s="10"/>
      <c r="I60" s="10"/>
      <c r="J60" s="10"/>
      <c r="K60" s="10"/>
      <c r="L60" s="10"/>
      <c r="M60" s="10"/>
      <c r="N60" s="10"/>
      <c r="O60" s="10"/>
    </row>
    <row r="61" ht="30.0" customHeight="1">
      <c r="A61" s="3"/>
      <c r="B61" s="3"/>
      <c r="D61" s="50"/>
      <c r="E61" s="10"/>
      <c r="G61" s="10"/>
      <c r="H61" s="10"/>
      <c r="I61" s="10"/>
      <c r="J61" s="10"/>
      <c r="K61" s="10"/>
      <c r="L61" s="10"/>
      <c r="M61" s="10"/>
      <c r="N61" s="10"/>
      <c r="O61" s="10"/>
    </row>
    <row r="62" ht="30.0" customHeight="1">
      <c r="A62" s="3"/>
      <c r="B62" s="3"/>
      <c r="D62" s="50"/>
      <c r="E62" s="10"/>
      <c r="G62" s="10"/>
      <c r="H62" s="10"/>
      <c r="I62" s="10"/>
      <c r="J62" s="10"/>
      <c r="K62" s="10"/>
      <c r="L62" s="10"/>
      <c r="M62" s="10"/>
      <c r="N62" s="10"/>
      <c r="O62" s="10"/>
    </row>
    <row r="63" ht="30.0" customHeight="1">
      <c r="A63" s="3"/>
      <c r="B63" s="3"/>
      <c r="D63" s="50"/>
      <c r="E63" s="10"/>
      <c r="G63" s="10"/>
      <c r="H63" s="10"/>
      <c r="I63" s="10"/>
      <c r="J63" s="10"/>
      <c r="K63" s="10"/>
      <c r="L63" s="10"/>
      <c r="M63" s="10"/>
      <c r="N63" s="10"/>
      <c r="O63" s="10"/>
    </row>
    <row r="64" ht="30.0" customHeight="1">
      <c r="A64" s="3"/>
      <c r="B64" s="3"/>
      <c r="D64" s="50"/>
      <c r="E64" s="10"/>
      <c r="G64" s="10"/>
      <c r="H64" s="10"/>
      <c r="I64" s="10"/>
      <c r="J64" s="10"/>
      <c r="K64" s="10"/>
      <c r="L64" s="10"/>
      <c r="M64" s="10"/>
      <c r="N64" s="10"/>
      <c r="O64" s="10"/>
    </row>
    <row r="65" ht="30.0" customHeight="1">
      <c r="A65" s="3"/>
      <c r="B65" s="3"/>
      <c r="D65" s="50"/>
      <c r="E65" s="10"/>
      <c r="G65" s="10"/>
      <c r="H65" s="10"/>
      <c r="I65" s="10"/>
      <c r="J65" s="10"/>
      <c r="K65" s="10"/>
      <c r="L65" s="10"/>
      <c r="M65" s="10"/>
      <c r="N65" s="10"/>
      <c r="O65" s="10"/>
    </row>
    <row r="66" ht="30.0" customHeight="1">
      <c r="A66" s="3"/>
      <c r="B66" s="3"/>
      <c r="D66" s="53"/>
      <c r="E66" s="10"/>
      <c r="G66" s="10"/>
      <c r="H66" s="10"/>
      <c r="I66" s="10"/>
      <c r="J66" s="10"/>
      <c r="K66" s="10"/>
      <c r="L66" s="10"/>
      <c r="M66" s="10"/>
      <c r="N66" s="10"/>
      <c r="O66" s="10"/>
    </row>
    <row r="67" ht="30.0" customHeight="1">
      <c r="A67" s="3"/>
      <c r="B67" s="3"/>
      <c r="D67" s="50"/>
      <c r="E67" s="48"/>
      <c r="F67" s="49"/>
      <c r="G67" s="49"/>
      <c r="H67" s="10"/>
      <c r="I67" s="10"/>
      <c r="J67" s="10"/>
      <c r="K67" s="10"/>
      <c r="L67" s="10"/>
      <c r="M67" s="10"/>
      <c r="N67" s="10"/>
      <c r="O67" s="10"/>
    </row>
    <row r="68" ht="30.0" customHeight="1">
      <c r="A68" s="3"/>
      <c r="B68" s="3"/>
      <c r="D68" s="50"/>
      <c r="E68" s="10"/>
      <c r="F68" s="10"/>
      <c r="G68" s="48"/>
      <c r="H68" s="48"/>
      <c r="I68" s="48"/>
      <c r="J68" s="48"/>
      <c r="K68" s="48"/>
      <c r="L68" s="48"/>
      <c r="M68" s="48"/>
      <c r="N68" s="48"/>
      <c r="O68" s="48"/>
    </row>
    <row r="69" ht="30.0" customHeight="1">
      <c r="A69" s="3"/>
      <c r="B69" s="3"/>
      <c r="D69" s="52"/>
      <c r="E69" s="10"/>
      <c r="G69" s="10"/>
      <c r="H69" s="10"/>
      <c r="I69" s="10"/>
      <c r="J69" s="10"/>
      <c r="K69" s="10"/>
      <c r="L69" s="10"/>
      <c r="M69" s="10"/>
      <c r="N69" s="10"/>
      <c r="O69" s="10"/>
    </row>
    <row r="70" ht="30.0" customHeight="1">
      <c r="A70" s="3"/>
      <c r="B70" s="3"/>
      <c r="D70" s="50"/>
      <c r="E70" s="10"/>
      <c r="G70" s="48"/>
      <c r="H70" s="48"/>
      <c r="I70" s="48"/>
      <c r="J70" s="10"/>
      <c r="K70" s="10"/>
      <c r="L70" s="10"/>
      <c r="M70" s="10"/>
      <c r="N70" s="10"/>
      <c r="O70" s="10"/>
    </row>
    <row r="71" ht="30.0" customHeight="1">
      <c r="A71" s="3"/>
      <c r="B71" s="3"/>
      <c r="D71" s="50"/>
      <c r="E71" s="10"/>
      <c r="G71" s="10"/>
      <c r="H71" s="10"/>
      <c r="I71" s="10"/>
      <c r="J71" s="10"/>
      <c r="K71" s="10"/>
      <c r="L71" s="10"/>
      <c r="M71" s="10"/>
      <c r="N71" s="10"/>
      <c r="O71" s="10"/>
    </row>
    <row r="72" ht="30.0" customHeight="1">
      <c r="A72" s="3"/>
      <c r="B72" s="3"/>
      <c r="D72" s="50"/>
      <c r="E72" s="10"/>
      <c r="G72" s="10"/>
      <c r="H72" s="10"/>
      <c r="I72" s="10"/>
      <c r="J72" s="10"/>
      <c r="K72" s="10"/>
      <c r="L72" s="10"/>
      <c r="M72" s="10"/>
      <c r="N72" s="10"/>
      <c r="O72" s="10"/>
    </row>
    <row r="73" ht="30.0" customHeight="1">
      <c r="A73" s="3"/>
      <c r="B73" s="3"/>
      <c r="D73" s="50"/>
      <c r="E73" s="10"/>
      <c r="G73" s="10"/>
      <c r="H73" s="10"/>
      <c r="I73" s="10"/>
      <c r="J73" s="10"/>
      <c r="K73" s="10"/>
      <c r="L73" s="10"/>
      <c r="M73" s="10"/>
      <c r="N73" s="10"/>
      <c r="O73" s="10"/>
    </row>
    <row r="74" ht="30.0" customHeight="1">
      <c r="A74" s="3"/>
      <c r="B74" s="3"/>
      <c r="D74" s="50"/>
      <c r="E74" s="10"/>
      <c r="G74" s="10"/>
      <c r="H74" s="10"/>
      <c r="I74" s="10"/>
      <c r="J74" s="10"/>
      <c r="K74" s="10"/>
      <c r="L74" s="10"/>
      <c r="M74" s="10"/>
      <c r="N74" s="10"/>
      <c r="O74" s="10"/>
    </row>
    <row r="75" ht="30.0" customHeight="1">
      <c r="A75" s="3"/>
      <c r="B75" s="3"/>
      <c r="D75" s="50"/>
      <c r="E75" s="10"/>
      <c r="G75" s="10"/>
      <c r="H75" s="10"/>
      <c r="I75" s="10"/>
      <c r="J75" s="10"/>
      <c r="K75" s="10"/>
      <c r="L75" s="10"/>
      <c r="M75" s="10"/>
      <c r="N75" s="10"/>
      <c r="O75" s="10"/>
    </row>
    <row r="76" ht="30.0" customHeight="1">
      <c r="A76" s="3"/>
      <c r="B76" s="3"/>
      <c r="D76" s="50"/>
      <c r="E76" s="10"/>
      <c r="G76" s="10"/>
      <c r="H76" s="10"/>
      <c r="I76" s="10"/>
      <c r="J76" s="10"/>
      <c r="K76" s="10"/>
      <c r="L76" s="10"/>
      <c r="M76" s="10"/>
      <c r="N76" s="10"/>
      <c r="O76" s="10"/>
    </row>
    <row r="77" ht="30.0" customHeight="1">
      <c r="A77" s="3"/>
      <c r="B77" s="3"/>
      <c r="D77" s="50"/>
      <c r="E77" s="10"/>
      <c r="G77" s="10"/>
      <c r="H77" s="10"/>
      <c r="I77" s="10"/>
      <c r="J77" s="10"/>
      <c r="K77" s="10"/>
      <c r="L77" s="10"/>
      <c r="M77" s="10"/>
      <c r="N77" s="10"/>
      <c r="O77" s="10"/>
    </row>
    <row r="78" ht="30.0" customHeight="1">
      <c r="A78" s="3"/>
      <c r="B78" s="3"/>
      <c r="D78" s="50"/>
      <c r="E78" s="10"/>
      <c r="G78" s="10"/>
      <c r="H78" s="10"/>
      <c r="I78" s="10"/>
      <c r="J78" s="10"/>
      <c r="K78" s="10"/>
      <c r="L78" s="10"/>
      <c r="M78" s="10"/>
      <c r="N78" s="10"/>
      <c r="O78" s="10"/>
    </row>
    <row r="79" ht="30.0" customHeight="1">
      <c r="A79" s="3"/>
      <c r="B79" s="3"/>
      <c r="F79" s="43"/>
    </row>
    <row r="80" ht="30.0" customHeight="1">
      <c r="A80" s="3"/>
      <c r="B80" s="3"/>
      <c r="D80" s="50"/>
      <c r="E80" s="48"/>
      <c r="F80" s="49"/>
      <c r="G80" s="49"/>
      <c r="H80" s="10"/>
      <c r="I80" s="10"/>
      <c r="J80" s="10"/>
      <c r="K80" s="10"/>
      <c r="L80" s="10"/>
      <c r="M80" s="10"/>
      <c r="N80" s="10"/>
      <c r="O80" s="10"/>
    </row>
    <row r="81" ht="30.0" customHeight="1">
      <c r="A81" s="3"/>
      <c r="B81" s="3"/>
      <c r="D81" s="50"/>
      <c r="E81" s="10"/>
      <c r="F81" s="10"/>
      <c r="G81" s="48"/>
      <c r="H81" s="48"/>
      <c r="I81" s="48"/>
      <c r="J81" s="48"/>
      <c r="K81" s="48"/>
      <c r="L81" s="48"/>
      <c r="M81" s="48"/>
      <c r="N81" s="48"/>
      <c r="O81" s="48"/>
    </row>
    <row r="82" ht="30.0" customHeight="1">
      <c r="A82" s="3"/>
      <c r="B82" s="3"/>
      <c r="D82" s="50"/>
      <c r="E82" s="10"/>
      <c r="G82" s="10"/>
      <c r="H82" s="10"/>
      <c r="I82" s="10"/>
      <c r="J82" s="10"/>
      <c r="K82" s="10"/>
      <c r="L82" s="10"/>
      <c r="M82" s="10"/>
      <c r="N82" s="10"/>
      <c r="O82" s="10"/>
    </row>
    <row r="83" ht="30.0" customHeight="1">
      <c r="A83" s="3"/>
      <c r="B83" s="3"/>
      <c r="D83" s="52"/>
      <c r="E83" s="10"/>
      <c r="G83" s="48"/>
      <c r="H83" s="48"/>
      <c r="I83" s="48"/>
      <c r="J83" s="10"/>
      <c r="K83" s="10"/>
      <c r="L83" s="10"/>
      <c r="M83" s="10"/>
      <c r="N83" s="10"/>
      <c r="O83" s="10"/>
    </row>
    <row r="84" ht="30.0" customHeight="1">
      <c r="A84" s="3"/>
      <c r="B84" s="3"/>
      <c r="D84" s="50"/>
      <c r="E84" s="10"/>
      <c r="G84" s="10"/>
      <c r="H84" s="10"/>
      <c r="I84" s="10"/>
      <c r="J84" s="10"/>
      <c r="K84" s="10"/>
      <c r="L84" s="10"/>
      <c r="M84" s="10"/>
      <c r="N84" s="10"/>
      <c r="O84" s="10"/>
    </row>
    <row r="85" ht="30.0" customHeight="1">
      <c r="A85" s="3"/>
      <c r="B85" s="3"/>
      <c r="D85" s="50"/>
      <c r="E85" s="10"/>
      <c r="G85" s="10"/>
      <c r="H85" s="10"/>
      <c r="I85" s="10"/>
      <c r="J85" s="10"/>
      <c r="K85" s="10"/>
      <c r="L85" s="10"/>
      <c r="M85" s="10"/>
      <c r="N85" s="10"/>
      <c r="O85" s="10"/>
    </row>
    <row r="86" ht="30.0" customHeight="1">
      <c r="A86" s="3"/>
      <c r="B86" s="3"/>
      <c r="D86" s="50"/>
      <c r="E86" s="10"/>
      <c r="G86" s="10"/>
      <c r="H86" s="10"/>
      <c r="I86" s="10"/>
      <c r="J86" s="10"/>
      <c r="K86" s="10"/>
      <c r="L86" s="10"/>
      <c r="M86" s="10"/>
      <c r="N86" s="10"/>
      <c r="O86" s="10"/>
    </row>
    <row r="87" ht="30.0" customHeight="1">
      <c r="A87" s="3"/>
      <c r="B87" s="3"/>
      <c r="D87" s="50"/>
      <c r="E87" s="10"/>
      <c r="G87" s="10"/>
      <c r="H87" s="10"/>
      <c r="I87" s="10"/>
      <c r="J87" s="10"/>
      <c r="K87" s="10"/>
      <c r="L87" s="10"/>
      <c r="M87" s="10"/>
      <c r="N87" s="10"/>
      <c r="O87" s="10"/>
    </row>
    <row r="88" ht="30.0" customHeight="1">
      <c r="A88" s="3"/>
      <c r="B88" s="3"/>
      <c r="D88" s="50"/>
      <c r="E88" s="10"/>
      <c r="G88" s="10"/>
      <c r="H88" s="10"/>
      <c r="I88" s="10"/>
      <c r="J88" s="10"/>
      <c r="K88" s="10"/>
      <c r="L88" s="10"/>
      <c r="M88" s="10"/>
      <c r="N88" s="10"/>
      <c r="O88" s="10"/>
    </row>
    <row r="89" ht="30.0" customHeight="1">
      <c r="A89" s="3"/>
      <c r="B89" s="3"/>
      <c r="D89" s="50"/>
      <c r="E89" s="10"/>
      <c r="G89" s="10"/>
      <c r="H89" s="10"/>
      <c r="I89" s="10"/>
      <c r="J89" s="10"/>
      <c r="K89" s="10"/>
      <c r="L89" s="10"/>
      <c r="M89" s="10"/>
      <c r="N89" s="10"/>
      <c r="O89" s="10"/>
    </row>
    <row r="90" ht="30.0" customHeight="1">
      <c r="A90" s="3"/>
      <c r="B90" s="3"/>
      <c r="D90" s="50"/>
      <c r="E90" s="10"/>
      <c r="G90" s="10"/>
      <c r="H90" s="10"/>
      <c r="I90" s="10"/>
      <c r="J90" s="10"/>
      <c r="K90" s="10"/>
      <c r="L90" s="10"/>
      <c r="M90" s="10"/>
      <c r="N90" s="10"/>
      <c r="O90" s="10"/>
    </row>
    <row r="91" ht="30.0" customHeight="1">
      <c r="A91" s="3"/>
      <c r="B91" s="3"/>
      <c r="D91" s="50"/>
      <c r="E91" s="10"/>
      <c r="G91" s="10"/>
      <c r="H91" s="10"/>
      <c r="I91" s="10"/>
      <c r="J91" s="10"/>
      <c r="K91" s="10"/>
      <c r="L91" s="10"/>
      <c r="M91" s="10"/>
      <c r="N91" s="10"/>
      <c r="O91" s="10"/>
    </row>
    <row r="92" ht="30.0" customHeight="1">
      <c r="A92" s="3"/>
      <c r="B92" s="3"/>
    </row>
    <row r="93" ht="30.0" customHeight="1">
      <c r="A93" s="3"/>
      <c r="B93" s="3"/>
      <c r="D93" s="50"/>
      <c r="E93" s="48"/>
      <c r="F93" s="49"/>
      <c r="G93" s="49"/>
      <c r="H93" s="10"/>
      <c r="I93" s="10"/>
      <c r="J93" s="10"/>
      <c r="K93" s="10"/>
      <c r="L93" s="10"/>
      <c r="M93" s="10"/>
      <c r="N93" s="10"/>
      <c r="O93" s="10"/>
    </row>
    <row r="94" ht="30.0" customHeight="1">
      <c r="A94" s="3"/>
      <c r="B94" s="3"/>
      <c r="D94" s="50"/>
      <c r="E94" s="10"/>
      <c r="F94" s="10"/>
      <c r="G94" s="48"/>
      <c r="H94" s="48"/>
      <c r="I94" s="48"/>
      <c r="J94" s="48"/>
      <c r="K94" s="48"/>
      <c r="L94" s="48"/>
      <c r="M94" s="48"/>
      <c r="N94" s="48"/>
      <c r="O94" s="48"/>
    </row>
    <row r="95" ht="30.0" customHeight="1">
      <c r="A95" s="3"/>
      <c r="B95" s="3"/>
      <c r="D95" s="50"/>
      <c r="E95" s="10"/>
      <c r="G95" s="10"/>
      <c r="H95" s="10"/>
      <c r="I95" s="10"/>
      <c r="J95" s="10"/>
      <c r="K95" s="10"/>
      <c r="L95" s="10"/>
      <c r="M95" s="10"/>
      <c r="N95" s="10"/>
      <c r="O95" s="10"/>
    </row>
    <row r="96" ht="30.0" customHeight="1">
      <c r="A96" s="3"/>
      <c r="B96" s="3"/>
      <c r="D96" s="50"/>
      <c r="E96" s="10"/>
      <c r="G96" s="48"/>
      <c r="H96" s="48"/>
      <c r="I96" s="48"/>
      <c r="J96" s="10"/>
      <c r="K96" s="10"/>
      <c r="L96" s="10"/>
      <c r="M96" s="10"/>
      <c r="N96" s="10"/>
      <c r="O96" s="10"/>
    </row>
    <row r="97" ht="30.0" customHeight="1">
      <c r="A97" s="3"/>
      <c r="B97" s="3"/>
      <c r="D97" s="52"/>
      <c r="E97" s="10"/>
      <c r="G97" s="10"/>
      <c r="H97" s="10"/>
      <c r="I97" s="10"/>
      <c r="J97" s="10"/>
      <c r="K97" s="10"/>
      <c r="L97" s="10"/>
      <c r="M97" s="10"/>
      <c r="N97" s="10"/>
      <c r="O97" s="10"/>
    </row>
    <row r="98" ht="30.0" customHeight="1">
      <c r="A98" s="3"/>
      <c r="B98" s="3"/>
      <c r="D98" s="50"/>
      <c r="E98" s="10"/>
      <c r="G98" s="10"/>
      <c r="H98" s="10"/>
      <c r="I98" s="10"/>
      <c r="J98" s="10"/>
      <c r="K98" s="10"/>
      <c r="L98" s="10"/>
      <c r="M98" s="10"/>
      <c r="N98" s="10"/>
      <c r="O98" s="10"/>
    </row>
    <row r="99" ht="30.0" customHeight="1">
      <c r="A99" s="3"/>
      <c r="B99" s="3"/>
      <c r="D99" s="50"/>
      <c r="E99" s="10"/>
      <c r="G99" s="10"/>
      <c r="H99" s="10"/>
      <c r="I99" s="10"/>
      <c r="J99" s="10"/>
      <c r="K99" s="10"/>
      <c r="L99" s="10"/>
      <c r="M99" s="10"/>
      <c r="N99" s="10"/>
      <c r="O99" s="10"/>
    </row>
    <row r="100" ht="30.0" customHeight="1">
      <c r="A100" s="3"/>
      <c r="B100" s="3"/>
      <c r="D100" s="50"/>
      <c r="E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ht="30.0" customHeight="1">
      <c r="A101" s="3"/>
      <c r="B101" s="3"/>
      <c r="D101" s="50"/>
      <c r="E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ht="30.0" customHeight="1">
      <c r="A102" s="3"/>
      <c r="B102" s="3"/>
      <c r="D102" s="50"/>
      <c r="E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ht="30.0" customHeight="1">
      <c r="A103" s="3"/>
      <c r="B103" s="3"/>
      <c r="D103" s="50"/>
      <c r="E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ht="30.0" customHeight="1">
      <c r="A104" s="3"/>
      <c r="B104" s="3"/>
      <c r="D104" s="50"/>
      <c r="E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ht="30.0" customHeight="1">
      <c r="A105" s="3"/>
      <c r="B105" s="3"/>
    </row>
    <row r="106" ht="30.0" customHeight="1">
      <c r="A106" s="3"/>
      <c r="B106" s="3"/>
      <c r="D106" s="50"/>
      <c r="E106" s="48"/>
      <c r="F106" s="49"/>
      <c r="G106" s="49"/>
      <c r="H106" s="10"/>
      <c r="I106" s="10"/>
      <c r="J106" s="10"/>
      <c r="K106" s="10"/>
      <c r="L106" s="10"/>
      <c r="M106" s="10"/>
      <c r="N106" s="10"/>
      <c r="O106" s="10"/>
    </row>
    <row r="107" ht="30.0" customHeight="1">
      <c r="A107" s="3"/>
      <c r="B107" s="3"/>
      <c r="D107" s="50"/>
      <c r="E107" s="10"/>
      <c r="F107" s="10"/>
      <c r="G107" s="48"/>
      <c r="H107" s="48"/>
      <c r="I107" s="48"/>
      <c r="J107" s="48"/>
      <c r="K107" s="48"/>
      <c r="L107" s="48"/>
      <c r="M107" s="48"/>
      <c r="N107" s="48"/>
      <c r="O107" s="48"/>
    </row>
    <row r="108" ht="30.0" customHeight="1">
      <c r="A108" s="3"/>
      <c r="B108" s="3"/>
      <c r="D108" s="50"/>
      <c r="E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ht="30.0" customHeight="1">
      <c r="A109" s="3"/>
      <c r="B109" s="3"/>
      <c r="D109" s="50"/>
      <c r="E109" s="10"/>
      <c r="G109" s="48"/>
      <c r="H109" s="48"/>
      <c r="I109" s="48"/>
      <c r="J109" s="10"/>
      <c r="K109" s="10"/>
      <c r="L109" s="10"/>
      <c r="M109" s="10"/>
      <c r="N109" s="10"/>
      <c r="O109" s="10"/>
    </row>
    <row r="110" ht="30.0" customHeight="1">
      <c r="A110" s="3"/>
      <c r="B110" s="3"/>
      <c r="D110" s="50"/>
      <c r="E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ht="30.0" customHeight="1">
      <c r="A111" s="3"/>
      <c r="B111" s="3"/>
      <c r="D111" s="52"/>
      <c r="E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30.0" customHeight="1">
      <c r="A112" s="3"/>
      <c r="B112" s="3"/>
      <c r="D112" s="50"/>
      <c r="E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ht="30.0" customHeight="1">
      <c r="A113" s="3"/>
      <c r="B113" s="3"/>
      <c r="D113" s="50"/>
      <c r="E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ht="30.0" customHeight="1">
      <c r="A114" s="3"/>
      <c r="B114" s="3"/>
      <c r="D114" s="50"/>
      <c r="E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ht="30.0" customHeight="1">
      <c r="A115" s="3"/>
      <c r="B115" s="3"/>
      <c r="D115" s="50"/>
      <c r="E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ht="30.0" customHeight="1">
      <c r="A116" s="3"/>
      <c r="B116" s="3"/>
      <c r="D116" s="50"/>
      <c r="E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ht="30.0" customHeight="1">
      <c r="A117" s="3"/>
      <c r="B117" s="3"/>
      <c r="D117" s="50"/>
      <c r="E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ht="30.0" customHeight="1">
      <c r="A118" s="3"/>
      <c r="B118" s="3"/>
    </row>
    <row r="119" ht="30.0" customHeight="1">
      <c r="A119" s="3"/>
      <c r="B119" s="3"/>
      <c r="D119" s="50"/>
      <c r="E119" s="48"/>
      <c r="F119" s="49"/>
      <c r="G119" s="49"/>
      <c r="H119" s="10"/>
      <c r="I119" s="10"/>
      <c r="J119" s="10"/>
      <c r="K119" s="10"/>
      <c r="L119" s="10"/>
      <c r="M119" s="10"/>
      <c r="N119" s="10"/>
      <c r="O119" s="10"/>
    </row>
    <row r="120" ht="30.0" customHeight="1">
      <c r="A120" s="3"/>
      <c r="B120" s="3"/>
      <c r="D120" s="50"/>
      <c r="E120" s="10"/>
      <c r="F120" s="10"/>
      <c r="G120" s="48"/>
      <c r="H120" s="48"/>
      <c r="I120" s="48"/>
      <c r="J120" s="48"/>
      <c r="K120" s="48"/>
      <c r="L120" s="48"/>
      <c r="M120" s="48"/>
      <c r="N120" s="48"/>
      <c r="O120" s="48"/>
    </row>
    <row r="121" ht="30.0" customHeight="1">
      <c r="A121" s="3"/>
      <c r="B121" s="3"/>
      <c r="D121" s="50"/>
      <c r="E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ht="30.0" customHeight="1">
      <c r="A122" s="3"/>
      <c r="B122" s="3"/>
      <c r="D122" s="50"/>
      <c r="E122" s="10"/>
      <c r="G122" s="48"/>
      <c r="H122" s="48"/>
      <c r="I122" s="48"/>
      <c r="J122" s="10"/>
      <c r="K122" s="10"/>
      <c r="L122" s="10"/>
      <c r="M122" s="10"/>
      <c r="N122" s="10"/>
      <c r="O122" s="10"/>
    </row>
    <row r="123" ht="30.0" customHeight="1">
      <c r="A123" s="3"/>
      <c r="B123" s="3"/>
      <c r="D123" s="50"/>
      <c r="E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ht="30.0" customHeight="1">
      <c r="A124" s="3"/>
      <c r="B124" s="3"/>
      <c r="D124" s="50"/>
      <c r="E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ht="30.0" customHeight="1">
      <c r="A125" s="3"/>
      <c r="B125" s="3"/>
      <c r="D125" s="52"/>
      <c r="E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ht="30.0" customHeight="1">
      <c r="A126" s="3"/>
      <c r="B126" s="3"/>
      <c r="D126" s="50"/>
      <c r="E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ht="30.0" customHeight="1">
      <c r="A127" s="3"/>
      <c r="B127" s="3"/>
      <c r="D127" s="50"/>
      <c r="E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ht="30.0" customHeight="1">
      <c r="A128" s="3"/>
      <c r="B128" s="3"/>
      <c r="D128" s="50"/>
      <c r="E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ht="30.0" customHeight="1">
      <c r="A129" s="3"/>
      <c r="B129" s="3"/>
      <c r="D129" s="50"/>
      <c r="E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30.0" customHeight="1">
      <c r="A130" s="3"/>
      <c r="B130" s="3"/>
      <c r="D130" s="50"/>
      <c r="E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ht="30.0" customHeight="1">
      <c r="A131" s="3"/>
      <c r="B131" s="3"/>
    </row>
    <row r="132" ht="30.0" customHeight="1">
      <c r="A132" s="3"/>
      <c r="B132" s="3"/>
      <c r="D132" s="50"/>
      <c r="E132" s="48"/>
      <c r="F132" s="49"/>
      <c r="G132" s="49"/>
      <c r="H132" s="10"/>
      <c r="I132" s="10"/>
      <c r="J132" s="10"/>
      <c r="K132" s="10"/>
      <c r="L132" s="10"/>
      <c r="M132" s="10"/>
      <c r="N132" s="10"/>
      <c r="O132" s="10"/>
    </row>
    <row r="133" ht="30.0" customHeight="1">
      <c r="A133" s="3"/>
      <c r="B133" s="3"/>
      <c r="D133" s="50"/>
      <c r="E133" s="10"/>
      <c r="F133" s="10"/>
      <c r="G133" s="48"/>
      <c r="H133" s="48"/>
      <c r="I133" s="48"/>
      <c r="J133" s="48"/>
      <c r="K133" s="48"/>
      <c r="L133" s="48"/>
      <c r="M133" s="48"/>
      <c r="N133" s="48"/>
      <c r="O133" s="48"/>
    </row>
    <row r="134" ht="30.0" customHeight="1">
      <c r="A134" s="3"/>
      <c r="B134" s="3"/>
      <c r="D134" s="50"/>
      <c r="E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ht="30.0" customHeight="1">
      <c r="A135" s="3"/>
      <c r="B135" s="3"/>
      <c r="D135" s="50"/>
      <c r="E135" s="10"/>
      <c r="G135" s="48"/>
      <c r="H135" s="48"/>
      <c r="I135" s="48"/>
      <c r="J135" s="10"/>
      <c r="K135" s="10"/>
      <c r="L135" s="10"/>
      <c r="M135" s="10"/>
      <c r="N135" s="10"/>
      <c r="O135" s="10"/>
    </row>
    <row r="136" ht="30.0" customHeight="1">
      <c r="A136" s="3"/>
      <c r="B136" s="3"/>
      <c r="D136" s="50"/>
      <c r="E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ht="30.0" customHeight="1">
      <c r="A137" s="3"/>
      <c r="B137" s="3"/>
      <c r="D137" s="50"/>
      <c r="E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ht="30.0" customHeight="1">
      <c r="A138" s="3"/>
      <c r="B138" s="3"/>
      <c r="D138" s="50"/>
      <c r="E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ht="30.0" customHeight="1">
      <c r="A139" s="3"/>
      <c r="B139" s="3"/>
      <c r="D139" s="52"/>
      <c r="E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ht="30.0" customHeight="1">
      <c r="A140" s="3"/>
      <c r="B140" s="3"/>
      <c r="D140" s="50"/>
      <c r="E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ht="30.0" customHeight="1">
      <c r="A141" s="3"/>
      <c r="B141" s="3"/>
      <c r="D141" s="50"/>
      <c r="E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30.0" customHeight="1">
      <c r="A142" s="3"/>
      <c r="B142" s="3"/>
      <c r="D142" s="50"/>
      <c r="E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ht="30.0" customHeight="1">
      <c r="A143" s="3"/>
      <c r="B143" s="3"/>
      <c r="D143" s="50"/>
      <c r="E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ht="30.0" customHeight="1">
      <c r="A144" s="3"/>
      <c r="B144" s="3"/>
    </row>
    <row r="145" ht="30.0" customHeight="1">
      <c r="A145" s="3"/>
      <c r="B145" s="3"/>
      <c r="D145" s="50"/>
      <c r="E145" s="48"/>
      <c r="F145" s="49"/>
      <c r="G145" s="49"/>
      <c r="H145" s="10"/>
      <c r="I145" s="10"/>
      <c r="J145" s="10"/>
      <c r="K145" s="10"/>
      <c r="L145" s="10"/>
      <c r="M145" s="10"/>
      <c r="N145" s="10"/>
      <c r="O145" s="10"/>
    </row>
    <row r="146" ht="30.0" customHeight="1">
      <c r="A146" s="3"/>
      <c r="B146" s="3"/>
      <c r="D146" s="50"/>
      <c r="E146" s="10"/>
      <c r="F146" s="10"/>
      <c r="G146" s="48"/>
      <c r="H146" s="48"/>
      <c r="I146" s="48"/>
      <c r="J146" s="48"/>
      <c r="K146" s="48"/>
      <c r="L146" s="48"/>
      <c r="M146" s="48"/>
      <c r="N146" s="48"/>
      <c r="O146" s="48"/>
    </row>
    <row r="147" ht="30.0" customHeight="1">
      <c r="A147" s="3"/>
      <c r="B147" s="3"/>
      <c r="D147" s="50"/>
      <c r="E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30.0" customHeight="1">
      <c r="A148" s="3"/>
      <c r="B148" s="3"/>
      <c r="D148" s="50"/>
      <c r="E148" s="10"/>
      <c r="G148" s="48"/>
      <c r="H148" s="48"/>
      <c r="I148" s="48"/>
      <c r="J148" s="10"/>
      <c r="K148" s="10"/>
      <c r="L148" s="10"/>
      <c r="M148" s="10"/>
      <c r="N148" s="10"/>
      <c r="O148" s="10"/>
    </row>
    <row r="149" ht="30.0" customHeight="1">
      <c r="A149" s="3"/>
      <c r="B149" s="3"/>
      <c r="D149" s="50"/>
      <c r="E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ht="30.0" customHeight="1">
      <c r="A150" s="3"/>
      <c r="B150" s="3"/>
      <c r="D150" s="50"/>
      <c r="E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ht="30.0" customHeight="1">
      <c r="A151" s="3"/>
      <c r="B151" s="3"/>
      <c r="D151" s="50"/>
      <c r="E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ht="30.0" customHeight="1">
      <c r="A152" s="3"/>
      <c r="B152" s="3"/>
      <c r="D152" s="50"/>
      <c r="E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30.0" customHeight="1">
      <c r="A153" s="3"/>
      <c r="B153" s="3"/>
      <c r="D153" s="52"/>
      <c r="E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30.0" customHeight="1">
      <c r="A154" s="3"/>
      <c r="B154" s="3"/>
      <c r="D154" s="50"/>
      <c r="E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ht="30.0" customHeight="1">
      <c r="A155" s="3"/>
      <c r="B155" s="3"/>
      <c r="D155" s="50"/>
      <c r="E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ht="30.0" customHeight="1">
      <c r="A156" s="3"/>
      <c r="B156" s="3"/>
      <c r="D156" s="50"/>
      <c r="E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ht="30.0" customHeight="1">
      <c r="A157" s="3"/>
      <c r="B157" s="3"/>
    </row>
    <row r="158" ht="30.0" customHeight="1">
      <c r="A158" s="3"/>
      <c r="B158" s="3"/>
      <c r="D158" s="50"/>
      <c r="E158" s="48"/>
      <c r="F158" s="49"/>
      <c r="G158" s="49"/>
      <c r="H158" s="10"/>
      <c r="I158" s="10"/>
      <c r="J158" s="10"/>
      <c r="K158" s="10"/>
      <c r="L158" s="10"/>
      <c r="M158" s="10"/>
      <c r="N158" s="10"/>
      <c r="O158" s="10"/>
    </row>
    <row r="159" ht="30.0" customHeight="1">
      <c r="A159" s="3"/>
      <c r="B159" s="3"/>
      <c r="D159" s="50"/>
      <c r="E159" s="10"/>
      <c r="F159" s="10"/>
      <c r="G159" s="48"/>
      <c r="H159" s="48"/>
      <c r="I159" s="48"/>
      <c r="J159" s="48"/>
      <c r="K159" s="48"/>
      <c r="L159" s="48"/>
      <c r="M159" s="48"/>
      <c r="N159" s="48"/>
      <c r="O159" s="48"/>
    </row>
    <row r="160" ht="30.0" customHeight="1">
      <c r="A160" s="3"/>
      <c r="B160" s="3"/>
      <c r="D160" s="50"/>
      <c r="E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ht="30.0" customHeight="1">
      <c r="A161" s="3"/>
      <c r="B161" s="3"/>
      <c r="D161" s="50"/>
      <c r="E161" s="10"/>
      <c r="G161" s="48"/>
      <c r="H161" s="48"/>
      <c r="I161" s="48"/>
      <c r="J161" s="10"/>
      <c r="K161" s="10"/>
      <c r="L161" s="10"/>
      <c r="M161" s="10"/>
      <c r="N161" s="10"/>
      <c r="O161" s="10"/>
    </row>
    <row r="162" ht="30.0" customHeight="1">
      <c r="A162" s="3"/>
      <c r="B162" s="3"/>
      <c r="D162" s="50"/>
      <c r="E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ht="30.0" customHeight="1">
      <c r="A163" s="3"/>
      <c r="B163" s="3"/>
      <c r="D163" s="50"/>
      <c r="E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ht="30.0" customHeight="1">
      <c r="A164" s="3"/>
      <c r="B164" s="3"/>
      <c r="D164" s="50"/>
      <c r="E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ht="30.0" customHeight="1">
      <c r="A165" s="3"/>
      <c r="B165" s="3"/>
      <c r="D165" s="50"/>
      <c r="E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30.0" customHeight="1">
      <c r="A166" s="3"/>
      <c r="B166" s="3"/>
      <c r="D166" s="50"/>
      <c r="E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ht="30.0" customHeight="1">
      <c r="A167" s="3"/>
      <c r="B167" s="3"/>
      <c r="D167" s="52"/>
      <c r="E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ht="30.0" customHeight="1">
      <c r="A168" s="3"/>
      <c r="B168" s="3"/>
      <c r="D168" s="50"/>
      <c r="E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ht="30.0" customHeight="1">
      <c r="A169" s="3"/>
      <c r="B169" s="3"/>
      <c r="D169" s="50"/>
      <c r="E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ht="30.0" customHeight="1">
      <c r="A170" s="3"/>
      <c r="B170" s="3"/>
    </row>
    <row r="171" ht="30.0" customHeight="1">
      <c r="A171" s="3"/>
      <c r="B171" s="3"/>
      <c r="D171" s="50"/>
      <c r="E171" s="48"/>
      <c r="F171" s="49"/>
      <c r="G171" s="49"/>
      <c r="H171" s="10"/>
      <c r="I171" s="10"/>
      <c r="J171" s="10"/>
      <c r="K171" s="10"/>
      <c r="L171" s="10"/>
      <c r="M171" s="10"/>
      <c r="N171" s="10"/>
      <c r="O171" s="10"/>
    </row>
    <row r="172" ht="30.0" customHeight="1">
      <c r="A172" s="3"/>
      <c r="B172" s="3"/>
      <c r="D172" s="50"/>
      <c r="E172" s="10"/>
      <c r="F172" s="10"/>
      <c r="G172" s="48"/>
      <c r="H172" s="48"/>
      <c r="I172" s="48"/>
      <c r="J172" s="48"/>
      <c r="K172" s="48"/>
      <c r="L172" s="48"/>
      <c r="M172" s="48"/>
      <c r="N172" s="48"/>
      <c r="O172" s="48"/>
    </row>
    <row r="173" ht="30.0" customHeight="1">
      <c r="A173" s="3"/>
      <c r="B173" s="3"/>
      <c r="D173" s="50"/>
      <c r="E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ht="30.0" customHeight="1">
      <c r="A174" s="3"/>
      <c r="B174" s="3"/>
      <c r="D174" s="50"/>
      <c r="E174" s="10"/>
      <c r="G174" s="48"/>
      <c r="H174" s="48"/>
      <c r="I174" s="48"/>
      <c r="J174" s="10"/>
      <c r="K174" s="10"/>
      <c r="L174" s="10"/>
      <c r="M174" s="10"/>
      <c r="N174" s="10"/>
      <c r="O174" s="10"/>
    </row>
    <row r="175" ht="30.0" customHeight="1">
      <c r="A175" s="3"/>
      <c r="B175" s="3"/>
      <c r="D175" s="50"/>
      <c r="E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ht="30.0" customHeight="1">
      <c r="A176" s="3"/>
      <c r="B176" s="3"/>
      <c r="D176" s="50"/>
      <c r="E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ht="30.0" customHeight="1">
      <c r="A177" s="3"/>
      <c r="B177" s="3"/>
      <c r="D177" s="50"/>
      <c r="E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ht="30.0" customHeight="1">
      <c r="A178" s="3"/>
      <c r="B178" s="3"/>
      <c r="D178" s="50"/>
      <c r="E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ht="30.0" customHeight="1">
      <c r="A179" s="3"/>
      <c r="B179" s="3"/>
      <c r="D179" s="50"/>
      <c r="E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ht="30.0" customHeight="1">
      <c r="A180" s="3"/>
      <c r="B180" s="3"/>
      <c r="D180" s="50"/>
      <c r="E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ht="30.0" customHeight="1">
      <c r="A181" s="3"/>
      <c r="B181" s="3"/>
      <c r="D181" s="52"/>
      <c r="E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ht="30.0" customHeight="1">
      <c r="A182" s="3"/>
      <c r="B182" s="3"/>
      <c r="D182" s="50"/>
      <c r="E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ht="30.0" customHeight="1">
      <c r="A183" s="3"/>
      <c r="B183" s="3"/>
    </row>
    <row r="184" ht="30.0" customHeight="1">
      <c r="A184" s="3"/>
      <c r="B184" s="3"/>
      <c r="D184" s="50"/>
      <c r="E184" s="48"/>
      <c r="F184" s="49"/>
      <c r="G184" s="49"/>
      <c r="H184" s="10"/>
      <c r="I184" s="10"/>
      <c r="J184" s="10"/>
      <c r="K184" s="10"/>
      <c r="L184" s="10"/>
      <c r="M184" s="10"/>
      <c r="N184" s="10"/>
      <c r="O184" s="10"/>
    </row>
    <row r="185" ht="30.0" customHeight="1">
      <c r="A185" s="3"/>
      <c r="B185" s="3"/>
      <c r="D185" s="50"/>
      <c r="E185" s="10"/>
      <c r="F185" s="10"/>
      <c r="G185" s="48"/>
      <c r="H185" s="48"/>
      <c r="I185" s="48"/>
      <c r="J185" s="48"/>
      <c r="K185" s="48"/>
      <c r="L185" s="48"/>
      <c r="M185" s="48"/>
      <c r="N185" s="48"/>
      <c r="O185" s="48"/>
    </row>
    <row r="186" ht="30.0" customHeight="1">
      <c r="A186" s="3"/>
      <c r="B186" s="3"/>
      <c r="D186" s="50"/>
      <c r="E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ht="30.0" customHeight="1">
      <c r="A187" s="3"/>
      <c r="B187" s="3"/>
      <c r="D187" s="50"/>
      <c r="E187" s="10"/>
      <c r="G187" s="48"/>
      <c r="H187" s="48"/>
      <c r="I187" s="48"/>
      <c r="J187" s="10"/>
      <c r="K187" s="10"/>
      <c r="L187" s="10"/>
      <c r="M187" s="10"/>
      <c r="N187" s="10"/>
      <c r="O187" s="10"/>
    </row>
    <row r="188" ht="30.0" customHeight="1">
      <c r="A188" s="3"/>
      <c r="B188" s="3"/>
      <c r="D188" s="50"/>
      <c r="E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ht="30.0" customHeight="1">
      <c r="A189" s="3"/>
      <c r="B189" s="3"/>
      <c r="D189" s="50"/>
      <c r="E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30.0" customHeight="1">
      <c r="A190" s="3"/>
      <c r="B190" s="3"/>
      <c r="D190" s="50"/>
      <c r="E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ht="30.0" customHeight="1">
      <c r="A191" s="3"/>
      <c r="B191" s="3"/>
      <c r="D191" s="50"/>
      <c r="E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ht="30.0" customHeight="1">
      <c r="A192" s="3"/>
      <c r="B192" s="3"/>
      <c r="D192" s="50"/>
      <c r="E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ht="30.0" customHeight="1">
      <c r="A193" s="3"/>
      <c r="B193" s="3"/>
      <c r="D193" s="50"/>
      <c r="E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ht="30.0" customHeight="1">
      <c r="A194" s="3"/>
      <c r="B194" s="3"/>
      <c r="D194" s="50"/>
      <c r="E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ht="30.0" customHeight="1">
      <c r="A195" s="3"/>
      <c r="B195" s="3"/>
      <c r="D195" s="52"/>
      <c r="E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24.75" customHeight="1">
      <c r="A196" s="3"/>
      <c r="B196" s="3"/>
    </row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D3:E3"/>
    <mergeCell ref="J3:K3"/>
    <mergeCell ref="D10:E10"/>
    <mergeCell ref="D23:E23"/>
    <mergeCell ref="D40:E40"/>
  </mergeCells>
  <conditionalFormatting sqref="E19:P19">
    <cfRule type="cellIs" dxfId="0" priority="1" operator="lessThan">
      <formula>$R$8</formula>
    </cfRule>
  </conditionalFormatting>
  <conditionalFormatting sqref="E19:P19">
    <cfRule type="cellIs" dxfId="1" priority="2" operator="greaterThanOrEqual">
      <formula>$R$8</formula>
    </cfRule>
  </conditionalFormatting>
  <conditionalFormatting sqref="E15:P15">
    <cfRule type="cellIs" dxfId="0" priority="3" operator="lessThan">
      <formula>$R$7</formula>
    </cfRule>
  </conditionalFormatting>
  <conditionalFormatting sqref="E15:P15">
    <cfRule type="cellIs" dxfId="1" priority="4" operator="greaterThanOrEqual">
      <formula>$R$7</formula>
    </cfRule>
  </conditionalFormatting>
  <printOptions horizont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3" width="11.57"/>
    <col customWidth="1" min="4" max="4" width="16.43"/>
    <col customWidth="1" min="5" max="7" width="11.57"/>
    <col customWidth="1" hidden="1" min="8" max="9" width="11.57"/>
    <col customWidth="1" min="10" max="16" width="11.57"/>
    <col customWidth="1" min="17" max="17" width="4.57"/>
    <col customWidth="1" min="18" max="25" width="8.71"/>
  </cols>
  <sheetData>
    <row r="1" ht="40.5" customHeight="1">
      <c r="A1" s="1"/>
      <c r="B1" s="54" t="s">
        <v>38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55" t="s">
        <v>39</v>
      </c>
      <c r="C3" s="56" t="s">
        <v>40</v>
      </c>
      <c r="D3" s="57" t="s">
        <v>18</v>
      </c>
      <c r="E3" s="57" t="s">
        <v>41</v>
      </c>
      <c r="F3" s="57" t="s">
        <v>42</v>
      </c>
      <c r="G3" s="58" t="s">
        <v>43</v>
      </c>
      <c r="H3" s="59" t="s">
        <v>44</v>
      </c>
      <c r="I3" s="59" t="s">
        <v>45</v>
      </c>
      <c r="J3" s="60" t="s">
        <v>46</v>
      </c>
      <c r="K3" s="60" t="s">
        <v>47</v>
      </c>
      <c r="L3" s="59" t="s">
        <v>48</v>
      </c>
      <c r="M3" s="59" t="s">
        <v>49</v>
      </c>
      <c r="N3" s="59" t="s">
        <v>50</v>
      </c>
      <c r="O3" s="59" t="s">
        <v>51</v>
      </c>
      <c r="P3" s="59" t="s">
        <v>52</v>
      </c>
    </row>
    <row r="4" ht="18.0" customHeight="1">
      <c r="B4" s="61" t="s">
        <v>53</v>
      </c>
      <c r="C4" s="62" t="s">
        <v>14</v>
      </c>
      <c r="D4" s="63" t="s">
        <v>54</v>
      </c>
      <c r="E4" s="64" t="s">
        <v>55</v>
      </c>
      <c r="F4" s="64" t="s">
        <v>56</v>
      </c>
      <c r="G4" s="65" t="s">
        <v>57</v>
      </c>
      <c r="H4" s="66" t="s">
        <v>58</v>
      </c>
      <c r="I4" s="66" t="s">
        <v>59</v>
      </c>
      <c r="J4" s="67" t="s">
        <v>60</v>
      </c>
      <c r="K4" s="66" t="s">
        <v>61</v>
      </c>
      <c r="L4" s="66" t="s">
        <v>62</v>
      </c>
      <c r="M4" s="66" t="s">
        <v>63</v>
      </c>
      <c r="N4" s="66" t="s">
        <v>64</v>
      </c>
      <c r="O4" s="67" t="s">
        <v>65</v>
      </c>
      <c r="P4" s="67" t="s">
        <v>66</v>
      </c>
    </row>
    <row r="5" ht="18.0" customHeight="1">
      <c r="B5" s="68" t="s">
        <v>67</v>
      </c>
      <c r="C5" s="69" t="s">
        <v>68</v>
      </c>
      <c r="D5" s="70" t="s">
        <v>69</v>
      </c>
      <c r="E5" s="71" t="s">
        <v>70</v>
      </c>
      <c r="F5" s="70" t="s">
        <v>71</v>
      </c>
      <c r="G5" s="68" t="s">
        <v>72</v>
      </c>
      <c r="H5" s="72" t="s">
        <v>73</v>
      </c>
      <c r="I5" s="72" t="s">
        <v>74</v>
      </c>
      <c r="J5" s="73" t="s">
        <v>75</v>
      </c>
      <c r="K5" s="73" t="s">
        <v>76</v>
      </c>
      <c r="L5" s="72" t="s">
        <v>77</v>
      </c>
      <c r="M5" s="72" t="s">
        <v>78</v>
      </c>
      <c r="N5" s="72" t="s">
        <v>79</v>
      </c>
      <c r="O5" s="73" t="s">
        <v>80</v>
      </c>
      <c r="P5" s="73" t="s">
        <v>81</v>
      </c>
    </row>
    <row r="6" ht="18.0" customHeight="1">
      <c r="B6" s="74" t="s">
        <v>82</v>
      </c>
      <c r="C6" s="75" t="s">
        <v>83</v>
      </c>
      <c r="D6" s="70" t="s">
        <v>84</v>
      </c>
      <c r="E6" s="71" t="s">
        <v>85</v>
      </c>
      <c r="F6" s="71" t="s">
        <v>86</v>
      </c>
      <c r="G6" s="68" t="s">
        <v>87</v>
      </c>
      <c r="H6" s="72" t="s">
        <v>88</v>
      </c>
      <c r="I6" s="72" t="s">
        <v>89</v>
      </c>
      <c r="J6" s="73" t="s">
        <v>90</v>
      </c>
      <c r="K6" s="72" t="s">
        <v>91</v>
      </c>
      <c r="L6" s="72" t="s">
        <v>92</v>
      </c>
      <c r="M6" s="72" t="s">
        <v>93</v>
      </c>
      <c r="N6" s="72" t="s">
        <v>94</v>
      </c>
      <c r="O6" s="72"/>
      <c r="P6" s="72"/>
      <c r="R6" s="76" t="s">
        <v>95</v>
      </c>
    </row>
    <row r="7" ht="18.0" customHeight="1">
      <c r="B7" s="74" t="s">
        <v>96</v>
      </c>
      <c r="C7" s="75" t="s">
        <v>97</v>
      </c>
      <c r="D7" s="70" t="s">
        <v>98</v>
      </c>
      <c r="E7" s="71" t="s">
        <v>99</v>
      </c>
      <c r="F7" s="71"/>
      <c r="G7" s="68" t="s">
        <v>100</v>
      </c>
      <c r="H7" s="72" t="s">
        <v>101</v>
      </c>
      <c r="I7" s="72" t="s">
        <v>102</v>
      </c>
      <c r="J7" s="73" t="s">
        <v>103</v>
      </c>
      <c r="K7" s="72" t="s">
        <v>104</v>
      </c>
      <c r="L7" s="72" t="s">
        <v>105</v>
      </c>
      <c r="M7" s="72"/>
      <c r="N7" s="72" t="s">
        <v>106</v>
      </c>
      <c r="O7" s="72"/>
      <c r="P7" s="72"/>
    </row>
    <row r="8" ht="18.0" customHeight="1">
      <c r="B8" s="74"/>
      <c r="C8" s="75" t="s">
        <v>107</v>
      </c>
      <c r="D8" s="70" t="s">
        <v>108</v>
      </c>
      <c r="E8" s="71" t="s">
        <v>109</v>
      </c>
      <c r="F8" s="70"/>
      <c r="G8" s="68" t="s">
        <v>110</v>
      </c>
      <c r="H8" s="72" t="s">
        <v>111</v>
      </c>
      <c r="I8" s="72" t="s">
        <v>112</v>
      </c>
      <c r="J8" s="73" t="s">
        <v>113</v>
      </c>
      <c r="K8" s="72" t="s">
        <v>114</v>
      </c>
      <c r="L8" s="72" t="s">
        <v>115</v>
      </c>
      <c r="M8" s="72"/>
      <c r="N8" s="72" t="s">
        <v>116</v>
      </c>
      <c r="O8" s="72"/>
      <c r="P8" s="72"/>
    </row>
    <row r="9" ht="18.0" customHeight="1">
      <c r="B9" s="68"/>
      <c r="C9" s="75" t="s">
        <v>117</v>
      </c>
      <c r="D9" s="70" t="s">
        <v>118</v>
      </c>
      <c r="E9" s="77" t="s">
        <v>119</v>
      </c>
      <c r="F9" s="71"/>
      <c r="G9" s="68"/>
      <c r="H9" s="72" t="s">
        <v>120</v>
      </c>
      <c r="I9" s="72"/>
      <c r="J9" s="73" t="s">
        <v>121</v>
      </c>
      <c r="K9" s="72"/>
      <c r="L9" s="72" t="s">
        <v>122</v>
      </c>
      <c r="M9" s="72"/>
      <c r="N9" s="66" t="s">
        <v>123</v>
      </c>
      <c r="O9" s="72"/>
      <c r="P9" s="72"/>
    </row>
    <row r="10" ht="18.0" customHeight="1">
      <c r="B10" s="68"/>
      <c r="C10" s="78" t="s">
        <v>124</v>
      </c>
      <c r="D10" s="70" t="s">
        <v>125</v>
      </c>
      <c r="E10" s="79"/>
      <c r="F10" s="80"/>
      <c r="G10" s="68"/>
      <c r="H10" s="72" t="s">
        <v>126</v>
      </c>
      <c r="I10" s="72"/>
      <c r="J10" s="73" t="s">
        <v>127</v>
      </c>
      <c r="K10" s="72"/>
      <c r="L10" s="72" t="s">
        <v>128</v>
      </c>
      <c r="M10" s="72"/>
      <c r="N10" s="73" t="s">
        <v>129</v>
      </c>
      <c r="O10" s="72"/>
      <c r="P10" s="72"/>
    </row>
    <row r="11" ht="18.0" customHeight="1">
      <c r="B11" s="68"/>
      <c r="C11" s="78"/>
      <c r="D11" s="70" t="s">
        <v>130</v>
      </c>
      <c r="E11" s="71"/>
      <c r="F11" s="71"/>
      <c r="G11" s="68"/>
      <c r="H11" s="72"/>
      <c r="I11" s="72"/>
      <c r="J11" s="73" t="s">
        <v>131</v>
      </c>
      <c r="K11" s="72"/>
      <c r="L11" s="72" t="s">
        <v>132</v>
      </c>
      <c r="M11" s="72"/>
      <c r="N11" s="72"/>
      <c r="O11" s="72"/>
      <c r="P11" s="72"/>
    </row>
    <row r="12" ht="18.0" customHeight="1">
      <c r="B12" s="68"/>
      <c r="C12" s="81"/>
      <c r="D12" s="70" t="s">
        <v>133</v>
      </c>
      <c r="E12" s="71"/>
      <c r="F12" s="71"/>
      <c r="G12" s="68"/>
      <c r="H12" s="72"/>
      <c r="I12" s="72"/>
      <c r="J12" s="72"/>
      <c r="K12" s="72"/>
      <c r="L12" s="72" t="s">
        <v>134</v>
      </c>
      <c r="M12" s="72"/>
      <c r="N12" s="72"/>
      <c r="O12" s="72"/>
      <c r="P12" s="72"/>
    </row>
    <row r="13" ht="18.0" customHeight="1">
      <c r="B13" s="82"/>
      <c r="C13" s="83"/>
      <c r="D13" s="70" t="s">
        <v>135</v>
      </c>
      <c r="E13" s="71"/>
      <c r="F13" s="80"/>
      <c r="G13" s="68"/>
      <c r="H13" s="72"/>
      <c r="I13" s="72"/>
      <c r="J13" s="72"/>
      <c r="K13" s="72"/>
      <c r="L13" s="72" t="s">
        <v>136</v>
      </c>
      <c r="M13" s="72"/>
      <c r="N13" s="72"/>
      <c r="O13" s="72"/>
      <c r="P13" s="72"/>
    </row>
    <row r="14" ht="18.0" customHeight="1">
      <c r="B14" s="82"/>
      <c r="C14" s="69"/>
      <c r="D14" s="70" t="s">
        <v>137</v>
      </c>
      <c r="E14" s="71"/>
      <c r="F14" s="77"/>
      <c r="G14" s="68"/>
      <c r="H14" s="72"/>
      <c r="I14" s="72"/>
      <c r="J14" s="72"/>
      <c r="K14" s="72"/>
      <c r="L14" s="72" t="s">
        <v>138</v>
      </c>
      <c r="M14" s="72"/>
      <c r="N14" s="72"/>
      <c r="O14" s="72"/>
      <c r="P14" s="72"/>
    </row>
    <row r="15" ht="18.0" customHeight="1">
      <c r="B15" s="82"/>
      <c r="C15" s="69"/>
      <c r="D15" s="70" t="s">
        <v>139</v>
      </c>
      <c r="E15" s="71"/>
      <c r="F15" s="71"/>
      <c r="G15" s="68"/>
      <c r="H15" s="72"/>
      <c r="I15" s="72"/>
      <c r="J15" s="72"/>
      <c r="K15" s="72"/>
      <c r="L15" s="72"/>
      <c r="M15" s="72"/>
      <c r="N15" s="72"/>
      <c r="O15" s="72"/>
      <c r="P15" s="72"/>
    </row>
    <row r="16" ht="18.0" customHeight="1">
      <c r="B16" s="82"/>
      <c r="C16" s="69"/>
      <c r="D16" s="71"/>
      <c r="E16" s="71"/>
      <c r="F16" s="71"/>
      <c r="G16" s="68"/>
      <c r="H16" s="72"/>
      <c r="I16" s="72"/>
      <c r="J16" s="72"/>
      <c r="K16" s="72"/>
      <c r="L16" s="72"/>
      <c r="M16" s="72"/>
      <c r="N16" s="72"/>
      <c r="O16" s="72"/>
      <c r="P16" s="72"/>
    </row>
    <row r="17" ht="18.0" customHeight="1">
      <c r="B17" s="82"/>
      <c r="C17" s="69"/>
      <c r="D17" s="71"/>
      <c r="E17" s="71"/>
      <c r="F17" s="71"/>
      <c r="G17" s="68"/>
      <c r="H17" s="72"/>
      <c r="I17" s="72"/>
      <c r="J17" s="72"/>
      <c r="K17" s="72"/>
      <c r="L17" s="72"/>
      <c r="M17" s="72"/>
      <c r="N17" s="72"/>
      <c r="O17" s="72"/>
      <c r="P17" s="72"/>
    </row>
    <row r="18" ht="18.0" customHeight="1">
      <c r="B18" s="82"/>
      <c r="C18" s="69"/>
      <c r="D18" s="71"/>
      <c r="E18" s="71"/>
      <c r="F18" s="71"/>
      <c r="G18" s="68"/>
      <c r="H18" s="72"/>
      <c r="I18" s="72"/>
      <c r="J18" s="72"/>
      <c r="K18" s="72"/>
      <c r="L18" s="72"/>
      <c r="M18" s="72"/>
      <c r="N18" s="72"/>
      <c r="O18" s="72"/>
      <c r="P18" s="72"/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3" width="15.29"/>
    <col customWidth="1" min="4" max="4" width="12.57"/>
    <col customWidth="1" min="5" max="9" width="11.57"/>
    <col customWidth="1" min="10" max="10" width="13.43"/>
    <col customWidth="1" min="11" max="12" width="11.57"/>
    <col customWidth="1" min="13" max="13" width="13.43"/>
    <col customWidth="1" hidden="1" min="14" max="15" width="11.57"/>
    <col customWidth="1" min="16" max="20" width="11.57"/>
    <col customWidth="1" min="21" max="21" width="13.43"/>
    <col customWidth="1" min="22" max="23" width="11.57"/>
    <col customWidth="1" min="24" max="24" width="13.43"/>
    <col customWidth="1" min="25" max="26" width="13.86"/>
    <col customWidth="1" min="27" max="29" width="11.57"/>
    <col customWidth="1" min="30" max="30" width="12.86"/>
    <col customWidth="1" min="31" max="34" width="11.57"/>
    <col customWidth="1" min="35" max="35" width="4.57"/>
    <col customWidth="1" min="36" max="43" width="8.71"/>
  </cols>
  <sheetData>
    <row r="1" ht="40.5" customHeight="1">
      <c r="A1" s="1"/>
      <c r="B1" s="54" t="s">
        <v>38</v>
      </c>
      <c r="C1" s="5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6.5" customHeight="1"/>
    <row r="3" ht="30.0" customHeight="1">
      <c r="B3" s="57" t="s">
        <v>18</v>
      </c>
      <c r="C3" s="84" t="s">
        <v>140</v>
      </c>
      <c r="D3" s="85" t="s">
        <v>141</v>
      </c>
      <c r="E3" s="57" t="s">
        <v>41</v>
      </c>
      <c r="F3" s="84" t="s">
        <v>140</v>
      </c>
      <c r="G3" s="84" t="s">
        <v>141</v>
      </c>
      <c r="H3" s="57" t="s">
        <v>42</v>
      </c>
      <c r="I3" s="84" t="s">
        <v>142</v>
      </c>
      <c r="J3" s="84" t="s">
        <v>141</v>
      </c>
      <c r="K3" s="58" t="s">
        <v>43</v>
      </c>
      <c r="L3" s="86" t="s">
        <v>140</v>
      </c>
      <c r="M3" s="84" t="s">
        <v>141</v>
      </c>
      <c r="N3" s="59" t="s">
        <v>44</v>
      </c>
      <c r="O3" s="59" t="s">
        <v>45</v>
      </c>
      <c r="P3" s="60" t="s">
        <v>46</v>
      </c>
      <c r="Q3" s="86" t="s">
        <v>140</v>
      </c>
      <c r="R3" s="84" t="s">
        <v>141</v>
      </c>
      <c r="S3" s="60" t="s">
        <v>47</v>
      </c>
      <c r="T3" s="86" t="s">
        <v>140</v>
      </c>
      <c r="U3" s="84" t="s">
        <v>141</v>
      </c>
      <c r="V3" s="59" t="s">
        <v>48</v>
      </c>
      <c r="W3" s="86" t="s">
        <v>140</v>
      </c>
      <c r="X3" s="60" t="s">
        <v>141</v>
      </c>
      <c r="Y3" s="59" t="s">
        <v>49</v>
      </c>
      <c r="Z3" s="86" t="s">
        <v>140</v>
      </c>
      <c r="AA3" s="84" t="s">
        <v>141</v>
      </c>
      <c r="AB3" s="59" t="s">
        <v>50</v>
      </c>
      <c r="AC3" s="86" t="s">
        <v>140</v>
      </c>
      <c r="AD3" s="60" t="s">
        <v>141</v>
      </c>
      <c r="AE3" s="59" t="s">
        <v>51</v>
      </c>
      <c r="AF3" s="86" t="s">
        <v>140</v>
      </c>
      <c r="AG3" s="60" t="s">
        <v>141</v>
      </c>
      <c r="AH3" s="59" t="s">
        <v>52</v>
      </c>
    </row>
    <row r="4" ht="18.0" customHeight="1">
      <c r="B4" s="63" t="s">
        <v>54</v>
      </c>
      <c r="C4" s="87">
        <v>500000.0</v>
      </c>
      <c r="D4" s="88" t="s">
        <v>143</v>
      </c>
      <c r="E4" s="64" t="s">
        <v>55</v>
      </c>
      <c r="F4" s="89">
        <v>350000.0</v>
      </c>
      <c r="G4" s="90" t="s">
        <v>144</v>
      </c>
      <c r="H4" s="64" t="s">
        <v>56</v>
      </c>
      <c r="I4" s="70" t="s">
        <v>145</v>
      </c>
      <c r="J4" s="91" t="s">
        <v>146</v>
      </c>
      <c r="K4" s="92" t="s">
        <v>57</v>
      </c>
      <c r="L4" s="89">
        <v>100000.0</v>
      </c>
      <c r="M4" s="90" t="s">
        <v>144</v>
      </c>
      <c r="N4" s="66" t="s">
        <v>58</v>
      </c>
      <c r="O4" s="66" t="s">
        <v>59</v>
      </c>
      <c r="P4" s="67" t="s">
        <v>60</v>
      </c>
      <c r="Q4" s="93">
        <v>7890.0</v>
      </c>
      <c r="R4" s="88" t="s">
        <v>147</v>
      </c>
      <c r="S4" s="66" t="s">
        <v>61</v>
      </c>
      <c r="T4" s="72"/>
      <c r="U4" s="91" t="s">
        <v>146</v>
      </c>
      <c r="V4" s="66" t="s">
        <v>62</v>
      </c>
      <c r="W4" s="72"/>
      <c r="X4" s="91" t="s">
        <v>146</v>
      </c>
      <c r="Y4" s="67" t="s">
        <v>148</v>
      </c>
      <c r="Z4" s="94">
        <v>124390.0</v>
      </c>
      <c r="AA4" s="88" t="s">
        <v>147</v>
      </c>
      <c r="AB4" s="66" t="s">
        <v>64</v>
      </c>
      <c r="AC4" s="94">
        <v>200000.0</v>
      </c>
      <c r="AD4" s="95" t="s">
        <v>149</v>
      </c>
      <c r="AE4" s="73" t="s">
        <v>65</v>
      </c>
      <c r="AF4" s="96">
        <v>400000.0</v>
      </c>
      <c r="AG4" s="90" t="s">
        <v>150</v>
      </c>
      <c r="AH4" s="67" t="s">
        <v>66</v>
      </c>
    </row>
    <row r="5" ht="18.0" customHeight="1">
      <c r="B5" s="70" t="s">
        <v>151</v>
      </c>
      <c r="C5" s="97">
        <v>40000.0</v>
      </c>
      <c r="D5" s="98" t="s">
        <v>143</v>
      </c>
      <c r="E5" s="71" t="s">
        <v>70</v>
      </c>
      <c r="F5" s="99"/>
      <c r="G5" s="90" t="s">
        <v>144</v>
      </c>
      <c r="H5" s="70" t="s">
        <v>71</v>
      </c>
      <c r="I5" s="97">
        <v>1810000.0</v>
      </c>
      <c r="J5" s="90" t="s">
        <v>152</v>
      </c>
      <c r="K5" s="100" t="s">
        <v>72</v>
      </c>
      <c r="L5" s="99"/>
      <c r="M5" s="90" t="s">
        <v>144</v>
      </c>
      <c r="N5" s="72" t="s">
        <v>73</v>
      </c>
      <c r="O5" s="72" t="s">
        <v>74</v>
      </c>
      <c r="P5" s="73" t="s">
        <v>75</v>
      </c>
      <c r="Q5" s="93">
        <v>15700.0</v>
      </c>
      <c r="R5" s="88" t="s">
        <v>143</v>
      </c>
      <c r="S5" s="73" t="s">
        <v>76</v>
      </c>
      <c r="T5" s="72"/>
      <c r="U5" s="91" t="s">
        <v>146</v>
      </c>
      <c r="V5" s="72" t="s">
        <v>77</v>
      </c>
      <c r="W5" s="72"/>
      <c r="X5" s="91" t="s">
        <v>146</v>
      </c>
      <c r="Y5" s="72" t="s">
        <v>78</v>
      </c>
      <c r="Z5" s="101"/>
      <c r="AA5" s="88" t="s">
        <v>147</v>
      </c>
      <c r="AB5" s="72" t="s">
        <v>79</v>
      </c>
      <c r="AC5" s="101"/>
      <c r="AD5" s="95" t="s">
        <v>149</v>
      </c>
      <c r="AE5" s="73" t="s">
        <v>80</v>
      </c>
      <c r="AF5" s="96">
        <v>400000.0</v>
      </c>
      <c r="AG5" s="90" t="s">
        <v>144</v>
      </c>
      <c r="AH5" s="73" t="s">
        <v>81</v>
      </c>
    </row>
    <row r="6" ht="18.0" customHeight="1">
      <c r="B6" s="70" t="s">
        <v>84</v>
      </c>
      <c r="C6" s="97">
        <v>250000.0</v>
      </c>
      <c r="D6" s="98" t="s">
        <v>143</v>
      </c>
      <c r="E6" s="71" t="s">
        <v>85</v>
      </c>
      <c r="F6" s="99"/>
      <c r="G6" s="90" t="s">
        <v>144</v>
      </c>
      <c r="H6" s="71" t="s">
        <v>86</v>
      </c>
      <c r="I6" s="97">
        <v>250000.0</v>
      </c>
      <c r="J6" s="88" t="s">
        <v>147</v>
      </c>
      <c r="K6" s="100" t="s">
        <v>87</v>
      </c>
      <c r="L6" s="99"/>
      <c r="M6" s="90" t="s">
        <v>144</v>
      </c>
      <c r="N6" s="72" t="s">
        <v>88</v>
      </c>
      <c r="O6" s="72" t="s">
        <v>89</v>
      </c>
      <c r="P6" s="73" t="s">
        <v>90</v>
      </c>
      <c r="Q6" s="93">
        <v>6220.0</v>
      </c>
      <c r="R6" s="88" t="s">
        <v>143</v>
      </c>
      <c r="S6" s="72" t="s">
        <v>91</v>
      </c>
      <c r="T6" s="72"/>
      <c r="U6" s="91" t="s">
        <v>146</v>
      </c>
      <c r="V6" s="72" t="s">
        <v>92</v>
      </c>
      <c r="W6" s="96">
        <v>60000.0</v>
      </c>
      <c r="X6" s="90" t="s">
        <v>144</v>
      </c>
      <c r="Y6" s="72" t="s">
        <v>93</v>
      </c>
      <c r="Z6" s="102"/>
      <c r="AA6" s="88" t="s">
        <v>147</v>
      </c>
      <c r="AB6" s="72" t="s">
        <v>94</v>
      </c>
      <c r="AC6" s="101"/>
      <c r="AD6" s="95" t="s">
        <v>149</v>
      </c>
      <c r="AE6" s="72"/>
      <c r="AF6" s="72"/>
      <c r="AG6" s="72"/>
      <c r="AH6" s="72"/>
      <c r="AJ6" s="76" t="s">
        <v>95</v>
      </c>
    </row>
    <row r="7" ht="18.0" customHeight="1">
      <c r="B7" s="70" t="s">
        <v>98</v>
      </c>
      <c r="C7" s="97">
        <v>250000.0</v>
      </c>
      <c r="D7" s="98" t="s">
        <v>143</v>
      </c>
      <c r="E7" s="71" t="s">
        <v>99</v>
      </c>
      <c r="F7" s="99"/>
      <c r="G7" s="90" t="s">
        <v>144</v>
      </c>
      <c r="H7" s="71"/>
      <c r="I7" s="103"/>
      <c r="J7" s="90"/>
      <c r="K7" s="100" t="s">
        <v>100</v>
      </c>
      <c r="L7" s="99"/>
      <c r="M7" s="90" t="s">
        <v>144</v>
      </c>
      <c r="N7" s="72" t="s">
        <v>101</v>
      </c>
      <c r="O7" s="72" t="s">
        <v>102</v>
      </c>
      <c r="P7" s="73" t="s">
        <v>103</v>
      </c>
      <c r="Q7" s="93">
        <v>1100.0</v>
      </c>
      <c r="R7" s="88" t="s">
        <v>147</v>
      </c>
      <c r="S7" s="72" t="s">
        <v>104</v>
      </c>
      <c r="T7" s="73">
        <f>131321+130487</f>
        <v>261808</v>
      </c>
      <c r="U7" s="104" t="s">
        <v>153</v>
      </c>
      <c r="V7" s="72" t="s">
        <v>105</v>
      </c>
      <c r="W7" s="105"/>
      <c r="X7" s="106" t="s">
        <v>154</v>
      </c>
      <c r="Y7" s="72"/>
      <c r="Z7" s="72"/>
      <c r="AA7" s="72"/>
      <c r="AB7" s="72" t="s">
        <v>106</v>
      </c>
      <c r="AC7" s="101"/>
      <c r="AD7" s="95" t="s">
        <v>149</v>
      </c>
      <c r="AE7" s="72"/>
      <c r="AF7" s="72"/>
      <c r="AG7" s="72"/>
      <c r="AH7" s="72"/>
    </row>
    <row r="8" ht="18.0" customHeight="1">
      <c r="B8" s="70" t="s">
        <v>108</v>
      </c>
      <c r="C8" s="97">
        <v>500000.0</v>
      </c>
      <c r="D8" s="98" t="s">
        <v>143</v>
      </c>
      <c r="E8" s="71" t="s">
        <v>109</v>
      </c>
      <c r="F8" s="99"/>
      <c r="G8" s="90" t="s">
        <v>144</v>
      </c>
      <c r="H8" s="71"/>
      <c r="I8" s="103"/>
      <c r="J8" s="90"/>
      <c r="K8" s="100" t="s">
        <v>110</v>
      </c>
      <c r="L8" s="99"/>
      <c r="M8" s="90" t="s">
        <v>144</v>
      </c>
      <c r="N8" s="72" t="s">
        <v>111</v>
      </c>
      <c r="O8" s="72" t="s">
        <v>112</v>
      </c>
      <c r="P8" s="73" t="s">
        <v>113</v>
      </c>
      <c r="Q8" s="93">
        <v>4400.0</v>
      </c>
      <c r="R8" s="90" t="s">
        <v>152</v>
      </c>
      <c r="S8" s="72" t="s">
        <v>114</v>
      </c>
      <c r="T8" s="72"/>
      <c r="U8" s="91" t="s">
        <v>146</v>
      </c>
      <c r="V8" s="72" t="s">
        <v>115</v>
      </c>
      <c r="W8" s="94">
        <v>15000.0</v>
      </c>
      <c r="X8" s="90" t="s">
        <v>144</v>
      </c>
      <c r="Y8" s="72"/>
      <c r="Z8" s="72"/>
      <c r="AA8" s="72"/>
      <c r="AB8" s="72" t="s">
        <v>116</v>
      </c>
      <c r="AC8" s="101"/>
      <c r="AD8" s="95" t="s">
        <v>149</v>
      </c>
      <c r="AE8" s="72"/>
      <c r="AF8" s="72"/>
      <c r="AG8" s="72"/>
      <c r="AH8" s="72"/>
    </row>
    <row r="9" ht="18.0" customHeight="1">
      <c r="B9" s="70" t="s">
        <v>118</v>
      </c>
      <c r="C9" s="97">
        <v>184000.0</v>
      </c>
      <c r="D9" s="98" t="s">
        <v>143</v>
      </c>
      <c r="E9" s="77" t="s">
        <v>119</v>
      </c>
      <c r="F9" s="107"/>
      <c r="G9" s="90" t="s">
        <v>144</v>
      </c>
      <c r="H9" s="71"/>
      <c r="I9" s="103"/>
      <c r="J9" s="90"/>
      <c r="K9" s="100"/>
      <c r="L9" s="103"/>
      <c r="M9" s="71"/>
      <c r="N9" s="72" t="s">
        <v>120</v>
      </c>
      <c r="O9" s="72"/>
      <c r="P9" s="73" t="s">
        <v>121</v>
      </c>
      <c r="Q9" s="93">
        <v>1100.0</v>
      </c>
      <c r="R9" s="88" t="s">
        <v>147</v>
      </c>
      <c r="S9" s="72"/>
      <c r="T9" s="72"/>
      <c r="U9" s="72"/>
      <c r="V9" s="72" t="s">
        <v>122</v>
      </c>
      <c r="W9" s="101"/>
      <c r="X9" s="90" t="s">
        <v>144</v>
      </c>
      <c r="Y9" s="72"/>
      <c r="Z9" s="72"/>
      <c r="AA9" s="72"/>
      <c r="AB9" s="66" t="s">
        <v>123</v>
      </c>
      <c r="AC9" s="101"/>
      <c r="AD9" s="95" t="s">
        <v>149</v>
      </c>
      <c r="AE9" s="72"/>
      <c r="AF9" s="72"/>
      <c r="AG9" s="72"/>
      <c r="AH9" s="72"/>
    </row>
    <row r="10" ht="18.0" customHeight="1">
      <c r="B10" s="70" t="s">
        <v>125</v>
      </c>
      <c r="C10" s="97">
        <v>500000.0</v>
      </c>
      <c r="D10" s="98" t="s">
        <v>143</v>
      </c>
      <c r="E10" s="79"/>
      <c r="F10" s="97"/>
      <c r="G10" s="63"/>
      <c r="H10" s="71"/>
      <c r="I10" s="103"/>
      <c r="J10" s="63"/>
      <c r="K10" s="68"/>
      <c r="L10" s="103"/>
      <c r="M10" s="63"/>
      <c r="N10" s="72" t="s">
        <v>126</v>
      </c>
      <c r="O10" s="72"/>
      <c r="P10" s="73" t="s">
        <v>127</v>
      </c>
      <c r="Q10" s="93">
        <v>9000.0</v>
      </c>
      <c r="R10" s="90" t="s">
        <v>152</v>
      </c>
      <c r="S10" s="72"/>
      <c r="T10" s="72"/>
      <c r="U10" s="72"/>
      <c r="V10" s="72" t="s">
        <v>128</v>
      </c>
      <c r="W10" s="101"/>
      <c r="X10" s="90" t="s">
        <v>144</v>
      </c>
      <c r="Y10" s="72"/>
      <c r="Z10" s="72"/>
      <c r="AA10" s="72"/>
      <c r="AB10" s="67" t="s">
        <v>129</v>
      </c>
      <c r="AC10" s="102"/>
      <c r="AD10" s="95" t="s">
        <v>149</v>
      </c>
      <c r="AE10" s="72"/>
      <c r="AF10" s="72"/>
      <c r="AG10" s="72"/>
      <c r="AH10" s="72"/>
    </row>
    <row r="11" ht="18.0" customHeight="1">
      <c r="B11" s="70" t="s">
        <v>130</v>
      </c>
      <c r="C11" s="97">
        <v>650000.0</v>
      </c>
      <c r="D11" s="98" t="s">
        <v>143</v>
      </c>
      <c r="E11" s="71"/>
      <c r="F11" s="97"/>
      <c r="G11" s="71"/>
      <c r="H11" s="71"/>
      <c r="I11" s="103"/>
      <c r="J11" s="71"/>
      <c r="K11" s="68"/>
      <c r="L11" s="103"/>
      <c r="M11" s="71"/>
      <c r="N11" s="72"/>
      <c r="O11" s="72"/>
      <c r="P11" s="73" t="s">
        <v>131</v>
      </c>
      <c r="Q11" s="93">
        <v>2400.0</v>
      </c>
      <c r="R11" s="90" t="s">
        <v>152</v>
      </c>
      <c r="S11" s="72"/>
      <c r="T11" s="72"/>
      <c r="U11" s="72"/>
      <c r="V11" s="72" t="s">
        <v>132</v>
      </c>
      <c r="W11" s="101"/>
      <c r="X11" s="90" t="s">
        <v>144</v>
      </c>
      <c r="Y11" s="72"/>
      <c r="Z11" s="72"/>
      <c r="AA11" s="72"/>
      <c r="AB11" s="72"/>
      <c r="AC11" s="72"/>
      <c r="AD11" s="72"/>
      <c r="AE11" s="72"/>
      <c r="AF11" s="72"/>
      <c r="AG11" s="72"/>
      <c r="AH11" s="72"/>
    </row>
    <row r="12" ht="18.0" customHeight="1">
      <c r="B12" s="70" t="s">
        <v>133</v>
      </c>
      <c r="C12" s="97">
        <v>250000.0</v>
      </c>
      <c r="D12" s="98" t="s">
        <v>143</v>
      </c>
      <c r="E12" s="71"/>
      <c r="F12" s="97"/>
      <c r="G12" s="71"/>
      <c r="H12" s="71"/>
      <c r="I12" s="71"/>
      <c r="J12" s="71"/>
      <c r="K12" s="68"/>
      <c r="L12" s="103"/>
      <c r="M12" s="71"/>
      <c r="N12" s="72"/>
      <c r="O12" s="72"/>
      <c r="P12" s="72"/>
      <c r="Q12" s="108"/>
      <c r="R12" s="72"/>
      <c r="S12" s="72"/>
      <c r="T12" s="72"/>
      <c r="U12" s="72"/>
      <c r="V12" s="72" t="s">
        <v>134</v>
      </c>
      <c r="W12" s="102"/>
      <c r="X12" s="90" t="s">
        <v>144</v>
      </c>
      <c r="Y12" s="72"/>
      <c r="Z12" s="72"/>
      <c r="AA12" s="72"/>
      <c r="AB12" s="72"/>
      <c r="AC12" s="72"/>
      <c r="AD12" s="72"/>
      <c r="AE12" s="72"/>
      <c r="AF12" s="72"/>
      <c r="AG12" s="72"/>
      <c r="AH12" s="72"/>
    </row>
    <row r="13" ht="18.0" customHeight="1">
      <c r="B13" s="70" t="s">
        <v>135</v>
      </c>
      <c r="C13" s="97">
        <v>50000.0</v>
      </c>
      <c r="D13" s="90" t="s">
        <v>152</v>
      </c>
      <c r="E13" s="71"/>
      <c r="F13" s="97"/>
      <c r="G13" s="108"/>
      <c r="H13" s="80"/>
      <c r="I13" s="93"/>
      <c r="J13" s="108"/>
      <c r="K13" s="68"/>
      <c r="L13" s="103"/>
      <c r="M13" s="108"/>
      <c r="N13" s="72"/>
      <c r="O13" s="72"/>
      <c r="P13" s="72"/>
      <c r="Q13" s="108"/>
      <c r="R13" s="72"/>
      <c r="S13" s="72"/>
      <c r="T13" s="72"/>
      <c r="U13" s="72"/>
      <c r="V13" s="72" t="s">
        <v>136</v>
      </c>
      <c r="W13" s="72"/>
      <c r="X13" s="90" t="s">
        <v>144</v>
      </c>
      <c r="Y13" s="72"/>
      <c r="Z13" s="72"/>
      <c r="AA13" s="72"/>
      <c r="AB13" s="72"/>
      <c r="AC13" s="72"/>
      <c r="AD13" s="72"/>
      <c r="AE13" s="72"/>
      <c r="AF13" s="72"/>
      <c r="AG13" s="72"/>
      <c r="AH13" s="72"/>
    </row>
    <row r="14" ht="18.0" customHeight="1">
      <c r="B14" s="70"/>
      <c r="C14" s="97"/>
      <c r="D14" s="109"/>
      <c r="E14" s="71"/>
      <c r="F14" s="97"/>
      <c r="G14" s="108"/>
      <c r="H14" s="77"/>
      <c r="I14" s="108"/>
      <c r="J14" s="108"/>
      <c r="K14" s="68"/>
      <c r="L14" s="103"/>
      <c r="M14" s="108"/>
      <c r="N14" s="72"/>
      <c r="O14" s="72"/>
      <c r="P14" s="72"/>
      <c r="Q14" s="108"/>
      <c r="R14" s="72"/>
      <c r="S14" s="72"/>
      <c r="T14" s="72"/>
      <c r="U14" s="72"/>
      <c r="V14" s="72" t="s">
        <v>138</v>
      </c>
      <c r="W14" s="72"/>
      <c r="X14" s="90" t="s">
        <v>144</v>
      </c>
      <c r="Y14" s="72"/>
      <c r="Z14" s="72"/>
      <c r="AA14" s="72"/>
      <c r="AB14" s="72"/>
      <c r="AC14" s="72"/>
      <c r="AD14" s="72"/>
      <c r="AE14" s="72"/>
      <c r="AF14" s="72"/>
      <c r="AG14" s="72"/>
      <c r="AH14" s="72"/>
    </row>
    <row r="15" ht="18.0" customHeight="1">
      <c r="B15" s="70" t="s">
        <v>139</v>
      </c>
      <c r="C15" s="70"/>
      <c r="D15" s="98"/>
      <c r="E15" s="71"/>
      <c r="F15" s="71"/>
      <c r="G15" s="71"/>
      <c r="H15" s="71"/>
      <c r="I15" s="71"/>
      <c r="J15" s="71"/>
      <c r="K15" s="68"/>
      <c r="L15" s="103"/>
      <c r="M15" s="71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</row>
    <row r="16" ht="18.0" customHeight="1">
      <c r="B16" s="71"/>
      <c r="C16" s="71"/>
      <c r="D16" s="110"/>
      <c r="E16" s="71"/>
      <c r="F16" s="71"/>
      <c r="G16" s="71"/>
      <c r="H16" s="71"/>
      <c r="I16" s="71"/>
      <c r="J16" s="71"/>
      <c r="K16" s="68"/>
      <c r="L16" s="103"/>
      <c r="M16" s="71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ht="18.0" customHeight="1">
      <c r="B17" s="71"/>
      <c r="C17" s="71"/>
      <c r="D17" s="110"/>
      <c r="E17" s="71"/>
      <c r="F17" s="71"/>
      <c r="G17" s="71"/>
      <c r="H17" s="71"/>
      <c r="I17" s="71"/>
      <c r="J17" s="71"/>
      <c r="K17" s="68"/>
      <c r="L17" s="103"/>
      <c r="M17" s="71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</row>
    <row r="18" ht="18.0" customHeight="1">
      <c r="B18" s="71"/>
      <c r="C18" s="71"/>
      <c r="D18" s="110"/>
      <c r="E18" s="71"/>
      <c r="F18" s="71"/>
      <c r="G18" s="71"/>
      <c r="H18" s="71"/>
      <c r="I18" s="71"/>
      <c r="J18" s="71"/>
      <c r="K18" s="68"/>
      <c r="L18" s="103"/>
      <c r="M18" s="71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F4:F9"/>
    <mergeCell ref="L4:L8"/>
    <mergeCell ref="Z4:Z6"/>
    <mergeCell ref="AC4:AC10"/>
    <mergeCell ref="W8:W12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27" width="8.86"/>
  </cols>
  <sheetData>
    <row r="1" ht="16.5" customHeight="1">
      <c r="A1" s="111">
        <f>'메인'!$R$3</f>
        <v>2026</v>
      </c>
      <c r="B1" s="112" t="s">
        <v>155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115"/>
      <c r="V1" s="116" t="s">
        <v>19</v>
      </c>
      <c r="W1" s="116"/>
      <c r="X1" s="116">
        <v>1.0</v>
      </c>
      <c r="Y1" s="117">
        <f>sum(X2:X14)</f>
        <v>0</v>
      </c>
      <c r="Z1" s="118"/>
      <c r="AA1" s="118"/>
    </row>
    <row r="2" ht="16.5" customHeight="1">
      <c r="A2" s="119">
        <f>'메인'!$E$11</f>
        <v>1</v>
      </c>
      <c r="B2" s="120"/>
      <c r="T2" s="121"/>
      <c r="U2" s="115"/>
      <c r="V2" s="116" t="str">
        <f t="shared" ref="V2:V14" si="1">J11</f>
        <v>식비</v>
      </c>
      <c r="W2" s="116" t="s">
        <v>19</v>
      </c>
      <c r="X2" s="117">
        <f t="shared" ref="X2:X14" si="2">K11</f>
        <v>0</v>
      </c>
      <c r="Y2" s="122" t="str">
        <f t="shared" ref="Y2:Y14" si="3">if(X2=0,"",X2/$Y$1*100)</f>
        <v/>
      </c>
      <c r="Z2" s="118"/>
      <c r="AA2" s="118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7"/>
      <c r="V3" s="116" t="str">
        <f t="shared" si="1"/>
        <v>주거비</v>
      </c>
      <c r="W3" s="116" t="s">
        <v>19</v>
      </c>
      <c r="X3" s="117">
        <f t="shared" si="2"/>
        <v>0</v>
      </c>
      <c r="Y3" s="122" t="str">
        <f t="shared" si="3"/>
        <v/>
      </c>
      <c r="Z3" s="118"/>
      <c r="AA3" s="118"/>
    </row>
    <row r="4" ht="17.25" customHeight="1">
      <c r="A4" s="10"/>
      <c r="B4" s="10"/>
      <c r="C4" s="10"/>
      <c r="D4" s="12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9"/>
      <c r="R4" s="129"/>
      <c r="S4" s="129"/>
      <c r="T4" s="129"/>
      <c r="U4" s="118"/>
      <c r="V4" s="116" t="str">
        <f t="shared" si="1"/>
        <v>생활용품비</v>
      </c>
      <c r="W4" s="116" t="s">
        <v>19</v>
      </c>
      <c r="X4" s="117">
        <f t="shared" si="2"/>
        <v>0</v>
      </c>
      <c r="Y4" s="122" t="str">
        <f t="shared" si="3"/>
        <v/>
      </c>
      <c r="Z4" s="118"/>
      <c r="AA4" s="118"/>
    </row>
    <row r="5" ht="19.5" customHeight="1">
      <c r="A5" s="10"/>
      <c r="B5" s="130" t="s">
        <v>156</v>
      </c>
      <c r="C5" s="131">
        <f>SUM($C$32+$C$56)</f>
        <v>0</v>
      </c>
      <c r="D5" s="132"/>
      <c r="E5" s="10"/>
      <c r="F5" s="133"/>
      <c r="G5" s="133"/>
      <c r="H5" s="134"/>
      <c r="I5" s="10"/>
      <c r="J5" s="130" t="s">
        <v>157</v>
      </c>
      <c r="K5" s="49"/>
      <c r="L5" s="49"/>
      <c r="M5" s="49"/>
      <c r="N5" s="49"/>
      <c r="O5" s="49"/>
      <c r="P5" s="130" t="s">
        <v>158</v>
      </c>
      <c r="Q5" s="135"/>
      <c r="R5" s="129"/>
      <c r="S5" s="129"/>
      <c r="T5" s="129"/>
      <c r="U5" s="118"/>
      <c r="V5" s="116" t="str">
        <f t="shared" si="1"/>
        <v>의류미용비</v>
      </c>
      <c r="W5" s="116" t="s">
        <v>19</v>
      </c>
      <c r="X5" s="117">
        <f t="shared" si="2"/>
        <v>0</v>
      </c>
      <c r="Y5" s="122" t="str">
        <f t="shared" si="3"/>
        <v/>
      </c>
      <c r="Z5" s="118"/>
      <c r="AA5" s="118"/>
    </row>
    <row r="6" ht="19.5" customHeight="1">
      <c r="A6" s="10"/>
      <c r="B6" s="130" t="s">
        <v>159</v>
      </c>
      <c r="C6" s="136">
        <f>SUM($K$32+$L$56)</f>
        <v>0</v>
      </c>
      <c r="D6" s="129"/>
      <c r="E6" s="10"/>
      <c r="F6" s="133"/>
      <c r="G6" s="133"/>
      <c r="H6" s="134"/>
      <c r="I6" s="10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18"/>
      <c r="V6" s="116" t="str">
        <f t="shared" si="1"/>
        <v>교육비</v>
      </c>
      <c r="W6" s="116" t="s">
        <v>19</v>
      </c>
      <c r="X6" s="117">
        <f t="shared" si="2"/>
        <v>0</v>
      </c>
      <c r="Y6" s="122" t="str">
        <f t="shared" si="3"/>
        <v/>
      </c>
      <c r="Z6" s="118"/>
      <c r="AA6" s="118"/>
    </row>
    <row r="7" ht="19.5" customHeight="1">
      <c r="A7" s="10"/>
      <c r="B7" s="138" t="s">
        <v>160</v>
      </c>
      <c r="C7" s="139">
        <f>$C$5-$C$6</f>
        <v>0</v>
      </c>
      <c r="D7" s="129"/>
      <c r="E7" s="129"/>
      <c r="F7" s="129"/>
      <c r="G7" s="129"/>
      <c r="H7" s="129"/>
      <c r="I7" s="1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18"/>
      <c r="V7" s="116" t="str">
        <f t="shared" si="1"/>
        <v>구독료</v>
      </c>
      <c r="W7" s="116" t="s">
        <v>19</v>
      </c>
      <c r="X7" s="117">
        <f t="shared" si="2"/>
        <v>0</v>
      </c>
      <c r="Y7" s="122" t="str">
        <f t="shared" si="3"/>
        <v/>
      </c>
      <c r="Z7" s="118"/>
      <c r="AA7" s="118"/>
    </row>
    <row r="8" ht="19.5" customHeight="1">
      <c r="A8" s="10"/>
      <c r="B8" s="10"/>
      <c r="C8" s="10"/>
      <c r="D8" s="10"/>
      <c r="E8" s="10"/>
      <c r="F8" s="10"/>
      <c r="G8" s="141" t="s">
        <v>161</v>
      </c>
      <c r="H8" s="142">
        <f>COUNTIF(B10:H28,"무지출")</f>
        <v>31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8"/>
      <c r="V8" s="116" t="str">
        <f t="shared" si="1"/>
        <v>의료보험비</v>
      </c>
      <c r="W8" s="116" t="s">
        <v>19</v>
      </c>
      <c r="X8" s="117">
        <f t="shared" si="2"/>
        <v>0</v>
      </c>
      <c r="Y8" s="122" t="str">
        <f t="shared" si="3"/>
        <v/>
      </c>
      <c r="Z8" s="118"/>
      <c r="AA8" s="118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5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18"/>
      <c r="V9" s="116" t="str">
        <f t="shared" si="1"/>
        <v>유류교통비</v>
      </c>
      <c r="W9" s="116" t="s">
        <v>19</v>
      </c>
      <c r="X9" s="117">
        <f t="shared" si="2"/>
        <v>0</v>
      </c>
      <c r="Y9" s="122" t="str">
        <f t="shared" si="3"/>
        <v/>
      </c>
      <c r="Z9" s="118"/>
      <c r="AA9" s="118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49" t="s">
        <v>171</v>
      </c>
      <c r="K10" s="150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Q10" s="128"/>
      <c r="R10" s="10"/>
      <c r="S10" s="10"/>
      <c r="T10" s="10"/>
      <c r="U10" s="151"/>
      <c r="V10" s="116" t="str">
        <f t="shared" si="1"/>
        <v>통신비</v>
      </c>
      <c r="W10" s="116" t="s">
        <v>19</v>
      </c>
      <c r="X10" s="117">
        <f t="shared" si="2"/>
        <v>0</v>
      </c>
      <c r="Y10" s="122" t="str">
        <f t="shared" si="3"/>
        <v/>
      </c>
      <c r="Z10" s="118"/>
      <c r="AA10" s="152"/>
    </row>
    <row r="11" ht="19.5" customHeight="1">
      <c r="A11" s="10"/>
      <c r="B11" s="153">
        <f>DATE($A$1,$A$2,1)-WEEKDAY(DATE($A$1,$A$2,1))+1</f>
        <v>46019</v>
      </c>
      <c r="C11" s="154">
        <f t="shared" ref="C11:H11" si="4">B11+1</f>
        <v>46020</v>
      </c>
      <c r="D11" s="154">
        <f t="shared" si="4"/>
        <v>46021</v>
      </c>
      <c r="E11" s="154">
        <f t="shared" si="4"/>
        <v>46022</v>
      </c>
      <c r="F11" s="154">
        <f t="shared" si="4"/>
        <v>46023</v>
      </c>
      <c r="G11" s="154">
        <f t="shared" si="4"/>
        <v>46024</v>
      </c>
      <c r="H11" s="155">
        <f t="shared" si="4"/>
        <v>46025</v>
      </c>
      <c r="I11" s="10"/>
      <c r="J11" s="156" t="str">
        <f>'항목'!E$3</f>
        <v>식비</v>
      </c>
      <c r="K11" s="157">
        <f t="shared" ref="K11:K22" si="6">SUMIF($L$58:$L$146,J11,$R$58:$R$146)</f>
        <v>0</v>
      </c>
      <c r="L11" s="157" t="str">
        <f>VLOOKUP(J11,'예산'!$B$41:$N$52,2,FALSE)</f>
        <v/>
      </c>
      <c r="M11" s="158">
        <f t="shared" ref="M11:M22" si="7">L11-K11</f>
        <v>0</v>
      </c>
      <c r="N11" s="159"/>
      <c r="O11" s="159"/>
      <c r="Q11" s="160"/>
      <c r="R11" s="10"/>
      <c r="S11" s="10"/>
      <c r="T11" s="10"/>
      <c r="U11" s="151"/>
      <c r="V11" s="116" t="str">
        <f t="shared" si="1"/>
        <v>경조사회비</v>
      </c>
      <c r="W11" s="116" t="s">
        <v>19</v>
      </c>
      <c r="X11" s="117">
        <f t="shared" si="2"/>
        <v>0</v>
      </c>
      <c r="Y11" s="122" t="str">
        <f t="shared" si="3"/>
        <v/>
      </c>
      <c r="Z11" s="118"/>
      <c r="AA11" s="152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/>
      </c>
      <c r="F12" s="161" t="str">
        <f t="shared" si="5"/>
        <v>무지출</v>
      </c>
      <c r="G12" s="161" t="str">
        <f t="shared" si="5"/>
        <v>무지출</v>
      </c>
      <c r="H12" s="162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VLOOKUP(J12,'예산'!$B$41:$N$52,2,FALSE)</f>
        <v/>
      </c>
      <c r="M12" s="158">
        <f t="shared" si="7"/>
        <v>0</v>
      </c>
      <c r="N12" s="159"/>
      <c r="O12" s="159"/>
      <c r="Q12" s="160"/>
      <c r="R12" s="10"/>
      <c r="S12" s="10"/>
      <c r="T12" s="10"/>
      <c r="U12" s="151"/>
      <c r="V12" s="116" t="str">
        <f t="shared" si="1"/>
        <v>용돈</v>
      </c>
      <c r="W12" s="116" t="s">
        <v>19</v>
      </c>
      <c r="X12" s="117">
        <f t="shared" si="2"/>
        <v>0</v>
      </c>
      <c r="Y12" s="122" t="str">
        <f t="shared" si="3"/>
        <v/>
      </c>
      <c r="Z12" s="118"/>
      <c r="AA12" s="152"/>
    </row>
    <row r="13" ht="19.5" customHeight="1">
      <c r="A13" s="10"/>
      <c r="B13" s="163"/>
      <c r="C13" s="163"/>
      <c r="D13" s="163"/>
      <c r="E13" s="163"/>
      <c r="F13" s="163"/>
      <c r="G13" s="163"/>
      <c r="H13" s="164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VLOOKUP(J13,'예산'!$B$41:$N$52,2,FALSE)</f>
        <v/>
      </c>
      <c r="M13" s="158">
        <f t="shared" si="7"/>
        <v>0</v>
      </c>
      <c r="N13" s="159"/>
      <c r="O13" s="159"/>
      <c r="Q13" s="160"/>
      <c r="R13" s="10"/>
      <c r="S13" s="10"/>
      <c r="T13" s="10"/>
      <c r="U13" s="151"/>
      <c r="V13" s="116" t="str">
        <f t="shared" si="1"/>
        <v>추가항목</v>
      </c>
      <c r="W13" s="116" t="s">
        <v>19</v>
      </c>
      <c r="X13" s="117">
        <f t="shared" si="2"/>
        <v>0</v>
      </c>
      <c r="Y13" s="122" t="str">
        <f t="shared" si="3"/>
        <v/>
      </c>
      <c r="Z13" s="118"/>
      <c r="AA13" s="152"/>
    </row>
    <row r="14" ht="19.5" customHeight="1">
      <c r="A14" s="10"/>
      <c r="B14" s="153">
        <f t="shared" ref="B14:H14" si="8">B11+7</f>
        <v>46026</v>
      </c>
      <c r="C14" s="154">
        <f t="shared" si="8"/>
        <v>46027</v>
      </c>
      <c r="D14" s="154">
        <f t="shared" si="8"/>
        <v>46028</v>
      </c>
      <c r="E14" s="154">
        <f t="shared" si="8"/>
        <v>46029</v>
      </c>
      <c r="F14" s="154">
        <f t="shared" si="8"/>
        <v>46030</v>
      </c>
      <c r="G14" s="154">
        <f t="shared" si="8"/>
        <v>46031</v>
      </c>
      <c r="H14" s="165">
        <f t="shared" si="8"/>
        <v>46032</v>
      </c>
      <c r="I14" s="10"/>
      <c r="J14" s="166" t="str">
        <f>'항목'!H$3</f>
        <v>의류미용비</v>
      </c>
      <c r="K14" s="167">
        <f t="shared" si="6"/>
        <v>0</v>
      </c>
      <c r="L14" s="168" t="str">
        <f>VLOOKUP(J14,'예산'!$B$41:$N$52,2,FALSE)</f>
        <v/>
      </c>
      <c r="M14" s="169">
        <f t="shared" si="7"/>
        <v>0</v>
      </c>
      <c r="N14" s="170"/>
      <c r="O14" s="170"/>
      <c r="Q14" s="160"/>
      <c r="R14" s="10"/>
      <c r="S14" s="10"/>
      <c r="T14" s="10"/>
      <c r="U14" s="151"/>
      <c r="V14" s="116" t="str">
        <f t="shared" si="1"/>
        <v/>
      </c>
      <c r="W14" s="116" t="s">
        <v>19</v>
      </c>
      <c r="X14" s="117" t="str">
        <f t="shared" si="2"/>
        <v/>
      </c>
      <c r="Y14" s="122" t="str">
        <f t="shared" si="3"/>
        <v/>
      </c>
      <c r="Z14" s="118"/>
      <c r="AA14" s="152"/>
    </row>
    <row r="15" ht="19.5" customHeight="1">
      <c r="A15" s="10"/>
      <c r="B15" s="161" t="str">
        <f t="shared" ref="B15:H15" si="9">IF(MONTH(B14)&lt;&gt;$A$2,"",IF(AND(SUMIF($J$81:$J$300,B14,$R$81:$R$300)=0,B14&lt;=TODAY()),"무지출",SUMIF($J$81:$J$300,B14,$R$81:$R$300)))</f>
        <v>무지출</v>
      </c>
      <c r="C15" s="161" t="str">
        <f t="shared" si="9"/>
        <v>무지출</v>
      </c>
      <c r="D15" s="161" t="str">
        <f t="shared" si="9"/>
        <v>무지출</v>
      </c>
      <c r="E15" s="161" t="str">
        <f t="shared" si="9"/>
        <v>무지출</v>
      </c>
      <c r="F15" s="161" t="str">
        <f t="shared" si="9"/>
        <v>무지출</v>
      </c>
      <c r="G15" s="161" t="str">
        <f t="shared" si="9"/>
        <v>무지출</v>
      </c>
      <c r="H15" s="162" t="str">
        <f t="shared" si="9"/>
        <v>무지출</v>
      </c>
      <c r="I15" s="10"/>
      <c r="J15" s="166" t="str">
        <f>'항목'!I$3</f>
        <v>교육비</v>
      </c>
      <c r="K15" s="167">
        <f t="shared" si="6"/>
        <v>0</v>
      </c>
      <c r="L15" s="168" t="str">
        <f>VLOOKUP(J15,'예산'!$B$41:$N$52,2,FALSE)</f>
        <v/>
      </c>
      <c r="M15" s="169">
        <f t="shared" si="7"/>
        <v>0</v>
      </c>
      <c r="N15" s="170"/>
      <c r="O15" s="170"/>
      <c r="Q15" s="160"/>
      <c r="R15" s="10"/>
      <c r="S15" s="10"/>
      <c r="T15" s="10"/>
      <c r="U15" s="151"/>
      <c r="V15" s="171"/>
      <c r="W15" s="171"/>
      <c r="X15" s="171"/>
      <c r="Y15" s="171"/>
      <c r="Z15" s="118"/>
      <c r="AA15" s="152"/>
    </row>
    <row r="16" ht="19.5" customHeight="1">
      <c r="A16" s="10"/>
      <c r="B16" s="163"/>
      <c r="C16" s="163"/>
      <c r="D16" s="163"/>
      <c r="E16" s="163"/>
      <c r="F16" s="163"/>
      <c r="G16" s="163"/>
      <c r="H16" s="164"/>
      <c r="I16" s="10"/>
      <c r="J16" s="166" t="str">
        <f>'항목'!J$3</f>
        <v>구독료</v>
      </c>
      <c r="K16" s="167">
        <f t="shared" si="6"/>
        <v>0</v>
      </c>
      <c r="L16" s="168" t="str">
        <f>VLOOKUP(J16,'예산'!$B$41:$N$52,2,FALSE)</f>
        <v/>
      </c>
      <c r="M16" s="169">
        <f t="shared" si="7"/>
        <v>0</v>
      </c>
      <c r="N16" s="170"/>
      <c r="O16" s="170"/>
      <c r="Q16" s="160"/>
      <c r="R16" s="10"/>
      <c r="S16" s="10"/>
      <c r="T16" s="10"/>
      <c r="U16" s="118"/>
      <c r="V16" s="171"/>
      <c r="W16" s="171"/>
      <c r="X16" s="171"/>
      <c r="Y16" s="171"/>
      <c r="Z16" s="118"/>
      <c r="AA16" s="152"/>
    </row>
    <row r="17" ht="19.5" customHeight="1">
      <c r="A17" s="10"/>
      <c r="B17" s="153">
        <f t="shared" ref="B17:H17" si="10">B11+14</f>
        <v>46033</v>
      </c>
      <c r="C17" s="154">
        <f t="shared" si="10"/>
        <v>46034</v>
      </c>
      <c r="D17" s="154">
        <f t="shared" si="10"/>
        <v>46035</v>
      </c>
      <c r="E17" s="154">
        <f t="shared" si="10"/>
        <v>46036</v>
      </c>
      <c r="F17" s="154">
        <f t="shared" si="10"/>
        <v>46037</v>
      </c>
      <c r="G17" s="154">
        <f t="shared" si="10"/>
        <v>46038</v>
      </c>
      <c r="H17" s="165">
        <f t="shared" si="10"/>
        <v>46039</v>
      </c>
      <c r="I17" s="10"/>
      <c r="J17" s="166" t="str">
        <f>'항목'!K$3</f>
        <v>의료보험비</v>
      </c>
      <c r="K17" s="167">
        <f t="shared" si="6"/>
        <v>0</v>
      </c>
      <c r="L17" s="168" t="str">
        <f>VLOOKUP(J17,'예산'!$B$41:$N$52,2,FALSE)</f>
        <v/>
      </c>
      <c r="M17" s="169">
        <f t="shared" si="7"/>
        <v>0</v>
      </c>
      <c r="N17" s="170"/>
      <c r="O17" s="170"/>
      <c r="Q17" s="160"/>
      <c r="R17" s="10"/>
      <c r="S17" s="10"/>
      <c r="T17" s="10"/>
      <c r="U17" s="118"/>
      <c r="V17" s="171"/>
      <c r="W17" s="171"/>
      <c r="X17" s="171"/>
      <c r="Y17" s="171"/>
      <c r="Z17" s="118"/>
    </row>
    <row r="18" ht="19.5" customHeight="1">
      <c r="A18" s="10"/>
      <c r="B18" s="161" t="str">
        <f t="shared" ref="B18:H18" si="11">IF(MONTH(B17)&lt;&gt;$A$2,"",IF(AND(SUMIF($J$81:$J$300,B17,$R$81:$R$300)=0,B17&lt;=TODAY()),"무지출",SUMIF($J$81:$J$300,B17,$R$81:$R$300)))</f>
        <v>무지출</v>
      </c>
      <c r="C18" s="161" t="str">
        <f t="shared" si="11"/>
        <v>무지출</v>
      </c>
      <c r="D18" s="161" t="str">
        <f t="shared" si="11"/>
        <v>무지출</v>
      </c>
      <c r="E18" s="161" t="str">
        <f t="shared" si="11"/>
        <v>무지출</v>
      </c>
      <c r="F18" s="161" t="str">
        <f t="shared" si="11"/>
        <v>무지출</v>
      </c>
      <c r="G18" s="161" t="str">
        <f t="shared" si="11"/>
        <v>무지출</v>
      </c>
      <c r="H18" s="162" t="str">
        <f t="shared" si="11"/>
        <v>무지출</v>
      </c>
      <c r="I18" s="10"/>
      <c r="J18" s="166" t="str">
        <f>'항목'!L$3</f>
        <v>유류교통비</v>
      </c>
      <c r="K18" s="167">
        <f t="shared" si="6"/>
        <v>0</v>
      </c>
      <c r="L18" s="168" t="str">
        <f>VLOOKUP(J18,'예산'!$B$41:$N$52,2,FALSE)</f>
        <v/>
      </c>
      <c r="M18" s="169">
        <f t="shared" si="7"/>
        <v>0</v>
      </c>
      <c r="N18" s="170"/>
      <c r="O18" s="170"/>
      <c r="Q18" s="160"/>
      <c r="R18" s="10"/>
      <c r="S18" s="10"/>
      <c r="T18" s="10"/>
      <c r="U18" s="118"/>
      <c r="V18" s="171"/>
      <c r="W18" s="171"/>
      <c r="X18" s="171"/>
      <c r="Y18" s="171"/>
      <c r="Z18" s="118"/>
    </row>
    <row r="19" ht="19.5" customHeight="1">
      <c r="A19" s="10"/>
      <c r="B19" s="163"/>
      <c r="C19" s="163"/>
      <c r="D19" s="163"/>
      <c r="E19" s="163"/>
      <c r="F19" s="163"/>
      <c r="G19" s="163"/>
      <c r="H19" s="164"/>
      <c r="I19" s="10"/>
      <c r="J19" s="166" t="str">
        <f>'항목'!M$3</f>
        <v>통신비</v>
      </c>
      <c r="K19" s="167">
        <f t="shared" si="6"/>
        <v>0</v>
      </c>
      <c r="L19" s="168" t="str">
        <f>VLOOKUP(J19,'예산'!$B$41:$N$52,2,FALSE)</f>
        <v/>
      </c>
      <c r="M19" s="169">
        <f t="shared" si="7"/>
        <v>0</v>
      </c>
      <c r="N19" s="170"/>
      <c r="O19" s="170"/>
      <c r="Q19" s="160"/>
      <c r="R19" s="10"/>
      <c r="S19" s="10"/>
      <c r="T19" s="10"/>
      <c r="U19" s="118"/>
      <c r="V19" s="171"/>
      <c r="W19" s="171"/>
      <c r="X19" s="171"/>
      <c r="Y19" s="171"/>
      <c r="Z19" s="118"/>
    </row>
    <row r="20" ht="19.5" customHeight="1">
      <c r="A20" s="10"/>
      <c r="B20" s="153">
        <f t="shared" ref="B20:H20" si="12">B11+21</f>
        <v>46040</v>
      </c>
      <c r="C20" s="154">
        <f t="shared" si="12"/>
        <v>46041</v>
      </c>
      <c r="D20" s="154">
        <f t="shared" si="12"/>
        <v>46042</v>
      </c>
      <c r="E20" s="154">
        <f t="shared" si="12"/>
        <v>46043</v>
      </c>
      <c r="F20" s="154">
        <f t="shared" si="12"/>
        <v>46044</v>
      </c>
      <c r="G20" s="154">
        <f t="shared" si="12"/>
        <v>46045</v>
      </c>
      <c r="H20" s="165">
        <f t="shared" si="12"/>
        <v>46046</v>
      </c>
      <c r="I20" s="10"/>
      <c r="J20" s="166" t="str">
        <f>'항목'!N$3</f>
        <v>경조사회비</v>
      </c>
      <c r="K20" s="167">
        <f t="shared" si="6"/>
        <v>0</v>
      </c>
      <c r="L20" s="168" t="str">
        <f>VLOOKUP(J20,'예산'!$B$41:$N$52,2,FALSE)</f>
        <v/>
      </c>
      <c r="M20" s="169">
        <f t="shared" si="7"/>
        <v>0</v>
      </c>
      <c r="N20" s="170"/>
      <c r="O20" s="170"/>
      <c r="Q20" s="160"/>
      <c r="R20" s="10"/>
      <c r="S20" s="10"/>
      <c r="T20" s="10"/>
      <c r="U20" s="118"/>
      <c r="V20" s="171"/>
      <c r="W20" s="171"/>
      <c r="X20" s="171"/>
      <c r="Y20" s="171"/>
      <c r="Z20" s="118"/>
    </row>
    <row r="21" ht="19.5" customHeight="1">
      <c r="A21" s="10"/>
      <c r="B21" s="161" t="str">
        <f t="shared" ref="B21:H21" si="13">IF(MONTH(B20)&lt;&gt;$A$2,"",IF(AND(SUMIF($J$81:$J$300,B20,$R$81:$R$300)=0,B20&lt;=TODAY()),"무지출",SUMIF($J$81:$J$300,B20,$R$81:$R$300)))</f>
        <v>무지출</v>
      </c>
      <c r="C21" s="161" t="str">
        <f t="shared" si="13"/>
        <v>무지출</v>
      </c>
      <c r="D21" s="161" t="str">
        <f t="shared" si="13"/>
        <v>무지출</v>
      </c>
      <c r="E21" s="161" t="str">
        <f t="shared" si="13"/>
        <v>무지출</v>
      </c>
      <c r="F21" s="161" t="str">
        <f t="shared" si="13"/>
        <v>무지출</v>
      </c>
      <c r="G21" s="161" t="str">
        <f t="shared" si="13"/>
        <v>무지출</v>
      </c>
      <c r="H21" s="162" t="str">
        <f t="shared" si="13"/>
        <v>무지출</v>
      </c>
      <c r="I21" s="10"/>
      <c r="J21" s="172" t="str">
        <f>'항목'!O$3</f>
        <v>용돈</v>
      </c>
      <c r="K21" s="173">
        <f t="shared" si="6"/>
        <v>0</v>
      </c>
      <c r="L21" s="168" t="str">
        <f>VLOOKUP(J21,'예산'!$B$41:$N$52,2,FALSE)</f>
        <v/>
      </c>
      <c r="M21" s="169">
        <f t="shared" si="7"/>
        <v>0</v>
      </c>
      <c r="N21" s="170"/>
      <c r="O21" s="170"/>
      <c r="Q21" s="160"/>
      <c r="R21" s="10"/>
      <c r="S21" s="10"/>
      <c r="T21" s="10"/>
      <c r="U21" s="10"/>
      <c r="V21" s="171"/>
      <c r="W21" s="171"/>
      <c r="X21" s="171"/>
      <c r="Y21" s="171"/>
      <c r="Z21" s="10"/>
    </row>
    <row r="22" ht="19.5" customHeight="1">
      <c r="A22" s="10"/>
      <c r="B22" s="163"/>
      <c r="C22" s="163"/>
      <c r="D22" s="163"/>
      <c r="E22" s="163"/>
      <c r="F22" s="163"/>
      <c r="G22" s="163"/>
      <c r="H22" s="164"/>
      <c r="I22" s="10"/>
      <c r="J22" s="172" t="str">
        <f>'항목'!P$3</f>
        <v>추가항목</v>
      </c>
      <c r="K22" s="174">
        <f t="shared" si="6"/>
        <v>0</v>
      </c>
      <c r="L22" s="175" t="str">
        <f>VLOOKUP(J22,'예산'!$B$41:$N$52,2,FALSE)</f>
        <v/>
      </c>
      <c r="M22" s="176">
        <f t="shared" si="7"/>
        <v>0</v>
      </c>
      <c r="N22" s="177"/>
      <c r="O22" s="177"/>
      <c r="Q22" s="160"/>
      <c r="R22" s="10"/>
      <c r="S22" s="10"/>
      <c r="T22" s="10"/>
      <c r="U22" s="10"/>
      <c r="V22" s="171"/>
      <c r="W22" s="171"/>
      <c r="X22" s="171"/>
      <c r="Y22" s="171"/>
      <c r="Z22" s="10"/>
    </row>
    <row r="23" ht="19.5" customHeight="1">
      <c r="A23" s="10"/>
      <c r="B23" s="153">
        <f t="shared" ref="B23:H23" si="14">B11+28</f>
        <v>46047</v>
      </c>
      <c r="C23" s="154">
        <f t="shared" si="14"/>
        <v>46048</v>
      </c>
      <c r="D23" s="154">
        <f t="shared" si="14"/>
        <v>46049</v>
      </c>
      <c r="E23" s="154">
        <f t="shared" si="14"/>
        <v>46050</v>
      </c>
      <c r="F23" s="154">
        <f t="shared" si="14"/>
        <v>46051</v>
      </c>
      <c r="G23" s="154">
        <f t="shared" si="14"/>
        <v>46052</v>
      </c>
      <c r="H23" s="165">
        <f t="shared" si="14"/>
        <v>46053</v>
      </c>
      <c r="I23" s="10"/>
      <c r="J23" s="18"/>
      <c r="K23" s="178"/>
      <c r="L23" s="178"/>
      <c r="M23" s="179"/>
      <c r="N23" s="180"/>
      <c r="O23" s="180"/>
      <c r="Q23" s="160"/>
      <c r="R23" s="10"/>
      <c r="S23" s="10"/>
      <c r="T23" s="10"/>
      <c r="U23" s="10"/>
      <c r="V23" s="171"/>
      <c r="W23" s="171"/>
      <c r="X23" s="171"/>
      <c r="Y23" s="171"/>
      <c r="Z23" s="10"/>
    </row>
    <row r="24" ht="19.5" customHeight="1">
      <c r="A24" s="10"/>
      <c r="B24" s="161" t="str">
        <f t="shared" ref="B24:H24" si="15">IF(MONTH(B23)&lt;&gt;$A$2,"",IF(AND(SUMIF($J$81:$J$300,B23,$R$81:$R$300)=0,B23&lt;=TODAY()),"무지출",SUMIF($J$81:$J$300,B23,$R$81:$R$300)))</f>
        <v>무지출</v>
      </c>
      <c r="C24" s="161" t="str">
        <f t="shared" si="15"/>
        <v>무지출</v>
      </c>
      <c r="D24" s="161" t="str">
        <f t="shared" si="15"/>
        <v>무지출</v>
      </c>
      <c r="E24" s="161" t="str">
        <f t="shared" si="15"/>
        <v>무지출</v>
      </c>
      <c r="F24" s="161" t="str">
        <f t="shared" si="15"/>
        <v>무지출</v>
      </c>
      <c r="G24" s="161" t="str">
        <f t="shared" si="15"/>
        <v>무지출</v>
      </c>
      <c r="H24" s="162" t="str">
        <f t="shared" si="15"/>
        <v>무지출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</row>
    <row r="25" ht="19.5" customHeight="1">
      <c r="A25" s="10"/>
      <c r="B25" s="163"/>
      <c r="C25" s="163"/>
      <c r="D25" s="163"/>
      <c r="E25" s="163"/>
      <c r="F25" s="163"/>
      <c r="G25" s="163"/>
      <c r="H25" s="164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</row>
    <row r="26" ht="19.5" customHeight="1">
      <c r="A26" s="10"/>
      <c r="B26" s="153">
        <f t="shared" ref="B26:H26" si="16">B11+35</f>
        <v>46054</v>
      </c>
      <c r="C26" s="154">
        <f t="shared" si="16"/>
        <v>46055</v>
      </c>
      <c r="D26" s="154">
        <f t="shared" si="16"/>
        <v>46056</v>
      </c>
      <c r="E26" s="154">
        <f t="shared" si="16"/>
        <v>46057</v>
      </c>
      <c r="F26" s="154">
        <f t="shared" si="16"/>
        <v>46058</v>
      </c>
      <c r="G26" s="154">
        <f t="shared" si="16"/>
        <v>46059</v>
      </c>
      <c r="H26" s="165">
        <f t="shared" si="16"/>
        <v>46060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</row>
    <row r="27" ht="19.5" customHeight="1">
      <c r="A27" s="10"/>
      <c r="B27" s="161" t="str">
        <f t="shared" ref="B27:H27" si="17">IF(MONTH(B26)&lt;&gt;$A$2,"",IF(AND(SUMIF($J$81:$J$300,B26,$R$81:$R$300)=0,B26&lt;=TODAY()),"무지출",SUMIF($J$81:$J$300,B26,$R$81:$R$300)))</f>
        <v/>
      </c>
      <c r="C27" s="161" t="str">
        <f t="shared" si="17"/>
        <v/>
      </c>
      <c r="D27" s="161" t="str">
        <f t="shared" si="17"/>
        <v/>
      </c>
      <c r="E27" s="161" t="str">
        <f t="shared" si="17"/>
        <v/>
      </c>
      <c r="F27" s="161" t="str">
        <f t="shared" si="17"/>
        <v/>
      </c>
      <c r="G27" s="161" t="str">
        <f t="shared" si="17"/>
        <v/>
      </c>
      <c r="H27" s="162" t="str">
        <f t="shared" si="17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</row>
    <row r="28" ht="19.5" customHeight="1">
      <c r="A28" s="10"/>
      <c r="B28" s="184"/>
      <c r="C28" s="184"/>
      <c r="D28" s="184"/>
      <c r="E28" s="184"/>
      <c r="F28" s="184"/>
      <c r="G28" s="184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29"/>
      <c r="V30" s="10"/>
      <c r="W30" s="10"/>
      <c r="X30" s="10"/>
      <c r="Y30" s="10"/>
      <c r="Z30" s="10"/>
      <c r="AA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9.5" customHeight="1">
      <c r="A32" s="10"/>
      <c r="B32" s="130" t="s">
        <v>179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">
        <v>18</v>
      </c>
      <c r="K32" s="131">
        <f>SUM($R$34:$R$53)</f>
        <v>0</v>
      </c>
      <c r="L32" s="10"/>
      <c r="M32" s="185"/>
      <c r="N32" s="185"/>
      <c r="O32" s="186"/>
      <c r="P32" s="133"/>
      <c r="Q32" s="134"/>
      <c r="R32" s="134"/>
      <c r="S32" s="12"/>
      <c r="T32" s="12"/>
      <c r="U32" s="10"/>
      <c r="V32" s="10"/>
      <c r="W32" s="10"/>
      <c r="X32" s="10"/>
      <c r="Y32" s="10"/>
      <c r="Z32" s="10"/>
      <c r="AA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10"/>
      <c r="W33" s="10"/>
      <c r="X33" s="10"/>
      <c r="Y33" s="10"/>
      <c r="Z33" s="10"/>
      <c r="AA33" s="10"/>
    </row>
    <row r="34" ht="18.0" customHeight="1">
      <c r="A34" s="10"/>
      <c r="B34" s="192">
        <v>46023.0</v>
      </c>
      <c r="C34" s="193"/>
      <c r="D34" s="193"/>
      <c r="E34" s="194"/>
      <c r="F34" s="195"/>
      <c r="G34" s="196"/>
      <c r="H34" s="197"/>
      <c r="I34" s="129"/>
      <c r="J34" s="198"/>
      <c r="K34" s="193"/>
      <c r="L34" s="193"/>
      <c r="M34" s="193"/>
      <c r="N34" s="199"/>
      <c r="O34" s="200"/>
      <c r="P34" s="201"/>
      <c r="Q34" s="202"/>
      <c r="R34" s="203" t="str">
        <f t="shared" ref="R34:R53" si="18">IF(P34="","",P34-Q34)</f>
        <v/>
      </c>
      <c r="S34" s="204"/>
      <c r="T34" s="205"/>
      <c r="U34" s="10"/>
      <c r="V34" s="28"/>
      <c r="W34" s="10"/>
      <c r="X34" s="10"/>
      <c r="Y34" s="10"/>
      <c r="Z34" s="10"/>
      <c r="AA34" s="10"/>
    </row>
    <row r="35" ht="18.0" customHeight="1">
      <c r="A35" s="10"/>
      <c r="B35" s="198"/>
      <c r="C35" s="193"/>
      <c r="D35" s="80"/>
      <c r="E35" s="206"/>
      <c r="F35" s="207"/>
      <c r="G35" s="208"/>
      <c r="H35" s="201"/>
      <c r="I35" s="129"/>
      <c r="J35" s="198"/>
      <c r="K35" s="209"/>
      <c r="L35" s="193"/>
      <c r="M35" s="209"/>
      <c r="N35" s="199"/>
      <c r="O35" s="200"/>
      <c r="P35" s="201"/>
      <c r="Q35" s="202"/>
      <c r="R35" s="203" t="str">
        <f t="shared" si="18"/>
        <v/>
      </c>
      <c r="S35" s="199"/>
      <c r="T35" s="210"/>
      <c r="U35" s="10"/>
      <c r="V35" s="10"/>
      <c r="W35" s="10"/>
      <c r="X35" s="10"/>
      <c r="Y35" s="10"/>
      <c r="Z35" s="10"/>
      <c r="AA35" s="10"/>
    </row>
    <row r="36" ht="18.0" customHeight="1">
      <c r="A36" s="10"/>
      <c r="B36" s="198"/>
      <c r="C36" s="193"/>
      <c r="D36" s="80"/>
      <c r="E36" s="206"/>
      <c r="F36" s="207"/>
      <c r="G36" s="208"/>
      <c r="H36" s="201"/>
      <c r="I36" s="129"/>
      <c r="J36" s="198"/>
      <c r="K36" s="209"/>
      <c r="L36" s="193"/>
      <c r="M36" s="209"/>
      <c r="N36" s="199"/>
      <c r="O36" s="200"/>
      <c r="P36" s="201"/>
      <c r="Q36" s="202"/>
      <c r="R36" s="203" t="str">
        <f t="shared" si="18"/>
        <v/>
      </c>
      <c r="S36" s="199"/>
      <c r="T36" s="210"/>
      <c r="U36" s="10"/>
      <c r="V36" s="10"/>
      <c r="W36" s="10"/>
      <c r="X36" s="10"/>
      <c r="Y36" s="10"/>
      <c r="Z36" s="10"/>
      <c r="AA36" s="10"/>
    </row>
    <row r="37" ht="18.0" customHeight="1">
      <c r="A37" s="10"/>
      <c r="B37" s="198"/>
      <c r="C37" s="193"/>
      <c r="D37" s="80"/>
      <c r="E37" s="206"/>
      <c r="F37" s="207"/>
      <c r="G37" s="208"/>
      <c r="H37" s="201"/>
      <c r="I37" s="129"/>
      <c r="J37" s="198"/>
      <c r="K37" s="209"/>
      <c r="L37" s="193"/>
      <c r="M37" s="209"/>
      <c r="N37" s="199"/>
      <c r="O37" s="200"/>
      <c r="P37" s="201"/>
      <c r="Q37" s="202"/>
      <c r="R37" s="203" t="str">
        <f t="shared" si="18"/>
        <v/>
      </c>
      <c r="S37" s="199"/>
      <c r="T37" s="210"/>
      <c r="U37" s="10"/>
      <c r="V37" s="10"/>
      <c r="W37" s="10"/>
      <c r="X37" s="10"/>
      <c r="Y37" s="10"/>
      <c r="Z37" s="10"/>
      <c r="AA37" s="10"/>
    </row>
    <row r="38" ht="18.0" customHeight="1">
      <c r="A38" s="10"/>
      <c r="B38" s="198"/>
      <c r="C38" s="193"/>
      <c r="D38" s="80"/>
      <c r="E38" s="206"/>
      <c r="F38" s="207"/>
      <c r="G38" s="208"/>
      <c r="H38" s="201"/>
      <c r="I38" s="129"/>
      <c r="J38" s="198"/>
      <c r="K38" s="209"/>
      <c r="L38" s="193"/>
      <c r="M38" s="209"/>
      <c r="N38" s="199"/>
      <c r="O38" s="200"/>
      <c r="P38" s="201"/>
      <c r="Q38" s="202"/>
      <c r="R38" s="203" t="str">
        <f t="shared" si="18"/>
        <v/>
      </c>
      <c r="S38" s="199"/>
      <c r="T38" s="210"/>
      <c r="U38" s="10"/>
      <c r="V38" s="10"/>
      <c r="W38" s="10"/>
      <c r="X38" s="10"/>
      <c r="Y38" s="10"/>
      <c r="Z38" s="10"/>
      <c r="AA38" s="10"/>
    </row>
    <row r="39" ht="18.0" customHeight="1">
      <c r="A39" s="10"/>
      <c r="B39" s="198"/>
      <c r="C39" s="193"/>
      <c r="D39" s="77"/>
      <c r="E39" s="206"/>
      <c r="F39" s="207"/>
      <c r="G39" s="208"/>
      <c r="H39" s="201"/>
      <c r="I39" s="129"/>
      <c r="J39" s="198"/>
      <c r="K39" s="209"/>
      <c r="L39" s="193"/>
      <c r="M39" s="209"/>
      <c r="N39" s="199"/>
      <c r="O39" s="200"/>
      <c r="P39" s="201"/>
      <c r="Q39" s="202"/>
      <c r="R39" s="203" t="str">
        <f t="shared" si="18"/>
        <v/>
      </c>
      <c r="S39" s="202"/>
      <c r="T39" s="211"/>
      <c r="U39" s="10"/>
      <c r="V39" s="10"/>
      <c r="W39" s="10"/>
      <c r="X39" s="10"/>
      <c r="Y39" s="10"/>
      <c r="Z39" s="10"/>
      <c r="AA39" s="10"/>
    </row>
    <row r="40" ht="18.0" customHeight="1">
      <c r="A40" s="10"/>
      <c r="B40" s="198"/>
      <c r="C40" s="193"/>
      <c r="D40" s="77"/>
      <c r="E40" s="206"/>
      <c r="F40" s="207"/>
      <c r="G40" s="208"/>
      <c r="H40" s="201"/>
      <c r="I40" s="129"/>
      <c r="J40" s="198"/>
      <c r="K40" s="209"/>
      <c r="L40" s="193"/>
      <c r="M40" s="209"/>
      <c r="N40" s="199"/>
      <c r="O40" s="200"/>
      <c r="P40" s="202"/>
      <c r="Q40" s="202"/>
      <c r="R40" s="203" t="str">
        <f t="shared" si="18"/>
        <v/>
      </c>
      <c r="S40" s="199"/>
      <c r="T40" s="210"/>
      <c r="U40" s="10"/>
      <c r="V40" s="10"/>
      <c r="W40" s="10"/>
      <c r="X40" s="10"/>
      <c r="Y40" s="10"/>
      <c r="Z40" s="10"/>
      <c r="AA40" s="10"/>
    </row>
    <row r="41" ht="18.0" customHeight="1">
      <c r="A41" s="10"/>
      <c r="B41" s="198"/>
      <c r="C41" s="193"/>
      <c r="D41" s="77"/>
      <c r="E41" s="206"/>
      <c r="F41" s="207"/>
      <c r="G41" s="208"/>
      <c r="H41" s="201"/>
      <c r="I41" s="129"/>
      <c r="J41" s="198"/>
      <c r="K41" s="209"/>
      <c r="L41" s="193"/>
      <c r="M41" s="209"/>
      <c r="N41" s="199"/>
      <c r="O41" s="200"/>
      <c r="P41" s="202"/>
      <c r="Q41" s="202"/>
      <c r="R41" s="203" t="str">
        <f t="shared" si="18"/>
        <v/>
      </c>
      <c r="S41" s="199"/>
      <c r="T41" s="210"/>
      <c r="U41" s="10"/>
      <c r="V41" s="10"/>
      <c r="W41" s="10"/>
      <c r="X41" s="10"/>
      <c r="Y41" s="10"/>
      <c r="Z41" s="10"/>
      <c r="AA41" s="10"/>
    </row>
    <row r="42" ht="18.0" customHeight="1">
      <c r="A42" s="10"/>
      <c r="B42" s="198"/>
      <c r="C42" s="193"/>
      <c r="D42" s="77"/>
      <c r="E42" s="206"/>
      <c r="F42" s="207"/>
      <c r="G42" s="208"/>
      <c r="H42" s="201"/>
      <c r="I42" s="129"/>
      <c r="J42" s="198"/>
      <c r="K42" s="209"/>
      <c r="L42" s="193"/>
      <c r="M42" s="209"/>
      <c r="N42" s="199"/>
      <c r="O42" s="200"/>
      <c r="P42" s="202"/>
      <c r="Q42" s="202"/>
      <c r="R42" s="203" t="str">
        <f t="shared" si="18"/>
        <v/>
      </c>
      <c r="S42" s="202"/>
      <c r="T42" s="211"/>
      <c r="U42" s="10"/>
      <c r="V42" s="10"/>
      <c r="W42" s="10"/>
      <c r="X42" s="10"/>
      <c r="Y42" s="10"/>
      <c r="Z42" s="10"/>
      <c r="AA42" s="10"/>
    </row>
    <row r="43" ht="18.0" customHeight="1">
      <c r="A43" s="10"/>
      <c r="B43" s="198"/>
      <c r="C43" s="193"/>
      <c r="D43" s="77"/>
      <c r="E43" s="206"/>
      <c r="F43" s="207"/>
      <c r="G43" s="208"/>
      <c r="H43" s="201"/>
      <c r="I43" s="129"/>
      <c r="J43" s="198"/>
      <c r="K43" s="209"/>
      <c r="L43" s="193"/>
      <c r="M43" s="209"/>
      <c r="N43" s="199"/>
      <c r="O43" s="200"/>
      <c r="P43" s="202"/>
      <c r="Q43" s="202"/>
      <c r="R43" s="203" t="str">
        <f t="shared" si="18"/>
        <v/>
      </c>
      <c r="S43" s="202"/>
      <c r="T43" s="211"/>
      <c r="U43" s="10"/>
      <c r="V43" s="10"/>
      <c r="W43" s="10"/>
      <c r="X43" s="10"/>
      <c r="Y43" s="10"/>
      <c r="Z43" s="10"/>
      <c r="AA43" s="10"/>
    </row>
    <row r="44" ht="18.0" customHeight="1">
      <c r="A44" s="10"/>
      <c r="B44" s="198"/>
      <c r="C44" s="193"/>
      <c r="D44" s="77"/>
      <c r="E44" s="206"/>
      <c r="F44" s="207"/>
      <c r="G44" s="208"/>
      <c r="H44" s="201"/>
      <c r="I44" s="129"/>
      <c r="J44" s="198"/>
      <c r="K44" s="209"/>
      <c r="L44" s="193"/>
      <c r="M44" s="209"/>
      <c r="N44" s="199"/>
      <c r="O44" s="200"/>
      <c r="P44" s="202"/>
      <c r="Q44" s="202"/>
      <c r="R44" s="203" t="str">
        <f t="shared" si="18"/>
        <v/>
      </c>
      <c r="S44" s="202"/>
      <c r="T44" s="211"/>
      <c r="U44" s="10"/>
      <c r="V44" s="10"/>
      <c r="W44" s="10"/>
      <c r="X44" s="10"/>
      <c r="Y44" s="10"/>
      <c r="Z44" s="10"/>
      <c r="AA44" s="10"/>
    </row>
    <row r="45" ht="18.0" customHeight="1">
      <c r="A45" s="10"/>
      <c r="B45" s="198"/>
      <c r="C45" s="193"/>
      <c r="D45" s="77"/>
      <c r="E45" s="206"/>
      <c r="F45" s="207"/>
      <c r="G45" s="208"/>
      <c r="H45" s="201"/>
      <c r="I45" s="129"/>
      <c r="J45" s="198"/>
      <c r="K45" s="209"/>
      <c r="L45" s="193"/>
      <c r="M45" s="209"/>
      <c r="N45" s="199"/>
      <c r="O45" s="200"/>
      <c r="P45" s="212"/>
      <c r="Q45" s="212"/>
      <c r="R45" s="203" t="str">
        <f t="shared" si="18"/>
        <v/>
      </c>
      <c r="S45" s="202"/>
      <c r="T45" s="211"/>
      <c r="U45" s="10"/>
      <c r="V45" s="10"/>
      <c r="W45" s="10"/>
      <c r="X45" s="10"/>
      <c r="Y45" s="10"/>
      <c r="Z45" s="10"/>
      <c r="AA45" s="10"/>
    </row>
    <row r="46" ht="18.0" customHeight="1">
      <c r="A46" s="10"/>
      <c r="B46" s="198"/>
      <c r="C46" s="193"/>
      <c r="D46" s="77"/>
      <c r="E46" s="206"/>
      <c r="F46" s="207"/>
      <c r="G46" s="208"/>
      <c r="H46" s="201"/>
      <c r="I46" s="129"/>
      <c r="J46" s="213"/>
      <c r="K46" s="209"/>
      <c r="L46" s="193"/>
      <c r="M46" s="209"/>
      <c r="N46" s="199"/>
      <c r="O46" s="200"/>
      <c r="P46" s="212"/>
      <c r="Q46" s="212"/>
      <c r="R46" s="203" t="str">
        <f t="shared" si="18"/>
        <v/>
      </c>
      <c r="S46" s="202"/>
      <c r="T46" s="211"/>
      <c r="U46" s="10"/>
      <c r="V46" s="10"/>
      <c r="W46" s="10"/>
      <c r="X46" s="10"/>
      <c r="Y46" s="10"/>
      <c r="Z46" s="10"/>
      <c r="AA46" s="10"/>
    </row>
    <row r="47" ht="18.0" customHeight="1">
      <c r="A47" s="10"/>
      <c r="B47" s="198"/>
      <c r="C47" s="193"/>
      <c r="D47" s="77"/>
      <c r="E47" s="206"/>
      <c r="F47" s="207"/>
      <c r="G47" s="208"/>
      <c r="H47" s="201"/>
      <c r="I47" s="129"/>
      <c r="J47" s="213"/>
      <c r="K47" s="209"/>
      <c r="L47" s="193"/>
      <c r="M47" s="209"/>
      <c r="N47" s="199"/>
      <c r="O47" s="200"/>
      <c r="P47" s="212"/>
      <c r="Q47" s="212"/>
      <c r="R47" s="203" t="str">
        <f t="shared" si="18"/>
        <v/>
      </c>
      <c r="S47" s="202"/>
      <c r="T47" s="211"/>
      <c r="U47" s="10"/>
      <c r="V47" s="10"/>
      <c r="W47" s="10"/>
      <c r="X47" s="10"/>
      <c r="Y47" s="10"/>
      <c r="Z47" s="10"/>
      <c r="AA47" s="10"/>
    </row>
    <row r="48" ht="18.0" customHeight="1">
      <c r="A48" s="10"/>
      <c r="B48" s="198"/>
      <c r="C48" s="193"/>
      <c r="D48" s="77"/>
      <c r="E48" s="206"/>
      <c r="F48" s="207"/>
      <c r="G48" s="208"/>
      <c r="H48" s="201"/>
      <c r="I48" s="129"/>
      <c r="J48" s="213"/>
      <c r="K48" s="209"/>
      <c r="L48" s="193"/>
      <c r="M48" s="209"/>
      <c r="N48" s="199"/>
      <c r="O48" s="200"/>
      <c r="P48" s="212"/>
      <c r="Q48" s="212"/>
      <c r="R48" s="203" t="str">
        <f t="shared" si="18"/>
        <v/>
      </c>
      <c r="S48" s="202"/>
      <c r="T48" s="211"/>
      <c r="U48" s="10"/>
      <c r="V48" s="10"/>
      <c r="W48" s="10"/>
      <c r="X48" s="10"/>
      <c r="Y48" s="10"/>
      <c r="Z48" s="10"/>
      <c r="AA48" s="10"/>
    </row>
    <row r="49" ht="18.0" customHeight="1">
      <c r="A49" s="10"/>
      <c r="B49" s="198"/>
      <c r="C49" s="193"/>
      <c r="D49" s="77"/>
      <c r="E49" s="206"/>
      <c r="F49" s="207"/>
      <c r="G49" s="208"/>
      <c r="H49" s="201"/>
      <c r="I49" s="129"/>
      <c r="J49" s="213"/>
      <c r="K49" s="209"/>
      <c r="L49" s="193"/>
      <c r="M49" s="209"/>
      <c r="N49" s="199"/>
      <c r="O49" s="200"/>
      <c r="P49" s="212"/>
      <c r="Q49" s="212"/>
      <c r="R49" s="203" t="str">
        <f t="shared" si="18"/>
        <v/>
      </c>
      <c r="S49" s="202"/>
      <c r="T49" s="211"/>
      <c r="U49" s="10"/>
      <c r="V49" s="10"/>
      <c r="W49" s="10"/>
      <c r="X49" s="10"/>
      <c r="Y49" s="10"/>
      <c r="Z49" s="10"/>
      <c r="AA49" s="10"/>
    </row>
    <row r="50" ht="18.0" customHeight="1">
      <c r="A50" s="10"/>
      <c r="B50" s="198"/>
      <c r="C50" s="193"/>
      <c r="D50" s="77"/>
      <c r="E50" s="206"/>
      <c r="F50" s="207"/>
      <c r="G50" s="208"/>
      <c r="H50" s="201"/>
      <c r="I50" s="129"/>
      <c r="J50" s="213"/>
      <c r="K50" s="209"/>
      <c r="L50" s="193"/>
      <c r="M50" s="209"/>
      <c r="N50" s="199"/>
      <c r="O50" s="200"/>
      <c r="P50" s="212"/>
      <c r="Q50" s="212"/>
      <c r="R50" s="203" t="str">
        <f t="shared" si="18"/>
        <v/>
      </c>
      <c r="S50" s="202"/>
      <c r="T50" s="211"/>
      <c r="U50" s="10"/>
      <c r="V50" s="10"/>
      <c r="W50" s="10"/>
      <c r="X50" s="10"/>
      <c r="Y50" s="10"/>
      <c r="Z50" s="10"/>
      <c r="AA50" s="10"/>
    </row>
    <row r="51" ht="18.0" customHeight="1">
      <c r="A51" s="10"/>
      <c r="B51" s="198"/>
      <c r="C51" s="193"/>
      <c r="D51" s="77"/>
      <c r="E51" s="206"/>
      <c r="F51" s="207"/>
      <c r="G51" s="208"/>
      <c r="H51" s="201"/>
      <c r="I51" s="129"/>
      <c r="J51" s="213"/>
      <c r="K51" s="209"/>
      <c r="L51" s="193"/>
      <c r="M51" s="209"/>
      <c r="N51" s="199"/>
      <c r="O51" s="200"/>
      <c r="P51" s="212"/>
      <c r="Q51" s="212"/>
      <c r="R51" s="203" t="str">
        <f t="shared" si="18"/>
        <v/>
      </c>
      <c r="S51" s="202"/>
      <c r="T51" s="211"/>
      <c r="U51" s="10"/>
      <c r="V51" s="10"/>
      <c r="W51" s="10"/>
      <c r="X51" s="10"/>
      <c r="Y51" s="10"/>
      <c r="Z51" s="10"/>
      <c r="AA51" s="10"/>
    </row>
    <row r="52" ht="18.0" customHeight="1">
      <c r="A52" s="10"/>
      <c r="B52" s="198"/>
      <c r="C52" s="193"/>
      <c r="D52" s="77"/>
      <c r="E52" s="206"/>
      <c r="F52" s="207"/>
      <c r="G52" s="208"/>
      <c r="H52" s="201"/>
      <c r="I52" s="129"/>
      <c r="J52" s="213"/>
      <c r="K52" s="209"/>
      <c r="L52" s="193"/>
      <c r="M52" s="209"/>
      <c r="N52" s="199"/>
      <c r="O52" s="200"/>
      <c r="P52" s="212"/>
      <c r="Q52" s="212"/>
      <c r="R52" s="203" t="str">
        <f t="shared" si="18"/>
        <v/>
      </c>
      <c r="S52" s="202"/>
      <c r="T52" s="211"/>
      <c r="U52" s="10"/>
      <c r="V52" s="10"/>
      <c r="W52" s="10"/>
      <c r="X52" s="10"/>
      <c r="Y52" s="10"/>
      <c r="Z52" s="10"/>
      <c r="AA52" s="10"/>
    </row>
    <row r="53" ht="18.0" customHeight="1">
      <c r="A53" s="10"/>
      <c r="B53" s="198"/>
      <c r="C53" s="193"/>
      <c r="D53" s="77"/>
      <c r="E53" s="206"/>
      <c r="F53" s="207"/>
      <c r="G53" s="208"/>
      <c r="H53" s="201"/>
      <c r="I53" s="129"/>
      <c r="J53" s="213"/>
      <c r="K53" s="209"/>
      <c r="L53" s="193"/>
      <c r="M53" s="209"/>
      <c r="N53" s="199"/>
      <c r="O53" s="200"/>
      <c r="P53" s="212"/>
      <c r="Q53" s="212"/>
      <c r="R53" s="203" t="str">
        <f t="shared" si="18"/>
        <v/>
      </c>
      <c r="S53" s="202"/>
      <c r="T53" s="211"/>
      <c r="U53" s="10"/>
      <c r="V53" s="10"/>
      <c r="W53" s="10"/>
      <c r="X53" s="10"/>
      <c r="Y53" s="10"/>
      <c r="Z53" s="10"/>
      <c r="AA53" s="10"/>
    </row>
    <row r="54" ht="18.0" customHeight="1">
      <c r="A54" s="10"/>
      <c r="B54" s="214"/>
      <c r="C54" s="215"/>
      <c r="D54" s="215"/>
      <c r="E54" s="215"/>
      <c r="F54" s="215"/>
      <c r="G54" s="215"/>
      <c r="H54" s="216"/>
      <c r="I54" s="217"/>
      <c r="J54" s="129"/>
      <c r="K54" s="218"/>
      <c r="L54" s="219"/>
      <c r="M54" s="219"/>
      <c r="N54" s="219"/>
      <c r="O54" s="219"/>
      <c r="P54" s="219"/>
      <c r="Q54" s="219"/>
      <c r="R54" s="216"/>
      <c r="S54" s="220"/>
      <c r="T54" s="220"/>
      <c r="U54" s="10"/>
      <c r="V54" s="10"/>
      <c r="W54" s="10"/>
      <c r="X54" s="10"/>
      <c r="Y54" s="10"/>
      <c r="Z54" s="10"/>
      <c r="AA54" s="10"/>
    </row>
    <row r="55" ht="19.5" customHeight="1">
      <c r="A55" s="10"/>
      <c r="B55" s="214"/>
      <c r="C55" s="219"/>
      <c r="D55" s="219"/>
      <c r="E55" s="219"/>
      <c r="F55" s="219"/>
      <c r="G55" s="219"/>
      <c r="H55" s="221"/>
      <c r="I55" s="217"/>
      <c r="J55" s="10"/>
      <c r="K55" s="222" t="s">
        <v>191</v>
      </c>
      <c r="L55" s="223">
        <f>'예산'!C40</f>
        <v>0</v>
      </c>
      <c r="M55" s="10"/>
      <c r="N55" s="10"/>
      <c r="O55" s="219"/>
      <c r="P55" s="219"/>
      <c r="Q55" s="219"/>
      <c r="R55" s="133"/>
      <c r="S55" s="134"/>
      <c r="T55" s="217"/>
      <c r="U55" s="10"/>
      <c r="V55" s="10"/>
      <c r="W55" s="10"/>
      <c r="X55" s="10"/>
      <c r="Y55" s="10"/>
      <c r="Z55" s="10"/>
      <c r="AA55" s="10"/>
    </row>
    <row r="56" ht="19.5" customHeight="1">
      <c r="A56" s="10"/>
      <c r="B56" s="224" t="s">
        <v>192</v>
      </c>
      <c r="C56" s="225">
        <f>SUM($H$58:$H$300)</f>
        <v>0</v>
      </c>
      <c r="D56" s="226"/>
      <c r="E56" s="226"/>
      <c r="F56" s="226"/>
      <c r="G56" s="226"/>
      <c r="H56" s="227"/>
      <c r="I56" s="134"/>
      <c r="J56" s="228" t="s">
        <v>193</v>
      </c>
      <c r="K56" s="222" t="s">
        <v>194</v>
      </c>
      <c r="L56" s="223">
        <f>SUM($R$58:$R$300)</f>
        <v>0</v>
      </c>
      <c r="M56" s="10"/>
      <c r="N56" s="10"/>
      <c r="O56" s="229"/>
      <c r="P56" s="229"/>
      <c r="Q56" s="229"/>
      <c r="R56" s="133"/>
      <c r="S56" s="134"/>
      <c r="T56" s="230"/>
      <c r="U56" s="10"/>
      <c r="V56" s="10"/>
      <c r="W56" s="10"/>
      <c r="X56" s="10"/>
      <c r="Y56" s="10"/>
      <c r="Z56" s="10"/>
      <c r="AA56" s="10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10"/>
      <c r="W57" s="10"/>
      <c r="X57" s="10"/>
      <c r="Y57" s="10"/>
      <c r="Z57" s="10"/>
      <c r="AA57" s="10"/>
    </row>
    <row r="58" ht="18.0" customHeight="1">
      <c r="A58" s="10"/>
      <c r="B58" s="192">
        <v>46023.0</v>
      </c>
      <c r="C58" s="209"/>
      <c r="D58" s="209"/>
      <c r="E58" s="231"/>
      <c r="F58" s="232"/>
      <c r="G58" s="233"/>
      <c r="H58" s="197"/>
      <c r="I58" s="129"/>
      <c r="J58" s="198"/>
      <c r="K58" s="193"/>
      <c r="L58" s="193"/>
      <c r="M58" s="193"/>
      <c r="N58" s="234"/>
      <c r="O58" s="235"/>
      <c r="P58" s="236"/>
      <c r="Q58" s="237"/>
      <c r="R58" s="238" t="str">
        <f t="shared" ref="R58:R77" si="19">IF(P58="","",P58-Q58)</f>
        <v/>
      </c>
      <c r="S58" s="238" t="str">
        <f>IF(R58="","",L55-R58)</f>
        <v/>
      </c>
      <c r="T58" s="234"/>
      <c r="U58" s="10"/>
      <c r="V58" s="239"/>
      <c r="W58" s="10"/>
      <c r="X58" s="10"/>
      <c r="Y58" s="10"/>
      <c r="Z58" s="10"/>
      <c r="AA58" s="10"/>
    </row>
    <row r="59" ht="18.0" customHeight="1">
      <c r="A59" s="10"/>
      <c r="B59" s="198"/>
      <c r="C59" s="209"/>
      <c r="D59" s="240"/>
      <c r="E59" s="241"/>
      <c r="F59" s="207"/>
      <c r="G59" s="208"/>
      <c r="H59" s="242"/>
      <c r="I59" s="129"/>
      <c r="J59" s="198"/>
      <c r="K59" s="209"/>
      <c r="L59" s="209"/>
      <c r="M59" s="209"/>
      <c r="N59" s="234"/>
      <c r="O59" s="235"/>
      <c r="P59" s="243"/>
      <c r="Q59" s="237"/>
      <c r="R59" s="238" t="str">
        <f t="shared" si="19"/>
        <v/>
      </c>
      <c r="S59" s="238" t="str">
        <f t="shared" ref="S59:S78" si="20">IF(R59="","",S58-R59)</f>
        <v/>
      </c>
      <c r="T59" s="234"/>
      <c r="U59" s="10"/>
      <c r="V59" s="239"/>
      <c r="W59" s="10"/>
      <c r="X59" s="10"/>
      <c r="Y59" s="10"/>
      <c r="Z59" s="10"/>
      <c r="AA59" s="10"/>
    </row>
    <row r="60" ht="18.0" customHeight="1">
      <c r="A60" s="10"/>
      <c r="B60" s="198"/>
      <c r="C60" s="209"/>
      <c r="D60" s="240"/>
      <c r="E60" s="241"/>
      <c r="F60" s="207"/>
      <c r="G60" s="208"/>
      <c r="H60" s="242"/>
      <c r="I60" s="129"/>
      <c r="J60" s="198"/>
      <c r="K60" s="77"/>
      <c r="L60" s="77"/>
      <c r="M60" s="77"/>
      <c r="N60" s="199"/>
      <c r="O60" s="200"/>
      <c r="P60" s="243"/>
      <c r="Q60" s="237"/>
      <c r="R60" s="238" t="str">
        <f t="shared" si="19"/>
        <v/>
      </c>
      <c r="S60" s="238" t="str">
        <f t="shared" si="20"/>
        <v/>
      </c>
      <c r="T60" s="199"/>
      <c r="U60" s="10"/>
      <c r="V60" s="239"/>
      <c r="W60" s="10"/>
      <c r="X60" s="10"/>
      <c r="Y60" s="10"/>
      <c r="Z60" s="10"/>
      <c r="AA60" s="10"/>
    </row>
    <row r="61" ht="18.0" customHeight="1">
      <c r="A61" s="10"/>
      <c r="B61" s="198"/>
      <c r="C61" s="209"/>
      <c r="D61" s="240"/>
      <c r="E61" s="241"/>
      <c r="F61" s="207"/>
      <c r="G61" s="208"/>
      <c r="H61" s="242"/>
      <c r="I61" s="129"/>
      <c r="J61" s="198"/>
      <c r="K61" s="77"/>
      <c r="L61" s="77"/>
      <c r="M61" s="77"/>
      <c r="N61" s="199"/>
      <c r="O61" s="200"/>
      <c r="P61" s="243"/>
      <c r="Q61" s="237"/>
      <c r="R61" s="238" t="str">
        <f t="shared" si="19"/>
        <v/>
      </c>
      <c r="S61" s="238" t="str">
        <f t="shared" si="20"/>
        <v/>
      </c>
      <c r="T61" s="234"/>
      <c r="U61" s="10"/>
      <c r="V61" s="10"/>
      <c r="W61" s="10"/>
      <c r="X61" s="10"/>
      <c r="Y61" s="10"/>
      <c r="Z61" s="10"/>
      <c r="AA61" s="10"/>
    </row>
    <row r="62" ht="18.0" customHeight="1">
      <c r="A62" s="10"/>
      <c r="B62" s="198"/>
      <c r="C62" s="209"/>
      <c r="D62" s="240"/>
      <c r="E62" s="241"/>
      <c r="F62" s="207"/>
      <c r="G62" s="208"/>
      <c r="H62" s="242"/>
      <c r="I62" s="129"/>
      <c r="J62" s="198"/>
      <c r="K62" s="209"/>
      <c r="L62" s="209"/>
      <c r="M62" s="209"/>
      <c r="N62" s="234"/>
      <c r="O62" s="235"/>
      <c r="P62" s="243"/>
      <c r="Q62" s="237"/>
      <c r="R62" s="238" t="str">
        <f t="shared" si="19"/>
        <v/>
      </c>
      <c r="S62" s="238" t="str">
        <f t="shared" si="20"/>
        <v/>
      </c>
      <c r="T62" s="199"/>
      <c r="U62" s="10"/>
      <c r="V62" s="10"/>
      <c r="W62" s="53"/>
      <c r="X62" s="10"/>
      <c r="Y62" s="10"/>
      <c r="Z62" s="10"/>
      <c r="AA62" s="10"/>
    </row>
    <row r="63" ht="18.0" customHeight="1">
      <c r="A63" s="10"/>
      <c r="B63" s="198"/>
      <c r="C63" s="209"/>
      <c r="D63" s="240"/>
      <c r="E63" s="241"/>
      <c r="F63" s="207"/>
      <c r="G63" s="208"/>
      <c r="H63" s="242"/>
      <c r="I63" s="129"/>
      <c r="J63" s="198"/>
      <c r="K63" s="77"/>
      <c r="L63" s="77"/>
      <c r="M63" s="77"/>
      <c r="N63" s="199"/>
      <c r="O63" s="200"/>
      <c r="P63" s="243"/>
      <c r="Q63" s="237"/>
      <c r="R63" s="238" t="str">
        <f t="shared" si="19"/>
        <v/>
      </c>
      <c r="S63" s="238" t="str">
        <f t="shared" si="20"/>
        <v/>
      </c>
      <c r="T63" s="234"/>
      <c r="U63" s="10"/>
      <c r="V63" s="10"/>
      <c r="W63" s="10"/>
      <c r="X63" s="10"/>
      <c r="Y63" s="10"/>
      <c r="Z63" s="10"/>
      <c r="AA63" s="10"/>
    </row>
    <row r="64" ht="18.0" customHeight="1">
      <c r="A64" s="10"/>
      <c r="B64" s="198"/>
      <c r="C64" s="209"/>
      <c r="D64" s="240"/>
      <c r="E64" s="241"/>
      <c r="F64" s="207"/>
      <c r="G64" s="208"/>
      <c r="H64" s="242"/>
      <c r="I64" s="129"/>
      <c r="J64" s="198"/>
      <c r="K64" s="209"/>
      <c r="L64" s="209"/>
      <c r="M64" s="209"/>
      <c r="N64" s="234"/>
      <c r="O64" s="235"/>
      <c r="P64" s="243"/>
      <c r="Q64" s="237"/>
      <c r="R64" s="238" t="str">
        <f t="shared" si="19"/>
        <v/>
      </c>
      <c r="S64" s="238" t="str">
        <f t="shared" si="20"/>
        <v/>
      </c>
      <c r="T64" s="199"/>
      <c r="U64" s="10"/>
      <c r="V64" s="10"/>
      <c r="W64" s="10"/>
      <c r="X64" s="10"/>
      <c r="Y64" s="10"/>
      <c r="Z64" s="10"/>
      <c r="AA64" s="10"/>
    </row>
    <row r="65" ht="18.0" customHeight="1">
      <c r="A65" s="10"/>
      <c r="B65" s="198"/>
      <c r="C65" s="209"/>
      <c r="D65" s="240"/>
      <c r="E65" s="241"/>
      <c r="F65" s="207"/>
      <c r="G65" s="208"/>
      <c r="H65" s="242"/>
      <c r="I65" s="129"/>
      <c r="J65" s="198"/>
      <c r="K65" s="209"/>
      <c r="L65" s="209"/>
      <c r="M65" s="209"/>
      <c r="N65" s="234"/>
      <c r="O65" s="235"/>
      <c r="P65" s="243"/>
      <c r="Q65" s="237"/>
      <c r="R65" s="238" t="str">
        <f t="shared" si="19"/>
        <v/>
      </c>
      <c r="S65" s="238" t="str">
        <f t="shared" si="20"/>
        <v/>
      </c>
      <c r="T65" s="199"/>
      <c r="U65" s="10"/>
      <c r="V65" s="10"/>
      <c r="W65" s="10"/>
      <c r="X65" s="10"/>
      <c r="Y65" s="10"/>
      <c r="Z65" s="10"/>
      <c r="AA65" s="10"/>
    </row>
    <row r="66" ht="18.0" customHeight="1">
      <c r="A66" s="10"/>
      <c r="B66" s="198"/>
      <c r="C66" s="209"/>
      <c r="D66" s="240"/>
      <c r="E66" s="241"/>
      <c r="F66" s="207"/>
      <c r="G66" s="208"/>
      <c r="H66" s="242"/>
      <c r="I66" s="129"/>
      <c r="J66" s="213"/>
      <c r="K66" s="77"/>
      <c r="L66" s="77"/>
      <c r="M66" s="77"/>
      <c r="N66" s="234"/>
      <c r="O66" s="200"/>
      <c r="P66" s="244"/>
      <c r="Q66" s="212"/>
      <c r="R66" s="238" t="str">
        <f t="shared" si="19"/>
        <v/>
      </c>
      <c r="S66" s="245" t="str">
        <f t="shared" si="20"/>
        <v/>
      </c>
      <c r="T66" s="199"/>
      <c r="U66" s="10"/>
      <c r="V66" s="10"/>
      <c r="W66" s="10"/>
      <c r="X66" s="10"/>
      <c r="Y66" s="10"/>
      <c r="Z66" s="10"/>
      <c r="AA66" s="10"/>
    </row>
    <row r="67" ht="18.0" customHeight="1">
      <c r="A67" s="10"/>
      <c r="B67" s="198"/>
      <c r="C67" s="209"/>
      <c r="D67" s="240"/>
      <c r="E67" s="241"/>
      <c r="F67" s="207"/>
      <c r="G67" s="208"/>
      <c r="H67" s="242"/>
      <c r="I67" s="129"/>
      <c r="J67" s="198"/>
      <c r="K67" s="77"/>
      <c r="L67" s="77"/>
      <c r="M67" s="77"/>
      <c r="N67" s="234"/>
      <c r="O67" s="200"/>
      <c r="P67" s="243"/>
      <c r="Q67" s="237"/>
      <c r="R67" s="238" t="str">
        <f t="shared" si="19"/>
        <v/>
      </c>
      <c r="S67" s="238" t="str">
        <f t="shared" si="20"/>
        <v/>
      </c>
      <c r="T67" s="199"/>
      <c r="U67" s="10"/>
      <c r="V67" s="10"/>
      <c r="W67" s="10"/>
      <c r="X67" s="10"/>
      <c r="Y67" s="10"/>
      <c r="Z67" s="10"/>
      <c r="AA67" s="10"/>
    </row>
    <row r="68" ht="18.0" customHeight="1">
      <c r="A68" s="10"/>
      <c r="B68" s="198"/>
      <c r="C68" s="209"/>
      <c r="D68" s="240"/>
      <c r="E68" s="241"/>
      <c r="F68" s="207"/>
      <c r="G68" s="208"/>
      <c r="H68" s="242"/>
      <c r="I68" s="129"/>
      <c r="J68" s="198"/>
      <c r="K68" s="209"/>
      <c r="L68" s="209"/>
      <c r="M68" s="209"/>
      <c r="N68" s="234"/>
      <c r="O68" s="235"/>
      <c r="P68" s="243"/>
      <c r="Q68" s="237"/>
      <c r="R68" s="238" t="str">
        <f t="shared" si="19"/>
        <v/>
      </c>
      <c r="S68" s="238" t="str">
        <f t="shared" si="20"/>
        <v/>
      </c>
      <c r="T68" s="234"/>
      <c r="U68" s="10"/>
      <c r="V68" s="10"/>
      <c r="W68" s="10"/>
      <c r="X68" s="10"/>
      <c r="Y68" s="10"/>
      <c r="Z68" s="10"/>
      <c r="AA68" s="10"/>
    </row>
    <row r="69" ht="18.0" customHeight="1">
      <c r="A69" s="10"/>
      <c r="B69" s="198"/>
      <c r="C69" s="209"/>
      <c r="D69" s="240"/>
      <c r="E69" s="241"/>
      <c r="F69" s="207"/>
      <c r="G69" s="208"/>
      <c r="H69" s="242"/>
      <c r="I69" s="129"/>
      <c r="J69" s="198"/>
      <c r="K69" s="77"/>
      <c r="L69" s="77"/>
      <c r="M69" s="77"/>
      <c r="N69" s="234"/>
      <c r="O69" s="200"/>
      <c r="P69" s="243"/>
      <c r="Q69" s="237"/>
      <c r="R69" s="238" t="str">
        <f t="shared" si="19"/>
        <v/>
      </c>
      <c r="S69" s="238" t="str">
        <f t="shared" si="20"/>
        <v/>
      </c>
      <c r="T69" s="199"/>
      <c r="U69" s="10"/>
      <c r="V69" s="10"/>
      <c r="W69" s="10"/>
      <c r="X69" s="10"/>
      <c r="Y69" s="10"/>
      <c r="Z69" s="10"/>
      <c r="AA69" s="10"/>
    </row>
    <row r="70" ht="18.0" customHeight="1">
      <c r="A70" s="10"/>
      <c r="B70" s="198"/>
      <c r="C70" s="209"/>
      <c r="D70" s="240"/>
      <c r="E70" s="241"/>
      <c r="F70" s="207"/>
      <c r="G70" s="208"/>
      <c r="H70" s="242"/>
      <c r="I70" s="129"/>
      <c r="J70" s="198"/>
      <c r="K70" s="77"/>
      <c r="L70" s="77"/>
      <c r="M70" s="77"/>
      <c r="N70" s="234"/>
      <c r="O70" s="200"/>
      <c r="P70" s="237"/>
      <c r="Q70" s="237"/>
      <c r="R70" s="238" t="str">
        <f t="shared" si="19"/>
        <v/>
      </c>
      <c r="S70" s="238" t="str">
        <f t="shared" si="20"/>
        <v/>
      </c>
      <c r="T70" s="199"/>
      <c r="U70" s="10"/>
      <c r="V70" s="10"/>
      <c r="W70" s="10"/>
      <c r="X70" s="10"/>
      <c r="Y70" s="10"/>
      <c r="Z70" s="10"/>
      <c r="AA70" s="10"/>
    </row>
    <row r="71" ht="18.0" customHeight="1">
      <c r="A71" s="10"/>
      <c r="B71" s="198"/>
      <c r="C71" s="209"/>
      <c r="D71" s="240"/>
      <c r="E71" s="241"/>
      <c r="F71" s="207"/>
      <c r="G71" s="208"/>
      <c r="H71" s="242"/>
      <c r="I71" s="129"/>
      <c r="J71" s="198"/>
      <c r="K71" s="77"/>
      <c r="L71" s="77"/>
      <c r="M71" s="77"/>
      <c r="N71" s="234"/>
      <c r="O71" s="200"/>
      <c r="P71" s="237"/>
      <c r="Q71" s="237"/>
      <c r="R71" s="238" t="str">
        <f t="shared" si="19"/>
        <v/>
      </c>
      <c r="S71" s="238" t="str">
        <f t="shared" si="20"/>
        <v/>
      </c>
      <c r="T71" s="199"/>
      <c r="U71" s="10"/>
      <c r="V71" s="10"/>
      <c r="W71" s="10"/>
      <c r="X71" s="10"/>
      <c r="Y71" s="10"/>
      <c r="Z71" s="10"/>
      <c r="AA71" s="10"/>
    </row>
    <row r="72" ht="18.0" customHeight="1">
      <c r="A72" s="10"/>
      <c r="B72" s="198"/>
      <c r="C72" s="209"/>
      <c r="D72" s="240"/>
      <c r="E72" s="241"/>
      <c r="F72" s="207"/>
      <c r="G72" s="208"/>
      <c r="H72" s="242"/>
      <c r="I72" s="129"/>
      <c r="J72" s="198"/>
      <c r="K72" s="77"/>
      <c r="L72" s="77"/>
      <c r="M72" s="77"/>
      <c r="N72" s="234"/>
      <c r="O72" s="200"/>
      <c r="P72" s="237"/>
      <c r="Q72" s="237"/>
      <c r="R72" s="238" t="str">
        <f t="shared" si="19"/>
        <v/>
      </c>
      <c r="S72" s="238" t="str">
        <f t="shared" si="20"/>
        <v/>
      </c>
      <c r="T72" s="199"/>
      <c r="U72" s="10"/>
      <c r="V72" s="10"/>
      <c r="W72" s="10"/>
      <c r="X72" s="10"/>
      <c r="Y72" s="10"/>
      <c r="Z72" s="10"/>
      <c r="AA72" s="10"/>
    </row>
    <row r="73" ht="18.0" customHeight="1">
      <c r="A73" s="10"/>
      <c r="B73" s="198"/>
      <c r="C73" s="209"/>
      <c r="D73" s="240"/>
      <c r="E73" s="241"/>
      <c r="F73" s="207"/>
      <c r="G73" s="208"/>
      <c r="H73" s="242"/>
      <c r="I73" s="129"/>
      <c r="J73" s="198"/>
      <c r="K73" s="77"/>
      <c r="L73" s="77"/>
      <c r="M73" s="77"/>
      <c r="N73" s="234"/>
      <c r="O73" s="200"/>
      <c r="P73" s="237"/>
      <c r="Q73" s="237"/>
      <c r="R73" s="238" t="str">
        <f t="shared" si="19"/>
        <v/>
      </c>
      <c r="S73" s="238" t="str">
        <f t="shared" si="20"/>
        <v/>
      </c>
      <c r="T73" s="199"/>
      <c r="U73" s="10"/>
      <c r="V73" s="10"/>
      <c r="W73" s="10"/>
      <c r="X73" s="10"/>
      <c r="Y73" s="10"/>
      <c r="Z73" s="10"/>
      <c r="AA73" s="10"/>
    </row>
    <row r="74" ht="18.0" customHeight="1">
      <c r="A74" s="10"/>
      <c r="B74" s="198"/>
      <c r="C74" s="209"/>
      <c r="D74" s="240"/>
      <c r="E74" s="241"/>
      <c r="F74" s="207"/>
      <c r="G74" s="208"/>
      <c r="H74" s="242"/>
      <c r="I74" s="129"/>
      <c r="J74" s="198"/>
      <c r="K74" s="77"/>
      <c r="L74" s="77"/>
      <c r="M74" s="77"/>
      <c r="N74" s="234"/>
      <c r="O74" s="200"/>
      <c r="P74" s="237"/>
      <c r="Q74" s="237"/>
      <c r="R74" s="238" t="str">
        <f t="shared" si="19"/>
        <v/>
      </c>
      <c r="S74" s="238" t="str">
        <f t="shared" si="20"/>
        <v/>
      </c>
      <c r="T74" s="199"/>
      <c r="U74" s="10"/>
      <c r="V74" s="10"/>
      <c r="W74" s="10"/>
      <c r="X74" s="10"/>
      <c r="Y74" s="10"/>
      <c r="Z74" s="10"/>
      <c r="AA74" s="10"/>
    </row>
    <row r="75" ht="18.0" customHeight="1">
      <c r="A75" s="10"/>
      <c r="B75" s="198"/>
      <c r="C75" s="209"/>
      <c r="D75" s="240"/>
      <c r="E75" s="241"/>
      <c r="F75" s="207"/>
      <c r="G75" s="208"/>
      <c r="H75" s="242"/>
      <c r="I75" s="129"/>
      <c r="J75" s="198"/>
      <c r="K75" s="77"/>
      <c r="L75" s="77"/>
      <c r="M75" s="77"/>
      <c r="N75" s="234"/>
      <c r="O75" s="200"/>
      <c r="P75" s="237"/>
      <c r="Q75" s="237"/>
      <c r="R75" s="238" t="str">
        <f t="shared" si="19"/>
        <v/>
      </c>
      <c r="S75" s="238" t="str">
        <f t="shared" si="20"/>
        <v/>
      </c>
      <c r="T75" s="199"/>
      <c r="U75" s="10"/>
      <c r="V75" s="10"/>
      <c r="W75" s="10"/>
      <c r="X75" s="10"/>
      <c r="Y75" s="10"/>
      <c r="Z75" s="10"/>
      <c r="AA75" s="10"/>
    </row>
    <row r="76" ht="18.0" customHeight="1">
      <c r="A76" s="10"/>
      <c r="B76" s="198"/>
      <c r="C76" s="209"/>
      <c r="D76" s="240"/>
      <c r="E76" s="241"/>
      <c r="F76" s="207"/>
      <c r="G76" s="208"/>
      <c r="H76" s="242"/>
      <c r="I76" s="129"/>
      <c r="J76" s="198"/>
      <c r="K76" s="77"/>
      <c r="L76" s="77"/>
      <c r="M76" s="77"/>
      <c r="N76" s="234"/>
      <c r="O76" s="200"/>
      <c r="P76" s="237"/>
      <c r="Q76" s="237"/>
      <c r="R76" s="238" t="str">
        <f t="shared" si="19"/>
        <v/>
      </c>
      <c r="S76" s="238" t="str">
        <f t="shared" si="20"/>
        <v/>
      </c>
      <c r="T76" s="199"/>
      <c r="U76" s="10"/>
      <c r="V76" s="10"/>
      <c r="W76" s="10"/>
      <c r="X76" s="10"/>
      <c r="Y76" s="10"/>
      <c r="Z76" s="10"/>
      <c r="AA76" s="10"/>
    </row>
    <row r="77" ht="18.0" customHeight="1">
      <c r="A77" s="10"/>
      <c r="B77" s="198"/>
      <c r="C77" s="209"/>
      <c r="D77" s="240"/>
      <c r="E77" s="241"/>
      <c r="F77" s="207"/>
      <c r="G77" s="208"/>
      <c r="H77" s="242"/>
      <c r="I77" s="129"/>
      <c r="J77" s="198"/>
      <c r="K77" s="77"/>
      <c r="L77" s="77"/>
      <c r="M77" s="77"/>
      <c r="N77" s="234"/>
      <c r="O77" s="200"/>
      <c r="P77" s="237"/>
      <c r="Q77" s="237"/>
      <c r="R77" s="238" t="str">
        <f t="shared" si="19"/>
        <v/>
      </c>
      <c r="S77" s="238" t="str">
        <f t="shared" si="20"/>
        <v/>
      </c>
      <c r="T77" s="199"/>
      <c r="U77" s="10"/>
      <c r="V77" s="10"/>
      <c r="W77" s="10"/>
      <c r="X77" s="10"/>
      <c r="Y77" s="10"/>
      <c r="Z77" s="10"/>
      <c r="AA77" s="10"/>
    </row>
    <row r="78" ht="18.0" customHeight="1">
      <c r="A78" s="10"/>
      <c r="B78" s="198"/>
      <c r="C78" s="209"/>
      <c r="D78" s="240"/>
      <c r="E78" s="241"/>
      <c r="F78" s="207"/>
      <c r="G78" s="208"/>
      <c r="H78" s="242"/>
      <c r="I78" s="129"/>
      <c r="J78" s="218"/>
      <c r="K78" s="215"/>
      <c r="L78" s="215"/>
      <c r="M78" s="215"/>
      <c r="N78" s="215"/>
      <c r="O78" s="216"/>
      <c r="P78" s="216"/>
      <c r="Q78" s="246"/>
      <c r="R78" s="220"/>
      <c r="S78" s="220" t="str">
        <f t="shared" si="20"/>
        <v/>
      </c>
      <c r="T78" s="216"/>
      <c r="U78" s="10"/>
      <c r="V78" s="10"/>
      <c r="W78" s="10"/>
      <c r="X78" s="10"/>
      <c r="Y78" s="10"/>
      <c r="Z78" s="10"/>
      <c r="AA78" s="10"/>
    </row>
    <row r="79" ht="18.0" customHeight="1">
      <c r="A79" s="10"/>
      <c r="B79" s="198"/>
      <c r="C79" s="209"/>
      <c r="D79" s="240"/>
      <c r="E79" s="241"/>
      <c r="F79" s="207"/>
      <c r="G79" s="208"/>
      <c r="H79" s="242"/>
      <c r="I79" s="129"/>
      <c r="J79" s="228" t="s">
        <v>196</v>
      </c>
      <c r="K79" s="219"/>
      <c r="L79" s="219"/>
      <c r="M79" s="219"/>
      <c r="N79" s="219"/>
      <c r="O79" s="221"/>
      <c r="P79" s="221"/>
      <c r="Q79" s="247"/>
      <c r="R79" s="222" t="s">
        <v>197</v>
      </c>
      <c r="S79" s="248">
        <f>L55-SUM(P58:P77)</f>
        <v>0</v>
      </c>
      <c r="T79" s="221"/>
      <c r="U79" s="10"/>
      <c r="V79" s="10"/>
      <c r="W79" s="10"/>
      <c r="X79" s="10"/>
      <c r="Y79" s="10"/>
      <c r="Z79" s="10"/>
      <c r="AA79" s="10"/>
    </row>
    <row r="80" ht="18.0" customHeight="1">
      <c r="A80" s="10"/>
      <c r="B80" s="198"/>
      <c r="C80" s="209"/>
      <c r="D80" s="240"/>
      <c r="E80" s="241"/>
      <c r="F80" s="207"/>
      <c r="G80" s="208"/>
      <c r="H80" s="242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219"/>
      <c r="W80" s="129"/>
      <c r="X80" s="129"/>
      <c r="Y80" s="219"/>
      <c r="Z80" s="10"/>
      <c r="AA80" s="10"/>
    </row>
    <row r="81" ht="18.0" customHeight="1">
      <c r="A81" s="10"/>
      <c r="B81" s="198"/>
      <c r="C81" s="209"/>
      <c r="D81" s="240"/>
      <c r="E81" s="241"/>
      <c r="F81" s="207"/>
      <c r="G81" s="208"/>
      <c r="H81" s="242"/>
      <c r="I81" s="129"/>
      <c r="J81" s="192"/>
      <c r="K81" s="193"/>
      <c r="L81" s="193"/>
      <c r="M81" s="193"/>
      <c r="N81" s="234"/>
      <c r="O81" s="235"/>
      <c r="P81" s="236"/>
      <c r="Q81" s="237"/>
      <c r="R81" s="238" t="str">
        <f t="shared" ref="R81:R300" si="21">IF(P81="","",P81-Q81)</f>
        <v/>
      </c>
      <c r="S81" s="238" t="str">
        <f>IF(R81="","",S79-R81)</f>
        <v/>
      </c>
      <c r="T81" s="199"/>
      <c r="U81" s="10"/>
      <c r="V81" s="249"/>
      <c r="W81" s="219"/>
      <c r="X81" s="219"/>
      <c r="Y81" s="219"/>
      <c r="Z81" s="10"/>
      <c r="AA81" s="10"/>
    </row>
    <row r="82" ht="18.0" customHeight="1">
      <c r="A82" s="10"/>
      <c r="B82" s="198"/>
      <c r="C82" s="209"/>
      <c r="D82" s="240"/>
      <c r="E82" s="241"/>
      <c r="F82" s="207"/>
      <c r="G82" s="208"/>
      <c r="H82" s="242"/>
      <c r="I82" s="129"/>
      <c r="J82" s="198"/>
      <c r="K82" s="80"/>
      <c r="L82" s="80"/>
      <c r="M82" s="80"/>
      <c r="N82" s="199"/>
      <c r="O82" s="200"/>
      <c r="P82" s="236"/>
      <c r="Q82" s="237"/>
      <c r="R82" s="238" t="str">
        <f t="shared" si="21"/>
        <v/>
      </c>
      <c r="S82" s="238" t="str">
        <f t="shared" ref="S82:S300" si="22">IF(R82="","",S81-R82)</f>
        <v/>
      </c>
      <c r="T82" s="199"/>
      <c r="U82" s="10"/>
      <c r="V82" s="10"/>
      <c r="W82" s="250"/>
      <c r="X82" s="251"/>
      <c r="Y82" s="251"/>
      <c r="Z82" s="10"/>
      <c r="AA82" s="10"/>
    </row>
    <row r="83" ht="18.0" customHeight="1">
      <c r="A83" s="10"/>
      <c r="B83" s="198"/>
      <c r="C83" s="209"/>
      <c r="D83" s="240"/>
      <c r="E83" s="241"/>
      <c r="F83" s="207"/>
      <c r="G83" s="208"/>
      <c r="H83" s="242"/>
      <c r="I83" s="129"/>
      <c r="J83" s="198"/>
      <c r="K83" s="80"/>
      <c r="L83" s="80"/>
      <c r="M83" s="80"/>
      <c r="N83" s="199"/>
      <c r="O83" s="200"/>
      <c r="P83" s="252"/>
      <c r="Q83" s="237"/>
      <c r="R83" s="238" t="str">
        <f t="shared" si="21"/>
        <v/>
      </c>
      <c r="S83" s="238" t="str">
        <f t="shared" si="22"/>
        <v/>
      </c>
      <c r="T83" s="199"/>
      <c r="U83" s="10"/>
      <c r="V83" s="10"/>
      <c r="W83" s="250"/>
      <c r="X83" s="251"/>
      <c r="Y83" s="251"/>
      <c r="Z83" s="10"/>
      <c r="AA83" s="10"/>
    </row>
    <row r="84" ht="18.0" customHeight="1">
      <c r="A84" s="10"/>
      <c r="B84" s="198"/>
      <c r="C84" s="209"/>
      <c r="D84" s="240"/>
      <c r="E84" s="241"/>
      <c r="F84" s="207"/>
      <c r="G84" s="208"/>
      <c r="H84" s="242"/>
      <c r="I84" s="129"/>
      <c r="J84" s="198"/>
      <c r="K84" s="80"/>
      <c r="L84" s="80"/>
      <c r="M84" s="80"/>
      <c r="N84" s="199"/>
      <c r="O84" s="200"/>
      <c r="P84" s="252"/>
      <c r="Q84" s="237"/>
      <c r="R84" s="238" t="str">
        <f t="shared" si="21"/>
        <v/>
      </c>
      <c r="S84" s="238" t="str">
        <f t="shared" si="22"/>
        <v/>
      </c>
      <c r="T84" s="199"/>
      <c r="U84" s="10"/>
      <c r="V84" s="10"/>
      <c r="W84" s="10"/>
      <c r="X84" s="10"/>
      <c r="Y84" s="10"/>
      <c r="Z84" s="10"/>
      <c r="AA84" s="10"/>
    </row>
    <row r="85" ht="18.0" customHeight="1">
      <c r="A85" s="10"/>
      <c r="B85" s="198"/>
      <c r="C85" s="209"/>
      <c r="D85" s="240"/>
      <c r="E85" s="241"/>
      <c r="F85" s="207"/>
      <c r="G85" s="208"/>
      <c r="H85" s="242"/>
      <c r="I85" s="129"/>
      <c r="J85" s="198"/>
      <c r="K85" s="80"/>
      <c r="L85" s="80"/>
      <c r="M85" s="80"/>
      <c r="N85" s="199"/>
      <c r="O85" s="200"/>
      <c r="P85" s="252"/>
      <c r="Q85" s="237"/>
      <c r="R85" s="238" t="str">
        <f t="shared" si="21"/>
        <v/>
      </c>
      <c r="S85" s="238" t="str">
        <f t="shared" si="22"/>
        <v/>
      </c>
      <c r="T85" s="199"/>
      <c r="U85" s="10"/>
      <c r="V85" s="10"/>
      <c r="W85" s="10"/>
      <c r="X85" s="10"/>
      <c r="Y85" s="10"/>
      <c r="Z85" s="10"/>
      <c r="AA85" s="10"/>
    </row>
    <row r="86" ht="18.0" customHeight="1">
      <c r="A86" s="10"/>
      <c r="B86" s="198"/>
      <c r="C86" s="209"/>
      <c r="D86" s="240"/>
      <c r="E86" s="241"/>
      <c r="F86" s="207"/>
      <c r="G86" s="208"/>
      <c r="H86" s="242"/>
      <c r="I86" s="129"/>
      <c r="J86" s="198"/>
      <c r="K86" s="80"/>
      <c r="L86" s="80"/>
      <c r="M86" s="80"/>
      <c r="N86" s="199"/>
      <c r="O86" s="200"/>
      <c r="P86" s="252"/>
      <c r="Q86" s="237"/>
      <c r="R86" s="238" t="str">
        <f t="shared" si="21"/>
        <v/>
      </c>
      <c r="S86" s="238" t="str">
        <f t="shared" si="22"/>
        <v/>
      </c>
      <c r="T86" s="199"/>
      <c r="U86" s="10"/>
      <c r="V86" s="10"/>
      <c r="W86" s="10"/>
      <c r="X86" s="10"/>
      <c r="Y86" s="10"/>
      <c r="Z86" s="10"/>
      <c r="AA86" s="10"/>
    </row>
    <row r="87" ht="18.0" customHeight="1">
      <c r="A87" s="10"/>
      <c r="B87" s="198"/>
      <c r="C87" s="209"/>
      <c r="D87" s="240"/>
      <c r="E87" s="241"/>
      <c r="F87" s="207"/>
      <c r="G87" s="208"/>
      <c r="H87" s="242"/>
      <c r="I87" s="129"/>
      <c r="J87" s="198"/>
      <c r="K87" s="80"/>
      <c r="L87" s="80"/>
      <c r="M87" s="80"/>
      <c r="N87" s="199"/>
      <c r="O87" s="200"/>
      <c r="P87" s="252"/>
      <c r="Q87" s="237"/>
      <c r="R87" s="238" t="str">
        <f t="shared" si="21"/>
        <v/>
      </c>
      <c r="S87" s="238" t="str">
        <f t="shared" si="22"/>
        <v/>
      </c>
      <c r="T87" s="199"/>
      <c r="U87" s="10"/>
      <c r="V87" s="10"/>
      <c r="W87" s="10"/>
      <c r="X87" s="10"/>
      <c r="Y87" s="10"/>
      <c r="Z87" s="10"/>
      <c r="AA87" s="10"/>
    </row>
    <row r="88" ht="18.0" customHeight="1">
      <c r="A88" s="10"/>
      <c r="B88" s="198"/>
      <c r="C88" s="209"/>
      <c r="D88" s="240"/>
      <c r="E88" s="241"/>
      <c r="F88" s="207"/>
      <c r="G88" s="208"/>
      <c r="H88" s="242"/>
      <c r="I88" s="129"/>
      <c r="J88" s="198"/>
      <c r="K88" s="80"/>
      <c r="L88" s="80"/>
      <c r="M88" s="80"/>
      <c r="N88" s="199"/>
      <c r="O88" s="200"/>
      <c r="P88" s="252"/>
      <c r="Q88" s="237"/>
      <c r="R88" s="238" t="str">
        <f t="shared" si="21"/>
        <v/>
      </c>
      <c r="S88" s="238" t="str">
        <f t="shared" si="22"/>
        <v/>
      </c>
      <c r="T88" s="199"/>
      <c r="U88" s="10"/>
      <c r="V88" s="10"/>
      <c r="W88" s="10"/>
      <c r="X88" s="10"/>
      <c r="Y88" s="10"/>
      <c r="Z88" s="10"/>
      <c r="AA88" s="10"/>
    </row>
    <row r="89" ht="18.0" customHeight="1">
      <c r="A89" s="10"/>
      <c r="B89" s="198"/>
      <c r="C89" s="209"/>
      <c r="D89" s="240"/>
      <c r="E89" s="241"/>
      <c r="F89" s="207"/>
      <c r="G89" s="208"/>
      <c r="H89" s="242"/>
      <c r="I89" s="129"/>
      <c r="J89" s="198"/>
      <c r="K89" s="80"/>
      <c r="L89" s="80"/>
      <c r="M89" s="80"/>
      <c r="N89" s="199"/>
      <c r="O89" s="200"/>
      <c r="P89" s="237"/>
      <c r="Q89" s="237"/>
      <c r="R89" s="238" t="str">
        <f t="shared" si="21"/>
        <v/>
      </c>
      <c r="S89" s="238" t="str">
        <f t="shared" si="22"/>
        <v/>
      </c>
      <c r="T89" s="199"/>
      <c r="U89" s="10"/>
      <c r="V89" s="10"/>
      <c r="W89" s="10"/>
      <c r="X89" s="10"/>
      <c r="Y89" s="10"/>
      <c r="Z89" s="10"/>
      <c r="AA89" s="10"/>
    </row>
    <row r="90" ht="18.0" customHeight="1">
      <c r="A90" s="10"/>
      <c r="B90" s="198"/>
      <c r="C90" s="209"/>
      <c r="D90" s="240"/>
      <c r="E90" s="241"/>
      <c r="F90" s="207"/>
      <c r="G90" s="208"/>
      <c r="H90" s="242"/>
      <c r="I90" s="129"/>
      <c r="J90" s="198"/>
      <c r="K90" s="77"/>
      <c r="L90" s="77"/>
      <c r="M90" s="77"/>
      <c r="N90" s="199"/>
      <c r="O90" s="200"/>
      <c r="P90" s="237"/>
      <c r="Q90" s="237"/>
      <c r="R90" s="238" t="str">
        <f t="shared" si="21"/>
        <v/>
      </c>
      <c r="S90" s="238" t="str">
        <f t="shared" si="22"/>
        <v/>
      </c>
      <c r="T90" s="199"/>
      <c r="U90" s="10"/>
      <c r="V90" s="10"/>
      <c r="W90" s="10"/>
      <c r="X90" s="10"/>
      <c r="Y90" s="10"/>
      <c r="Z90" s="10"/>
      <c r="AA90" s="10"/>
    </row>
    <row r="91" ht="18.0" customHeight="1">
      <c r="A91" s="10"/>
      <c r="B91" s="198"/>
      <c r="C91" s="209"/>
      <c r="D91" s="240"/>
      <c r="E91" s="241"/>
      <c r="F91" s="207"/>
      <c r="G91" s="208"/>
      <c r="H91" s="242"/>
      <c r="I91" s="129"/>
      <c r="J91" s="198"/>
      <c r="K91" s="77"/>
      <c r="L91" s="77"/>
      <c r="M91" s="77"/>
      <c r="N91" s="199"/>
      <c r="O91" s="200"/>
      <c r="P91" s="237"/>
      <c r="Q91" s="237"/>
      <c r="R91" s="238" t="str">
        <f t="shared" si="21"/>
        <v/>
      </c>
      <c r="S91" s="238" t="str">
        <f t="shared" si="22"/>
        <v/>
      </c>
      <c r="T91" s="199"/>
      <c r="U91" s="10"/>
      <c r="V91" s="10"/>
      <c r="W91" s="10"/>
      <c r="X91" s="10"/>
      <c r="Y91" s="10"/>
      <c r="Z91" s="10"/>
      <c r="AA91" s="10"/>
    </row>
    <row r="92" ht="18.0" customHeight="1">
      <c r="A92" s="10"/>
      <c r="B92" s="198"/>
      <c r="C92" s="209"/>
      <c r="D92" s="240"/>
      <c r="E92" s="241"/>
      <c r="F92" s="207"/>
      <c r="G92" s="208"/>
      <c r="H92" s="242"/>
      <c r="I92" s="129"/>
      <c r="J92" s="198"/>
      <c r="K92" s="77"/>
      <c r="L92" s="77"/>
      <c r="M92" s="77"/>
      <c r="N92" s="199"/>
      <c r="O92" s="200"/>
      <c r="P92" s="237"/>
      <c r="Q92" s="237"/>
      <c r="R92" s="238" t="str">
        <f t="shared" si="21"/>
        <v/>
      </c>
      <c r="S92" s="238" t="str">
        <f t="shared" si="22"/>
        <v/>
      </c>
      <c r="T92" s="199"/>
      <c r="U92" s="10"/>
      <c r="V92" s="10"/>
      <c r="W92" s="10"/>
      <c r="X92" s="10"/>
      <c r="Y92" s="10"/>
      <c r="Z92" s="10"/>
      <c r="AA92" s="10"/>
    </row>
    <row r="93" ht="18.0" customHeight="1">
      <c r="A93" s="10"/>
      <c r="B93" s="198"/>
      <c r="C93" s="209"/>
      <c r="D93" s="240"/>
      <c r="E93" s="241"/>
      <c r="F93" s="207"/>
      <c r="G93" s="208"/>
      <c r="H93" s="242"/>
      <c r="I93" s="129"/>
      <c r="J93" s="198"/>
      <c r="K93" s="77"/>
      <c r="L93" s="77"/>
      <c r="M93" s="77"/>
      <c r="N93" s="199"/>
      <c r="O93" s="200"/>
      <c r="P93" s="237"/>
      <c r="Q93" s="237"/>
      <c r="R93" s="238" t="str">
        <f t="shared" si="21"/>
        <v/>
      </c>
      <c r="S93" s="238" t="str">
        <f t="shared" si="22"/>
        <v/>
      </c>
      <c r="T93" s="199"/>
      <c r="U93" s="10"/>
      <c r="V93" s="10"/>
      <c r="W93" s="10"/>
      <c r="X93" s="10"/>
      <c r="Y93" s="10"/>
      <c r="Z93" s="10"/>
      <c r="AA93" s="10"/>
    </row>
    <row r="94" ht="18.0" customHeight="1">
      <c r="A94" s="10"/>
      <c r="B94" s="198"/>
      <c r="C94" s="209"/>
      <c r="D94" s="240"/>
      <c r="E94" s="241"/>
      <c r="F94" s="207"/>
      <c r="G94" s="208"/>
      <c r="H94" s="242"/>
      <c r="I94" s="129"/>
      <c r="J94" s="198"/>
      <c r="K94" s="77"/>
      <c r="L94" s="77"/>
      <c r="M94" s="77"/>
      <c r="N94" s="199"/>
      <c r="O94" s="200"/>
      <c r="P94" s="237"/>
      <c r="Q94" s="237"/>
      <c r="R94" s="238" t="str">
        <f t="shared" si="21"/>
        <v/>
      </c>
      <c r="S94" s="238" t="str">
        <f t="shared" si="22"/>
        <v/>
      </c>
      <c r="T94" s="199"/>
      <c r="U94" s="10"/>
      <c r="V94" s="10"/>
      <c r="W94" s="10"/>
      <c r="X94" s="10"/>
      <c r="Y94" s="10"/>
      <c r="Z94" s="10"/>
      <c r="AA94" s="10"/>
    </row>
    <row r="95" ht="18.0" customHeight="1">
      <c r="A95" s="10"/>
      <c r="B95" s="198"/>
      <c r="C95" s="209"/>
      <c r="D95" s="240"/>
      <c r="E95" s="241"/>
      <c r="F95" s="207"/>
      <c r="G95" s="208"/>
      <c r="H95" s="242"/>
      <c r="I95" s="129"/>
      <c r="J95" s="198"/>
      <c r="K95" s="80"/>
      <c r="L95" s="80"/>
      <c r="M95" s="77"/>
      <c r="N95" s="199"/>
      <c r="O95" s="200"/>
      <c r="P95" s="237"/>
      <c r="Q95" s="237"/>
      <c r="R95" s="238" t="str">
        <f t="shared" si="21"/>
        <v/>
      </c>
      <c r="S95" s="238" t="str">
        <f t="shared" si="22"/>
        <v/>
      </c>
      <c r="T95" s="199"/>
      <c r="U95" s="10"/>
      <c r="V95" s="10"/>
      <c r="W95" s="10"/>
      <c r="X95" s="10"/>
      <c r="Y95" s="10"/>
      <c r="Z95" s="10"/>
      <c r="AA95" s="10"/>
    </row>
    <row r="96" ht="18.0" customHeight="1">
      <c r="A96" s="10"/>
      <c r="B96" s="198"/>
      <c r="C96" s="209"/>
      <c r="D96" s="240"/>
      <c r="E96" s="241"/>
      <c r="F96" s="207"/>
      <c r="G96" s="208"/>
      <c r="H96" s="242"/>
      <c r="I96" s="129"/>
      <c r="J96" s="198"/>
      <c r="K96" s="77"/>
      <c r="L96" s="77"/>
      <c r="M96" s="77"/>
      <c r="N96" s="199"/>
      <c r="O96" s="200"/>
      <c r="P96" s="237"/>
      <c r="Q96" s="237"/>
      <c r="R96" s="238" t="str">
        <f t="shared" si="21"/>
        <v/>
      </c>
      <c r="S96" s="238" t="str">
        <f t="shared" si="22"/>
        <v/>
      </c>
      <c r="T96" s="199"/>
      <c r="U96" s="10"/>
      <c r="V96" s="10"/>
      <c r="W96" s="10"/>
      <c r="X96" s="10"/>
      <c r="Y96" s="10"/>
      <c r="Z96" s="10"/>
      <c r="AA96" s="10"/>
    </row>
    <row r="97" ht="18.0" customHeight="1">
      <c r="A97" s="10"/>
      <c r="B97" s="198"/>
      <c r="C97" s="209"/>
      <c r="D97" s="240"/>
      <c r="E97" s="241"/>
      <c r="F97" s="207"/>
      <c r="G97" s="208"/>
      <c r="H97" s="242"/>
      <c r="I97" s="129"/>
      <c r="J97" s="198"/>
      <c r="K97" s="77"/>
      <c r="L97" s="77"/>
      <c r="M97" s="77"/>
      <c r="N97" s="199"/>
      <c r="O97" s="200"/>
      <c r="P97" s="237"/>
      <c r="Q97" s="237"/>
      <c r="R97" s="238" t="str">
        <f t="shared" si="21"/>
        <v/>
      </c>
      <c r="S97" s="238" t="str">
        <f t="shared" si="22"/>
        <v/>
      </c>
      <c r="T97" s="199"/>
      <c r="U97" s="10"/>
      <c r="V97" s="10"/>
      <c r="W97" s="10"/>
      <c r="X97" s="10"/>
      <c r="Y97" s="10"/>
      <c r="Z97" s="10"/>
      <c r="AA97" s="10"/>
    </row>
    <row r="98" ht="18.0" customHeight="1">
      <c r="A98" s="10"/>
      <c r="B98" s="198"/>
      <c r="C98" s="209"/>
      <c r="D98" s="240"/>
      <c r="E98" s="241"/>
      <c r="F98" s="207"/>
      <c r="G98" s="208"/>
      <c r="H98" s="242"/>
      <c r="I98" s="129"/>
      <c r="J98" s="198"/>
      <c r="K98" s="77"/>
      <c r="L98" s="77"/>
      <c r="M98" s="77"/>
      <c r="N98" s="199"/>
      <c r="O98" s="200"/>
      <c r="P98" s="237"/>
      <c r="Q98" s="237"/>
      <c r="R98" s="238" t="str">
        <f t="shared" si="21"/>
        <v/>
      </c>
      <c r="S98" s="238" t="str">
        <f t="shared" si="22"/>
        <v/>
      </c>
      <c r="T98" s="199"/>
      <c r="U98" s="10"/>
      <c r="V98" s="10"/>
      <c r="W98" s="10"/>
      <c r="X98" s="10"/>
      <c r="Y98" s="10"/>
      <c r="Z98" s="10"/>
      <c r="AA98" s="10"/>
    </row>
    <row r="99" ht="18.0" customHeight="1">
      <c r="A99" s="10"/>
      <c r="B99" s="198"/>
      <c r="C99" s="209"/>
      <c r="D99" s="240"/>
      <c r="E99" s="241"/>
      <c r="F99" s="207"/>
      <c r="G99" s="208"/>
      <c r="H99" s="242"/>
      <c r="I99" s="129"/>
      <c r="J99" s="198"/>
      <c r="K99" s="77"/>
      <c r="L99" s="77"/>
      <c r="M99" s="77"/>
      <c r="N99" s="199"/>
      <c r="O99" s="200"/>
      <c r="P99" s="237"/>
      <c r="Q99" s="237"/>
      <c r="R99" s="238" t="str">
        <f t="shared" si="21"/>
        <v/>
      </c>
      <c r="S99" s="238" t="str">
        <f t="shared" si="22"/>
        <v/>
      </c>
      <c r="T99" s="199"/>
      <c r="U99" s="10"/>
      <c r="V99" s="10"/>
      <c r="W99" s="10"/>
      <c r="X99" s="10"/>
      <c r="Y99" s="10"/>
      <c r="Z99" s="10"/>
      <c r="AA99" s="10"/>
    </row>
    <row r="100" ht="18.0" customHeight="1">
      <c r="A100" s="10"/>
      <c r="B100" s="198"/>
      <c r="C100" s="209"/>
      <c r="D100" s="240"/>
      <c r="E100" s="241"/>
      <c r="F100" s="207"/>
      <c r="G100" s="208"/>
      <c r="H100" s="242"/>
      <c r="I100" s="129"/>
      <c r="J100" s="198"/>
      <c r="K100" s="77"/>
      <c r="L100" s="77"/>
      <c r="M100" s="77"/>
      <c r="N100" s="199"/>
      <c r="O100" s="200"/>
      <c r="P100" s="237"/>
      <c r="Q100" s="237"/>
      <c r="R100" s="238" t="str">
        <f t="shared" si="21"/>
        <v/>
      </c>
      <c r="S100" s="238" t="str">
        <f t="shared" si="22"/>
        <v/>
      </c>
      <c r="T100" s="199"/>
      <c r="U100" s="10"/>
      <c r="V100" s="10"/>
      <c r="W100" s="10"/>
      <c r="X100" s="10"/>
      <c r="Y100" s="10"/>
      <c r="Z100" s="10"/>
      <c r="AA100" s="10"/>
    </row>
    <row r="101" ht="18.0" customHeight="1">
      <c r="A101" s="10"/>
      <c r="B101" s="198"/>
      <c r="C101" s="209"/>
      <c r="D101" s="240"/>
      <c r="E101" s="241"/>
      <c r="F101" s="207"/>
      <c r="G101" s="208"/>
      <c r="H101" s="242"/>
      <c r="I101" s="129"/>
      <c r="J101" s="198"/>
      <c r="K101" s="77"/>
      <c r="L101" s="77"/>
      <c r="M101" s="77"/>
      <c r="N101" s="199"/>
      <c r="O101" s="200"/>
      <c r="P101" s="237"/>
      <c r="Q101" s="237"/>
      <c r="R101" s="238" t="str">
        <f t="shared" si="21"/>
        <v/>
      </c>
      <c r="S101" s="238" t="str">
        <f t="shared" si="22"/>
        <v/>
      </c>
      <c r="T101" s="199"/>
      <c r="U101" s="10"/>
      <c r="V101" s="10"/>
      <c r="W101" s="10"/>
      <c r="X101" s="10"/>
      <c r="Y101" s="10"/>
      <c r="Z101" s="10"/>
      <c r="AA101" s="10"/>
    </row>
    <row r="102" ht="18.0" customHeight="1">
      <c r="A102" s="10"/>
      <c r="B102" s="198"/>
      <c r="C102" s="209"/>
      <c r="D102" s="240"/>
      <c r="E102" s="241"/>
      <c r="F102" s="207"/>
      <c r="G102" s="208"/>
      <c r="H102" s="242"/>
      <c r="I102" s="129"/>
      <c r="J102" s="198"/>
      <c r="K102" s="77"/>
      <c r="L102" s="77"/>
      <c r="M102" s="77"/>
      <c r="N102" s="199"/>
      <c r="O102" s="200"/>
      <c r="P102" s="237"/>
      <c r="Q102" s="237"/>
      <c r="R102" s="238" t="str">
        <f t="shared" si="21"/>
        <v/>
      </c>
      <c r="S102" s="238" t="str">
        <f t="shared" si="22"/>
        <v/>
      </c>
      <c r="T102" s="199"/>
      <c r="U102" s="10"/>
      <c r="V102" s="10"/>
      <c r="W102" s="10"/>
      <c r="X102" s="10"/>
      <c r="Y102" s="10"/>
      <c r="Z102" s="10"/>
      <c r="AA102" s="10"/>
    </row>
    <row r="103" ht="18.0" customHeight="1">
      <c r="A103" s="10"/>
      <c r="B103" s="198"/>
      <c r="C103" s="209"/>
      <c r="D103" s="240"/>
      <c r="E103" s="241"/>
      <c r="F103" s="207"/>
      <c r="G103" s="208"/>
      <c r="H103" s="242"/>
      <c r="I103" s="129"/>
      <c r="J103" s="198"/>
      <c r="K103" s="77"/>
      <c r="L103" s="77"/>
      <c r="M103" s="77"/>
      <c r="N103" s="199"/>
      <c r="O103" s="200"/>
      <c r="P103" s="237"/>
      <c r="Q103" s="237"/>
      <c r="R103" s="238" t="str">
        <f t="shared" si="21"/>
        <v/>
      </c>
      <c r="S103" s="238" t="str">
        <f t="shared" si="22"/>
        <v/>
      </c>
      <c r="T103" s="199"/>
      <c r="U103" s="10"/>
      <c r="V103" s="10"/>
      <c r="W103" s="10"/>
      <c r="X103" s="10"/>
      <c r="Y103" s="10"/>
      <c r="Z103" s="10"/>
      <c r="AA103" s="10"/>
    </row>
    <row r="104" ht="18.0" customHeight="1">
      <c r="A104" s="10"/>
      <c r="B104" s="198"/>
      <c r="C104" s="209"/>
      <c r="D104" s="240"/>
      <c r="E104" s="241"/>
      <c r="F104" s="207"/>
      <c r="G104" s="208"/>
      <c r="H104" s="242"/>
      <c r="I104" s="129"/>
      <c r="J104" s="198"/>
      <c r="K104" s="77"/>
      <c r="L104" s="77"/>
      <c r="M104" s="77"/>
      <c r="N104" s="199"/>
      <c r="O104" s="200"/>
      <c r="P104" s="237"/>
      <c r="Q104" s="237"/>
      <c r="R104" s="238" t="str">
        <f t="shared" si="21"/>
        <v/>
      </c>
      <c r="S104" s="238" t="str">
        <f t="shared" si="22"/>
        <v/>
      </c>
      <c r="T104" s="199"/>
      <c r="U104" s="10"/>
      <c r="V104" s="10"/>
      <c r="W104" s="10"/>
      <c r="X104" s="10"/>
      <c r="Y104" s="10"/>
      <c r="Z104" s="10"/>
      <c r="AA104" s="10"/>
    </row>
    <row r="105" ht="18.0" customHeight="1">
      <c r="A105" s="10"/>
      <c r="B105" s="198"/>
      <c r="C105" s="209"/>
      <c r="D105" s="240"/>
      <c r="E105" s="241"/>
      <c r="F105" s="207"/>
      <c r="G105" s="208"/>
      <c r="H105" s="242"/>
      <c r="I105" s="129"/>
      <c r="J105" s="198"/>
      <c r="K105" s="77"/>
      <c r="L105" s="77"/>
      <c r="M105" s="77"/>
      <c r="N105" s="199"/>
      <c r="O105" s="200"/>
      <c r="P105" s="237"/>
      <c r="Q105" s="237"/>
      <c r="R105" s="238" t="str">
        <f t="shared" si="21"/>
        <v/>
      </c>
      <c r="S105" s="238" t="str">
        <f t="shared" si="22"/>
        <v/>
      </c>
      <c r="T105" s="199"/>
      <c r="U105" s="10"/>
      <c r="V105" s="10"/>
      <c r="W105" s="10"/>
      <c r="X105" s="10"/>
      <c r="Y105" s="10"/>
      <c r="Z105" s="10"/>
      <c r="AA105" s="10"/>
    </row>
    <row r="106" ht="18.0" customHeight="1">
      <c r="A106" s="10"/>
      <c r="B106" s="198"/>
      <c r="C106" s="209"/>
      <c r="D106" s="240"/>
      <c r="E106" s="241"/>
      <c r="F106" s="207"/>
      <c r="G106" s="208"/>
      <c r="H106" s="242"/>
      <c r="I106" s="129"/>
      <c r="J106" s="198"/>
      <c r="K106" s="77"/>
      <c r="L106" s="77"/>
      <c r="M106" s="77"/>
      <c r="N106" s="199"/>
      <c r="O106" s="200"/>
      <c r="P106" s="237"/>
      <c r="Q106" s="237"/>
      <c r="R106" s="238" t="str">
        <f t="shared" si="21"/>
        <v/>
      </c>
      <c r="S106" s="238" t="str">
        <f t="shared" si="22"/>
        <v/>
      </c>
      <c r="T106" s="199"/>
      <c r="U106" s="10"/>
      <c r="V106" s="10"/>
      <c r="W106" s="10"/>
      <c r="X106" s="10"/>
      <c r="Y106" s="10"/>
      <c r="Z106" s="10"/>
      <c r="AA106" s="10"/>
    </row>
    <row r="107" ht="18.0" customHeight="1">
      <c r="A107" s="10"/>
      <c r="B107" s="198"/>
      <c r="C107" s="209"/>
      <c r="D107" s="240"/>
      <c r="E107" s="241"/>
      <c r="F107" s="207"/>
      <c r="G107" s="208"/>
      <c r="H107" s="242"/>
      <c r="I107" s="129"/>
      <c r="J107" s="198"/>
      <c r="K107" s="77"/>
      <c r="L107" s="77"/>
      <c r="M107" s="77"/>
      <c r="N107" s="199"/>
      <c r="O107" s="200"/>
      <c r="P107" s="237"/>
      <c r="Q107" s="237"/>
      <c r="R107" s="238" t="str">
        <f t="shared" si="21"/>
        <v/>
      </c>
      <c r="S107" s="238" t="str">
        <f t="shared" si="22"/>
        <v/>
      </c>
      <c r="T107" s="199"/>
      <c r="U107" s="10"/>
      <c r="V107" s="10"/>
      <c r="W107" s="10"/>
      <c r="X107" s="10"/>
      <c r="Y107" s="10"/>
      <c r="Z107" s="10"/>
      <c r="AA107" s="10"/>
    </row>
    <row r="108" ht="18.0" customHeight="1">
      <c r="A108" s="10"/>
      <c r="B108" s="198"/>
      <c r="C108" s="209"/>
      <c r="D108" s="240"/>
      <c r="E108" s="241"/>
      <c r="F108" s="207"/>
      <c r="G108" s="208"/>
      <c r="H108" s="242"/>
      <c r="I108" s="129"/>
      <c r="J108" s="198"/>
      <c r="K108" s="77"/>
      <c r="L108" s="77"/>
      <c r="M108" s="77"/>
      <c r="N108" s="199"/>
      <c r="O108" s="200"/>
      <c r="P108" s="237"/>
      <c r="Q108" s="237"/>
      <c r="R108" s="238" t="str">
        <f t="shared" si="21"/>
        <v/>
      </c>
      <c r="S108" s="238" t="str">
        <f t="shared" si="22"/>
        <v/>
      </c>
      <c r="T108" s="199"/>
      <c r="U108" s="10"/>
      <c r="V108" s="10"/>
      <c r="W108" s="10"/>
      <c r="X108" s="10"/>
      <c r="Y108" s="10"/>
      <c r="Z108" s="10"/>
      <c r="AA108" s="10"/>
    </row>
    <row r="109" ht="18.0" customHeight="1">
      <c r="A109" s="10"/>
      <c r="B109" s="198"/>
      <c r="C109" s="209"/>
      <c r="D109" s="240"/>
      <c r="E109" s="241"/>
      <c r="F109" s="207"/>
      <c r="G109" s="208"/>
      <c r="H109" s="242"/>
      <c r="I109" s="129"/>
      <c r="J109" s="198"/>
      <c r="K109" s="77"/>
      <c r="L109" s="77"/>
      <c r="M109" s="77"/>
      <c r="N109" s="199"/>
      <c r="O109" s="200"/>
      <c r="P109" s="237"/>
      <c r="Q109" s="237"/>
      <c r="R109" s="238" t="str">
        <f t="shared" si="21"/>
        <v/>
      </c>
      <c r="S109" s="238" t="str">
        <f t="shared" si="22"/>
        <v/>
      </c>
      <c r="T109" s="199"/>
      <c r="U109" s="10"/>
      <c r="V109" s="10"/>
      <c r="W109" s="10"/>
      <c r="X109" s="10"/>
      <c r="Y109" s="10"/>
      <c r="Z109" s="10"/>
      <c r="AA109" s="10"/>
    </row>
    <row r="110" ht="18.0" customHeight="1">
      <c r="A110" s="10"/>
      <c r="B110" s="198"/>
      <c r="C110" s="209"/>
      <c r="D110" s="240"/>
      <c r="E110" s="241"/>
      <c r="F110" s="207"/>
      <c r="G110" s="208"/>
      <c r="H110" s="242"/>
      <c r="I110" s="129"/>
      <c r="J110" s="198"/>
      <c r="K110" s="77"/>
      <c r="L110" s="77"/>
      <c r="M110" s="77"/>
      <c r="N110" s="199"/>
      <c r="O110" s="200"/>
      <c r="P110" s="237"/>
      <c r="Q110" s="237"/>
      <c r="R110" s="238" t="str">
        <f t="shared" si="21"/>
        <v/>
      </c>
      <c r="S110" s="238" t="str">
        <f t="shared" si="22"/>
        <v/>
      </c>
      <c r="T110" s="199"/>
      <c r="U110" s="10"/>
      <c r="V110" s="10"/>
      <c r="W110" s="10"/>
      <c r="X110" s="10"/>
      <c r="Y110" s="10"/>
      <c r="Z110" s="10"/>
      <c r="AA110" s="10"/>
    </row>
    <row r="111" ht="18.0" customHeight="1">
      <c r="A111" s="10"/>
      <c r="B111" s="198"/>
      <c r="C111" s="209"/>
      <c r="D111" s="240"/>
      <c r="E111" s="241"/>
      <c r="F111" s="207"/>
      <c r="G111" s="208"/>
      <c r="H111" s="242"/>
      <c r="I111" s="129"/>
      <c r="J111" s="198"/>
      <c r="K111" s="77"/>
      <c r="L111" s="77"/>
      <c r="M111" s="77"/>
      <c r="N111" s="199"/>
      <c r="O111" s="200"/>
      <c r="P111" s="237"/>
      <c r="Q111" s="237"/>
      <c r="R111" s="238" t="str">
        <f t="shared" si="21"/>
        <v/>
      </c>
      <c r="S111" s="238" t="str">
        <f t="shared" si="22"/>
        <v/>
      </c>
      <c r="T111" s="199"/>
      <c r="U111" s="10"/>
      <c r="V111" s="10"/>
      <c r="W111" s="10"/>
      <c r="X111" s="10"/>
      <c r="Y111" s="10"/>
      <c r="Z111" s="10"/>
      <c r="AA111" s="10"/>
    </row>
    <row r="112" ht="18.0" customHeight="1">
      <c r="A112" s="10"/>
      <c r="B112" s="198"/>
      <c r="C112" s="209"/>
      <c r="D112" s="240"/>
      <c r="E112" s="241"/>
      <c r="F112" s="207"/>
      <c r="G112" s="208"/>
      <c r="H112" s="242"/>
      <c r="I112" s="129"/>
      <c r="J112" s="198"/>
      <c r="K112" s="77"/>
      <c r="L112" s="77"/>
      <c r="M112" s="77"/>
      <c r="N112" s="199"/>
      <c r="O112" s="200"/>
      <c r="P112" s="237"/>
      <c r="Q112" s="237"/>
      <c r="R112" s="238" t="str">
        <f t="shared" si="21"/>
        <v/>
      </c>
      <c r="S112" s="238" t="str">
        <f t="shared" si="22"/>
        <v/>
      </c>
      <c r="T112" s="199"/>
      <c r="U112" s="10"/>
      <c r="V112" s="10"/>
      <c r="W112" s="10"/>
      <c r="X112" s="10"/>
      <c r="Y112" s="10"/>
      <c r="Z112" s="10"/>
      <c r="AA112" s="10"/>
    </row>
    <row r="113" ht="18.0" customHeight="1">
      <c r="A113" s="10"/>
      <c r="B113" s="198"/>
      <c r="C113" s="209"/>
      <c r="D113" s="240"/>
      <c r="E113" s="241"/>
      <c r="F113" s="207"/>
      <c r="G113" s="208"/>
      <c r="H113" s="242"/>
      <c r="I113" s="129"/>
      <c r="J113" s="198"/>
      <c r="K113" s="77"/>
      <c r="L113" s="77"/>
      <c r="M113" s="77"/>
      <c r="N113" s="199"/>
      <c r="O113" s="200"/>
      <c r="P113" s="237"/>
      <c r="Q113" s="237"/>
      <c r="R113" s="238" t="str">
        <f t="shared" si="21"/>
        <v/>
      </c>
      <c r="S113" s="238" t="str">
        <f t="shared" si="22"/>
        <v/>
      </c>
      <c r="T113" s="199"/>
      <c r="U113" s="10"/>
      <c r="V113" s="10"/>
      <c r="W113" s="10"/>
      <c r="X113" s="10"/>
      <c r="Y113" s="10"/>
      <c r="Z113" s="10"/>
      <c r="AA113" s="10"/>
    </row>
    <row r="114" ht="18.0" customHeight="1">
      <c r="A114" s="10"/>
      <c r="B114" s="198"/>
      <c r="C114" s="209"/>
      <c r="D114" s="240"/>
      <c r="E114" s="241"/>
      <c r="F114" s="207"/>
      <c r="G114" s="208"/>
      <c r="H114" s="242"/>
      <c r="I114" s="129"/>
      <c r="J114" s="198"/>
      <c r="K114" s="77"/>
      <c r="L114" s="77"/>
      <c r="M114" s="77"/>
      <c r="N114" s="199"/>
      <c r="O114" s="200"/>
      <c r="P114" s="237"/>
      <c r="Q114" s="237"/>
      <c r="R114" s="238" t="str">
        <f t="shared" si="21"/>
        <v/>
      </c>
      <c r="S114" s="238" t="str">
        <f t="shared" si="22"/>
        <v/>
      </c>
      <c r="T114" s="199"/>
      <c r="U114" s="10"/>
      <c r="V114" s="10"/>
      <c r="W114" s="10"/>
      <c r="X114" s="10"/>
      <c r="Y114" s="10"/>
      <c r="Z114" s="10"/>
      <c r="AA114" s="10"/>
    </row>
    <row r="115" ht="18.0" customHeight="1">
      <c r="A115" s="10"/>
      <c r="B115" s="198"/>
      <c r="C115" s="209"/>
      <c r="D115" s="240"/>
      <c r="E115" s="241"/>
      <c r="F115" s="207"/>
      <c r="G115" s="208"/>
      <c r="H115" s="242"/>
      <c r="I115" s="129"/>
      <c r="J115" s="198"/>
      <c r="K115" s="77"/>
      <c r="L115" s="77"/>
      <c r="M115" s="77"/>
      <c r="N115" s="199"/>
      <c r="O115" s="200"/>
      <c r="P115" s="237"/>
      <c r="Q115" s="237"/>
      <c r="R115" s="238" t="str">
        <f t="shared" si="21"/>
        <v/>
      </c>
      <c r="S115" s="238" t="str">
        <f t="shared" si="22"/>
        <v/>
      </c>
      <c r="T115" s="199"/>
      <c r="U115" s="10"/>
      <c r="V115" s="10"/>
      <c r="W115" s="10"/>
      <c r="X115" s="10"/>
      <c r="Y115" s="10"/>
      <c r="Z115" s="10"/>
      <c r="AA115" s="10"/>
    </row>
    <row r="116" ht="18.0" customHeight="1">
      <c r="A116" s="10"/>
      <c r="B116" s="198"/>
      <c r="C116" s="209"/>
      <c r="D116" s="240"/>
      <c r="E116" s="241"/>
      <c r="F116" s="207"/>
      <c r="G116" s="208"/>
      <c r="H116" s="242"/>
      <c r="I116" s="129"/>
      <c r="J116" s="198"/>
      <c r="K116" s="80"/>
      <c r="L116" s="80"/>
      <c r="M116" s="77"/>
      <c r="N116" s="199"/>
      <c r="O116" s="200"/>
      <c r="P116" s="237"/>
      <c r="Q116" s="237"/>
      <c r="R116" s="238" t="str">
        <f t="shared" si="21"/>
        <v/>
      </c>
      <c r="S116" s="238" t="str">
        <f t="shared" si="22"/>
        <v/>
      </c>
      <c r="T116" s="199"/>
      <c r="U116" s="10"/>
      <c r="V116" s="10"/>
      <c r="W116" s="10"/>
      <c r="X116" s="10"/>
      <c r="Y116" s="10"/>
      <c r="Z116" s="10"/>
      <c r="AA116" s="10"/>
    </row>
    <row r="117" ht="18.0" customHeight="1">
      <c r="A117" s="10"/>
      <c r="B117" s="198"/>
      <c r="C117" s="209"/>
      <c r="D117" s="240"/>
      <c r="E117" s="241"/>
      <c r="F117" s="207"/>
      <c r="G117" s="208"/>
      <c r="H117" s="242"/>
      <c r="I117" s="129"/>
      <c r="J117" s="198"/>
      <c r="K117" s="77"/>
      <c r="L117" s="77"/>
      <c r="M117" s="77"/>
      <c r="N117" s="199"/>
      <c r="O117" s="200"/>
      <c r="P117" s="237"/>
      <c r="Q117" s="237"/>
      <c r="R117" s="238" t="str">
        <f t="shared" si="21"/>
        <v/>
      </c>
      <c r="S117" s="238" t="str">
        <f t="shared" si="22"/>
        <v/>
      </c>
      <c r="T117" s="199"/>
      <c r="U117" s="10"/>
      <c r="V117" s="10"/>
      <c r="W117" s="10"/>
      <c r="X117" s="10"/>
      <c r="Y117" s="10"/>
      <c r="Z117" s="10"/>
      <c r="AA117" s="10"/>
    </row>
    <row r="118" ht="18.0" customHeight="1">
      <c r="A118" s="10"/>
      <c r="B118" s="198"/>
      <c r="C118" s="209"/>
      <c r="D118" s="240"/>
      <c r="E118" s="241"/>
      <c r="F118" s="207"/>
      <c r="G118" s="208"/>
      <c r="H118" s="242"/>
      <c r="I118" s="129"/>
      <c r="J118" s="198"/>
      <c r="K118" s="77"/>
      <c r="L118" s="77"/>
      <c r="M118" s="77"/>
      <c r="N118" s="199"/>
      <c r="O118" s="200"/>
      <c r="P118" s="237"/>
      <c r="Q118" s="237"/>
      <c r="R118" s="238" t="str">
        <f t="shared" si="21"/>
        <v/>
      </c>
      <c r="S118" s="238" t="str">
        <f t="shared" si="22"/>
        <v/>
      </c>
      <c r="T118" s="199"/>
      <c r="U118" s="10"/>
      <c r="V118" s="10"/>
      <c r="W118" s="10"/>
      <c r="X118" s="10"/>
      <c r="Y118" s="10"/>
      <c r="Z118" s="10"/>
      <c r="AA118" s="10"/>
    </row>
    <row r="119" ht="18.0" customHeight="1">
      <c r="A119" s="10"/>
      <c r="B119" s="198"/>
      <c r="C119" s="209"/>
      <c r="D119" s="240"/>
      <c r="E119" s="241"/>
      <c r="F119" s="207"/>
      <c r="G119" s="208"/>
      <c r="H119" s="242"/>
      <c r="I119" s="129"/>
      <c r="J119" s="198"/>
      <c r="K119" s="77"/>
      <c r="L119" s="77"/>
      <c r="M119" s="77"/>
      <c r="N119" s="199"/>
      <c r="O119" s="200"/>
      <c r="P119" s="237"/>
      <c r="Q119" s="237"/>
      <c r="R119" s="238" t="str">
        <f t="shared" si="21"/>
        <v/>
      </c>
      <c r="S119" s="238" t="str">
        <f t="shared" si="22"/>
        <v/>
      </c>
      <c r="T119" s="199"/>
      <c r="U119" s="10"/>
      <c r="V119" s="10"/>
      <c r="W119" s="10"/>
      <c r="X119" s="10"/>
      <c r="Y119" s="10"/>
      <c r="Z119" s="10"/>
      <c r="AA119" s="10"/>
    </row>
    <row r="120" ht="18.0" customHeight="1">
      <c r="A120" s="10"/>
      <c r="B120" s="198"/>
      <c r="C120" s="209"/>
      <c r="D120" s="240"/>
      <c r="E120" s="241"/>
      <c r="F120" s="207"/>
      <c r="G120" s="208"/>
      <c r="H120" s="242"/>
      <c r="I120" s="129"/>
      <c r="J120" s="198"/>
      <c r="K120" s="77"/>
      <c r="L120" s="77"/>
      <c r="M120" s="77"/>
      <c r="N120" s="199"/>
      <c r="O120" s="200"/>
      <c r="P120" s="237"/>
      <c r="Q120" s="237"/>
      <c r="R120" s="238" t="str">
        <f t="shared" si="21"/>
        <v/>
      </c>
      <c r="S120" s="238" t="str">
        <f t="shared" si="22"/>
        <v/>
      </c>
      <c r="T120" s="199"/>
      <c r="U120" s="10"/>
      <c r="V120" s="10"/>
      <c r="W120" s="10"/>
      <c r="X120" s="10"/>
      <c r="Y120" s="10"/>
      <c r="Z120" s="10"/>
      <c r="AA120" s="10"/>
    </row>
    <row r="121" ht="18.0" customHeight="1">
      <c r="A121" s="10"/>
      <c r="B121" s="198"/>
      <c r="C121" s="209"/>
      <c r="D121" s="240"/>
      <c r="E121" s="241"/>
      <c r="F121" s="207"/>
      <c r="G121" s="208"/>
      <c r="H121" s="242"/>
      <c r="I121" s="129"/>
      <c r="J121" s="198"/>
      <c r="K121" s="77"/>
      <c r="L121" s="77"/>
      <c r="M121" s="77"/>
      <c r="N121" s="199"/>
      <c r="O121" s="200"/>
      <c r="P121" s="237"/>
      <c r="Q121" s="237"/>
      <c r="R121" s="238" t="str">
        <f t="shared" si="21"/>
        <v/>
      </c>
      <c r="S121" s="238" t="str">
        <f t="shared" si="22"/>
        <v/>
      </c>
      <c r="T121" s="199"/>
      <c r="U121" s="10"/>
      <c r="V121" s="10"/>
      <c r="W121" s="10"/>
      <c r="X121" s="10"/>
      <c r="Y121" s="10"/>
      <c r="Z121" s="10"/>
      <c r="AA121" s="10"/>
    </row>
    <row r="122" ht="18.0" customHeight="1">
      <c r="A122" s="10"/>
      <c r="B122" s="198"/>
      <c r="C122" s="209"/>
      <c r="D122" s="240"/>
      <c r="E122" s="241"/>
      <c r="F122" s="207"/>
      <c r="G122" s="208"/>
      <c r="H122" s="242"/>
      <c r="I122" s="129"/>
      <c r="J122" s="198"/>
      <c r="K122" s="77"/>
      <c r="L122" s="77"/>
      <c r="M122" s="77"/>
      <c r="N122" s="199"/>
      <c r="O122" s="200"/>
      <c r="P122" s="237"/>
      <c r="Q122" s="237"/>
      <c r="R122" s="238" t="str">
        <f t="shared" si="21"/>
        <v/>
      </c>
      <c r="S122" s="238" t="str">
        <f t="shared" si="22"/>
        <v/>
      </c>
      <c r="T122" s="199"/>
      <c r="U122" s="10"/>
      <c r="V122" s="10"/>
      <c r="W122" s="10"/>
      <c r="X122" s="10"/>
      <c r="Y122" s="10"/>
      <c r="Z122" s="10"/>
      <c r="AA122" s="10"/>
    </row>
    <row r="123" ht="18.0" customHeight="1">
      <c r="A123" s="10"/>
      <c r="B123" s="198"/>
      <c r="C123" s="209"/>
      <c r="D123" s="240"/>
      <c r="E123" s="241"/>
      <c r="F123" s="207"/>
      <c r="G123" s="208"/>
      <c r="H123" s="242"/>
      <c r="I123" s="129"/>
      <c r="J123" s="198"/>
      <c r="K123" s="77"/>
      <c r="L123" s="77"/>
      <c r="M123" s="77"/>
      <c r="N123" s="199"/>
      <c r="O123" s="200"/>
      <c r="P123" s="237"/>
      <c r="Q123" s="237"/>
      <c r="R123" s="238" t="str">
        <f t="shared" si="21"/>
        <v/>
      </c>
      <c r="S123" s="238" t="str">
        <f t="shared" si="22"/>
        <v/>
      </c>
      <c r="T123" s="199"/>
      <c r="U123" s="10"/>
      <c r="V123" s="10"/>
      <c r="W123" s="10"/>
      <c r="X123" s="10"/>
      <c r="Y123" s="10"/>
      <c r="Z123" s="10"/>
      <c r="AA123" s="10"/>
    </row>
    <row r="124" ht="18.0" customHeight="1">
      <c r="A124" s="10"/>
      <c r="B124" s="198"/>
      <c r="C124" s="209"/>
      <c r="D124" s="240"/>
      <c r="E124" s="241"/>
      <c r="F124" s="207"/>
      <c r="G124" s="208"/>
      <c r="H124" s="242"/>
      <c r="I124" s="129"/>
      <c r="J124" s="198"/>
      <c r="K124" s="77"/>
      <c r="L124" s="77"/>
      <c r="M124" s="77"/>
      <c r="N124" s="199"/>
      <c r="O124" s="200"/>
      <c r="P124" s="237"/>
      <c r="Q124" s="237"/>
      <c r="R124" s="238" t="str">
        <f t="shared" si="21"/>
        <v/>
      </c>
      <c r="S124" s="238" t="str">
        <f t="shared" si="22"/>
        <v/>
      </c>
      <c r="T124" s="199"/>
      <c r="U124" s="10"/>
      <c r="V124" s="10"/>
      <c r="W124" s="10"/>
      <c r="X124" s="10"/>
      <c r="Y124" s="10"/>
      <c r="Z124" s="10"/>
      <c r="AA124" s="10"/>
    </row>
    <row r="125" ht="18.0" customHeight="1">
      <c r="A125" s="10"/>
      <c r="B125" s="198"/>
      <c r="C125" s="209"/>
      <c r="D125" s="240"/>
      <c r="E125" s="241"/>
      <c r="F125" s="207"/>
      <c r="G125" s="208"/>
      <c r="H125" s="242"/>
      <c r="I125" s="129"/>
      <c r="J125" s="198"/>
      <c r="K125" s="77"/>
      <c r="L125" s="77"/>
      <c r="M125" s="77"/>
      <c r="N125" s="199"/>
      <c r="O125" s="200"/>
      <c r="P125" s="237"/>
      <c r="Q125" s="237"/>
      <c r="R125" s="238" t="str">
        <f t="shared" si="21"/>
        <v/>
      </c>
      <c r="S125" s="238" t="str">
        <f t="shared" si="22"/>
        <v/>
      </c>
      <c r="T125" s="199"/>
      <c r="U125" s="10"/>
      <c r="V125" s="10"/>
      <c r="W125" s="10"/>
      <c r="X125" s="10"/>
      <c r="Y125" s="10"/>
      <c r="Z125" s="10"/>
      <c r="AA125" s="10"/>
    </row>
    <row r="126" ht="18.0" customHeight="1">
      <c r="A126" s="10"/>
      <c r="B126" s="198"/>
      <c r="C126" s="209"/>
      <c r="D126" s="240"/>
      <c r="E126" s="241"/>
      <c r="F126" s="207"/>
      <c r="G126" s="208"/>
      <c r="H126" s="242"/>
      <c r="I126" s="129"/>
      <c r="J126" s="198"/>
      <c r="K126" s="77"/>
      <c r="L126" s="77"/>
      <c r="M126" s="77"/>
      <c r="N126" s="199"/>
      <c r="O126" s="200"/>
      <c r="P126" s="237"/>
      <c r="Q126" s="237"/>
      <c r="R126" s="238" t="str">
        <f t="shared" si="21"/>
        <v/>
      </c>
      <c r="S126" s="238" t="str">
        <f t="shared" si="22"/>
        <v/>
      </c>
      <c r="T126" s="199"/>
      <c r="U126" s="10"/>
      <c r="V126" s="10"/>
      <c r="W126" s="10"/>
      <c r="X126" s="10"/>
      <c r="Y126" s="10"/>
      <c r="Z126" s="10"/>
      <c r="AA126" s="10"/>
    </row>
    <row r="127" ht="18.0" customHeight="1">
      <c r="A127" s="10"/>
      <c r="B127" s="198"/>
      <c r="C127" s="209"/>
      <c r="D127" s="240"/>
      <c r="E127" s="241"/>
      <c r="F127" s="207"/>
      <c r="G127" s="208"/>
      <c r="H127" s="242"/>
      <c r="I127" s="129"/>
      <c r="J127" s="198"/>
      <c r="K127" s="77"/>
      <c r="L127" s="77"/>
      <c r="M127" s="77"/>
      <c r="N127" s="199"/>
      <c r="O127" s="200"/>
      <c r="P127" s="237"/>
      <c r="Q127" s="237"/>
      <c r="R127" s="238" t="str">
        <f t="shared" si="21"/>
        <v/>
      </c>
      <c r="S127" s="238" t="str">
        <f t="shared" si="22"/>
        <v/>
      </c>
      <c r="T127" s="199"/>
      <c r="U127" s="10"/>
      <c r="V127" s="10"/>
      <c r="W127" s="10"/>
      <c r="X127" s="10"/>
      <c r="Y127" s="10"/>
      <c r="Z127" s="10"/>
      <c r="AA127" s="10"/>
    </row>
    <row r="128" ht="18.0" customHeight="1">
      <c r="A128" s="10"/>
      <c r="B128" s="198"/>
      <c r="C128" s="209"/>
      <c r="D128" s="240"/>
      <c r="E128" s="241"/>
      <c r="F128" s="207"/>
      <c r="G128" s="208"/>
      <c r="H128" s="242"/>
      <c r="I128" s="129"/>
      <c r="J128" s="198"/>
      <c r="K128" s="77"/>
      <c r="L128" s="77"/>
      <c r="M128" s="77"/>
      <c r="N128" s="199"/>
      <c r="O128" s="200"/>
      <c r="P128" s="237"/>
      <c r="Q128" s="237"/>
      <c r="R128" s="238" t="str">
        <f t="shared" si="21"/>
        <v/>
      </c>
      <c r="S128" s="238" t="str">
        <f t="shared" si="22"/>
        <v/>
      </c>
      <c r="T128" s="199"/>
      <c r="U128" s="10"/>
      <c r="V128" s="10"/>
      <c r="W128" s="10"/>
      <c r="X128" s="10"/>
      <c r="Y128" s="10"/>
      <c r="Z128" s="10"/>
      <c r="AA128" s="10"/>
    </row>
    <row r="129" ht="18.0" customHeight="1">
      <c r="A129" s="10"/>
      <c r="B129" s="198"/>
      <c r="C129" s="209"/>
      <c r="D129" s="240"/>
      <c r="E129" s="241"/>
      <c r="F129" s="207"/>
      <c r="G129" s="208"/>
      <c r="H129" s="242"/>
      <c r="I129" s="129"/>
      <c r="J129" s="198"/>
      <c r="K129" s="77"/>
      <c r="L129" s="77"/>
      <c r="M129" s="77"/>
      <c r="N129" s="199"/>
      <c r="O129" s="200"/>
      <c r="P129" s="237"/>
      <c r="Q129" s="237"/>
      <c r="R129" s="238" t="str">
        <f t="shared" si="21"/>
        <v/>
      </c>
      <c r="S129" s="238" t="str">
        <f t="shared" si="22"/>
        <v/>
      </c>
      <c r="T129" s="199"/>
      <c r="U129" s="10"/>
      <c r="V129" s="10"/>
      <c r="W129" s="10"/>
      <c r="X129" s="10"/>
      <c r="Y129" s="10"/>
      <c r="Z129" s="10"/>
      <c r="AA129" s="10"/>
    </row>
    <row r="130" ht="18.0" customHeight="1">
      <c r="A130" s="10"/>
      <c r="B130" s="198"/>
      <c r="C130" s="209"/>
      <c r="D130" s="240"/>
      <c r="E130" s="241"/>
      <c r="F130" s="207"/>
      <c r="G130" s="208"/>
      <c r="H130" s="242"/>
      <c r="I130" s="129"/>
      <c r="J130" s="198"/>
      <c r="K130" s="77"/>
      <c r="L130" s="77"/>
      <c r="M130" s="77"/>
      <c r="N130" s="199"/>
      <c r="O130" s="200"/>
      <c r="P130" s="237"/>
      <c r="Q130" s="237"/>
      <c r="R130" s="238" t="str">
        <f t="shared" si="21"/>
        <v/>
      </c>
      <c r="S130" s="238" t="str">
        <f t="shared" si="22"/>
        <v/>
      </c>
      <c r="T130" s="199"/>
      <c r="U130" s="10"/>
      <c r="V130" s="10"/>
      <c r="W130" s="10"/>
      <c r="X130" s="10"/>
      <c r="Y130" s="10"/>
      <c r="Z130" s="10"/>
      <c r="AA130" s="10"/>
    </row>
    <row r="131" ht="18.0" customHeight="1">
      <c r="A131" s="10"/>
      <c r="B131" s="198"/>
      <c r="C131" s="209"/>
      <c r="D131" s="240"/>
      <c r="E131" s="241"/>
      <c r="F131" s="207"/>
      <c r="G131" s="208"/>
      <c r="H131" s="242"/>
      <c r="I131" s="129"/>
      <c r="J131" s="198"/>
      <c r="K131" s="77"/>
      <c r="L131" s="77"/>
      <c r="M131" s="77"/>
      <c r="N131" s="199"/>
      <c r="O131" s="200"/>
      <c r="P131" s="237"/>
      <c r="Q131" s="237"/>
      <c r="R131" s="238" t="str">
        <f t="shared" si="21"/>
        <v/>
      </c>
      <c r="S131" s="238" t="str">
        <f t="shared" si="22"/>
        <v/>
      </c>
      <c r="T131" s="199"/>
      <c r="U131" s="10"/>
      <c r="V131" s="10"/>
      <c r="W131" s="10"/>
      <c r="X131" s="10"/>
      <c r="Y131" s="10"/>
      <c r="Z131" s="10"/>
      <c r="AA131" s="10"/>
    </row>
    <row r="132" ht="18.0" customHeight="1">
      <c r="A132" s="10"/>
      <c r="B132" s="198"/>
      <c r="C132" s="209"/>
      <c r="D132" s="240"/>
      <c r="E132" s="241"/>
      <c r="F132" s="207"/>
      <c r="G132" s="208"/>
      <c r="H132" s="242"/>
      <c r="I132" s="129"/>
      <c r="J132" s="198"/>
      <c r="K132" s="77"/>
      <c r="L132" s="77"/>
      <c r="M132" s="77"/>
      <c r="N132" s="199"/>
      <c r="O132" s="200"/>
      <c r="P132" s="237"/>
      <c r="Q132" s="237"/>
      <c r="R132" s="238" t="str">
        <f t="shared" si="21"/>
        <v/>
      </c>
      <c r="S132" s="238" t="str">
        <f t="shared" si="22"/>
        <v/>
      </c>
      <c r="T132" s="199"/>
      <c r="U132" s="10"/>
      <c r="V132" s="10"/>
      <c r="W132" s="10"/>
      <c r="X132" s="10"/>
      <c r="Y132" s="10"/>
      <c r="Z132" s="10"/>
      <c r="AA132" s="10"/>
    </row>
    <row r="133" ht="18.0" customHeight="1">
      <c r="A133" s="10"/>
      <c r="B133" s="198"/>
      <c r="C133" s="209"/>
      <c r="D133" s="240"/>
      <c r="E133" s="241"/>
      <c r="F133" s="207"/>
      <c r="G133" s="208"/>
      <c r="H133" s="242"/>
      <c r="I133" s="129"/>
      <c r="J133" s="198"/>
      <c r="K133" s="77"/>
      <c r="L133" s="77"/>
      <c r="M133" s="77"/>
      <c r="N133" s="199"/>
      <c r="O133" s="200"/>
      <c r="P133" s="237"/>
      <c r="Q133" s="237"/>
      <c r="R133" s="238" t="str">
        <f t="shared" si="21"/>
        <v/>
      </c>
      <c r="S133" s="238" t="str">
        <f t="shared" si="22"/>
        <v/>
      </c>
      <c r="T133" s="199"/>
      <c r="U133" s="10"/>
      <c r="V133" s="10"/>
      <c r="W133" s="10"/>
      <c r="X133" s="10"/>
      <c r="Y133" s="10"/>
      <c r="Z133" s="10"/>
      <c r="AA133" s="10"/>
    </row>
    <row r="134" ht="18.0" customHeight="1">
      <c r="A134" s="10"/>
      <c r="B134" s="198"/>
      <c r="C134" s="209"/>
      <c r="D134" s="240"/>
      <c r="E134" s="241"/>
      <c r="F134" s="207"/>
      <c r="G134" s="208"/>
      <c r="H134" s="242"/>
      <c r="I134" s="129"/>
      <c r="J134" s="198"/>
      <c r="K134" s="77"/>
      <c r="L134" s="77"/>
      <c r="M134" s="77"/>
      <c r="N134" s="199"/>
      <c r="O134" s="200"/>
      <c r="P134" s="237"/>
      <c r="Q134" s="237"/>
      <c r="R134" s="238" t="str">
        <f t="shared" si="21"/>
        <v/>
      </c>
      <c r="S134" s="238" t="str">
        <f t="shared" si="22"/>
        <v/>
      </c>
      <c r="T134" s="199"/>
      <c r="U134" s="10"/>
      <c r="V134" s="10"/>
      <c r="W134" s="10"/>
      <c r="X134" s="10"/>
      <c r="Y134" s="10"/>
      <c r="Z134" s="10"/>
      <c r="AA134" s="10"/>
    </row>
    <row r="135" ht="18.0" customHeight="1">
      <c r="A135" s="10"/>
      <c r="B135" s="198"/>
      <c r="C135" s="209"/>
      <c r="D135" s="240"/>
      <c r="E135" s="241"/>
      <c r="F135" s="207"/>
      <c r="G135" s="208"/>
      <c r="H135" s="242"/>
      <c r="I135" s="129"/>
      <c r="J135" s="198"/>
      <c r="K135" s="77"/>
      <c r="L135" s="77"/>
      <c r="M135" s="77"/>
      <c r="N135" s="199"/>
      <c r="O135" s="200"/>
      <c r="P135" s="237"/>
      <c r="Q135" s="237"/>
      <c r="R135" s="238" t="str">
        <f t="shared" si="21"/>
        <v/>
      </c>
      <c r="S135" s="238" t="str">
        <f t="shared" si="22"/>
        <v/>
      </c>
      <c r="T135" s="199"/>
      <c r="U135" s="10"/>
      <c r="V135" s="10"/>
      <c r="W135" s="10"/>
      <c r="X135" s="10"/>
      <c r="Y135" s="10"/>
      <c r="Z135" s="10"/>
      <c r="AA135" s="10"/>
    </row>
    <row r="136" ht="18.0" customHeight="1">
      <c r="A136" s="10"/>
      <c r="B136" s="198"/>
      <c r="C136" s="209"/>
      <c r="D136" s="240"/>
      <c r="E136" s="241"/>
      <c r="F136" s="207"/>
      <c r="G136" s="208"/>
      <c r="H136" s="242"/>
      <c r="I136" s="129"/>
      <c r="J136" s="198"/>
      <c r="K136" s="77"/>
      <c r="L136" s="77"/>
      <c r="M136" s="77"/>
      <c r="N136" s="199"/>
      <c r="O136" s="200"/>
      <c r="P136" s="237"/>
      <c r="Q136" s="237"/>
      <c r="R136" s="238" t="str">
        <f t="shared" si="21"/>
        <v/>
      </c>
      <c r="S136" s="238" t="str">
        <f t="shared" si="22"/>
        <v/>
      </c>
      <c r="T136" s="199"/>
      <c r="U136" s="10"/>
      <c r="V136" s="10"/>
      <c r="W136" s="10"/>
      <c r="X136" s="10"/>
      <c r="Y136" s="10"/>
      <c r="Z136" s="10"/>
      <c r="AA136" s="10"/>
    </row>
    <row r="137" ht="18.0" customHeight="1">
      <c r="A137" s="10"/>
      <c r="B137" s="198"/>
      <c r="C137" s="209"/>
      <c r="D137" s="240"/>
      <c r="E137" s="241"/>
      <c r="F137" s="207"/>
      <c r="G137" s="208"/>
      <c r="H137" s="242"/>
      <c r="I137" s="129"/>
      <c r="J137" s="198"/>
      <c r="K137" s="77"/>
      <c r="L137" s="77"/>
      <c r="M137" s="77"/>
      <c r="N137" s="199"/>
      <c r="O137" s="200"/>
      <c r="P137" s="237"/>
      <c r="Q137" s="237"/>
      <c r="R137" s="238" t="str">
        <f t="shared" si="21"/>
        <v/>
      </c>
      <c r="S137" s="238" t="str">
        <f t="shared" si="22"/>
        <v/>
      </c>
      <c r="T137" s="199"/>
      <c r="U137" s="10"/>
      <c r="V137" s="10"/>
      <c r="W137" s="10"/>
      <c r="X137" s="10"/>
      <c r="Y137" s="10"/>
      <c r="Z137" s="10"/>
      <c r="AA137" s="10"/>
    </row>
    <row r="138" ht="18.0" customHeight="1">
      <c r="A138" s="10"/>
      <c r="B138" s="198"/>
      <c r="C138" s="209"/>
      <c r="D138" s="240"/>
      <c r="E138" s="241"/>
      <c r="F138" s="207"/>
      <c r="G138" s="208"/>
      <c r="H138" s="242"/>
      <c r="I138" s="129"/>
      <c r="J138" s="198"/>
      <c r="K138" s="77"/>
      <c r="L138" s="77"/>
      <c r="M138" s="77"/>
      <c r="N138" s="199"/>
      <c r="O138" s="200"/>
      <c r="P138" s="237"/>
      <c r="Q138" s="237"/>
      <c r="R138" s="238" t="str">
        <f t="shared" si="21"/>
        <v/>
      </c>
      <c r="S138" s="238" t="str">
        <f t="shared" si="22"/>
        <v/>
      </c>
      <c r="T138" s="199"/>
      <c r="U138" s="10"/>
      <c r="V138" s="10"/>
      <c r="W138" s="10"/>
      <c r="X138" s="10"/>
      <c r="Y138" s="10"/>
      <c r="Z138" s="10"/>
      <c r="AA138" s="10"/>
    </row>
    <row r="139" ht="18.0" customHeight="1">
      <c r="A139" s="10"/>
      <c r="B139" s="198"/>
      <c r="C139" s="209"/>
      <c r="D139" s="240"/>
      <c r="E139" s="241"/>
      <c r="F139" s="207"/>
      <c r="G139" s="208"/>
      <c r="H139" s="242"/>
      <c r="I139" s="129"/>
      <c r="J139" s="198"/>
      <c r="K139" s="80"/>
      <c r="L139" s="80"/>
      <c r="M139" s="77"/>
      <c r="N139" s="199"/>
      <c r="O139" s="200"/>
      <c r="P139" s="237"/>
      <c r="Q139" s="237"/>
      <c r="R139" s="238" t="str">
        <f t="shared" si="21"/>
        <v/>
      </c>
      <c r="S139" s="238" t="str">
        <f t="shared" si="22"/>
        <v/>
      </c>
      <c r="T139" s="199"/>
      <c r="U139" s="10"/>
      <c r="V139" s="10"/>
      <c r="W139" s="10"/>
      <c r="X139" s="10"/>
      <c r="Y139" s="10"/>
      <c r="Z139" s="10"/>
      <c r="AA139" s="10"/>
    </row>
    <row r="140" ht="18.0" customHeight="1">
      <c r="A140" s="10"/>
      <c r="B140" s="198"/>
      <c r="C140" s="209"/>
      <c r="D140" s="240"/>
      <c r="E140" s="241"/>
      <c r="F140" s="207"/>
      <c r="G140" s="208"/>
      <c r="H140" s="242"/>
      <c r="I140" s="129"/>
      <c r="J140" s="198"/>
      <c r="K140" s="77"/>
      <c r="L140" s="77"/>
      <c r="M140" s="77"/>
      <c r="N140" s="199"/>
      <c r="O140" s="200"/>
      <c r="P140" s="237"/>
      <c r="Q140" s="237"/>
      <c r="R140" s="238" t="str">
        <f t="shared" si="21"/>
        <v/>
      </c>
      <c r="S140" s="238" t="str">
        <f t="shared" si="22"/>
        <v/>
      </c>
      <c r="T140" s="199"/>
      <c r="U140" s="10"/>
      <c r="V140" s="10"/>
      <c r="W140" s="10"/>
      <c r="X140" s="10"/>
      <c r="Y140" s="10"/>
      <c r="Z140" s="10"/>
      <c r="AA140" s="10"/>
    </row>
    <row r="141" ht="18.0" customHeight="1">
      <c r="A141" s="10"/>
      <c r="B141" s="198"/>
      <c r="C141" s="209"/>
      <c r="D141" s="240"/>
      <c r="E141" s="241"/>
      <c r="F141" s="207"/>
      <c r="G141" s="208"/>
      <c r="H141" s="242"/>
      <c r="I141" s="129"/>
      <c r="J141" s="198"/>
      <c r="K141" s="77"/>
      <c r="L141" s="77"/>
      <c r="M141" s="77"/>
      <c r="N141" s="199"/>
      <c r="O141" s="200"/>
      <c r="P141" s="237"/>
      <c r="Q141" s="237"/>
      <c r="R141" s="238" t="str">
        <f t="shared" si="21"/>
        <v/>
      </c>
      <c r="S141" s="238" t="str">
        <f t="shared" si="22"/>
        <v/>
      </c>
      <c r="T141" s="199"/>
      <c r="U141" s="10"/>
      <c r="V141" s="10"/>
      <c r="W141" s="10"/>
      <c r="X141" s="10"/>
      <c r="Y141" s="10"/>
      <c r="Z141" s="10"/>
      <c r="AA141" s="10"/>
    </row>
    <row r="142" ht="18.0" customHeight="1">
      <c r="A142" s="10"/>
      <c r="B142" s="198"/>
      <c r="C142" s="209"/>
      <c r="D142" s="240"/>
      <c r="E142" s="241"/>
      <c r="F142" s="207"/>
      <c r="G142" s="208"/>
      <c r="H142" s="242"/>
      <c r="I142" s="129"/>
      <c r="J142" s="198"/>
      <c r="K142" s="77"/>
      <c r="L142" s="77"/>
      <c r="M142" s="77"/>
      <c r="N142" s="199"/>
      <c r="O142" s="200"/>
      <c r="P142" s="237"/>
      <c r="Q142" s="237"/>
      <c r="R142" s="238" t="str">
        <f t="shared" si="21"/>
        <v/>
      </c>
      <c r="S142" s="238" t="str">
        <f t="shared" si="22"/>
        <v/>
      </c>
      <c r="T142" s="199"/>
      <c r="U142" s="10"/>
      <c r="V142" s="10"/>
      <c r="W142" s="10"/>
      <c r="X142" s="10"/>
      <c r="Y142" s="10"/>
      <c r="Z142" s="10"/>
      <c r="AA142" s="10"/>
    </row>
    <row r="143" ht="18.0" customHeight="1">
      <c r="A143" s="10"/>
      <c r="B143" s="198"/>
      <c r="C143" s="209"/>
      <c r="D143" s="240"/>
      <c r="E143" s="241"/>
      <c r="F143" s="207"/>
      <c r="G143" s="208"/>
      <c r="H143" s="242"/>
      <c r="I143" s="129"/>
      <c r="J143" s="198"/>
      <c r="K143" s="77"/>
      <c r="L143" s="77"/>
      <c r="M143" s="77"/>
      <c r="N143" s="199"/>
      <c r="O143" s="200"/>
      <c r="P143" s="237"/>
      <c r="Q143" s="237"/>
      <c r="R143" s="238" t="str">
        <f t="shared" si="21"/>
        <v/>
      </c>
      <c r="S143" s="238" t="str">
        <f t="shared" si="22"/>
        <v/>
      </c>
      <c r="T143" s="199"/>
      <c r="U143" s="10"/>
      <c r="V143" s="10"/>
      <c r="W143" s="10"/>
      <c r="X143" s="10"/>
      <c r="Y143" s="10"/>
      <c r="Z143" s="10"/>
      <c r="AA143" s="10"/>
    </row>
    <row r="144" ht="18.0" customHeight="1">
      <c r="A144" s="10"/>
      <c r="B144" s="198"/>
      <c r="C144" s="209"/>
      <c r="D144" s="240"/>
      <c r="E144" s="241"/>
      <c r="F144" s="207"/>
      <c r="G144" s="208"/>
      <c r="H144" s="242"/>
      <c r="I144" s="129"/>
      <c r="J144" s="198"/>
      <c r="K144" s="77"/>
      <c r="L144" s="77"/>
      <c r="M144" s="77"/>
      <c r="N144" s="199"/>
      <c r="O144" s="200"/>
      <c r="P144" s="237"/>
      <c r="Q144" s="237"/>
      <c r="R144" s="238" t="str">
        <f t="shared" si="21"/>
        <v/>
      </c>
      <c r="S144" s="238" t="str">
        <f t="shared" si="22"/>
        <v/>
      </c>
      <c r="T144" s="199"/>
      <c r="U144" s="10"/>
      <c r="V144" s="10"/>
      <c r="W144" s="10"/>
      <c r="X144" s="10"/>
      <c r="Y144" s="10"/>
      <c r="Z144" s="10"/>
      <c r="AA144" s="10"/>
    </row>
    <row r="145" ht="18.0" customHeight="1">
      <c r="A145" s="10"/>
      <c r="B145" s="198"/>
      <c r="C145" s="209"/>
      <c r="D145" s="240"/>
      <c r="E145" s="241"/>
      <c r="F145" s="207"/>
      <c r="G145" s="208"/>
      <c r="H145" s="242"/>
      <c r="I145" s="129"/>
      <c r="J145" s="198"/>
      <c r="K145" s="77"/>
      <c r="L145" s="77"/>
      <c r="M145" s="77"/>
      <c r="N145" s="199"/>
      <c r="O145" s="200"/>
      <c r="P145" s="237"/>
      <c r="Q145" s="237"/>
      <c r="R145" s="238" t="str">
        <f t="shared" si="21"/>
        <v/>
      </c>
      <c r="S145" s="238" t="str">
        <f t="shared" si="22"/>
        <v/>
      </c>
      <c r="T145" s="199"/>
      <c r="U145" s="10"/>
      <c r="V145" s="10"/>
      <c r="W145" s="10"/>
      <c r="X145" s="10"/>
      <c r="Y145" s="10"/>
      <c r="Z145" s="10"/>
      <c r="AA145" s="10"/>
    </row>
    <row r="146" ht="18.0" customHeight="1">
      <c r="A146" s="10"/>
      <c r="B146" s="253"/>
      <c r="C146" s="209"/>
      <c r="D146" s="240"/>
      <c r="E146" s="241"/>
      <c r="F146" s="207"/>
      <c r="G146" s="208"/>
      <c r="H146" s="242"/>
      <c r="I146" s="254"/>
      <c r="J146" s="198"/>
      <c r="K146" s="80"/>
      <c r="L146" s="80"/>
      <c r="M146" s="77"/>
      <c r="N146" s="199"/>
      <c r="O146" s="200"/>
      <c r="P146" s="237"/>
      <c r="Q146" s="237"/>
      <c r="R146" s="238" t="str">
        <f t="shared" si="21"/>
        <v/>
      </c>
      <c r="S146" s="238" t="str">
        <f t="shared" si="22"/>
        <v/>
      </c>
      <c r="T146" s="206"/>
      <c r="U146" s="10"/>
      <c r="V146" s="10"/>
      <c r="W146" s="10"/>
      <c r="X146" s="10"/>
      <c r="Y146" s="10"/>
      <c r="Z146" s="10"/>
      <c r="AA146" s="10"/>
    </row>
    <row r="147" ht="18.0" customHeight="1">
      <c r="A147" s="10"/>
      <c r="B147" s="198"/>
      <c r="C147" s="209"/>
      <c r="D147" s="240"/>
      <c r="E147" s="241"/>
      <c r="F147" s="207"/>
      <c r="G147" s="208"/>
      <c r="H147" s="242"/>
      <c r="I147" s="10"/>
      <c r="J147" s="198"/>
      <c r="K147" s="77"/>
      <c r="L147" s="77"/>
      <c r="M147" s="77"/>
      <c r="N147" s="199"/>
      <c r="O147" s="200"/>
      <c r="P147" s="237"/>
      <c r="Q147" s="237"/>
      <c r="R147" s="238" t="str">
        <f t="shared" si="21"/>
        <v/>
      </c>
      <c r="S147" s="238" t="str">
        <f t="shared" si="22"/>
        <v/>
      </c>
      <c r="T147" s="199"/>
      <c r="U147" s="10"/>
      <c r="V147" s="10"/>
      <c r="W147" s="10"/>
      <c r="X147" s="10"/>
      <c r="Y147" s="10"/>
      <c r="Z147" s="10"/>
      <c r="AA147" s="10"/>
    </row>
    <row r="148" ht="18.0" customHeight="1">
      <c r="A148" s="10"/>
      <c r="B148" s="198"/>
      <c r="C148" s="209"/>
      <c r="D148" s="240"/>
      <c r="E148" s="241"/>
      <c r="F148" s="207"/>
      <c r="G148" s="208"/>
      <c r="H148" s="242"/>
      <c r="I148" s="10"/>
      <c r="J148" s="198"/>
      <c r="K148" s="77"/>
      <c r="L148" s="77"/>
      <c r="M148" s="77"/>
      <c r="N148" s="199"/>
      <c r="O148" s="200"/>
      <c r="P148" s="237"/>
      <c r="Q148" s="237"/>
      <c r="R148" s="238" t="str">
        <f t="shared" si="21"/>
        <v/>
      </c>
      <c r="S148" s="238" t="str">
        <f t="shared" si="22"/>
        <v/>
      </c>
      <c r="T148" s="199"/>
      <c r="U148" s="10"/>
      <c r="V148" s="10"/>
      <c r="W148" s="10"/>
      <c r="X148" s="10"/>
      <c r="Y148" s="10"/>
      <c r="Z148" s="10"/>
      <c r="AA148" s="10"/>
    </row>
    <row r="149" ht="18.0" customHeight="1">
      <c r="A149" s="10"/>
      <c r="B149" s="198"/>
      <c r="C149" s="209"/>
      <c r="D149" s="240"/>
      <c r="E149" s="241"/>
      <c r="F149" s="207"/>
      <c r="G149" s="208"/>
      <c r="H149" s="242"/>
      <c r="I149" s="10"/>
      <c r="J149" s="198"/>
      <c r="K149" s="77"/>
      <c r="L149" s="77"/>
      <c r="M149" s="77"/>
      <c r="N149" s="199"/>
      <c r="O149" s="200"/>
      <c r="P149" s="237"/>
      <c r="Q149" s="237"/>
      <c r="R149" s="238" t="str">
        <f t="shared" si="21"/>
        <v/>
      </c>
      <c r="S149" s="238" t="str">
        <f t="shared" si="22"/>
        <v/>
      </c>
      <c r="T149" s="199"/>
      <c r="U149" s="10"/>
      <c r="V149" s="10"/>
      <c r="W149" s="10"/>
      <c r="X149" s="10"/>
      <c r="Y149" s="10"/>
      <c r="Z149" s="10"/>
      <c r="AA149" s="10"/>
    </row>
    <row r="150" ht="18.0" customHeight="1">
      <c r="A150" s="10"/>
      <c r="B150" s="198"/>
      <c r="C150" s="209"/>
      <c r="D150" s="240"/>
      <c r="E150" s="241"/>
      <c r="F150" s="207"/>
      <c r="G150" s="208"/>
      <c r="H150" s="242"/>
      <c r="I150" s="10"/>
      <c r="J150" s="198"/>
      <c r="K150" s="80"/>
      <c r="L150" s="80"/>
      <c r="M150" s="77"/>
      <c r="N150" s="199"/>
      <c r="O150" s="200"/>
      <c r="P150" s="237"/>
      <c r="Q150" s="237"/>
      <c r="R150" s="238" t="str">
        <f t="shared" si="21"/>
        <v/>
      </c>
      <c r="S150" s="238" t="str">
        <f t="shared" si="22"/>
        <v/>
      </c>
      <c r="T150" s="199"/>
      <c r="U150" s="10"/>
      <c r="V150" s="10"/>
      <c r="W150" s="10"/>
      <c r="X150" s="10"/>
      <c r="Y150" s="10"/>
      <c r="Z150" s="10"/>
      <c r="AA150" s="10"/>
    </row>
    <row r="151" ht="18.0" customHeight="1">
      <c r="A151" s="10"/>
      <c r="B151" s="198"/>
      <c r="C151" s="209"/>
      <c r="D151" s="240"/>
      <c r="E151" s="241"/>
      <c r="F151" s="207"/>
      <c r="G151" s="208"/>
      <c r="H151" s="242"/>
      <c r="I151" s="10"/>
      <c r="J151" s="198"/>
      <c r="K151" s="77"/>
      <c r="L151" s="77"/>
      <c r="M151" s="77"/>
      <c r="N151" s="199"/>
      <c r="O151" s="200"/>
      <c r="P151" s="237"/>
      <c r="Q151" s="237"/>
      <c r="R151" s="238" t="str">
        <f t="shared" si="21"/>
        <v/>
      </c>
      <c r="S151" s="238" t="str">
        <f t="shared" si="22"/>
        <v/>
      </c>
      <c r="T151" s="199"/>
      <c r="U151" s="10"/>
      <c r="V151" s="10"/>
      <c r="W151" s="10"/>
      <c r="X151" s="10"/>
      <c r="Y151" s="10"/>
      <c r="Z151" s="10"/>
      <c r="AA151" s="10"/>
    </row>
    <row r="152" ht="18.0" customHeight="1">
      <c r="A152" s="10"/>
      <c r="B152" s="198"/>
      <c r="C152" s="209"/>
      <c r="D152" s="240"/>
      <c r="E152" s="241"/>
      <c r="F152" s="207"/>
      <c r="G152" s="208"/>
      <c r="H152" s="242"/>
      <c r="I152" s="10"/>
      <c r="J152" s="198"/>
      <c r="K152" s="77"/>
      <c r="L152" s="77"/>
      <c r="M152" s="77"/>
      <c r="N152" s="199"/>
      <c r="O152" s="200"/>
      <c r="P152" s="237"/>
      <c r="Q152" s="237"/>
      <c r="R152" s="238" t="str">
        <f t="shared" si="21"/>
        <v/>
      </c>
      <c r="S152" s="238" t="str">
        <f t="shared" si="22"/>
        <v/>
      </c>
      <c r="T152" s="199"/>
      <c r="U152" s="10"/>
      <c r="V152" s="10"/>
      <c r="W152" s="10"/>
      <c r="X152" s="10"/>
      <c r="Y152" s="10"/>
      <c r="Z152" s="10"/>
      <c r="AA152" s="10"/>
    </row>
    <row r="153" ht="18.0" customHeight="1">
      <c r="A153" s="10"/>
      <c r="B153" s="198"/>
      <c r="C153" s="209"/>
      <c r="D153" s="240"/>
      <c r="E153" s="241"/>
      <c r="F153" s="207"/>
      <c r="G153" s="208"/>
      <c r="H153" s="242"/>
      <c r="I153" s="10"/>
      <c r="J153" s="198"/>
      <c r="K153" s="77"/>
      <c r="L153" s="77"/>
      <c r="M153" s="77"/>
      <c r="N153" s="199"/>
      <c r="O153" s="200"/>
      <c r="P153" s="237"/>
      <c r="Q153" s="237"/>
      <c r="R153" s="238" t="str">
        <f t="shared" si="21"/>
        <v/>
      </c>
      <c r="S153" s="238" t="str">
        <f t="shared" si="22"/>
        <v/>
      </c>
      <c r="T153" s="199"/>
      <c r="U153" s="10"/>
      <c r="V153" s="10"/>
      <c r="W153" s="10"/>
      <c r="X153" s="10"/>
      <c r="Y153" s="10"/>
      <c r="Z153" s="10"/>
      <c r="AA153" s="10"/>
    </row>
    <row r="154" ht="18.0" customHeight="1">
      <c r="A154" s="10"/>
      <c r="B154" s="198"/>
      <c r="C154" s="209"/>
      <c r="D154" s="240"/>
      <c r="E154" s="241"/>
      <c r="F154" s="207"/>
      <c r="G154" s="208"/>
      <c r="H154" s="242"/>
      <c r="I154" s="10"/>
      <c r="J154" s="198"/>
      <c r="K154" s="77"/>
      <c r="L154" s="77"/>
      <c r="M154" s="77"/>
      <c r="N154" s="199"/>
      <c r="O154" s="200"/>
      <c r="P154" s="237"/>
      <c r="Q154" s="237"/>
      <c r="R154" s="238" t="str">
        <f t="shared" si="21"/>
        <v/>
      </c>
      <c r="S154" s="238" t="str">
        <f t="shared" si="22"/>
        <v/>
      </c>
      <c r="T154" s="199"/>
      <c r="U154" s="10"/>
      <c r="V154" s="10"/>
      <c r="W154" s="10"/>
      <c r="X154" s="10"/>
      <c r="Y154" s="10"/>
      <c r="Z154" s="10"/>
      <c r="AA154" s="10"/>
    </row>
    <row r="155" ht="18.0" customHeight="1">
      <c r="A155" s="10"/>
      <c r="B155" s="198"/>
      <c r="C155" s="209"/>
      <c r="D155" s="240"/>
      <c r="E155" s="241"/>
      <c r="F155" s="207"/>
      <c r="G155" s="208"/>
      <c r="H155" s="242"/>
      <c r="I155" s="10"/>
      <c r="J155" s="198"/>
      <c r="K155" s="77"/>
      <c r="L155" s="77"/>
      <c r="M155" s="77"/>
      <c r="N155" s="199"/>
      <c r="O155" s="200"/>
      <c r="P155" s="237"/>
      <c r="Q155" s="237"/>
      <c r="R155" s="238" t="str">
        <f t="shared" si="21"/>
        <v/>
      </c>
      <c r="S155" s="238" t="str">
        <f t="shared" si="22"/>
        <v/>
      </c>
      <c r="T155" s="199"/>
      <c r="U155" s="10"/>
      <c r="V155" s="10"/>
      <c r="W155" s="10"/>
      <c r="X155" s="10"/>
      <c r="Y155" s="10"/>
      <c r="Z155" s="10"/>
      <c r="AA155" s="10"/>
    </row>
    <row r="156" ht="18.0" customHeight="1">
      <c r="A156" s="10"/>
      <c r="B156" s="198"/>
      <c r="C156" s="209"/>
      <c r="D156" s="240"/>
      <c r="E156" s="241"/>
      <c r="F156" s="207"/>
      <c r="G156" s="208"/>
      <c r="H156" s="242"/>
      <c r="I156" s="10"/>
      <c r="J156" s="198"/>
      <c r="K156" s="77"/>
      <c r="L156" s="77"/>
      <c r="M156" s="77"/>
      <c r="N156" s="199"/>
      <c r="O156" s="200"/>
      <c r="P156" s="237"/>
      <c r="Q156" s="237"/>
      <c r="R156" s="238" t="str">
        <f t="shared" si="21"/>
        <v/>
      </c>
      <c r="S156" s="238" t="str">
        <f t="shared" si="22"/>
        <v/>
      </c>
      <c r="T156" s="199"/>
      <c r="U156" s="10"/>
      <c r="V156" s="10"/>
      <c r="W156" s="10"/>
      <c r="X156" s="10"/>
      <c r="Y156" s="10"/>
      <c r="Z156" s="10"/>
      <c r="AA156" s="10"/>
    </row>
    <row r="157" ht="18.0" customHeight="1">
      <c r="A157" s="10"/>
      <c r="B157" s="198"/>
      <c r="C157" s="209"/>
      <c r="D157" s="240"/>
      <c r="E157" s="241"/>
      <c r="F157" s="207"/>
      <c r="G157" s="208"/>
      <c r="H157" s="242"/>
      <c r="I157" s="10"/>
      <c r="J157" s="198"/>
      <c r="K157" s="77"/>
      <c r="L157" s="77"/>
      <c r="M157" s="77"/>
      <c r="N157" s="199"/>
      <c r="O157" s="200"/>
      <c r="P157" s="237"/>
      <c r="Q157" s="237"/>
      <c r="R157" s="238" t="str">
        <f t="shared" si="21"/>
        <v/>
      </c>
      <c r="S157" s="238" t="str">
        <f t="shared" si="22"/>
        <v/>
      </c>
      <c r="T157" s="199"/>
      <c r="U157" s="10"/>
      <c r="V157" s="10"/>
      <c r="W157" s="10"/>
      <c r="X157" s="10"/>
      <c r="Y157" s="10"/>
      <c r="Z157" s="10"/>
      <c r="AA157" s="10"/>
    </row>
    <row r="158" ht="18.0" customHeight="1">
      <c r="A158" s="10"/>
      <c r="B158" s="198"/>
      <c r="C158" s="209"/>
      <c r="D158" s="240"/>
      <c r="E158" s="241"/>
      <c r="F158" s="207"/>
      <c r="G158" s="208"/>
      <c r="H158" s="242"/>
      <c r="I158" s="10"/>
      <c r="J158" s="198"/>
      <c r="K158" s="77"/>
      <c r="L158" s="77"/>
      <c r="M158" s="77"/>
      <c r="N158" s="199"/>
      <c r="O158" s="200"/>
      <c r="P158" s="237"/>
      <c r="Q158" s="237"/>
      <c r="R158" s="238" t="str">
        <f t="shared" si="21"/>
        <v/>
      </c>
      <c r="S158" s="238" t="str">
        <f t="shared" si="22"/>
        <v/>
      </c>
      <c r="T158" s="199"/>
      <c r="U158" s="10"/>
      <c r="V158" s="10"/>
      <c r="W158" s="10"/>
      <c r="X158" s="10"/>
      <c r="Y158" s="10"/>
      <c r="Z158" s="10"/>
      <c r="AA158" s="10"/>
    </row>
    <row r="159" ht="18.0" customHeight="1">
      <c r="A159" s="10"/>
      <c r="B159" s="198"/>
      <c r="C159" s="209"/>
      <c r="D159" s="240"/>
      <c r="E159" s="241"/>
      <c r="F159" s="207"/>
      <c r="G159" s="208"/>
      <c r="H159" s="242"/>
      <c r="I159" s="10"/>
      <c r="J159" s="198"/>
      <c r="K159" s="77"/>
      <c r="L159" s="77"/>
      <c r="M159" s="77"/>
      <c r="N159" s="199"/>
      <c r="O159" s="200"/>
      <c r="P159" s="237"/>
      <c r="Q159" s="237"/>
      <c r="R159" s="238" t="str">
        <f t="shared" si="21"/>
        <v/>
      </c>
      <c r="S159" s="238" t="str">
        <f t="shared" si="22"/>
        <v/>
      </c>
      <c r="T159" s="199"/>
      <c r="U159" s="10"/>
      <c r="V159" s="10"/>
      <c r="W159" s="10"/>
      <c r="X159" s="10"/>
      <c r="Y159" s="10"/>
      <c r="Z159" s="10"/>
      <c r="AA159" s="10"/>
    </row>
    <row r="160" ht="18.0" customHeight="1">
      <c r="A160" s="10"/>
      <c r="B160" s="198"/>
      <c r="C160" s="209"/>
      <c r="D160" s="240"/>
      <c r="E160" s="241"/>
      <c r="F160" s="207"/>
      <c r="G160" s="208"/>
      <c r="H160" s="242"/>
      <c r="I160" s="10"/>
      <c r="J160" s="198"/>
      <c r="K160" s="77"/>
      <c r="L160" s="77"/>
      <c r="M160" s="77"/>
      <c r="N160" s="199"/>
      <c r="O160" s="200"/>
      <c r="P160" s="237"/>
      <c r="Q160" s="237"/>
      <c r="R160" s="238" t="str">
        <f t="shared" si="21"/>
        <v/>
      </c>
      <c r="S160" s="238" t="str">
        <f t="shared" si="22"/>
        <v/>
      </c>
      <c r="T160" s="199"/>
      <c r="U160" s="10"/>
      <c r="V160" s="10"/>
      <c r="W160" s="10"/>
      <c r="X160" s="10"/>
      <c r="Y160" s="10"/>
      <c r="Z160" s="10"/>
      <c r="AA160" s="10"/>
    </row>
    <row r="161" ht="18.0" customHeight="1">
      <c r="A161" s="10"/>
      <c r="B161" s="198"/>
      <c r="C161" s="209"/>
      <c r="D161" s="240"/>
      <c r="E161" s="241"/>
      <c r="F161" s="207"/>
      <c r="G161" s="208"/>
      <c r="H161" s="242"/>
      <c r="I161" s="10"/>
      <c r="J161" s="198"/>
      <c r="K161" s="77"/>
      <c r="L161" s="77"/>
      <c r="M161" s="77"/>
      <c r="N161" s="199"/>
      <c r="O161" s="200"/>
      <c r="P161" s="237"/>
      <c r="Q161" s="237"/>
      <c r="R161" s="238" t="str">
        <f t="shared" si="21"/>
        <v/>
      </c>
      <c r="S161" s="238" t="str">
        <f t="shared" si="22"/>
        <v/>
      </c>
      <c r="T161" s="199"/>
      <c r="U161" s="10"/>
      <c r="V161" s="10"/>
      <c r="W161" s="10"/>
      <c r="X161" s="10"/>
      <c r="Y161" s="10"/>
      <c r="Z161" s="10"/>
      <c r="AA161" s="10"/>
    </row>
    <row r="162" ht="18.0" customHeight="1">
      <c r="A162" s="10"/>
      <c r="B162" s="198"/>
      <c r="C162" s="209"/>
      <c r="D162" s="240"/>
      <c r="E162" s="241"/>
      <c r="F162" s="207"/>
      <c r="G162" s="208"/>
      <c r="H162" s="242"/>
      <c r="I162" s="10"/>
      <c r="J162" s="198"/>
      <c r="K162" s="77"/>
      <c r="L162" s="77"/>
      <c r="M162" s="77"/>
      <c r="N162" s="199"/>
      <c r="O162" s="200"/>
      <c r="P162" s="237"/>
      <c r="Q162" s="237"/>
      <c r="R162" s="238" t="str">
        <f t="shared" si="21"/>
        <v/>
      </c>
      <c r="S162" s="238" t="str">
        <f t="shared" si="22"/>
        <v/>
      </c>
      <c r="T162" s="199"/>
      <c r="U162" s="10"/>
      <c r="V162" s="10"/>
      <c r="W162" s="10"/>
      <c r="X162" s="10"/>
      <c r="Y162" s="10"/>
      <c r="Z162" s="10"/>
      <c r="AA162" s="10"/>
    </row>
    <row r="163" ht="18.0" customHeight="1">
      <c r="A163" s="10"/>
      <c r="B163" s="198"/>
      <c r="C163" s="209"/>
      <c r="D163" s="240"/>
      <c r="E163" s="241"/>
      <c r="F163" s="207"/>
      <c r="G163" s="208"/>
      <c r="H163" s="242"/>
      <c r="I163" s="10"/>
      <c r="J163" s="198"/>
      <c r="K163" s="77"/>
      <c r="L163" s="77"/>
      <c r="M163" s="77"/>
      <c r="N163" s="199"/>
      <c r="O163" s="200"/>
      <c r="P163" s="237"/>
      <c r="Q163" s="237"/>
      <c r="R163" s="238" t="str">
        <f t="shared" si="21"/>
        <v/>
      </c>
      <c r="S163" s="238" t="str">
        <f t="shared" si="22"/>
        <v/>
      </c>
      <c r="T163" s="199"/>
      <c r="U163" s="10"/>
      <c r="V163" s="10"/>
      <c r="W163" s="10"/>
      <c r="X163" s="10"/>
      <c r="Y163" s="10"/>
      <c r="Z163" s="10"/>
      <c r="AA163" s="10"/>
    </row>
    <row r="164" ht="18.0" customHeight="1">
      <c r="A164" s="10"/>
      <c r="B164" s="198"/>
      <c r="C164" s="209"/>
      <c r="D164" s="240"/>
      <c r="E164" s="241"/>
      <c r="F164" s="207"/>
      <c r="G164" s="208"/>
      <c r="H164" s="242"/>
      <c r="I164" s="10"/>
      <c r="J164" s="198"/>
      <c r="K164" s="77"/>
      <c r="L164" s="77"/>
      <c r="M164" s="77"/>
      <c r="N164" s="199"/>
      <c r="O164" s="200"/>
      <c r="P164" s="237"/>
      <c r="Q164" s="237"/>
      <c r="R164" s="238" t="str">
        <f t="shared" si="21"/>
        <v/>
      </c>
      <c r="S164" s="238" t="str">
        <f t="shared" si="22"/>
        <v/>
      </c>
      <c r="T164" s="199"/>
      <c r="U164" s="10"/>
      <c r="V164" s="10"/>
      <c r="W164" s="10"/>
      <c r="X164" s="10"/>
      <c r="Y164" s="10"/>
      <c r="Z164" s="10"/>
      <c r="AA164" s="10"/>
    </row>
    <row r="165" ht="18.0" customHeight="1">
      <c r="A165" s="10"/>
      <c r="B165" s="198"/>
      <c r="C165" s="209"/>
      <c r="D165" s="240"/>
      <c r="E165" s="241"/>
      <c r="F165" s="207"/>
      <c r="G165" s="208"/>
      <c r="H165" s="242"/>
      <c r="I165" s="10"/>
      <c r="J165" s="198"/>
      <c r="K165" s="80"/>
      <c r="L165" s="80"/>
      <c r="M165" s="77"/>
      <c r="N165" s="199"/>
      <c r="O165" s="200"/>
      <c r="P165" s="237"/>
      <c r="Q165" s="237"/>
      <c r="R165" s="238" t="str">
        <f t="shared" si="21"/>
        <v/>
      </c>
      <c r="S165" s="238" t="str">
        <f t="shared" si="22"/>
        <v/>
      </c>
      <c r="T165" s="199"/>
      <c r="U165" s="10"/>
      <c r="V165" s="10"/>
      <c r="W165" s="10"/>
      <c r="X165" s="10"/>
      <c r="Y165" s="10"/>
      <c r="Z165" s="10"/>
      <c r="AA165" s="10"/>
    </row>
    <row r="166" ht="18.0" customHeight="1">
      <c r="A166" s="10"/>
      <c r="B166" s="198"/>
      <c r="C166" s="209"/>
      <c r="D166" s="240"/>
      <c r="E166" s="241"/>
      <c r="F166" s="207"/>
      <c r="G166" s="208"/>
      <c r="H166" s="242"/>
      <c r="I166" s="10"/>
      <c r="J166" s="198"/>
      <c r="K166" s="77"/>
      <c r="L166" s="77"/>
      <c r="M166" s="77"/>
      <c r="N166" s="199"/>
      <c r="O166" s="200"/>
      <c r="P166" s="237"/>
      <c r="Q166" s="237"/>
      <c r="R166" s="238" t="str">
        <f t="shared" si="21"/>
        <v/>
      </c>
      <c r="S166" s="238" t="str">
        <f t="shared" si="22"/>
        <v/>
      </c>
      <c r="T166" s="199"/>
      <c r="U166" s="10"/>
      <c r="V166" s="10"/>
      <c r="W166" s="10"/>
      <c r="X166" s="10"/>
      <c r="Y166" s="10"/>
      <c r="Z166" s="10"/>
      <c r="AA166" s="10"/>
    </row>
    <row r="167" ht="18.0" customHeight="1">
      <c r="A167" s="10"/>
      <c r="B167" s="198"/>
      <c r="C167" s="209"/>
      <c r="D167" s="240"/>
      <c r="E167" s="241"/>
      <c r="F167" s="207"/>
      <c r="G167" s="208"/>
      <c r="H167" s="242"/>
      <c r="I167" s="10"/>
      <c r="J167" s="198"/>
      <c r="K167" s="77"/>
      <c r="L167" s="77"/>
      <c r="M167" s="77"/>
      <c r="N167" s="199"/>
      <c r="O167" s="200"/>
      <c r="P167" s="237"/>
      <c r="Q167" s="237"/>
      <c r="R167" s="238" t="str">
        <f t="shared" si="21"/>
        <v/>
      </c>
      <c r="S167" s="238" t="str">
        <f t="shared" si="22"/>
        <v/>
      </c>
      <c r="T167" s="199"/>
      <c r="U167" s="10"/>
      <c r="V167" s="10"/>
      <c r="W167" s="10"/>
      <c r="X167" s="10"/>
      <c r="Y167" s="10"/>
      <c r="Z167" s="10"/>
      <c r="AA167" s="10"/>
    </row>
    <row r="168" ht="18.0" customHeight="1">
      <c r="A168" s="10"/>
      <c r="B168" s="198"/>
      <c r="C168" s="209"/>
      <c r="D168" s="240"/>
      <c r="E168" s="241"/>
      <c r="F168" s="207"/>
      <c r="G168" s="208"/>
      <c r="H168" s="242"/>
      <c r="I168" s="10"/>
      <c r="J168" s="198"/>
      <c r="K168" s="77"/>
      <c r="L168" s="77"/>
      <c r="M168" s="77"/>
      <c r="N168" s="199"/>
      <c r="O168" s="200"/>
      <c r="P168" s="237"/>
      <c r="Q168" s="237"/>
      <c r="R168" s="238" t="str">
        <f t="shared" si="21"/>
        <v/>
      </c>
      <c r="S168" s="238" t="str">
        <f t="shared" si="22"/>
        <v/>
      </c>
      <c r="T168" s="199"/>
      <c r="U168" s="10"/>
      <c r="V168" s="10"/>
      <c r="W168" s="10"/>
      <c r="X168" s="10"/>
      <c r="Y168" s="10"/>
      <c r="Z168" s="10"/>
      <c r="AA168" s="10"/>
    </row>
    <row r="169" ht="18.0" customHeight="1">
      <c r="A169" s="10"/>
      <c r="B169" s="198"/>
      <c r="C169" s="209"/>
      <c r="D169" s="240"/>
      <c r="E169" s="241"/>
      <c r="F169" s="207"/>
      <c r="G169" s="208"/>
      <c r="H169" s="242"/>
      <c r="I169" s="10"/>
      <c r="J169" s="198"/>
      <c r="K169" s="77"/>
      <c r="L169" s="77"/>
      <c r="M169" s="77"/>
      <c r="N169" s="199"/>
      <c r="O169" s="200"/>
      <c r="P169" s="237"/>
      <c r="Q169" s="237"/>
      <c r="R169" s="238" t="str">
        <f t="shared" si="21"/>
        <v/>
      </c>
      <c r="S169" s="238" t="str">
        <f t="shared" si="22"/>
        <v/>
      </c>
      <c r="T169" s="199"/>
      <c r="U169" s="10"/>
      <c r="V169" s="10"/>
      <c r="W169" s="10"/>
      <c r="X169" s="10"/>
      <c r="Y169" s="10"/>
      <c r="Z169" s="10"/>
      <c r="AA169" s="10"/>
    </row>
    <row r="170" ht="18.0" customHeight="1">
      <c r="A170" s="10"/>
      <c r="B170" s="198"/>
      <c r="C170" s="209"/>
      <c r="D170" s="240"/>
      <c r="E170" s="241"/>
      <c r="F170" s="207"/>
      <c r="G170" s="208"/>
      <c r="H170" s="242"/>
      <c r="I170" s="10"/>
      <c r="J170" s="198"/>
      <c r="K170" s="77"/>
      <c r="L170" s="77"/>
      <c r="M170" s="77"/>
      <c r="N170" s="199"/>
      <c r="O170" s="200"/>
      <c r="P170" s="237"/>
      <c r="Q170" s="237"/>
      <c r="R170" s="238" t="str">
        <f t="shared" si="21"/>
        <v/>
      </c>
      <c r="S170" s="238" t="str">
        <f t="shared" si="22"/>
        <v/>
      </c>
      <c r="T170" s="199"/>
      <c r="U170" s="10"/>
      <c r="V170" s="10"/>
      <c r="W170" s="10"/>
      <c r="X170" s="10"/>
      <c r="Y170" s="10"/>
      <c r="Z170" s="10"/>
      <c r="AA170" s="10"/>
    </row>
    <row r="171" ht="18.0" customHeight="1">
      <c r="A171" s="10"/>
      <c r="B171" s="198"/>
      <c r="C171" s="209"/>
      <c r="D171" s="240"/>
      <c r="E171" s="241"/>
      <c r="F171" s="207"/>
      <c r="G171" s="208"/>
      <c r="H171" s="242"/>
      <c r="I171" s="10"/>
      <c r="J171" s="198"/>
      <c r="K171" s="77"/>
      <c r="L171" s="77"/>
      <c r="M171" s="77"/>
      <c r="N171" s="199"/>
      <c r="O171" s="200"/>
      <c r="P171" s="237"/>
      <c r="Q171" s="237"/>
      <c r="R171" s="238" t="str">
        <f t="shared" si="21"/>
        <v/>
      </c>
      <c r="S171" s="238" t="str">
        <f t="shared" si="22"/>
        <v/>
      </c>
      <c r="T171" s="199"/>
      <c r="U171" s="10"/>
      <c r="V171" s="10"/>
      <c r="W171" s="10"/>
      <c r="X171" s="10"/>
      <c r="Y171" s="10"/>
      <c r="Z171" s="10"/>
      <c r="AA171" s="10"/>
    </row>
    <row r="172" ht="18.0" customHeight="1">
      <c r="A172" s="10"/>
      <c r="B172" s="198"/>
      <c r="C172" s="209"/>
      <c r="D172" s="240"/>
      <c r="E172" s="241"/>
      <c r="F172" s="207"/>
      <c r="G172" s="208"/>
      <c r="H172" s="242"/>
      <c r="I172" s="10"/>
      <c r="J172" s="198"/>
      <c r="K172" s="77"/>
      <c r="L172" s="77"/>
      <c r="M172" s="77"/>
      <c r="N172" s="199"/>
      <c r="O172" s="200"/>
      <c r="P172" s="237"/>
      <c r="Q172" s="237"/>
      <c r="R172" s="238" t="str">
        <f t="shared" si="21"/>
        <v/>
      </c>
      <c r="S172" s="238" t="str">
        <f t="shared" si="22"/>
        <v/>
      </c>
      <c r="T172" s="199"/>
      <c r="U172" s="10"/>
      <c r="V172" s="10"/>
      <c r="W172" s="10"/>
      <c r="X172" s="10"/>
      <c r="Y172" s="10"/>
      <c r="Z172" s="10"/>
      <c r="AA172" s="10"/>
    </row>
    <row r="173" ht="18.0" customHeight="1">
      <c r="A173" s="10"/>
      <c r="B173" s="198"/>
      <c r="C173" s="209"/>
      <c r="D173" s="240"/>
      <c r="E173" s="241"/>
      <c r="F173" s="207"/>
      <c r="G173" s="208"/>
      <c r="H173" s="242"/>
      <c r="I173" s="10"/>
      <c r="J173" s="198"/>
      <c r="K173" s="77"/>
      <c r="L173" s="77"/>
      <c r="M173" s="77"/>
      <c r="N173" s="199"/>
      <c r="O173" s="200"/>
      <c r="P173" s="237"/>
      <c r="Q173" s="237"/>
      <c r="R173" s="238" t="str">
        <f t="shared" si="21"/>
        <v/>
      </c>
      <c r="S173" s="238" t="str">
        <f t="shared" si="22"/>
        <v/>
      </c>
      <c r="T173" s="199"/>
      <c r="U173" s="10"/>
      <c r="V173" s="10"/>
      <c r="W173" s="10"/>
      <c r="X173" s="10"/>
      <c r="Y173" s="10"/>
      <c r="Z173" s="10"/>
      <c r="AA173" s="10"/>
    </row>
    <row r="174" ht="18.0" customHeight="1">
      <c r="A174" s="10"/>
      <c r="B174" s="198"/>
      <c r="C174" s="209"/>
      <c r="D174" s="240"/>
      <c r="E174" s="241"/>
      <c r="F174" s="207"/>
      <c r="G174" s="208"/>
      <c r="H174" s="242"/>
      <c r="I174" s="10"/>
      <c r="J174" s="198"/>
      <c r="K174" s="77"/>
      <c r="L174" s="77"/>
      <c r="M174" s="77"/>
      <c r="N174" s="199"/>
      <c r="O174" s="200"/>
      <c r="P174" s="237"/>
      <c r="Q174" s="237"/>
      <c r="R174" s="238" t="str">
        <f t="shared" si="21"/>
        <v/>
      </c>
      <c r="S174" s="238" t="str">
        <f t="shared" si="22"/>
        <v/>
      </c>
      <c r="T174" s="199"/>
      <c r="U174" s="10"/>
      <c r="V174" s="10"/>
      <c r="W174" s="10"/>
      <c r="X174" s="10"/>
      <c r="Y174" s="10"/>
      <c r="Z174" s="10"/>
      <c r="AA174" s="10"/>
    </row>
    <row r="175" ht="18.0" customHeight="1">
      <c r="A175" s="10"/>
      <c r="B175" s="198"/>
      <c r="C175" s="209"/>
      <c r="D175" s="240"/>
      <c r="E175" s="241"/>
      <c r="F175" s="207"/>
      <c r="G175" s="208"/>
      <c r="H175" s="242"/>
      <c r="I175" s="10"/>
      <c r="J175" s="198"/>
      <c r="K175" s="77"/>
      <c r="L175" s="77"/>
      <c r="M175" s="77"/>
      <c r="N175" s="199"/>
      <c r="O175" s="200"/>
      <c r="P175" s="237"/>
      <c r="Q175" s="237"/>
      <c r="R175" s="238" t="str">
        <f t="shared" si="21"/>
        <v/>
      </c>
      <c r="S175" s="238" t="str">
        <f t="shared" si="22"/>
        <v/>
      </c>
      <c r="T175" s="199"/>
      <c r="U175" s="10"/>
      <c r="V175" s="10"/>
      <c r="W175" s="10"/>
      <c r="X175" s="10"/>
      <c r="Y175" s="10"/>
      <c r="Z175" s="10"/>
      <c r="AA175" s="10"/>
    </row>
    <row r="176" ht="18.0" customHeight="1">
      <c r="A176" s="10"/>
      <c r="B176" s="198"/>
      <c r="C176" s="209"/>
      <c r="D176" s="240"/>
      <c r="E176" s="241"/>
      <c r="F176" s="207"/>
      <c r="G176" s="208"/>
      <c r="H176" s="242"/>
      <c r="I176" s="10"/>
      <c r="J176" s="198"/>
      <c r="K176" s="77"/>
      <c r="L176" s="77"/>
      <c r="M176" s="77"/>
      <c r="N176" s="199"/>
      <c r="O176" s="200"/>
      <c r="P176" s="237"/>
      <c r="Q176" s="237"/>
      <c r="R176" s="238" t="str">
        <f t="shared" si="21"/>
        <v/>
      </c>
      <c r="S176" s="238" t="str">
        <f t="shared" si="22"/>
        <v/>
      </c>
      <c r="T176" s="199"/>
      <c r="U176" s="10"/>
      <c r="V176" s="10"/>
      <c r="W176" s="10"/>
      <c r="X176" s="10"/>
      <c r="Y176" s="10"/>
      <c r="Z176" s="10"/>
      <c r="AA176" s="10"/>
    </row>
    <row r="177" ht="18.0" customHeight="1">
      <c r="A177" s="10"/>
      <c r="B177" s="198"/>
      <c r="C177" s="209"/>
      <c r="D177" s="240"/>
      <c r="E177" s="241"/>
      <c r="F177" s="207"/>
      <c r="G177" s="208"/>
      <c r="H177" s="242"/>
      <c r="I177" s="10"/>
      <c r="J177" s="198"/>
      <c r="K177" s="77"/>
      <c r="L177" s="77"/>
      <c r="M177" s="77"/>
      <c r="N177" s="199"/>
      <c r="O177" s="200"/>
      <c r="P177" s="237"/>
      <c r="Q177" s="237"/>
      <c r="R177" s="238" t="str">
        <f t="shared" si="21"/>
        <v/>
      </c>
      <c r="S177" s="238" t="str">
        <f t="shared" si="22"/>
        <v/>
      </c>
      <c r="T177" s="199"/>
      <c r="U177" s="10"/>
      <c r="V177" s="10"/>
      <c r="W177" s="10"/>
      <c r="X177" s="10"/>
      <c r="Y177" s="10"/>
      <c r="Z177" s="10"/>
      <c r="AA177" s="10"/>
    </row>
    <row r="178" ht="18.0" customHeight="1">
      <c r="A178" s="10"/>
      <c r="B178" s="198"/>
      <c r="C178" s="209"/>
      <c r="D178" s="240"/>
      <c r="E178" s="241"/>
      <c r="F178" s="207"/>
      <c r="G178" s="208"/>
      <c r="H178" s="242"/>
      <c r="I178" s="10"/>
      <c r="J178" s="198"/>
      <c r="K178" s="77"/>
      <c r="L178" s="77"/>
      <c r="M178" s="77"/>
      <c r="N178" s="199"/>
      <c r="O178" s="200"/>
      <c r="P178" s="237"/>
      <c r="Q178" s="237"/>
      <c r="R178" s="238" t="str">
        <f t="shared" si="21"/>
        <v/>
      </c>
      <c r="S178" s="238" t="str">
        <f t="shared" si="22"/>
        <v/>
      </c>
      <c r="T178" s="199"/>
      <c r="U178" s="10"/>
      <c r="V178" s="10"/>
      <c r="W178" s="10"/>
      <c r="X178" s="10"/>
      <c r="Y178" s="10"/>
      <c r="Z178" s="10"/>
      <c r="AA178" s="10"/>
    </row>
    <row r="179" ht="18.0" customHeight="1">
      <c r="A179" s="10"/>
      <c r="B179" s="198"/>
      <c r="C179" s="209"/>
      <c r="D179" s="240"/>
      <c r="E179" s="241"/>
      <c r="F179" s="207"/>
      <c r="G179" s="208"/>
      <c r="H179" s="242"/>
      <c r="I179" s="10"/>
      <c r="J179" s="198"/>
      <c r="K179" s="77"/>
      <c r="L179" s="77"/>
      <c r="M179" s="77"/>
      <c r="N179" s="199"/>
      <c r="O179" s="200"/>
      <c r="P179" s="237"/>
      <c r="Q179" s="237"/>
      <c r="R179" s="238" t="str">
        <f t="shared" si="21"/>
        <v/>
      </c>
      <c r="S179" s="238" t="str">
        <f t="shared" si="22"/>
        <v/>
      </c>
      <c r="T179" s="199"/>
      <c r="U179" s="10"/>
      <c r="V179" s="10"/>
      <c r="W179" s="10"/>
      <c r="X179" s="10"/>
      <c r="Y179" s="10"/>
      <c r="Z179" s="10"/>
      <c r="AA179" s="10"/>
    </row>
    <row r="180" ht="18.0" customHeight="1">
      <c r="A180" s="10"/>
      <c r="B180" s="198"/>
      <c r="C180" s="209"/>
      <c r="D180" s="240"/>
      <c r="E180" s="241"/>
      <c r="F180" s="207"/>
      <c r="G180" s="208"/>
      <c r="H180" s="242"/>
      <c r="I180" s="10"/>
      <c r="J180" s="198"/>
      <c r="K180" s="77"/>
      <c r="L180" s="77"/>
      <c r="M180" s="77"/>
      <c r="N180" s="199"/>
      <c r="O180" s="200"/>
      <c r="P180" s="237"/>
      <c r="Q180" s="237"/>
      <c r="R180" s="238" t="str">
        <f t="shared" si="21"/>
        <v/>
      </c>
      <c r="S180" s="238" t="str">
        <f t="shared" si="22"/>
        <v/>
      </c>
      <c r="T180" s="199"/>
      <c r="U180" s="10"/>
      <c r="V180" s="10"/>
      <c r="W180" s="10"/>
      <c r="X180" s="10"/>
      <c r="Y180" s="10"/>
      <c r="Z180" s="10"/>
      <c r="AA180" s="10"/>
    </row>
    <row r="181" ht="18.0" customHeight="1">
      <c r="A181" s="10"/>
      <c r="B181" s="198"/>
      <c r="C181" s="209"/>
      <c r="D181" s="240"/>
      <c r="E181" s="241"/>
      <c r="F181" s="207"/>
      <c r="G181" s="208"/>
      <c r="H181" s="242"/>
      <c r="I181" s="10"/>
      <c r="J181" s="198"/>
      <c r="K181" s="77"/>
      <c r="L181" s="77"/>
      <c r="M181" s="77"/>
      <c r="N181" s="199"/>
      <c r="O181" s="200"/>
      <c r="P181" s="237"/>
      <c r="Q181" s="237"/>
      <c r="R181" s="238" t="str">
        <f t="shared" si="21"/>
        <v/>
      </c>
      <c r="S181" s="238" t="str">
        <f t="shared" si="22"/>
        <v/>
      </c>
      <c r="T181" s="199"/>
      <c r="U181" s="10"/>
      <c r="V181" s="10"/>
      <c r="W181" s="10"/>
      <c r="X181" s="10"/>
      <c r="Y181" s="10"/>
      <c r="Z181" s="10"/>
      <c r="AA181" s="10"/>
    </row>
    <row r="182" ht="18.0" customHeight="1">
      <c r="A182" s="10"/>
      <c r="B182" s="198"/>
      <c r="C182" s="209"/>
      <c r="D182" s="240"/>
      <c r="E182" s="241"/>
      <c r="F182" s="207"/>
      <c r="G182" s="208"/>
      <c r="H182" s="242"/>
      <c r="I182" s="10"/>
      <c r="J182" s="198"/>
      <c r="K182" s="77"/>
      <c r="L182" s="77"/>
      <c r="M182" s="77"/>
      <c r="N182" s="199"/>
      <c r="O182" s="200"/>
      <c r="P182" s="237"/>
      <c r="Q182" s="237"/>
      <c r="R182" s="238" t="str">
        <f t="shared" si="21"/>
        <v/>
      </c>
      <c r="S182" s="238" t="str">
        <f t="shared" si="22"/>
        <v/>
      </c>
      <c r="T182" s="199"/>
      <c r="U182" s="10"/>
      <c r="V182" s="10"/>
      <c r="W182" s="10"/>
      <c r="X182" s="10"/>
      <c r="Y182" s="10"/>
      <c r="Z182" s="10"/>
      <c r="AA182" s="10"/>
    </row>
    <row r="183" ht="18.0" customHeight="1">
      <c r="A183" s="10"/>
      <c r="B183" s="198"/>
      <c r="C183" s="209"/>
      <c r="D183" s="240"/>
      <c r="E183" s="241"/>
      <c r="F183" s="207"/>
      <c r="G183" s="208"/>
      <c r="H183" s="242"/>
      <c r="I183" s="10"/>
      <c r="J183" s="198"/>
      <c r="K183" s="77"/>
      <c r="L183" s="77"/>
      <c r="M183" s="77"/>
      <c r="N183" s="199"/>
      <c r="O183" s="200"/>
      <c r="P183" s="237"/>
      <c r="Q183" s="237"/>
      <c r="R183" s="238" t="str">
        <f t="shared" si="21"/>
        <v/>
      </c>
      <c r="S183" s="238" t="str">
        <f t="shared" si="22"/>
        <v/>
      </c>
      <c r="T183" s="199"/>
      <c r="U183" s="10"/>
      <c r="V183" s="10"/>
      <c r="W183" s="10"/>
      <c r="X183" s="10"/>
      <c r="Y183" s="10"/>
      <c r="Z183" s="10"/>
      <c r="AA183" s="10"/>
    </row>
    <row r="184" ht="18.0" customHeight="1">
      <c r="A184" s="10"/>
      <c r="B184" s="198"/>
      <c r="C184" s="209"/>
      <c r="D184" s="240"/>
      <c r="E184" s="241"/>
      <c r="F184" s="207"/>
      <c r="G184" s="208"/>
      <c r="H184" s="242"/>
      <c r="I184" s="10"/>
      <c r="J184" s="198"/>
      <c r="K184" s="77"/>
      <c r="L184" s="77"/>
      <c r="M184" s="77"/>
      <c r="N184" s="199"/>
      <c r="O184" s="200"/>
      <c r="P184" s="237"/>
      <c r="Q184" s="237"/>
      <c r="R184" s="238" t="str">
        <f t="shared" si="21"/>
        <v/>
      </c>
      <c r="S184" s="238" t="str">
        <f t="shared" si="22"/>
        <v/>
      </c>
      <c r="T184" s="199"/>
      <c r="U184" s="10"/>
      <c r="V184" s="10"/>
      <c r="W184" s="10"/>
      <c r="X184" s="10"/>
      <c r="Y184" s="10"/>
      <c r="Z184" s="10"/>
      <c r="AA184" s="10"/>
    </row>
    <row r="185" ht="18.0" customHeight="1">
      <c r="A185" s="10"/>
      <c r="B185" s="198"/>
      <c r="C185" s="209"/>
      <c r="D185" s="240"/>
      <c r="E185" s="241"/>
      <c r="F185" s="207"/>
      <c r="G185" s="208"/>
      <c r="H185" s="242"/>
      <c r="I185" s="10"/>
      <c r="J185" s="198"/>
      <c r="K185" s="80"/>
      <c r="L185" s="80"/>
      <c r="M185" s="77"/>
      <c r="N185" s="199"/>
      <c r="O185" s="200"/>
      <c r="P185" s="237"/>
      <c r="Q185" s="237"/>
      <c r="R185" s="238" t="str">
        <f t="shared" si="21"/>
        <v/>
      </c>
      <c r="S185" s="238" t="str">
        <f t="shared" si="22"/>
        <v/>
      </c>
      <c r="T185" s="199"/>
      <c r="U185" s="10"/>
      <c r="V185" s="10"/>
      <c r="W185" s="10"/>
      <c r="X185" s="10"/>
      <c r="Y185" s="10"/>
      <c r="Z185" s="10"/>
      <c r="AA185" s="10"/>
    </row>
    <row r="186" ht="18.0" customHeight="1">
      <c r="A186" s="10"/>
      <c r="B186" s="198"/>
      <c r="C186" s="209"/>
      <c r="D186" s="240"/>
      <c r="E186" s="241"/>
      <c r="F186" s="207"/>
      <c r="G186" s="208"/>
      <c r="H186" s="242"/>
      <c r="I186" s="10"/>
      <c r="J186" s="198"/>
      <c r="K186" s="77"/>
      <c r="L186" s="77"/>
      <c r="M186" s="77"/>
      <c r="N186" s="199"/>
      <c r="O186" s="200"/>
      <c r="P186" s="237"/>
      <c r="Q186" s="237"/>
      <c r="R186" s="238" t="str">
        <f t="shared" si="21"/>
        <v/>
      </c>
      <c r="S186" s="238" t="str">
        <f t="shared" si="22"/>
        <v/>
      </c>
      <c r="T186" s="199"/>
      <c r="U186" s="10"/>
      <c r="V186" s="10"/>
      <c r="W186" s="10"/>
      <c r="X186" s="10"/>
      <c r="Y186" s="10"/>
      <c r="Z186" s="10"/>
      <c r="AA186" s="10"/>
    </row>
    <row r="187" ht="18.0" customHeight="1">
      <c r="A187" s="10"/>
      <c r="B187" s="198"/>
      <c r="C187" s="209"/>
      <c r="D187" s="240"/>
      <c r="E187" s="241"/>
      <c r="F187" s="207"/>
      <c r="G187" s="208"/>
      <c r="H187" s="242"/>
      <c r="I187" s="10"/>
      <c r="J187" s="198"/>
      <c r="K187" s="77"/>
      <c r="L187" s="77"/>
      <c r="M187" s="77"/>
      <c r="N187" s="199"/>
      <c r="O187" s="200"/>
      <c r="P187" s="237"/>
      <c r="Q187" s="237"/>
      <c r="R187" s="238" t="str">
        <f t="shared" si="21"/>
        <v/>
      </c>
      <c r="S187" s="238" t="str">
        <f t="shared" si="22"/>
        <v/>
      </c>
      <c r="T187" s="199"/>
      <c r="U187" s="10"/>
      <c r="V187" s="10"/>
      <c r="W187" s="10"/>
      <c r="X187" s="10"/>
      <c r="Y187" s="10"/>
      <c r="Z187" s="10"/>
      <c r="AA187" s="10"/>
    </row>
    <row r="188" ht="18.0" customHeight="1">
      <c r="A188" s="10"/>
      <c r="B188" s="198"/>
      <c r="C188" s="209"/>
      <c r="D188" s="240"/>
      <c r="E188" s="241"/>
      <c r="F188" s="207"/>
      <c r="G188" s="208"/>
      <c r="H188" s="242"/>
      <c r="I188" s="10"/>
      <c r="J188" s="198"/>
      <c r="K188" s="77"/>
      <c r="L188" s="77"/>
      <c r="M188" s="77"/>
      <c r="N188" s="199"/>
      <c r="O188" s="200"/>
      <c r="P188" s="237"/>
      <c r="Q188" s="237"/>
      <c r="R188" s="238" t="str">
        <f t="shared" si="21"/>
        <v/>
      </c>
      <c r="S188" s="238" t="str">
        <f t="shared" si="22"/>
        <v/>
      </c>
      <c r="T188" s="199"/>
      <c r="U188" s="10"/>
      <c r="V188" s="10"/>
      <c r="W188" s="10"/>
      <c r="X188" s="10"/>
      <c r="Y188" s="10"/>
      <c r="Z188" s="10"/>
      <c r="AA188" s="10"/>
    </row>
    <row r="189" ht="18.0" customHeight="1">
      <c r="A189" s="10"/>
      <c r="B189" s="198"/>
      <c r="C189" s="209"/>
      <c r="D189" s="240"/>
      <c r="E189" s="241"/>
      <c r="F189" s="207"/>
      <c r="G189" s="208"/>
      <c r="H189" s="242"/>
      <c r="I189" s="10"/>
      <c r="J189" s="198"/>
      <c r="K189" s="77"/>
      <c r="L189" s="77"/>
      <c r="M189" s="77"/>
      <c r="N189" s="199"/>
      <c r="O189" s="200"/>
      <c r="P189" s="237"/>
      <c r="Q189" s="237"/>
      <c r="R189" s="238" t="str">
        <f t="shared" si="21"/>
        <v/>
      </c>
      <c r="S189" s="238" t="str">
        <f t="shared" si="22"/>
        <v/>
      </c>
      <c r="T189" s="199"/>
      <c r="U189" s="10"/>
      <c r="V189" s="10"/>
      <c r="W189" s="10"/>
      <c r="X189" s="10"/>
      <c r="Y189" s="10"/>
      <c r="Z189" s="10"/>
      <c r="AA189" s="10"/>
    </row>
    <row r="190" ht="18.0" customHeight="1">
      <c r="A190" s="10"/>
      <c r="B190" s="198"/>
      <c r="C190" s="209"/>
      <c r="D190" s="240"/>
      <c r="E190" s="241"/>
      <c r="F190" s="207"/>
      <c r="G190" s="208"/>
      <c r="H190" s="242"/>
      <c r="I190" s="10"/>
      <c r="J190" s="198"/>
      <c r="K190" s="77"/>
      <c r="L190" s="77"/>
      <c r="M190" s="77"/>
      <c r="N190" s="199"/>
      <c r="O190" s="200"/>
      <c r="P190" s="237"/>
      <c r="Q190" s="237"/>
      <c r="R190" s="238" t="str">
        <f t="shared" si="21"/>
        <v/>
      </c>
      <c r="S190" s="238" t="str">
        <f t="shared" si="22"/>
        <v/>
      </c>
      <c r="T190" s="199"/>
      <c r="U190" s="10"/>
      <c r="V190" s="10"/>
      <c r="W190" s="10"/>
      <c r="X190" s="10"/>
      <c r="Y190" s="10"/>
      <c r="Z190" s="10"/>
      <c r="AA190" s="10"/>
    </row>
    <row r="191" ht="18.0" customHeight="1">
      <c r="A191" s="10"/>
      <c r="B191" s="198"/>
      <c r="C191" s="209"/>
      <c r="D191" s="240"/>
      <c r="E191" s="241"/>
      <c r="F191" s="207"/>
      <c r="G191" s="208"/>
      <c r="H191" s="242"/>
      <c r="I191" s="10"/>
      <c r="J191" s="198"/>
      <c r="K191" s="77"/>
      <c r="L191" s="77"/>
      <c r="M191" s="77"/>
      <c r="N191" s="199"/>
      <c r="O191" s="200"/>
      <c r="P191" s="237"/>
      <c r="Q191" s="237"/>
      <c r="R191" s="238" t="str">
        <f t="shared" si="21"/>
        <v/>
      </c>
      <c r="S191" s="238" t="str">
        <f t="shared" si="22"/>
        <v/>
      </c>
      <c r="T191" s="199"/>
      <c r="U191" s="10"/>
      <c r="V191" s="10"/>
      <c r="W191" s="10"/>
      <c r="X191" s="10"/>
      <c r="Y191" s="10"/>
      <c r="Z191" s="10"/>
      <c r="AA191" s="10"/>
    </row>
    <row r="192" ht="18.0" customHeight="1">
      <c r="A192" s="10"/>
      <c r="B192" s="198"/>
      <c r="C192" s="209"/>
      <c r="D192" s="240"/>
      <c r="E192" s="241"/>
      <c r="F192" s="207"/>
      <c r="G192" s="208"/>
      <c r="H192" s="242"/>
      <c r="I192" s="10"/>
      <c r="J192" s="198"/>
      <c r="K192" s="77"/>
      <c r="L192" s="77"/>
      <c r="M192" s="77"/>
      <c r="N192" s="199"/>
      <c r="O192" s="200"/>
      <c r="P192" s="237"/>
      <c r="Q192" s="237"/>
      <c r="R192" s="238" t="str">
        <f t="shared" si="21"/>
        <v/>
      </c>
      <c r="S192" s="238" t="str">
        <f t="shared" si="22"/>
        <v/>
      </c>
      <c r="T192" s="199"/>
      <c r="U192" s="10"/>
      <c r="V192" s="10"/>
      <c r="W192" s="10"/>
      <c r="X192" s="10"/>
      <c r="Y192" s="10"/>
      <c r="Z192" s="10"/>
      <c r="AA192" s="10"/>
    </row>
    <row r="193" ht="18.0" customHeight="1">
      <c r="A193" s="10"/>
      <c r="B193" s="198"/>
      <c r="C193" s="209"/>
      <c r="D193" s="240"/>
      <c r="E193" s="241"/>
      <c r="F193" s="207"/>
      <c r="G193" s="208"/>
      <c r="H193" s="242"/>
      <c r="I193" s="10"/>
      <c r="J193" s="198"/>
      <c r="K193" s="77"/>
      <c r="L193" s="77"/>
      <c r="M193" s="77"/>
      <c r="N193" s="199"/>
      <c r="O193" s="200"/>
      <c r="P193" s="237"/>
      <c r="Q193" s="237"/>
      <c r="R193" s="238" t="str">
        <f t="shared" si="21"/>
        <v/>
      </c>
      <c r="S193" s="238" t="str">
        <f t="shared" si="22"/>
        <v/>
      </c>
      <c r="T193" s="199"/>
      <c r="U193" s="10"/>
      <c r="V193" s="10"/>
      <c r="W193" s="10"/>
      <c r="X193" s="10"/>
      <c r="Y193" s="10"/>
      <c r="Z193" s="10"/>
      <c r="AA193" s="10"/>
    </row>
    <row r="194" ht="18.0" customHeight="1">
      <c r="A194" s="10"/>
      <c r="B194" s="198"/>
      <c r="C194" s="209"/>
      <c r="D194" s="240"/>
      <c r="E194" s="241"/>
      <c r="F194" s="207"/>
      <c r="G194" s="208"/>
      <c r="H194" s="242"/>
      <c r="I194" s="10"/>
      <c r="J194" s="198"/>
      <c r="K194" s="77"/>
      <c r="L194" s="77"/>
      <c r="M194" s="77"/>
      <c r="N194" s="199"/>
      <c r="O194" s="200"/>
      <c r="P194" s="237"/>
      <c r="Q194" s="237"/>
      <c r="R194" s="238" t="str">
        <f t="shared" si="21"/>
        <v/>
      </c>
      <c r="S194" s="238" t="str">
        <f t="shared" si="22"/>
        <v/>
      </c>
      <c r="T194" s="199"/>
      <c r="U194" s="10"/>
      <c r="V194" s="10"/>
      <c r="W194" s="10"/>
      <c r="X194" s="10"/>
      <c r="Y194" s="10"/>
      <c r="Z194" s="10"/>
      <c r="AA194" s="10"/>
    </row>
    <row r="195" ht="18.0" customHeight="1">
      <c r="A195" s="10"/>
      <c r="B195" s="198"/>
      <c r="C195" s="209"/>
      <c r="D195" s="240"/>
      <c r="E195" s="241"/>
      <c r="F195" s="207"/>
      <c r="G195" s="208"/>
      <c r="H195" s="242"/>
      <c r="I195" s="10"/>
      <c r="J195" s="198"/>
      <c r="K195" s="77"/>
      <c r="L195" s="77"/>
      <c r="M195" s="77"/>
      <c r="N195" s="199"/>
      <c r="O195" s="200"/>
      <c r="P195" s="237"/>
      <c r="Q195" s="237"/>
      <c r="R195" s="238" t="str">
        <f t="shared" si="21"/>
        <v/>
      </c>
      <c r="S195" s="238" t="str">
        <f t="shared" si="22"/>
        <v/>
      </c>
      <c r="T195" s="199"/>
      <c r="U195" s="10"/>
      <c r="V195" s="10"/>
      <c r="W195" s="10"/>
      <c r="X195" s="10"/>
      <c r="Y195" s="10"/>
      <c r="Z195" s="10"/>
      <c r="AA195" s="10"/>
    </row>
    <row r="196" ht="18.0" customHeight="1">
      <c r="A196" s="10"/>
      <c r="B196" s="198"/>
      <c r="C196" s="209"/>
      <c r="D196" s="240"/>
      <c r="E196" s="241"/>
      <c r="F196" s="207"/>
      <c r="G196" s="208"/>
      <c r="H196" s="242"/>
      <c r="I196" s="10"/>
      <c r="J196" s="198"/>
      <c r="K196" s="77"/>
      <c r="L196" s="77"/>
      <c r="M196" s="77"/>
      <c r="N196" s="199"/>
      <c r="O196" s="200"/>
      <c r="P196" s="237"/>
      <c r="Q196" s="237"/>
      <c r="R196" s="238" t="str">
        <f t="shared" si="21"/>
        <v/>
      </c>
      <c r="S196" s="238" t="str">
        <f t="shared" si="22"/>
        <v/>
      </c>
      <c r="T196" s="199"/>
      <c r="U196" s="10"/>
      <c r="V196" s="10"/>
      <c r="W196" s="10"/>
      <c r="X196" s="10"/>
      <c r="Y196" s="10"/>
      <c r="Z196" s="10"/>
      <c r="AA196" s="10"/>
    </row>
    <row r="197" ht="18.0" customHeight="1">
      <c r="A197" s="10"/>
      <c r="B197" s="198"/>
      <c r="C197" s="209"/>
      <c r="D197" s="240"/>
      <c r="E197" s="241"/>
      <c r="F197" s="207"/>
      <c r="G197" s="208"/>
      <c r="H197" s="242"/>
      <c r="I197" s="10"/>
      <c r="J197" s="198"/>
      <c r="K197" s="77"/>
      <c r="L197" s="77"/>
      <c r="M197" s="77"/>
      <c r="N197" s="199"/>
      <c r="O197" s="200"/>
      <c r="P197" s="237"/>
      <c r="Q197" s="237"/>
      <c r="R197" s="238" t="str">
        <f t="shared" si="21"/>
        <v/>
      </c>
      <c r="S197" s="238" t="str">
        <f t="shared" si="22"/>
        <v/>
      </c>
      <c r="T197" s="199"/>
      <c r="U197" s="10"/>
      <c r="V197" s="10"/>
      <c r="W197" s="10"/>
      <c r="X197" s="10"/>
      <c r="Y197" s="10"/>
      <c r="Z197" s="10"/>
      <c r="AA197" s="10"/>
    </row>
    <row r="198" ht="18.0" customHeight="1">
      <c r="A198" s="10"/>
      <c r="B198" s="198"/>
      <c r="C198" s="209"/>
      <c r="D198" s="240"/>
      <c r="E198" s="241"/>
      <c r="F198" s="207"/>
      <c r="G198" s="208"/>
      <c r="H198" s="242"/>
      <c r="I198" s="10"/>
      <c r="J198" s="198"/>
      <c r="K198" s="77"/>
      <c r="L198" s="77"/>
      <c r="M198" s="77"/>
      <c r="N198" s="199"/>
      <c r="O198" s="200"/>
      <c r="P198" s="237"/>
      <c r="Q198" s="237"/>
      <c r="R198" s="238" t="str">
        <f t="shared" si="21"/>
        <v/>
      </c>
      <c r="S198" s="238" t="str">
        <f t="shared" si="22"/>
        <v/>
      </c>
      <c r="T198" s="199"/>
      <c r="U198" s="10"/>
      <c r="V198" s="10"/>
      <c r="W198" s="10"/>
      <c r="X198" s="10"/>
      <c r="Y198" s="10"/>
      <c r="Z198" s="10"/>
      <c r="AA198" s="10"/>
    </row>
    <row r="199" ht="18.0" customHeight="1">
      <c r="A199" s="10"/>
      <c r="B199" s="198"/>
      <c r="C199" s="209"/>
      <c r="D199" s="240"/>
      <c r="E199" s="241"/>
      <c r="F199" s="207"/>
      <c r="G199" s="208"/>
      <c r="H199" s="242"/>
      <c r="I199" s="10"/>
      <c r="J199" s="198"/>
      <c r="K199" s="77"/>
      <c r="L199" s="77"/>
      <c r="M199" s="77"/>
      <c r="N199" s="199"/>
      <c r="O199" s="200"/>
      <c r="P199" s="237"/>
      <c r="Q199" s="237"/>
      <c r="R199" s="238" t="str">
        <f t="shared" si="21"/>
        <v/>
      </c>
      <c r="S199" s="238" t="str">
        <f t="shared" si="22"/>
        <v/>
      </c>
      <c r="T199" s="199"/>
      <c r="U199" s="10"/>
      <c r="V199" s="10"/>
      <c r="W199" s="10"/>
      <c r="X199" s="10"/>
      <c r="Y199" s="10"/>
      <c r="Z199" s="10"/>
      <c r="AA199" s="10"/>
    </row>
    <row r="200" ht="18.0" customHeight="1">
      <c r="A200" s="10"/>
      <c r="B200" s="198"/>
      <c r="C200" s="209"/>
      <c r="D200" s="240"/>
      <c r="E200" s="241"/>
      <c r="F200" s="207"/>
      <c r="G200" s="208"/>
      <c r="H200" s="242"/>
      <c r="I200" s="10"/>
      <c r="J200" s="198"/>
      <c r="K200" s="77"/>
      <c r="L200" s="77"/>
      <c r="M200" s="77"/>
      <c r="N200" s="199"/>
      <c r="O200" s="200"/>
      <c r="P200" s="237"/>
      <c r="Q200" s="237"/>
      <c r="R200" s="238" t="str">
        <f t="shared" si="21"/>
        <v/>
      </c>
      <c r="S200" s="238" t="str">
        <f t="shared" si="22"/>
        <v/>
      </c>
      <c r="T200" s="199"/>
      <c r="U200" s="10"/>
      <c r="V200" s="10"/>
      <c r="W200" s="10"/>
      <c r="X200" s="10"/>
      <c r="Y200" s="10"/>
      <c r="Z200" s="10"/>
      <c r="AA200" s="10"/>
    </row>
    <row r="201" ht="18.0" customHeight="1">
      <c r="A201" s="10"/>
      <c r="B201" s="198"/>
      <c r="C201" s="209"/>
      <c r="D201" s="240"/>
      <c r="E201" s="241"/>
      <c r="F201" s="207"/>
      <c r="G201" s="208"/>
      <c r="H201" s="242"/>
      <c r="I201" s="10"/>
      <c r="J201" s="198"/>
      <c r="K201" s="77"/>
      <c r="L201" s="77"/>
      <c r="M201" s="77"/>
      <c r="N201" s="199"/>
      <c r="O201" s="200"/>
      <c r="P201" s="237"/>
      <c r="Q201" s="237"/>
      <c r="R201" s="238" t="str">
        <f t="shared" si="21"/>
        <v/>
      </c>
      <c r="S201" s="238" t="str">
        <f t="shared" si="22"/>
        <v/>
      </c>
      <c r="T201" s="199"/>
      <c r="U201" s="10"/>
      <c r="V201" s="10"/>
      <c r="W201" s="10"/>
      <c r="X201" s="10"/>
      <c r="Y201" s="10"/>
      <c r="Z201" s="10"/>
      <c r="AA201" s="10"/>
    </row>
    <row r="202" ht="18.0" customHeight="1">
      <c r="A202" s="10"/>
      <c r="B202" s="198"/>
      <c r="C202" s="209"/>
      <c r="D202" s="240"/>
      <c r="E202" s="241"/>
      <c r="F202" s="207"/>
      <c r="G202" s="208"/>
      <c r="H202" s="242"/>
      <c r="I202" s="10"/>
      <c r="J202" s="198"/>
      <c r="K202" s="77"/>
      <c r="L202" s="77"/>
      <c r="M202" s="77"/>
      <c r="N202" s="199"/>
      <c r="O202" s="200"/>
      <c r="P202" s="237"/>
      <c r="Q202" s="237"/>
      <c r="R202" s="238" t="str">
        <f t="shared" si="21"/>
        <v/>
      </c>
      <c r="S202" s="238" t="str">
        <f t="shared" si="22"/>
        <v/>
      </c>
      <c r="T202" s="199"/>
      <c r="U202" s="10"/>
      <c r="V202" s="10"/>
      <c r="W202" s="10"/>
      <c r="X202" s="10"/>
      <c r="Y202" s="10"/>
      <c r="Z202" s="10"/>
      <c r="AA202" s="10"/>
    </row>
    <row r="203" ht="18.0" customHeight="1">
      <c r="A203" s="10"/>
      <c r="B203" s="198"/>
      <c r="C203" s="209"/>
      <c r="D203" s="240"/>
      <c r="E203" s="241"/>
      <c r="F203" s="207"/>
      <c r="G203" s="208"/>
      <c r="H203" s="242"/>
      <c r="I203" s="10"/>
      <c r="J203" s="198"/>
      <c r="K203" s="77"/>
      <c r="L203" s="77"/>
      <c r="M203" s="77"/>
      <c r="N203" s="199"/>
      <c r="O203" s="200"/>
      <c r="P203" s="237"/>
      <c r="Q203" s="237"/>
      <c r="R203" s="238" t="str">
        <f t="shared" si="21"/>
        <v/>
      </c>
      <c r="S203" s="238" t="str">
        <f t="shared" si="22"/>
        <v/>
      </c>
      <c r="T203" s="199"/>
      <c r="U203" s="10"/>
      <c r="V203" s="10"/>
      <c r="W203" s="10"/>
      <c r="X203" s="10"/>
      <c r="Y203" s="10"/>
      <c r="Z203" s="10"/>
      <c r="AA203" s="10"/>
    </row>
    <row r="204" ht="18.0" customHeight="1">
      <c r="A204" s="10"/>
      <c r="B204" s="198"/>
      <c r="C204" s="209"/>
      <c r="D204" s="240"/>
      <c r="E204" s="241"/>
      <c r="F204" s="207"/>
      <c r="G204" s="208"/>
      <c r="H204" s="242"/>
      <c r="I204" s="10"/>
      <c r="J204" s="198"/>
      <c r="K204" s="77"/>
      <c r="L204" s="77"/>
      <c r="M204" s="77"/>
      <c r="N204" s="199"/>
      <c r="O204" s="200"/>
      <c r="P204" s="237"/>
      <c r="Q204" s="237"/>
      <c r="R204" s="238" t="str">
        <f t="shared" si="21"/>
        <v/>
      </c>
      <c r="S204" s="238" t="str">
        <f t="shared" si="22"/>
        <v/>
      </c>
      <c r="T204" s="199"/>
      <c r="U204" s="10"/>
      <c r="V204" s="10"/>
      <c r="W204" s="10"/>
      <c r="X204" s="10"/>
      <c r="Y204" s="10"/>
      <c r="Z204" s="10"/>
      <c r="AA204" s="10"/>
    </row>
    <row r="205" ht="18.0" customHeight="1">
      <c r="A205" s="10"/>
      <c r="B205" s="198"/>
      <c r="C205" s="209"/>
      <c r="D205" s="240"/>
      <c r="E205" s="241"/>
      <c r="F205" s="207"/>
      <c r="G205" s="208"/>
      <c r="H205" s="242"/>
      <c r="I205" s="10"/>
      <c r="J205" s="198"/>
      <c r="K205" s="77"/>
      <c r="L205" s="77"/>
      <c r="M205" s="77"/>
      <c r="N205" s="199"/>
      <c r="O205" s="200"/>
      <c r="P205" s="237"/>
      <c r="Q205" s="237"/>
      <c r="R205" s="238" t="str">
        <f t="shared" si="21"/>
        <v/>
      </c>
      <c r="S205" s="238" t="str">
        <f t="shared" si="22"/>
        <v/>
      </c>
      <c r="T205" s="199"/>
      <c r="U205" s="10"/>
      <c r="V205" s="10"/>
      <c r="W205" s="10"/>
      <c r="X205" s="10"/>
      <c r="Y205" s="10"/>
      <c r="Z205" s="10"/>
      <c r="AA205" s="10"/>
    </row>
    <row r="206" ht="18.0" customHeight="1">
      <c r="A206" s="10"/>
      <c r="B206" s="198"/>
      <c r="C206" s="209"/>
      <c r="D206" s="240"/>
      <c r="E206" s="241"/>
      <c r="F206" s="207"/>
      <c r="G206" s="208"/>
      <c r="H206" s="242"/>
      <c r="I206" s="10"/>
      <c r="J206" s="198"/>
      <c r="K206" s="77"/>
      <c r="L206" s="77"/>
      <c r="M206" s="77"/>
      <c r="N206" s="199"/>
      <c r="O206" s="200"/>
      <c r="P206" s="237"/>
      <c r="Q206" s="237"/>
      <c r="R206" s="238" t="str">
        <f t="shared" si="21"/>
        <v/>
      </c>
      <c r="S206" s="238" t="str">
        <f t="shared" si="22"/>
        <v/>
      </c>
      <c r="T206" s="199"/>
      <c r="U206" s="10"/>
      <c r="V206" s="10"/>
      <c r="W206" s="10"/>
      <c r="X206" s="10"/>
      <c r="Y206" s="10"/>
      <c r="Z206" s="10"/>
      <c r="AA206" s="10"/>
    </row>
    <row r="207" ht="18.0" customHeight="1">
      <c r="A207" s="10"/>
      <c r="B207" s="198"/>
      <c r="C207" s="209"/>
      <c r="D207" s="240"/>
      <c r="E207" s="241"/>
      <c r="F207" s="207"/>
      <c r="G207" s="208"/>
      <c r="H207" s="242"/>
      <c r="I207" s="10"/>
      <c r="J207" s="198"/>
      <c r="K207" s="77"/>
      <c r="L207" s="77"/>
      <c r="M207" s="77"/>
      <c r="N207" s="199"/>
      <c r="O207" s="200"/>
      <c r="P207" s="237"/>
      <c r="Q207" s="237"/>
      <c r="R207" s="238" t="str">
        <f t="shared" si="21"/>
        <v/>
      </c>
      <c r="S207" s="238" t="str">
        <f t="shared" si="22"/>
        <v/>
      </c>
      <c r="T207" s="199"/>
      <c r="U207" s="10"/>
      <c r="V207" s="10"/>
      <c r="W207" s="10"/>
      <c r="X207" s="10"/>
      <c r="Y207" s="10"/>
      <c r="Z207" s="10"/>
      <c r="AA207" s="10"/>
    </row>
    <row r="208" ht="18.0" customHeight="1">
      <c r="A208" s="10"/>
      <c r="B208" s="198"/>
      <c r="C208" s="209"/>
      <c r="D208" s="240"/>
      <c r="E208" s="241"/>
      <c r="F208" s="207"/>
      <c r="G208" s="208"/>
      <c r="H208" s="242"/>
      <c r="I208" s="10"/>
      <c r="J208" s="198"/>
      <c r="K208" s="77"/>
      <c r="L208" s="77"/>
      <c r="M208" s="77"/>
      <c r="N208" s="199"/>
      <c r="O208" s="200"/>
      <c r="P208" s="237"/>
      <c r="Q208" s="237"/>
      <c r="R208" s="238" t="str">
        <f t="shared" si="21"/>
        <v/>
      </c>
      <c r="S208" s="238" t="str">
        <f t="shared" si="22"/>
        <v/>
      </c>
      <c r="T208" s="199"/>
      <c r="U208" s="10"/>
      <c r="V208" s="10"/>
      <c r="W208" s="10"/>
      <c r="X208" s="10"/>
      <c r="Y208" s="10"/>
      <c r="Z208" s="10"/>
      <c r="AA208" s="10"/>
    </row>
    <row r="209" ht="18.0" customHeight="1">
      <c r="A209" s="10"/>
      <c r="B209" s="198"/>
      <c r="C209" s="209"/>
      <c r="D209" s="240"/>
      <c r="E209" s="241"/>
      <c r="F209" s="207"/>
      <c r="G209" s="208"/>
      <c r="H209" s="242"/>
      <c r="I209" s="10"/>
      <c r="J209" s="198"/>
      <c r="K209" s="77"/>
      <c r="L209" s="77"/>
      <c r="M209" s="77"/>
      <c r="N209" s="199"/>
      <c r="O209" s="200"/>
      <c r="P209" s="237"/>
      <c r="Q209" s="237"/>
      <c r="R209" s="238" t="str">
        <f t="shared" si="21"/>
        <v/>
      </c>
      <c r="S209" s="238" t="str">
        <f t="shared" si="22"/>
        <v/>
      </c>
      <c r="T209" s="199"/>
      <c r="U209" s="10"/>
      <c r="V209" s="10"/>
      <c r="W209" s="10"/>
      <c r="X209" s="10"/>
      <c r="Y209" s="10"/>
      <c r="Z209" s="10"/>
      <c r="AA209" s="10"/>
    </row>
    <row r="210" ht="18.0" customHeight="1">
      <c r="A210" s="10"/>
      <c r="B210" s="198"/>
      <c r="C210" s="209"/>
      <c r="D210" s="240"/>
      <c r="E210" s="241"/>
      <c r="F210" s="207"/>
      <c r="G210" s="208"/>
      <c r="H210" s="242"/>
      <c r="I210" s="10"/>
      <c r="J210" s="198"/>
      <c r="K210" s="77"/>
      <c r="L210" s="77"/>
      <c r="M210" s="77"/>
      <c r="N210" s="199"/>
      <c r="O210" s="200"/>
      <c r="P210" s="237"/>
      <c r="Q210" s="237"/>
      <c r="R210" s="238" t="str">
        <f t="shared" si="21"/>
        <v/>
      </c>
      <c r="S210" s="238" t="str">
        <f t="shared" si="22"/>
        <v/>
      </c>
      <c r="T210" s="199"/>
      <c r="U210" s="10"/>
      <c r="V210" s="10"/>
      <c r="W210" s="10"/>
      <c r="X210" s="10"/>
      <c r="Y210" s="10"/>
      <c r="Z210" s="10"/>
      <c r="AA210" s="10"/>
    </row>
    <row r="211" ht="18.0" customHeight="1">
      <c r="A211" s="10"/>
      <c r="B211" s="198"/>
      <c r="C211" s="209"/>
      <c r="D211" s="240"/>
      <c r="E211" s="241"/>
      <c r="F211" s="207"/>
      <c r="G211" s="208"/>
      <c r="H211" s="242"/>
      <c r="I211" s="10"/>
      <c r="J211" s="198"/>
      <c r="K211" s="77"/>
      <c r="L211" s="77"/>
      <c r="M211" s="77"/>
      <c r="N211" s="199"/>
      <c r="O211" s="200"/>
      <c r="P211" s="237"/>
      <c r="Q211" s="237"/>
      <c r="R211" s="238" t="str">
        <f t="shared" si="21"/>
        <v/>
      </c>
      <c r="S211" s="238" t="str">
        <f t="shared" si="22"/>
        <v/>
      </c>
      <c r="T211" s="199"/>
      <c r="U211" s="10"/>
      <c r="V211" s="10"/>
      <c r="W211" s="10"/>
      <c r="X211" s="10"/>
      <c r="Y211" s="10"/>
      <c r="Z211" s="10"/>
      <c r="AA211" s="10"/>
    </row>
    <row r="212" ht="18.0" customHeight="1">
      <c r="A212" s="10"/>
      <c r="B212" s="198"/>
      <c r="C212" s="209"/>
      <c r="D212" s="240"/>
      <c r="E212" s="241"/>
      <c r="F212" s="207"/>
      <c r="G212" s="208"/>
      <c r="H212" s="242"/>
      <c r="I212" s="10"/>
      <c r="J212" s="198"/>
      <c r="K212" s="77"/>
      <c r="L212" s="77"/>
      <c r="M212" s="77"/>
      <c r="N212" s="199"/>
      <c r="O212" s="200"/>
      <c r="P212" s="237"/>
      <c r="Q212" s="237"/>
      <c r="R212" s="238" t="str">
        <f t="shared" si="21"/>
        <v/>
      </c>
      <c r="S212" s="238" t="str">
        <f t="shared" si="22"/>
        <v/>
      </c>
      <c r="T212" s="199"/>
      <c r="U212" s="10"/>
      <c r="V212" s="10"/>
      <c r="W212" s="10"/>
      <c r="X212" s="10"/>
      <c r="Y212" s="10"/>
      <c r="Z212" s="10"/>
      <c r="AA212" s="10"/>
    </row>
    <row r="213" ht="18.0" customHeight="1">
      <c r="A213" s="10"/>
      <c r="B213" s="198"/>
      <c r="C213" s="209"/>
      <c r="D213" s="240"/>
      <c r="E213" s="241"/>
      <c r="F213" s="207"/>
      <c r="G213" s="208"/>
      <c r="H213" s="242"/>
      <c r="I213" s="10"/>
      <c r="J213" s="198"/>
      <c r="K213" s="77"/>
      <c r="L213" s="77"/>
      <c r="M213" s="77"/>
      <c r="N213" s="199"/>
      <c r="O213" s="200"/>
      <c r="P213" s="237"/>
      <c r="Q213" s="237"/>
      <c r="R213" s="238" t="str">
        <f t="shared" si="21"/>
        <v/>
      </c>
      <c r="S213" s="238" t="str">
        <f t="shared" si="22"/>
        <v/>
      </c>
      <c r="T213" s="199"/>
      <c r="U213" s="10"/>
      <c r="V213" s="10"/>
      <c r="W213" s="10"/>
      <c r="X213" s="10"/>
      <c r="Y213" s="10"/>
      <c r="Z213" s="10"/>
      <c r="AA213" s="10"/>
    </row>
    <row r="214" ht="18.0" customHeight="1">
      <c r="A214" s="10"/>
      <c r="B214" s="198"/>
      <c r="C214" s="209"/>
      <c r="D214" s="240"/>
      <c r="E214" s="241"/>
      <c r="F214" s="207"/>
      <c r="G214" s="208"/>
      <c r="H214" s="242"/>
      <c r="I214" s="10"/>
      <c r="J214" s="198"/>
      <c r="K214" s="77"/>
      <c r="L214" s="77"/>
      <c r="M214" s="77"/>
      <c r="N214" s="199"/>
      <c r="O214" s="200"/>
      <c r="P214" s="237"/>
      <c r="Q214" s="237"/>
      <c r="R214" s="238" t="str">
        <f t="shared" si="21"/>
        <v/>
      </c>
      <c r="S214" s="238" t="str">
        <f t="shared" si="22"/>
        <v/>
      </c>
      <c r="T214" s="199"/>
      <c r="U214" s="10"/>
      <c r="V214" s="10"/>
      <c r="W214" s="10"/>
      <c r="X214" s="10"/>
      <c r="Y214" s="10"/>
      <c r="Z214" s="10"/>
      <c r="AA214" s="10"/>
    </row>
    <row r="215" ht="18.0" customHeight="1">
      <c r="A215" s="10"/>
      <c r="B215" s="198"/>
      <c r="C215" s="209"/>
      <c r="D215" s="240"/>
      <c r="E215" s="241"/>
      <c r="F215" s="207"/>
      <c r="G215" s="208"/>
      <c r="H215" s="242"/>
      <c r="I215" s="10"/>
      <c r="J215" s="198"/>
      <c r="K215" s="77"/>
      <c r="L215" s="77"/>
      <c r="M215" s="77"/>
      <c r="N215" s="199"/>
      <c r="O215" s="200"/>
      <c r="P215" s="237"/>
      <c r="Q215" s="237"/>
      <c r="R215" s="238" t="str">
        <f t="shared" si="21"/>
        <v/>
      </c>
      <c r="S215" s="238" t="str">
        <f t="shared" si="22"/>
        <v/>
      </c>
      <c r="T215" s="199"/>
      <c r="U215" s="10"/>
      <c r="V215" s="10"/>
      <c r="W215" s="10"/>
      <c r="X215" s="10"/>
      <c r="Y215" s="10"/>
      <c r="Z215" s="10"/>
      <c r="AA215" s="10"/>
    </row>
    <row r="216" ht="18.0" customHeight="1">
      <c r="A216" s="10"/>
      <c r="B216" s="198"/>
      <c r="C216" s="209"/>
      <c r="D216" s="240"/>
      <c r="E216" s="241"/>
      <c r="F216" s="207"/>
      <c r="G216" s="208"/>
      <c r="H216" s="242"/>
      <c r="I216" s="10"/>
      <c r="J216" s="198"/>
      <c r="K216" s="77"/>
      <c r="L216" s="77"/>
      <c r="M216" s="77"/>
      <c r="N216" s="199"/>
      <c r="O216" s="200"/>
      <c r="P216" s="237"/>
      <c r="Q216" s="237"/>
      <c r="R216" s="238" t="str">
        <f t="shared" si="21"/>
        <v/>
      </c>
      <c r="S216" s="238" t="str">
        <f t="shared" si="22"/>
        <v/>
      </c>
      <c r="T216" s="199"/>
      <c r="U216" s="10"/>
      <c r="V216" s="10"/>
      <c r="W216" s="10"/>
      <c r="X216" s="10"/>
      <c r="Y216" s="10"/>
      <c r="Z216" s="10"/>
      <c r="AA216" s="10"/>
    </row>
    <row r="217" ht="18.0" customHeight="1">
      <c r="A217" s="10"/>
      <c r="B217" s="198"/>
      <c r="C217" s="209"/>
      <c r="D217" s="240"/>
      <c r="E217" s="241"/>
      <c r="F217" s="207"/>
      <c r="G217" s="208"/>
      <c r="H217" s="242"/>
      <c r="I217" s="10"/>
      <c r="J217" s="198"/>
      <c r="K217" s="77"/>
      <c r="L217" s="77"/>
      <c r="M217" s="77"/>
      <c r="N217" s="199"/>
      <c r="O217" s="200"/>
      <c r="P217" s="237"/>
      <c r="Q217" s="237"/>
      <c r="R217" s="238" t="str">
        <f t="shared" si="21"/>
        <v/>
      </c>
      <c r="S217" s="238" t="str">
        <f t="shared" si="22"/>
        <v/>
      </c>
      <c r="T217" s="199"/>
      <c r="U217" s="10"/>
      <c r="V217" s="10"/>
      <c r="W217" s="10"/>
      <c r="X217" s="10"/>
      <c r="Y217" s="10"/>
      <c r="Z217" s="10"/>
      <c r="AA217" s="10"/>
    </row>
    <row r="218" ht="18.0" customHeight="1">
      <c r="A218" s="10"/>
      <c r="B218" s="198"/>
      <c r="C218" s="209"/>
      <c r="D218" s="240"/>
      <c r="E218" s="241"/>
      <c r="F218" s="207"/>
      <c r="G218" s="208"/>
      <c r="H218" s="242"/>
      <c r="I218" s="10"/>
      <c r="J218" s="198"/>
      <c r="K218" s="77"/>
      <c r="L218" s="77"/>
      <c r="M218" s="77"/>
      <c r="N218" s="199"/>
      <c r="O218" s="200"/>
      <c r="P218" s="237"/>
      <c r="Q218" s="237"/>
      <c r="R218" s="238" t="str">
        <f t="shared" si="21"/>
        <v/>
      </c>
      <c r="S218" s="238" t="str">
        <f t="shared" si="22"/>
        <v/>
      </c>
      <c r="T218" s="199"/>
      <c r="U218" s="10"/>
      <c r="V218" s="10"/>
      <c r="W218" s="10"/>
      <c r="X218" s="10"/>
      <c r="Y218" s="10"/>
      <c r="Z218" s="10"/>
      <c r="AA218" s="10"/>
    </row>
    <row r="219" ht="18.0" customHeight="1">
      <c r="A219" s="10"/>
      <c r="B219" s="198"/>
      <c r="C219" s="209"/>
      <c r="D219" s="240"/>
      <c r="E219" s="241"/>
      <c r="F219" s="207"/>
      <c r="G219" s="208"/>
      <c r="H219" s="242"/>
      <c r="I219" s="10"/>
      <c r="J219" s="198"/>
      <c r="K219" s="77"/>
      <c r="L219" s="77"/>
      <c r="M219" s="77"/>
      <c r="N219" s="199"/>
      <c r="O219" s="200"/>
      <c r="P219" s="237"/>
      <c r="Q219" s="237"/>
      <c r="R219" s="238" t="str">
        <f t="shared" si="21"/>
        <v/>
      </c>
      <c r="S219" s="238" t="str">
        <f t="shared" si="22"/>
        <v/>
      </c>
      <c r="T219" s="199"/>
      <c r="U219" s="10"/>
      <c r="V219" s="10"/>
      <c r="W219" s="10"/>
      <c r="X219" s="10"/>
      <c r="Y219" s="10"/>
      <c r="Z219" s="10"/>
      <c r="AA219" s="10"/>
    </row>
    <row r="220" ht="18.0" customHeight="1">
      <c r="A220" s="10"/>
      <c r="B220" s="198"/>
      <c r="C220" s="209"/>
      <c r="D220" s="240"/>
      <c r="E220" s="241"/>
      <c r="F220" s="207"/>
      <c r="G220" s="208"/>
      <c r="H220" s="242"/>
      <c r="I220" s="10"/>
      <c r="J220" s="198"/>
      <c r="K220" s="77"/>
      <c r="L220" s="77"/>
      <c r="M220" s="77"/>
      <c r="N220" s="199"/>
      <c r="O220" s="200"/>
      <c r="P220" s="237"/>
      <c r="Q220" s="237"/>
      <c r="R220" s="238" t="str">
        <f t="shared" si="21"/>
        <v/>
      </c>
      <c r="S220" s="238" t="str">
        <f t="shared" si="22"/>
        <v/>
      </c>
      <c r="T220" s="199"/>
      <c r="U220" s="10"/>
      <c r="V220" s="10"/>
      <c r="W220" s="10"/>
      <c r="X220" s="10"/>
      <c r="Y220" s="10"/>
      <c r="Z220" s="10"/>
      <c r="AA220" s="10"/>
    </row>
    <row r="221" ht="18.0" customHeight="1">
      <c r="A221" s="10"/>
      <c r="B221" s="198"/>
      <c r="C221" s="209"/>
      <c r="D221" s="240"/>
      <c r="E221" s="241"/>
      <c r="F221" s="207"/>
      <c r="G221" s="208"/>
      <c r="H221" s="242"/>
      <c r="I221" s="10"/>
      <c r="J221" s="198"/>
      <c r="K221" s="77"/>
      <c r="L221" s="77"/>
      <c r="M221" s="77"/>
      <c r="N221" s="199"/>
      <c r="O221" s="200"/>
      <c r="P221" s="237"/>
      <c r="Q221" s="237"/>
      <c r="R221" s="238" t="str">
        <f t="shared" si="21"/>
        <v/>
      </c>
      <c r="S221" s="238" t="str">
        <f t="shared" si="22"/>
        <v/>
      </c>
      <c r="T221" s="199"/>
      <c r="U221" s="10"/>
      <c r="V221" s="10"/>
      <c r="W221" s="10"/>
      <c r="X221" s="10"/>
      <c r="Y221" s="10"/>
      <c r="Z221" s="10"/>
      <c r="AA221" s="10"/>
    </row>
    <row r="222" ht="18.0" customHeight="1">
      <c r="A222" s="10"/>
      <c r="B222" s="198"/>
      <c r="C222" s="209"/>
      <c r="D222" s="240"/>
      <c r="E222" s="241"/>
      <c r="F222" s="207"/>
      <c r="G222" s="208"/>
      <c r="H222" s="242"/>
      <c r="I222" s="10"/>
      <c r="J222" s="198"/>
      <c r="K222" s="77"/>
      <c r="L222" s="77"/>
      <c r="M222" s="77"/>
      <c r="N222" s="199"/>
      <c r="O222" s="200"/>
      <c r="P222" s="237"/>
      <c r="Q222" s="237"/>
      <c r="R222" s="238" t="str">
        <f t="shared" si="21"/>
        <v/>
      </c>
      <c r="S222" s="238" t="str">
        <f t="shared" si="22"/>
        <v/>
      </c>
      <c r="T222" s="199"/>
      <c r="U222" s="10"/>
      <c r="V222" s="10"/>
      <c r="W222" s="10"/>
      <c r="X222" s="10"/>
      <c r="Y222" s="10"/>
      <c r="Z222" s="10"/>
      <c r="AA222" s="10"/>
    </row>
    <row r="223" ht="18.0" customHeight="1">
      <c r="A223" s="10"/>
      <c r="B223" s="198"/>
      <c r="C223" s="209"/>
      <c r="D223" s="240"/>
      <c r="E223" s="241"/>
      <c r="F223" s="207"/>
      <c r="G223" s="208"/>
      <c r="H223" s="242"/>
      <c r="I223" s="10"/>
      <c r="J223" s="198"/>
      <c r="K223" s="77"/>
      <c r="L223" s="77"/>
      <c r="M223" s="77"/>
      <c r="N223" s="199"/>
      <c r="O223" s="200"/>
      <c r="P223" s="237"/>
      <c r="Q223" s="237"/>
      <c r="R223" s="238" t="str">
        <f t="shared" si="21"/>
        <v/>
      </c>
      <c r="S223" s="238" t="str">
        <f t="shared" si="22"/>
        <v/>
      </c>
      <c r="T223" s="199"/>
      <c r="U223" s="10"/>
      <c r="V223" s="10"/>
      <c r="W223" s="10"/>
      <c r="X223" s="10"/>
      <c r="Y223" s="10"/>
      <c r="Z223" s="10"/>
      <c r="AA223" s="10"/>
    </row>
    <row r="224" ht="18.0" customHeight="1">
      <c r="A224" s="10"/>
      <c r="B224" s="198"/>
      <c r="C224" s="209"/>
      <c r="D224" s="240"/>
      <c r="E224" s="241"/>
      <c r="F224" s="207"/>
      <c r="G224" s="208"/>
      <c r="H224" s="242"/>
      <c r="I224" s="10"/>
      <c r="J224" s="198"/>
      <c r="K224" s="77"/>
      <c r="L224" s="77"/>
      <c r="M224" s="77"/>
      <c r="N224" s="199"/>
      <c r="O224" s="200"/>
      <c r="P224" s="237"/>
      <c r="Q224" s="237"/>
      <c r="R224" s="238" t="str">
        <f t="shared" si="21"/>
        <v/>
      </c>
      <c r="S224" s="238" t="str">
        <f t="shared" si="22"/>
        <v/>
      </c>
      <c r="T224" s="199"/>
      <c r="U224" s="10"/>
      <c r="V224" s="10"/>
      <c r="W224" s="10"/>
      <c r="X224" s="10"/>
      <c r="Y224" s="10"/>
      <c r="Z224" s="10"/>
      <c r="AA224" s="10"/>
    </row>
    <row r="225" ht="18.0" customHeight="1">
      <c r="A225" s="10"/>
      <c r="B225" s="198"/>
      <c r="C225" s="209"/>
      <c r="D225" s="240"/>
      <c r="E225" s="241"/>
      <c r="F225" s="207"/>
      <c r="G225" s="208"/>
      <c r="H225" s="242"/>
      <c r="I225" s="10"/>
      <c r="J225" s="198"/>
      <c r="K225" s="77"/>
      <c r="L225" s="77"/>
      <c r="M225" s="77"/>
      <c r="N225" s="199"/>
      <c r="O225" s="200"/>
      <c r="P225" s="237"/>
      <c r="Q225" s="237"/>
      <c r="R225" s="238" t="str">
        <f t="shared" si="21"/>
        <v/>
      </c>
      <c r="S225" s="238" t="str">
        <f t="shared" si="22"/>
        <v/>
      </c>
      <c r="T225" s="199"/>
      <c r="U225" s="10"/>
      <c r="V225" s="10"/>
      <c r="W225" s="10"/>
      <c r="X225" s="10"/>
      <c r="Y225" s="10"/>
      <c r="Z225" s="10"/>
      <c r="AA225" s="10"/>
    </row>
    <row r="226" ht="18.0" customHeight="1">
      <c r="A226" s="10"/>
      <c r="B226" s="198"/>
      <c r="C226" s="209"/>
      <c r="D226" s="240"/>
      <c r="E226" s="241"/>
      <c r="F226" s="207"/>
      <c r="G226" s="208"/>
      <c r="H226" s="242"/>
      <c r="I226" s="10"/>
      <c r="J226" s="198"/>
      <c r="K226" s="77"/>
      <c r="L226" s="77"/>
      <c r="M226" s="77"/>
      <c r="N226" s="199"/>
      <c r="O226" s="200"/>
      <c r="P226" s="237"/>
      <c r="Q226" s="237"/>
      <c r="R226" s="238" t="str">
        <f t="shared" si="21"/>
        <v/>
      </c>
      <c r="S226" s="238" t="str">
        <f t="shared" si="22"/>
        <v/>
      </c>
      <c r="T226" s="199"/>
      <c r="U226" s="10"/>
      <c r="V226" s="10"/>
      <c r="W226" s="10"/>
      <c r="X226" s="10"/>
      <c r="Y226" s="10"/>
      <c r="Z226" s="10"/>
      <c r="AA226" s="10"/>
    </row>
    <row r="227" ht="18.0" customHeight="1">
      <c r="A227" s="10"/>
      <c r="B227" s="198"/>
      <c r="C227" s="209"/>
      <c r="D227" s="240"/>
      <c r="E227" s="241"/>
      <c r="F227" s="207"/>
      <c r="G227" s="208"/>
      <c r="H227" s="242"/>
      <c r="I227" s="10"/>
      <c r="J227" s="198"/>
      <c r="K227" s="77"/>
      <c r="L227" s="77"/>
      <c r="M227" s="77"/>
      <c r="N227" s="199"/>
      <c r="O227" s="200"/>
      <c r="P227" s="237"/>
      <c r="Q227" s="237"/>
      <c r="R227" s="238" t="str">
        <f t="shared" si="21"/>
        <v/>
      </c>
      <c r="S227" s="238" t="str">
        <f t="shared" si="22"/>
        <v/>
      </c>
      <c r="T227" s="199"/>
      <c r="U227" s="10"/>
      <c r="V227" s="10"/>
      <c r="W227" s="10"/>
      <c r="X227" s="10"/>
      <c r="Y227" s="10"/>
      <c r="Z227" s="10"/>
      <c r="AA227" s="10"/>
    </row>
    <row r="228" ht="18.0" customHeight="1">
      <c r="A228" s="10"/>
      <c r="B228" s="198"/>
      <c r="C228" s="209"/>
      <c r="D228" s="240"/>
      <c r="E228" s="241"/>
      <c r="F228" s="207"/>
      <c r="G228" s="208"/>
      <c r="H228" s="242"/>
      <c r="I228" s="10"/>
      <c r="J228" s="198"/>
      <c r="K228" s="77"/>
      <c r="L228" s="77"/>
      <c r="M228" s="77"/>
      <c r="N228" s="199"/>
      <c r="O228" s="200"/>
      <c r="P228" s="237"/>
      <c r="Q228" s="237"/>
      <c r="R228" s="238" t="str">
        <f t="shared" si="21"/>
        <v/>
      </c>
      <c r="S228" s="238" t="str">
        <f t="shared" si="22"/>
        <v/>
      </c>
      <c r="T228" s="199"/>
      <c r="U228" s="10"/>
      <c r="V228" s="10"/>
      <c r="W228" s="10"/>
      <c r="X228" s="10"/>
      <c r="Y228" s="10"/>
      <c r="Z228" s="10"/>
      <c r="AA228" s="10"/>
    </row>
    <row r="229" ht="18.0" customHeight="1">
      <c r="A229" s="10"/>
      <c r="B229" s="198"/>
      <c r="C229" s="209"/>
      <c r="D229" s="240"/>
      <c r="E229" s="241"/>
      <c r="F229" s="207"/>
      <c r="G229" s="208"/>
      <c r="H229" s="242"/>
      <c r="I229" s="10"/>
      <c r="J229" s="198"/>
      <c r="K229" s="77"/>
      <c r="L229" s="77"/>
      <c r="M229" s="77"/>
      <c r="N229" s="199"/>
      <c r="O229" s="200"/>
      <c r="P229" s="237"/>
      <c r="Q229" s="237"/>
      <c r="R229" s="238" t="str">
        <f t="shared" si="21"/>
        <v/>
      </c>
      <c r="S229" s="238" t="str">
        <f t="shared" si="22"/>
        <v/>
      </c>
      <c r="T229" s="199"/>
      <c r="U229" s="10"/>
      <c r="V229" s="10"/>
      <c r="W229" s="10"/>
      <c r="X229" s="10"/>
      <c r="Y229" s="10"/>
      <c r="Z229" s="10"/>
      <c r="AA229" s="10"/>
    </row>
    <row r="230" ht="18.0" customHeight="1">
      <c r="A230" s="10"/>
      <c r="B230" s="198"/>
      <c r="C230" s="209"/>
      <c r="D230" s="240"/>
      <c r="E230" s="241"/>
      <c r="F230" s="207"/>
      <c r="G230" s="208"/>
      <c r="H230" s="242"/>
      <c r="I230" s="10"/>
      <c r="J230" s="198"/>
      <c r="K230" s="77"/>
      <c r="L230" s="77"/>
      <c r="M230" s="77"/>
      <c r="N230" s="199"/>
      <c r="O230" s="200"/>
      <c r="P230" s="237"/>
      <c r="Q230" s="237"/>
      <c r="R230" s="238" t="str">
        <f t="shared" si="21"/>
        <v/>
      </c>
      <c r="S230" s="238" t="str">
        <f t="shared" si="22"/>
        <v/>
      </c>
      <c r="T230" s="199"/>
      <c r="U230" s="10"/>
      <c r="V230" s="10"/>
      <c r="W230" s="10"/>
      <c r="X230" s="10"/>
      <c r="Y230" s="10"/>
      <c r="Z230" s="10"/>
      <c r="AA230" s="10"/>
    </row>
    <row r="231" ht="18.0" customHeight="1">
      <c r="A231" s="10"/>
      <c r="B231" s="198"/>
      <c r="C231" s="209"/>
      <c r="D231" s="240"/>
      <c r="E231" s="241"/>
      <c r="F231" s="207"/>
      <c r="G231" s="208"/>
      <c r="H231" s="242"/>
      <c r="I231" s="10"/>
      <c r="J231" s="198"/>
      <c r="K231" s="77"/>
      <c r="L231" s="77"/>
      <c r="M231" s="77"/>
      <c r="N231" s="199"/>
      <c r="O231" s="200"/>
      <c r="P231" s="237"/>
      <c r="Q231" s="237"/>
      <c r="R231" s="238" t="str">
        <f t="shared" si="21"/>
        <v/>
      </c>
      <c r="S231" s="238" t="str">
        <f t="shared" si="22"/>
        <v/>
      </c>
      <c r="T231" s="199"/>
      <c r="U231" s="10"/>
      <c r="V231" s="10"/>
      <c r="W231" s="10"/>
      <c r="X231" s="10"/>
      <c r="Y231" s="10"/>
      <c r="Z231" s="10"/>
      <c r="AA231" s="10"/>
    </row>
    <row r="232" ht="18.0" customHeight="1">
      <c r="A232" s="10"/>
      <c r="B232" s="198"/>
      <c r="C232" s="209"/>
      <c r="D232" s="240"/>
      <c r="E232" s="241"/>
      <c r="F232" s="207"/>
      <c r="G232" s="208"/>
      <c r="H232" s="242"/>
      <c r="I232" s="10"/>
      <c r="J232" s="198"/>
      <c r="K232" s="77"/>
      <c r="L232" s="77"/>
      <c r="M232" s="77"/>
      <c r="N232" s="199"/>
      <c r="O232" s="200"/>
      <c r="P232" s="237"/>
      <c r="Q232" s="237"/>
      <c r="R232" s="238" t="str">
        <f t="shared" si="21"/>
        <v/>
      </c>
      <c r="S232" s="238" t="str">
        <f t="shared" si="22"/>
        <v/>
      </c>
      <c r="T232" s="199"/>
      <c r="U232" s="10"/>
      <c r="V232" s="10"/>
      <c r="W232" s="10"/>
      <c r="X232" s="10"/>
      <c r="Y232" s="10"/>
      <c r="Z232" s="10"/>
      <c r="AA232" s="10"/>
    </row>
    <row r="233" ht="18.0" customHeight="1">
      <c r="A233" s="10"/>
      <c r="B233" s="198"/>
      <c r="C233" s="209"/>
      <c r="D233" s="240"/>
      <c r="E233" s="241"/>
      <c r="F233" s="207"/>
      <c r="G233" s="208"/>
      <c r="H233" s="242"/>
      <c r="I233" s="10"/>
      <c r="J233" s="198"/>
      <c r="K233" s="77"/>
      <c r="L233" s="77"/>
      <c r="M233" s="77"/>
      <c r="N233" s="199"/>
      <c r="O233" s="200"/>
      <c r="P233" s="237"/>
      <c r="Q233" s="237"/>
      <c r="R233" s="238" t="str">
        <f t="shared" si="21"/>
        <v/>
      </c>
      <c r="S233" s="238" t="str">
        <f t="shared" si="22"/>
        <v/>
      </c>
      <c r="T233" s="199"/>
      <c r="U233" s="10"/>
      <c r="V233" s="10"/>
      <c r="W233" s="10"/>
      <c r="X233" s="10"/>
      <c r="Y233" s="10"/>
      <c r="Z233" s="10"/>
      <c r="AA233" s="10"/>
    </row>
    <row r="234" ht="18.0" customHeight="1">
      <c r="A234" s="10"/>
      <c r="B234" s="198"/>
      <c r="C234" s="209"/>
      <c r="D234" s="240"/>
      <c r="E234" s="241"/>
      <c r="F234" s="207"/>
      <c r="G234" s="208"/>
      <c r="H234" s="242"/>
      <c r="I234" s="10"/>
      <c r="J234" s="198"/>
      <c r="K234" s="77"/>
      <c r="L234" s="77"/>
      <c r="M234" s="77"/>
      <c r="N234" s="199"/>
      <c r="O234" s="200"/>
      <c r="P234" s="237"/>
      <c r="Q234" s="237"/>
      <c r="R234" s="238" t="str">
        <f t="shared" si="21"/>
        <v/>
      </c>
      <c r="S234" s="238" t="str">
        <f t="shared" si="22"/>
        <v/>
      </c>
      <c r="T234" s="199"/>
      <c r="U234" s="10"/>
      <c r="V234" s="10"/>
      <c r="W234" s="10"/>
      <c r="X234" s="10"/>
      <c r="Y234" s="10"/>
      <c r="Z234" s="10"/>
      <c r="AA234" s="10"/>
    </row>
    <row r="235" ht="18.0" customHeight="1">
      <c r="A235" s="10"/>
      <c r="B235" s="198"/>
      <c r="C235" s="209"/>
      <c r="D235" s="240"/>
      <c r="E235" s="241"/>
      <c r="F235" s="207"/>
      <c r="G235" s="208"/>
      <c r="H235" s="242"/>
      <c r="I235" s="10"/>
      <c r="J235" s="198"/>
      <c r="K235" s="77"/>
      <c r="L235" s="77"/>
      <c r="M235" s="77"/>
      <c r="N235" s="199"/>
      <c r="O235" s="200"/>
      <c r="P235" s="237"/>
      <c r="Q235" s="237"/>
      <c r="R235" s="238" t="str">
        <f t="shared" si="21"/>
        <v/>
      </c>
      <c r="S235" s="238" t="str">
        <f t="shared" si="22"/>
        <v/>
      </c>
      <c r="T235" s="199"/>
      <c r="U235" s="10"/>
      <c r="V235" s="10"/>
      <c r="W235" s="10"/>
      <c r="X235" s="10"/>
      <c r="Y235" s="10"/>
      <c r="Z235" s="10"/>
      <c r="AA235" s="10"/>
    </row>
    <row r="236" ht="18.0" customHeight="1">
      <c r="A236" s="10"/>
      <c r="B236" s="198"/>
      <c r="C236" s="209"/>
      <c r="D236" s="240"/>
      <c r="E236" s="241"/>
      <c r="F236" s="207"/>
      <c r="G236" s="208"/>
      <c r="H236" s="242"/>
      <c r="I236" s="10"/>
      <c r="J236" s="198"/>
      <c r="K236" s="77"/>
      <c r="L236" s="77"/>
      <c r="M236" s="77"/>
      <c r="N236" s="199"/>
      <c r="O236" s="200"/>
      <c r="P236" s="237"/>
      <c r="Q236" s="237"/>
      <c r="R236" s="238" t="str">
        <f t="shared" si="21"/>
        <v/>
      </c>
      <c r="S236" s="238" t="str">
        <f t="shared" si="22"/>
        <v/>
      </c>
      <c r="T236" s="199"/>
      <c r="U236" s="10"/>
      <c r="V236" s="10"/>
      <c r="W236" s="10"/>
      <c r="X236" s="10"/>
      <c r="Y236" s="10"/>
      <c r="Z236" s="10"/>
      <c r="AA236" s="10"/>
    </row>
    <row r="237" ht="18.0" customHeight="1">
      <c r="A237" s="10"/>
      <c r="B237" s="198"/>
      <c r="C237" s="209"/>
      <c r="D237" s="240"/>
      <c r="E237" s="241"/>
      <c r="F237" s="207"/>
      <c r="G237" s="208"/>
      <c r="H237" s="242"/>
      <c r="I237" s="10"/>
      <c r="J237" s="198"/>
      <c r="K237" s="77"/>
      <c r="L237" s="77"/>
      <c r="M237" s="77"/>
      <c r="N237" s="199"/>
      <c r="O237" s="200"/>
      <c r="P237" s="237"/>
      <c r="Q237" s="237"/>
      <c r="R237" s="238" t="str">
        <f t="shared" si="21"/>
        <v/>
      </c>
      <c r="S237" s="238" t="str">
        <f t="shared" si="22"/>
        <v/>
      </c>
      <c r="T237" s="199"/>
      <c r="U237" s="10"/>
      <c r="V237" s="10"/>
      <c r="W237" s="10"/>
      <c r="X237" s="10"/>
      <c r="Y237" s="10"/>
      <c r="Z237" s="10"/>
      <c r="AA237" s="10"/>
    </row>
    <row r="238" ht="18.0" customHeight="1">
      <c r="A238" s="10"/>
      <c r="B238" s="198"/>
      <c r="C238" s="209"/>
      <c r="D238" s="240"/>
      <c r="E238" s="241"/>
      <c r="F238" s="207"/>
      <c r="G238" s="208"/>
      <c r="H238" s="242"/>
      <c r="I238" s="10"/>
      <c r="J238" s="198"/>
      <c r="K238" s="77"/>
      <c r="L238" s="77"/>
      <c r="M238" s="77"/>
      <c r="N238" s="199"/>
      <c r="O238" s="200"/>
      <c r="P238" s="237"/>
      <c r="Q238" s="237"/>
      <c r="R238" s="238" t="str">
        <f t="shared" si="21"/>
        <v/>
      </c>
      <c r="S238" s="238" t="str">
        <f t="shared" si="22"/>
        <v/>
      </c>
      <c r="T238" s="199"/>
      <c r="U238" s="10"/>
      <c r="V238" s="10"/>
      <c r="W238" s="10"/>
      <c r="X238" s="10"/>
      <c r="Y238" s="10"/>
      <c r="Z238" s="10"/>
      <c r="AA238" s="10"/>
    </row>
    <row r="239" ht="18.0" customHeight="1">
      <c r="A239" s="10"/>
      <c r="B239" s="198"/>
      <c r="C239" s="209"/>
      <c r="D239" s="240"/>
      <c r="E239" s="241"/>
      <c r="F239" s="207"/>
      <c r="G239" s="208"/>
      <c r="H239" s="242"/>
      <c r="I239" s="10"/>
      <c r="J239" s="198"/>
      <c r="K239" s="77"/>
      <c r="L239" s="77"/>
      <c r="M239" s="77"/>
      <c r="N239" s="199"/>
      <c r="O239" s="200"/>
      <c r="P239" s="237"/>
      <c r="Q239" s="237"/>
      <c r="R239" s="238" t="str">
        <f t="shared" si="21"/>
        <v/>
      </c>
      <c r="S239" s="238" t="str">
        <f t="shared" si="22"/>
        <v/>
      </c>
      <c r="T239" s="199"/>
      <c r="U239" s="10"/>
      <c r="V239" s="10"/>
      <c r="W239" s="10"/>
      <c r="X239" s="10"/>
      <c r="Y239" s="10"/>
      <c r="Z239" s="10"/>
      <c r="AA239" s="10"/>
    </row>
    <row r="240" ht="18.0" customHeight="1">
      <c r="A240" s="10"/>
      <c r="B240" s="198"/>
      <c r="C240" s="209"/>
      <c r="D240" s="240"/>
      <c r="E240" s="241"/>
      <c r="F240" s="207"/>
      <c r="G240" s="208"/>
      <c r="H240" s="242"/>
      <c r="I240" s="10"/>
      <c r="J240" s="198"/>
      <c r="K240" s="77"/>
      <c r="L240" s="77"/>
      <c r="M240" s="77"/>
      <c r="N240" s="199"/>
      <c r="O240" s="200"/>
      <c r="P240" s="237"/>
      <c r="Q240" s="237"/>
      <c r="R240" s="238" t="str">
        <f t="shared" si="21"/>
        <v/>
      </c>
      <c r="S240" s="238" t="str">
        <f t="shared" si="22"/>
        <v/>
      </c>
      <c r="T240" s="199"/>
      <c r="U240" s="10"/>
      <c r="V240" s="10"/>
      <c r="W240" s="10"/>
      <c r="X240" s="10"/>
      <c r="Y240" s="10"/>
      <c r="Z240" s="10"/>
      <c r="AA240" s="10"/>
    </row>
    <row r="241" ht="18.0" customHeight="1">
      <c r="A241" s="10"/>
      <c r="B241" s="198"/>
      <c r="C241" s="209"/>
      <c r="D241" s="240"/>
      <c r="E241" s="241"/>
      <c r="F241" s="207"/>
      <c r="G241" s="208"/>
      <c r="H241" s="242"/>
      <c r="I241" s="10"/>
      <c r="J241" s="198"/>
      <c r="K241" s="77"/>
      <c r="L241" s="77"/>
      <c r="M241" s="77"/>
      <c r="N241" s="199"/>
      <c r="O241" s="200"/>
      <c r="P241" s="237"/>
      <c r="Q241" s="237"/>
      <c r="R241" s="238" t="str">
        <f t="shared" si="21"/>
        <v/>
      </c>
      <c r="S241" s="238" t="str">
        <f t="shared" si="22"/>
        <v/>
      </c>
      <c r="T241" s="199"/>
      <c r="U241" s="10"/>
      <c r="V241" s="10"/>
      <c r="W241" s="10"/>
      <c r="X241" s="10"/>
      <c r="Y241" s="10"/>
      <c r="Z241" s="10"/>
      <c r="AA241" s="10"/>
    </row>
    <row r="242" ht="18.0" customHeight="1">
      <c r="A242" s="10"/>
      <c r="B242" s="198"/>
      <c r="C242" s="209"/>
      <c r="D242" s="240"/>
      <c r="E242" s="241"/>
      <c r="F242" s="207"/>
      <c r="G242" s="208"/>
      <c r="H242" s="242"/>
      <c r="I242" s="10"/>
      <c r="J242" s="198"/>
      <c r="K242" s="77"/>
      <c r="L242" s="77"/>
      <c r="M242" s="77"/>
      <c r="N242" s="199"/>
      <c r="O242" s="200"/>
      <c r="P242" s="237"/>
      <c r="Q242" s="237"/>
      <c r="R242" s="238" t="str">
        <f t="shared" si="21"/>
        <v/>
      </c>
      <c r="S242" s="238" t="str">
        <f t="shared" si="22"/>
        <v/>
      </c>
      <c r="T242" s="199"/>
      <c r="U242" s="10"/>
      <c r="V242" s="10"/>
      <c r="W242" s="10"/>
      <c r="X242" s="10"/>
      <c r="Y242" s="10"/>
      <c r="Z242" s="10"/>
      <c r="AA242" s="10"/>
    </row>
    <row r="243" ht="18.0" customHeight="1">
      <c r="A243" s="10"/>
      <c r="B243" s="198"/>
      <c r="C243" s="209"/>
      <c r="D243" s="240"/>
      <c r="E243" s="241"/>
      <c r="F243" s="207"/>
      <c r="G243" s="208"/>
      <c r="H243" s="242"/>
      <c r="I243" s="10"/>
      <c r="J243" s="198"/>
      <c r="K243" s="77"/>
      <c r="L243" s="77"/>
      <c r="M243" s="77"/>
      <c r="N243" s="199"/>
      <c r="O243" s="200"/>
      <c r="P243" s="237"/>
      <c r="Q243" s="237"/>
      <c r="R243" s="238" t="str">
        <f t="shared" si="21"/>
        <v/>
      </c>
      <c r="S243" s="238" t="str">
        <f t="shared" si="22"/>
        <v/>
      </c>
      <c r="T243" s="199"/>
      <c r="U243" s="10"/>
      <c r="V243" s="10"/>
      <c r="W243" s="10"/>
      <c r="X243" s="10"/>
      <c r="Y243" s="10"/>
      <c r="Z243" s="10"/>
      <c r="AA243" s="10"/>
    </row>
    <row r="244" ht="18.0" customHeight="1">
      <c r="A244" s="10"/>
      <c r="B244" s="198"/>
      <c r="C244" s="209"/>
      <c r="D244" s="240"/>
      <c r="E244" s="241"/>
      <c r="F244" s="207"/>
      <c r="G244" s="208"/>
      <c r="H244" s="242"/>
      <c r="I244" s="10"/>
      <c r="J244" s="198"/>
      <c r="K244" s="77"/>
      <c r="L244" s="77"/>
      <c r="M244" s="77"/>
      <c r="N244" s="199"/>
      <c r="O244" s="200"/>
      <c r="P244" s="237"/>
      <c r="Q244" s="237"/>
      <c r="R244" s="238" t="str">
        <f t="shared" si="21"/>
        <v/>
      </c>
      <c r="S244" s="238" t="str">
        <f t="shared" si="22"/>
        <v/>
      </c>
      <c r="T244" s="199"/>
      <c r="U244" s="10"/>
      <c r="V244" s="10"/>
      <c r="W244" s="10"/>
      <c r="X244" s="10"/>
      <c r="Y244" s="10"/>
      <c r="Z244" s="10"/>
      <c r="AA244" s="10"/>
    </row>
    <row r="245" ht="18.0" customHeight="1">
      <c r="A245" s="10"/>
      <c r="B245" s="198"/>
      <c r="C245" s="209"/>
      <c r="D245" s="240"/>
      <c r="E245" s="241"/>
      <c r="F245" s="207"/>
      <c r="G245" s="208"/>
      <c r="H245" s="242"/>
      <c r="I245" s="10"/>
      <c r="J245" s="198"/>
      <c r="K245" s="77"/>
      <c r="L245" s="77"/>
      <c r="M245" s="77"/>
      <c r="N245" s="199"/>
      <c r="O245" s="200"/>
      <c r="P245" s="237"/>
      <c r="Q245" s="237"/>
      <c r="R245" s="238" t="str">
        <f t="shared" si="21"/>
        <v/>
      </c>
      <c r="S245" s="238" t="str">
        <f t="shared" si="22"/>
        <v/>
      </c>
      <c r="T245" s="199"/>
      <c r="U245" s="10"/>
      <c r="V245" s="10"/>
      <c r="W245" s="10"/>
      <c r="X245" s="10"/>
      <c r="Y245" s="10"/>
      <c r="Z245" s="10"/>
      <c r="AA245" s="10"/>
    </row>
    <row r="246" ht="18.0" customHeight="1">
      <c r="A246" s="10"/>
      <c r="B246" s="198"/>
      <c r="C246" s="209"/>
      <c r="D246" s="240"/>
      <c r="E246" s="241"/>
      <c r="F246" s="207"/>
      <c r="G246" s="208"/>
      <c r="H246" s="242"/>
      <c r="I246" s="10"/>
      <c r="J246" s="198"/>
      <c r="K246" s="77"/>
      <c r="L246" s="77"/>
      <c r="M246" s="77"/>
      <c r="N246" s="199"/>
      <c r="O246" s="200"/>
      <c r="P246" s="237"/>
      <c r="Q246" s="237"/>
      <c r="R246" s="238" t="str">
        <f t="shared" si="21"/>
        <v/>
      </c>
      <c r="S246" s="238" t="str">
        <f t="shared" si="22"/>
        <v/>
      </c>
      <c r="T246" s="199"/>
      <c r="U246" s="10"/>
      <c r="V246" s="10"/>
      <c r="W246" s="10"/>
      <c r="X246" s="10"/>
      <c r="Y246" s="10"/>
      <c r="Z246" s="10"/>
      <c r="AA246" s="10"/>
    </row>
    <row r="247" ht="18.0" customHeight="1">
      <c r="A247" s="10"/>
      <c r="B247" s="198"/>
      <c r="C247" s="209"/>
      <c r="D247" s="240"/>
      <c r="E247" s="241"/>
      <c r="F247" s="207"/>
      <c r="G247" s="208"/>
      <c r="H247" s="242"/>
      <c r="I247" s="10"/>
      <c r="J247" s="198"/>
      <c r="K247" s="77"/>
      <c r="L247" s="77"/>
      <c r="M247" s="77"/>
      <c r="N247" s="199"/>
      <c r="O247" s="200"/>
      <c r="P247" s="237"/>
      <c r="Q247" s="237"/>
      <c r="R247" s="238" t="str">
        <f t="shared" si="21"/>
        <v/>
      </c>
      <c r="S247" s="238" t="str">
        <f t="shared" si="22"/>
        <v/>
      </c>
      <c r="T247" s="199"/>
      <c r="U247" s="10"/>
      <c r="V247" s="10"/>
      <c r="W247" s="10"/>
      <c r="X247" s="10"/>
      <c r="Y247" s="10"/>
      <c r="Z247" s="10"/>
      <c r="AA247" s="10"/>
    </row>
    <row r="248" ht="18.0" customHeight="1">
      <c r="A248" s="10"/>
      <c r="B248" s="198"/>
      <c r="C248" s="209"/>
      <c r="D248" s="240"/>
      <c r="E248" s="241"/>
      <c r="F248" s="207"/>
      <c r="G248" s="208"/>
      <c r="H248" s="242"/>
      <c r="I248" s="10"/>
      <c r="J248" s="198"/>
      <c r="K248" s="77"/>
      <c r="L248" s="77"/>
      <c r="M248" s="77"/>
      <c r="N248" s="199"/>
      <c r="O248" s="200"/>
      <c r="P248" s="237"/>
      <c r="Q248" s="237"/>
      <c r="R248" s="238" t="str">
        <f t="shared" si="21"/>
        <v/>
      </c>
      <c r="S248" s="238" t="str">
        <f t="shared" si="22"/>
        <v/>
      </c>
      <c r="T248" s="199"/>
      <c r="U248" s="10"/>
      <c r="V248" s="10"/>
      <c r="W248" s="10"/>
      <c r="X248" s="10"/>
      <c r="Y248" s="10"/>
      <c r="Z248" s="10"/>
      <c r="AA248" s="10"/>
    </row>
    <row r="249" ht="18.0" customHeight="1">
      <c r="A249" s="10"/>
      <c r="B249" s="198"/>
      <c r="C249" s="209"/>
      <c r="D249" s="240"/>
      <c r="E249" s="241"/>
      <c r="F249" s="207"/>
      <c r="G249" s="208"/>
      <c r="H249" s="242"/>
      <c r="I249" s="10"/>
      <c r="J249" s="198"/>
      <c r="K249" s="77"/>
      <c r="L249" s="77"/>
      <c r="M249" s="77"/>
      <c r="N249" s="199"/>
      <c r="O249" s="200"/>
      <c r="P249" s="237"/>
      <c r="Q249" s="237"/>
      <c r="R249" s="238" t="str">
        <f t="shared" si="21"/>
        <v/>
      </c>
      <c r="S249" s="238" t="str">
        <f t="shared" si="22"/>
        <v/>
      </c>
      <c r="T249" s="199"/>
      <c r="U249" s="10"/>
      <c r="V249" s="10"/>
      <c r="W249" s="10"/>
      <c r="X249" s="10"/>
      <c r="Y249" s="10"/>
      <c r="Z249" s="10"/>
      <c r="AA249" s="10"/>
    </row>
    <row r="250" ht="18.0" customHeight="1">
      <c r="A250" s="10"/>
      <c r="B250" s="198"/>
      <c r="C250" s="209"/>
      <c r="D250" s="240"/>
      <c r="E250" s="241"/>
      <c r="F250" s="207"/>
      <c r="G250" s="208"/>
      <c r="H250" s="242"/>
      <c r="I250" s="10"/>
      <c r="J250" s="198"/>
      <c r="K250" s="77"/>
      <c r="L250" s="77"/>
      <c r="M250" s="77"/>
      <c r="N250" s="199"/>
      <c r="O250" s="200"/>
      <c r="P250" s="237"/>
      <c r="Q250" s="237"/>
      <c r="R250" s="238" t="str">
        <f t="shared" si="21"/>
        <v/>
      </c>
      <c r="S250" s="238" t="str">
        <f t="shared" si="22"/>
        <v/>
      </c>
      <c r="T250" s="199"/>
      <c r="U250" s="10"/>
      <c r="V250" s="10"/>
      <c r="W250" s="10"/>
      <c r="X250" s="10"/>
      <c r="Y250" s="10"/>
      <c r="Z250" s="10"/>
      <c r="AA250" s="10"/>
    </row>
    <row r="251" ht="18.0" customHeight="1">
      <c r="A251" s="10"/>
      <c r="B251" s="198"/>
      <c r="C251" s="209"/>
      <c r="D251" s="240"/>
      <c r="E251" s="241"/>
      <c r="F251" s="207"/>
      <c r="G251" s="208"/>
      <c r="H251" s="242"/>
      <c r="I251" s="10"/>
      <c r="J251" s="198"/>
      <c r="K251" s="77"/>
      <c r="L251" s="77"/>
      <c r="M251" s="77"/>
      <c r="N251" s="199"/>
      <c r="O251" s="200"/>
      <c r="P251" s="237"/>
      <c r="Q251" s="237"/>
      <c r="R251" s="238" t="str">
        <f t="shared" si="21"/>
        <v/>
      </c>
      <c r="S251" s="238" t="str">
        <f t="shared" si="22"/>
        <v/>
      </c>
      <c r="T251" s="199"/>
      <c r="U251" s="10"/>
      <c r="V251" s="10"/>
      <c r="W251" s="10"/>
      <c r="X251" s="10"/>
      <c r="Y251" s="10"/>
      <c r="Z251" s="10"/>
      <c r="AA251" s="10"/>
    </row>
    <row r="252" ht="18.0" customHeight="1">
      <c r="A252" s="10"/>
      <c r="B252" s="198"/>
      <c r="C252" s="209"/>
      <c r="D252" s="240"/>
      <c r="E252" s="241"/>
      <c r="F252" s="207"/>
      <c r="G252" s="208"/>
      <c r="H252" s="242"/>
      <c r="I252" s="10"/>
      <c r="J252" s="198"/>
      <c r="K252" s="77"/>
      <c r="L252" s="77"/>
      <c r="M252" s="77"/>
      <c r="N252" s="199"/>
      <c r="O252" s="200"/>
      <c r="P252" s="237"/>
      <c r="Q252" s="237"/>
      <c r="R252" s="238" t="str">
        <f t="shared" si="21"/>
        <v/>
      </c>
      <c r="S252" s="238" t="str">
        <f t="shared" si="22"/>
        <v/>
      </c>
      <c r="T252" s="199"/>
      <c r="U252" s="10"/>
      <c r="V252" s="10"/>
      <c r="W252" s="10"/>
      <c r="X252" s="10"/>
      <c r="Y252" s="10"/>
      <c r="Z252" s="10"/>
      <c r="AA252" s="10"/>
    </row>
    <row r="253" ht="18.0" customHeight="1">
      <c r="A253" s="10"/>
      <c r="B253" s="198"/>
      <c r="C253" s="209"/>
      <c r="D253" s="240"/>
      <c r="E253" s="241"/>
      <c r="F253" s="207"/>
      <c r="G253" s="208"/>
      <c r="H253" s="242"/>
      <c r="I253" s="10"/>
      <c r="J253" s="198"/>
      <c r="K253" s="77"/>
      <c r="L253" s="77"/>
      <c r="M253" s="77"/>
      <c r="N253" s="199"/>
      <c r="O253" s="200"/>
      <c r="P253" s="237"/>
      <c r="Q253" s="237"/>
      <c r="R253" s="238" t="str">
        <f t="shared" si="21"/>
        <v/>
      </c>
      <c r="S253" s="238" t="str">
        <f t="shared" si="22"/>
        <v/>
      </c>
      <c r="T253" s="199"/>
      <c r="U253" s="10"/>
      <c r="V253" s="10"/>
      <c r="W253" s="10"/>
      <c r="X253" s="10"/>
      <c r="Y253" s="10"/>
      <c r="Z253" s="10"/>
      <c r="AA253" s="10"/>
    </row>
    <row r="254" ht="18.0" customHeight="1">
      <c r="A254" s="10"/>
      <c r="B254" s="198"/>
      <c r="C254" s="209"/>
      <c r="D254" s="240"/>
      <c r="E254" s="241"/>
      <c r="F254" s="207"/>
      <c r="G254" s="208"/>
      <c r="H254" s="242"/>
      <c r="I254" s="10"/>
      <c r="J254" s="198"/>
      <c r="K254" s="77"/>
      <c r="L254" s="77"/>
      <c r="M254" s="77"/>
      <c r="N254" s="199"/>
      <c r="O254" s="200"/>
      <c r="P254" s="237"/>
      <c r="Q254" s="237"/>
      <c r="R254" s="238" t="str">
        <f t="shared" si="21"/>
        <v/>
      </c>
      <c r="S254" s="238" t="str">
        <f t="shared" si="22"/>
        <v/>
      </c>
      <c r="T254" s="199"/>
      <c r="U254" s="10"/>
      <c r="V254" s="10"/>
      <c r="W254" s="10"/>
      <c r="X254" s="10"/>
      <c r="Y254" s="10"/>
      <c r="Z254" s="10"/>
      <c r="AA254" s="10"/>
    </row>
    <row r="255" ht="18.0" customHeight="1">
      <c r="A255" s="10"/>
      <c r="B255" s="198"/>
      <c r="C255" s="209"/>
      <c r="D255" s="240"/>
      <c r="E255" s="241"/>
      <c r="F255" s="207"/>
      <c r="G255" s="208"/>
      <c r="H255" s="242"/>
      <c r="I255" s="10"/>
      <c r="J255" s="198"/>
      <c r="K255" s="77"/>
      <c r="L255" s="77"/>
      <c r="M255" s="77"/>
      <c r="N255" s="199"/>
      <c r="O255" s="200"/>
      <c r="P255" s="237"/>
      <c r="Q255" s="237"/>
      <c r="R255" s="238" t="str">
        <f t="shared" si="21"/>
        <v/>
      </c>
      <c r="S255" s="238" t="str">
        <f t="shared" si="22"/>
        <v/>
      </c>
      <c r="T255" s="199"/>
      <c r="U255" s="10"/>
      <c r="V255" s="10"/>
      <c r="W255" s="10"/>
      <c r="X255" s="10"/>
      <c r="Y255" s="10"/>
      <c r="Z255" s="10"/>
      <c r="AA255" s="10"/>
    </row>
    <row r="256" ht="18.0" customHeight="1">
      <c r="A256" s="10"/>
      <c r="B256" s="198"/>
      <c r="C256" s="209"/>
      <c r="D256" s="240"/>
      <c r="E256" s="241"/>
      <c r="F256" s="207"/>
      <c r="G256" s="208"/>
      <c r="H256" s="242"/>
      <c r="I256" s="10"/>
      <c r="J256" s="198"/>
      <c r="K256" s="77"/>
      <c r="L256" s="77"/>
      <c r="M256" s="77"/>
      <c r="N256" s="199"/>
      <c r="O256" s="200"/>
      <c r="P256" s="237"/>
      <c r="Q256" s="237"/>
      <c r="R256" s="238" t="str">
        <f t="shared" si="21"/>
        <v/>
      </c>
      <c r="S256" s="238" t="str">
        <f t="shared" si="22"/>
        <v/>
      </c>
      <c r="T256" s="199"/>
      <c r="U256" s="10"/>
      <c r="V256" s="10"/>
      <c r="W256" s="10"/>
      <c r="X256" s="10"/>
      <c r="Y256" s="10"/>
      <c r="Z256" s="10"/>
      <c r="AA256" s="10"/>
    </row>
    <row r="257" ht="18.0" customHeight="1">
      <c r="A257" s="10"/>
      <c r="B257" s="198"/>
      <c r="C257" s="209"/>
      <c r="D257" s="240"/>
      <c r="E257" s="241"/>
      <c r="F257" s="207"/>
      <c r="G257" s="208"/>
      <c r="H257" s="242"/>
      <c r="I257" s="10"/>
      <c r="J257" s="198"/>
      <c r="K257" s="77"/>
      <c r="L257" s="77"/>
      <c r="M257" s="77"/>
      <c r="N257" s="199"/>
      <c r="O257" s="200"/>
      <c r="P257" s="237"/>
      <c r="Q257" s="237"/>
      <c r="R257" s="238" t="str">
        <f t="shared" si="21"/>
        <v/>
      </c>
      <c r="S257" s="238" t="str">
        <f t="shared" si="22"/>
        <v/>
      </c>
      <c r="T257" s="199"/>
      <c r="U257" s="10"/>
      <c r="V257" s="10"/>
      <c r="W257" s="10"/>
      <c r="X257" s="10"/>
      <c r="Y257" s="10"/>
      <c r="Z257" s="10"/>
      <c r="AA257" s="10"/>
    </row>
    <row r="258" ht="18.0" customHeight="1">
      <c r="A258" s="10"/>
      <c r="B258" s="198"/>
      <c r="C258" s="209"/>
      <c r="D258" s="240"/>
      <c r="E258" s="241"/>
      <c r="F258" s="207"/>
      <c r="G258" s="208"/>
      <c r="H258" s="242"/>
      <c r="I258" s="10"/>
      <c r="J258" s="198"/>
      <c r="K258" s="77"/>
      <c r="L258" s="77"/>
      <c r="M258" s="77"/>
      <c r="N258" s="199"/>
      <c r="O258" s="200"/>
      <c r="P258" s="237"/>
      <c r="Q258" s="237"/>
      <c r="R258" s="238" t="str">
        <f t="shared" si="21"/>
        <v/>
      </c>
      <c r="S258" s="238" t="str">
        <f t="shared" si="22"/>
        <v/>
      </c>
      <c r="T258" s="199"/>
      <c r="U258" s="10"/>
      <c r="V258" s="10"/>
      <c r="W258" s="10"/>
      <c r="X258" s="10"/>
      <c r="Y258" s="10"/>
      <c r="Z258" s="10"/>
      <c r="AA258" s="10"/>
    </row>
    <row r="259" ht="18.0" customHeight="1">
      <c r="A259" s="10"/>
      <c r="B259" s="198"/>
      <c r="C259" s="209"/>
      <c r="D259" s="240"/>
      <c r="E259" s="241"/>
      <c r="F259" s="207"/>
      <c r="G259" s="208"/>
      <c r="H259" s="242"/>
      <c r="I259" s="10"/>
      <c r="J259" s="198"/>
      <c r="K259" s="77"/>
      <c r="L259" s="77"/>
      <c r="M259" s="77"/>
      <c r="N259" s="199"/>
      <c r="O259" s="200"/>
      <c r="P259" s="237"/>
      <c r="Q259" s="237"/>
      <c r="R259" s="238" t="str">
        <f t="shared" si="21"/>
        <v/>
      </c>
      <c r="S259" s="238" t="str">
        <f t="shared" si="22"/>
        <v/>
      </c>
      <c r="T259" s="199"/>
      <c r="U259" s="10"/>
      <c r="V259" s="10"/>
      <c r="W259" s="10"/>
      <c r="X259" s="10"/>
      <c r="Y259" s="10"/>
      <c r="Z259" s="10"/>
      <c r="AA259" s="10"/>
    </row>
    <row r="260" ht="18.0" customHeight="1">
      <c r="A260" s="10"/>
      <c r="B260" s="198"/>
      <c r="C260" s="209"/>
      <c r="D260" s="240"/>
      <c r="E260" s="241"/>
      <c r="F260" s="207"/>
      <c r="G260" s="208"/>
      <c r="H260" s="242"/>
      <c r="I260" s="10"/>
      <c r="J260" s="198"/>
      <c r="K260" s="77"/>
      <c r="L260" s="77"/>
      <c r="M260" s="77"/>
      <c r="N260" s="199"/>
      <c r="O260" s="200"/>
      <c r="P260" s="237"/>
      <c r="Q260" s="237"/>
      <c r="R260" s="238" t="str">
        <f t="shared" si="21"/>
        <v/>
      </c>
      <c r="S260" s="238" t="str">
        <f t="shared" si="22"/>
        <v/>
      </c>
      <c r="T260" s="199"/>
      <c r="U260" s="10"/>
      <c r="V260" s="10"/>
      <c r="W260" s="10"/>
      <c r="X260" s="10"/>
      <c r="Y260" s="10"/>
      <c r="Z260" s="10"/>
      <c r="AA260" s="10"/>
    </row>
    <row r="261" ht="18.0" customHeight="1">
      <c r="A261" s="10"/>
      <c r="B261" s="198"/>
      <c r="C261" s="209"/>
      <c r="D261" s="240"/>
      <c r="E261" s="241"/>
      <c r="F261" s="207"/>
      <c r="G261" s="208"/>
      <c r="H261" s="242"/>
      <c r="I261" s="10"/>
      <c r="J261" s="198"/>
      <c r="K261" s="77"/>
      <c r="L261" s="77"/>
      <c r="M261" s="77"/>
      <c r="N261" s="199"/>
      <c r="O261" s="200"/>
      <c r="P261" s="237"/>
      <c r="Q261" s="237"/>
      <c r="R261" s="238" t="str">
        <f t="shared" si="21"/>
        <v/>
      </c>
      <c r="S261" s="238" t="str">
        <f t="shared" si="22"/>
        <v/>
      </c>
      <c r="T261" s="199"/>
      <c r="U261" s="10"/>
      <c r="V261" s="10"/>
      <c r="W261" s="10"/>
      <c r="X261" s="10"/>
      <c r="Y261" s="10"/>
      <c r="Z261" s="10"/>
      <c r="AA261" s="10"/>
    </row>
    <row r="262" ht="18.0" customHeight="1">
      <c r="A262" s="10"/>
      <c r="B262" s="198"/>
      <c r="C262" s="209"/>
      <c r="D262" s="240"/>
      <c r="E262" s="241"/>
      <c r="F262" s="207"/>
      <c r="G262" s="208"/>
      <c r="H262" s="242"/>
      <c r="I262" s="10"/>
      <c r="J262" s="198"/>
      <c r="K262" s="77"/>
      <c r="L262" s="77"/>
      <c r="M262" s="77"/>
      <c r="N262" s="199"/>
      <c r="O262" s="200"/>
      <c r="P262" s="237"/>
      <c r="Q262" s="237"/>
      <c r="R262" s="238" t="str">
        <f t="shared" si="21"/>
        <v/>
      </c>
      <c r="S262" s="238" t="str">
        <f t="shared" si="22"/>
        <v/>
      </c>
      <c r="T262" s="199"/>
      <c r="U262" s="10"/>
      <c r="V262" s="10"/>
      <c r="W262" s="10"/>
      <c r="X262" s="10"/>
      <c r="Y262" s="10"/>
      <c r="Z262" s="10"/>
      <c r="AA262" s="10"/>
    </row>
    <row r="263" ht="18.0" customHeight="1">
      <c r="A263" s="10"/>
      <c r="B263" s="198"/>
      <c r="C263" s="209"/>
      <c r="D263" s="240"/>
      <c r="E263" s="241"/>
      <c r="F263" s="207"/>
      <c r="G263" s="208"/>
      <c r="H263" s="242"/>
      <c r="I263" s="10"/>
      <c r="J263" s="198"/>
      <c r="K263" s="77"/>
      <c r="L263" s="77"/>
      <c r="M263" s="77"/>
      <c r="N263" s="199"/>
      <c r="O263" s="200"/>
      <c r="P263" s="237"/>
      <c r="Q263" s="237"/>
      <c r="R263" s="238" t="str">
        <f t="shared" si="21"/>
        <v/>
      </c>
      <c r="S263" s="238" t="str">
        <f t="shared" si="22"/>
        <v/>
      </c>
      <c r="T263" s="199"/>
      <c r="U263" s="10"/>
      <c r="V263" s="10"/>
      <c r="W263" s="10"/>
      <c r="X263" s="10"/>
      <c r="Y263" s="10"/>
      <c r="Z263" s="10"/>
      <c r="AA263" s="10"/>
    </row>
    <row r="264" ht="18.0" customHeight="1">
      <c r="A264" s="10"/>
      <c r="B264" s="198"/>
      <c r="C264" s="209"/>
      <c r="D264" s="240"/>
      <c r="E264" s="241"/>
      <c r="F264" s="207"/>
      <c r="G264" s="208"/>
      <c r="H264" s="242"/>
      <c r="I264" s="10"/>
      <c r="J264" s="198"/>
      <c r="K264" s="77"/>
      <c r="L264" s="77"/>
      <c r="M264" s="77"/>
      <c r="N264" s="199"/>
      <c r="O264" s="200"/>
      <c r="P264" s="237"/>
      <c r="Q264" s="237"/>
      <c r="R264" s="238" t="str">
        <f t="shared" si="21"/>
        <v/>
      </c>
      <c r="S264" s="238" t="str">
        <f t="shared" si="22"/>
        <v/>
      </c>
      <c r="T264" s="199"/>
      <c r="U264" s="10"/>
      <c r="V264" s="10"/>
      <c r="W264" s="10"/>
      <c r="X264" s="10"/>
      <c r="Y264" s="10"/>
      <c r="Z264" s="10"/>
      <c r="AA264" s="10"/>
    </row>
    <row r="265" ht="18.0" customHeight="1">
      <c r="A265" s="10"/>
      <c r="B265" s="198"/>
      <c r="C265" s="209"/>
      <c r="D265" s="240"/>
      <c r="E265" s="241"/>
      <c r="F265" s="207"/>
      <c r="G265" s="208"/>
      <c r="H265" s="242"/>
      <c r="I265" s="10"/>
      <c r="J265" s="198"/>
      <c r="K265" s="77"/>
      <c r="L265" s="77"/>
      <c r="M265" s="77"/>
      <c r="N265" s="199"/>
      <c r="O265" s="200"/>
      <c r="P265" s="237"/>
      <c r="Q265" s="237"/>
      <c r="R265" s="238" t="str">
        <f t="shared" si="21"/>
        <v/>
      </c>
      <c r="S265" s="238" t="str">
        <f t="shared" si="22"/>
        <v/>
      </c>
      <c r="T265" s="199"/>
      <c r="U265" s="10"/>
      <c r="V265" s="10"/>
      <c r="W265" s="10"/>
      <c r="X265" s="10"/>
      <c r="Y265" s="10"/>
      <c r="Z265" s="10"/>
      <c r="AA265" s="10"/>
    </row>
    <row r="266" ht="18.0" customHeight="1">
      <c r="A266" s="10"/>
      <c r="B266" s="198"/>
      <c r="C266" s="209"/>
      <c r="D266" s="240"/>
      <c r="E266" s="241"/>
      <c r="F266" s="207"/>
      <c r="G266" s="208"/>
      <c r="H266" s="242"/>
      <c r="I266" s="10"/>
      <c r="J266" s="198"/>
      <c r="K266" s="77"/>
      <c r="L266" s="77"/>
      <c r="M266" s="77"/>
      <c r="N266" s="199"/>
      <c r="O266" s="200"/>
      <c r="P266" s="237"/>
      <c r="Q266" s="237"/>
      <c r="R266" s="238" t="str">
        <f t="shared" si="21"/>
        <v/>
      </c>
      <c r="S266" s="238" t="str">
        <f t="shared" si="22"/>
        <v/>
      </c>
      <c r="T266" s="199"/>
      <c r="U266" s="10"/>
      <c r="V266" s="10"/>
      <c r="W266" s="10"/>
      <c r="X266" s="10"/>
      <c r="Y266" s="10"/>
      <c r="Z266" s="10"/>
      <c r="AA266" s="10"/>
    </row>
    <row r="267" ht="18.0" customHeight="1">
      <c r="A267" s="10"/>
      <c r="B267" s="198"/>
      <c r="C267" s="209"/>
      <c r="D267" s="240"/>
      <c r="E267" s="241"/>
      <c r="F267" s="207"/>
      <c r="G267" s="208"/>
      <c r="H267" s="242"/>
      <c r="I267" s="10"/>
      <c r="J267" s="198"/>
      <c r="K267" s="77"/>
      <c r="L267" s="77"/>
      <c r="M267" s="77"/>
      <c r="N267" s="199"/>
      <c r="O267" s="200"/>
      <c r="P267" s="237"/>
      <c r="Q267" s="237"/>
      <c r="R267" s="238" t="str">
        <f t="shared" si="21"/>
        <v/>
      </c>
      <c r="S267" s="238" t="str">
        <f t="shared" si="22"/>
        <v/>
      </c>
      <c r="T267" s="199"/>
      <c r="U267" s="10"/>
      <c r="V267" s="10"/>
      <c r="W267" s="10"/>
      <c r="X267" s="10"/>
      <c r="Y267" s="10"/>
      <c r="Z267" s="10"/>
      <c r="AA267" s="10"/>
    </row>
    <row r="268" ht="18.0" customHeight="1">
      <c r="A268" s="10"/>
      <c r="B268" s="198"/>
      <c r="C268" s="209"/>
      <c r="D268" s="240"/>
      <c r="E268" s="241"/>
      <c r="F268" s="207"/>
      <c r="G268" s="208"/>
      <c r="H268" s="242"/>
      <c r="I268" s="10"/>
      <c r="J268" s="198"/>
      <c r="K268" s="77"/>
      <c r="L268" s="77"/>
      <c r="M268" s="77"/>
      <c r="N268" s="199"/>
      <c r="O268" s="200"/>
      <c r="P268" s="237"/>
      <c r="Q268" s="237"/>
      <c r="R268" s="238" t="str">
        <f t="shared" si="21"/>
        <v/>
      </c>
      <c r="S268" s="238" t="str">
        <f t="shared" si="22"/>
        <v/>
      </c>
      <c r="T268" s="199"/>
      <c r="U268" s="10"/>
      <c r="V268" s="10"/>
      <c r="W268" s="10"/>
      <c r="X268" s="10"/>
      <c r="Y268" s="10"/>
      <c r="Z268" s="10"/>
      <c r="AA268" s="10"/>
    </row>
    <row r="269" ht="18.0" customHeight="1">
      <c r="A269" s="10"/>
      <c r="B269" s="198"/>
      <c r="C269" s="209"/>
      <c r="D269" s="240"/>
      <c r="E269" s="241"/>
      <c r="F269" s="207"/>
      <c r="G269" s="208"/>
      <c r="H269" s="242"/>
      <c r="I269" s="10"/>
      <c r="J269" s="198"/>
      <c r="K269" s="77"/>
      <c r="L269" s="77"/>
      <c r="M269" s="77"/>
      <c r="N269" s="199"/>
      <c r="O269" s="200"/>
      <c r="P269" s="237"/>
      <c r="Q269" s="237"/>
      <c r="R269" s="238" t="str">
        <f t="shared" si="21"/>
        <v/>
      </c>
      <c r="S269" s="238" t="str">
        <f t="shared" si="22"/>
        <v/>
      </c>
      <c r="T269" s="199"/>
      <c r="U269" s="10"/>
      <c r="V269" s="10"/>
      <c r="W269" s="10"/>
      <c r="X269" s="10"/>
      <c r="Y269" s="10"/>
      <c r="Z269" s="10"/>
      <c r="AA269" s="10"/>
    </row>
    <row r="270" ht="18.0" customHeight="1">
      <c r="A270" s="10"/>
      <c r="B270" s="198"/>
      <c r="C270" s="209"/>
      <c r="D270" s="240"/>
      <c r="E270" s="241"/>
      <c r="F270" s="207"/>
      <c r="G270" s="208"/>
      <c r="H270" s="242"/>
      <c r="I270" s="10"/>
      <c r="J270" s="198"/>
      <c r="K270" s="77"/>
      <c r="L270" s="77"/>
      <c r="M270" s="77"/>
      <c r="N270" s="199"/>
      <c r="O270" s="200"/>
      <c r="P270" s="237"/>
      <c r="Q270" s="237"/>
      <c r="R270" s="238" t="str">
        <f t="shared" si="21"/>
        <v/>
      </c>
      <c r="S270" s="238" t="str">
        <f t="shared" si="22"/>
        <v/>
      </c>
      <c r="T270" s="199"/>
      <c r="U270" s="10"/>
      <c r="V270" s="10"/>
      <c r="W270" s="10"/>
      <c r="X270" s="10"/>
      <c r="Y270" s="10"/>
      <c r="Z270" s="10"/>
      <c r="AA270" s="10"/>
    </row>
    <row r="271" ht="18.0" customHeight="1">
      <c r="A271" s="10"/>
      <c r="B271" s="198"/>
      <c r="C271" s="209"/>
      <c r="D271" s="240"/>
      <c r="E271" s="241"/>
      <c r="F271" s="207"/>
      <c r="G271" s="208"/>
      <c r="H271" s="242"/>
      <c r="I271" s="10"/>
      <c r="J271" s="198"/>
      <c r="K271" s="77"/>
      <c r="L271" s="77"/>
      <c r="M271" s="77"/>
      <c r="N271" s="199"/>
      <c r="O271" s="200"/>
      <c r="P271" s="237"/>
      <c r="Q271" s="237"/>
      <c r="R271" s="238" t="str">
        <f t="shared" si="21"/>
        <v/>
      </c>
      <c r="S271" s="238" t="str">
        <f t="shared" si="22"/>
        <v/>
      </c>
      <c r="T271" s="199"/>
      <c r="U271" s="10"/>
      <c r="V271" s="10"/>
      <c r="W271" s="10"/>
      <c r="X271" s="10"/>
      <c r="Y271" s="10"/>
      <c r="Z271" s="10"/>
      <c r="AA271" s="10"/>
    </row>
    <row r="272" ht="18.0" customHeight="1">
      <c r="A272" s="10"/>
      <c r="B272" s="198"/>
      <c r="C272" s="209"/>
      <c r="D272" s="240"/>
      <c r="E272" s="241"/>
      <c r="F272" s="207"/>
      <c r="G272" s="208"/>
      <c r="H272" s="242"/>
      <c r="I272" s="10"/>
      <c r="J272" s="198"/>
      <c r="K272" s="77"/>
      <c r="L272" s="77"/>
      <c r="M272" s="77"/>
      <c r="N272" s="199"/>
      <c r="O272" s="200"/>
      <c r="P272" s="237"/>
      <c r="Q272" s="237"/>
      <c r="R272" s="238" t="str">
        <f t="shared" si="21"/>
        <v/>
      </c>
      <c r="S272" s="238" t="str">
        <f t="shared" si="22"/>
        <v/>
      </c>
      <c r="T272" s="199"/>
      <c r="U272" s="10"/>
      <c r="V272" s="10"/>
      <c r="W272" s="10"/>
      <c r="X272" s="10"/>
      <c r="Y272" s="10"/>
      <c r="Z272" s="10"/>
      <c r="AA272" s="10"/>
    </row>
    <row r="273" ht="18.0" customHeight="1">
      <c r="A273" s="10"/>
      <c r="B273" s="198"/>
      <c r="C273" s="209"/>
      <c r="D273" s="240"/>
      <c r="E273" s="241"/>
      <c r="F273" s="207"/>
      <c r="G273" s="208"/>
      <c r="H273" s="242"/>
      <c r="I273" s="10"/>
      <c r="J273" s="198"/>
      <c r="K273" s="77"/>
      <c r="L273" s="77"/>
      <c r="M273" s="77"/>
      <c r="N273" s="199"/>
      <c r="O273" s="200"/>
      <c r="P273" s="237"/>
      <c r="Q273" s="237"/>
      <c r="R273" s="238" t="str">
        <f t="shared" si="21"/>
        <v/>
      </c>
      <c r="S273" s="238" t="str">
        <f t="shared" si="22"/>
        <v/>
      </c>
      <c r="T273" s="199"/>
      <c r="U273" s="10"/>
      <c r="V273" s="10"/>
      <c r="W273" s="10"/>
      <c r="X273" s="10"/>
      <c r="Y273" s="10"/>
      <c r="Z273" s="10"/>
      <c r="AA273" s="10"/>
    </row>
    <row r="274" ht="18.0" customHeight="1">
      <c r="A274" s="10"/>
      <c r="B274" s="198"/>
      <c r="C274" s="209"/>
      <c r="D274" s="240"/>
      <c r="E274" s="241"/>
      <c r="F274" s="207"/>
      <c r="G274" s="208"/>
      <c r="H274" s="242"/>
      <c r="I274" s="10"/>
      <c r="J274" s="198"/>
      <c r="K274" s="77"/>
      <c r="L274" s="77"/>
      <c r="M274" s="77"/>
      <c r="N274" s="199"/>
      <c r="O274" s="200"/>
      <c r="P274" s="237"/>
      <c r="Q274" s="237"/>
      <c r="R274" s="238" t="str">
        <f t="shared" si="21"/>
        <v/>
      </c>
      <c r="S274" s="238" t="str">
        <f t="shared" si="22"/>
        <v/>
      </c>
      <c r="T274" s="199"/>
      <c r="U274" s="10"/>
      <c r="V274" s="10"/>
      <c r="W274" s="10"/>
      <c r="X274" s="10"/>
      <c r="Y274" s="10"/>
      <c r="Z274" s="10"/>
      <c r="AA274" s="10"/>
    </row>
    <row r="275" ht="18.0" customHeight="1">
      <c r="A275" s="10"/>
      <c r="B275" s="198"/>
      <c r="C275" s="209"/>
      <c r="D275" s="240"/>
      <c r="E275" s="241"/>
      <c r="F275" s="207"/>
      <c r="G275" s="208"/>
      <c r="H275" s="242"/>
      <c r="I275" s="10"/>
      <c r="J275" s="198"/>
      <c r="K275" s="77"/>
      <c r="L275" s="77"/>
      <c r="M275" s="77"/>
      <c r="N275" s="199"/>
      <c r="O275" s="200"/>
      <c r="P275" s="237"/>
      <c r="Q275" s="237"/>
      <c r="R275" s="238" t="str">
        <f t="shared" si="21"/>
        <v/>
      </c>
      <c r="S275" s="238" t="str">
        <f t="shared" si="22"/>
        <v/>
      </c>
      <c r="T275" s="199"/>
      <c r="U275" s="10"/>
      <c r="V275" s="10"/>
      <c r="W275" s="10"/>
      <c r="X275" s="10"/>
      <c r="Y275" s="10"/>
      <c r="Z275" s="10"/>
      <c r="AA275" s="10"/>
    </row>
    <row r="276" ht="18.0" customHeight="1">
      <c r="A276" s="10"/>
      <c r="B276" s="198"/>
      <c r="C276" s="209"/>
      <c r="D276" s="240"/>
      <c r="E276" s="241"/>
      <c r="F276" s="207"/>
      <c r="G276" s="208"/>
      <c r="H276" s="242"/>
      <c r="I276" s="10"/>
      <c r="J276" s="198"/>
      <c r="K276" s="77"/>
      <c r="L276" s="77"/>
      <c r="M276" s="77"/>
      <c r="N276" s="199"/>
      <c r="O276" s="200"/>
      <c r="P276" s="237"/>
      <c r="Q276" s="237"/>
      <c r="R276" s="238" t="str">
        <f t="shared" si="21"/>
        <v/>
      </c>
      <c r="S276" s="238" t="str">
        <f t="shared" si="22"/>
        <v/>
      </c>
      <c r="T276" s="199"/>
      <c r="U276" s="10"/>
      <c r="V276" s="10"/>
      <c r="W276" s="10"/>
      <c r="X276" s="10"/>
      <c r="Y276" s="10"/>
      <c r="Z276" s="10"/>
      <c r="AA276" s="10"/>
    </row>
    <row r="277" ht="18.0" customHeight="1">
      <c r="A277" s="10"/>
      <c r="B277" s="198"/>
      <c r="C277" s="209"/>
      <c r="D277" s="240"/>
      <c r="E277" s="241"/>
      <c r="F277" s="207"/>
      <c r="G277" s="208"/>
      <c r="H277" s="242"/>
      <c r="I277" s="10"/>
      <c r="J277" s="198"/>
      <c r="K277" s="77"/>
      <c r="L277" s="77"/>
      <c r="M277" s="77"/>
      <c r="N277" s="199"/>
      <c r="O277" s="200"/>
      <c r="P277" s="237"/>
      <c r="Q277" s="237"/>
      <c r="R277" s="238" t="str">
        <f t="shared" si="21"/>
        <v/>
      </c>
      <c r="S277" s="238" t="str">
        <f t="shared" si="22"/>
        <v/>
      </c>
      <c r="T277" s="199"/>
      <c r="U277" s="10"/>
      <c r="V277" s="10"/>
      <c r="W277" s="10"/>
      <c r="X277" s="10"/>
      <c r="Y277" s="10"/>
      <c r="Z277" s="10"/>
      <c r="AA277" s="10"/>
    </row>
    <row r="278" ht="18.0" customHeight="1">
      <c r="A278" s="10"/>
      <c r="B278" s="198"/>
      <c r="C278" s="209"/>
      <c r="D278" s="240"/>
      <c r="E278" s="241"/>
      <c r="F278" s="207"/>
      <c r="G278" s="208"/>
      <c r="H278" s="242"/>
      <c r="I278" s="10"/>
      <c r="J278" s="198"/>
      <c r="K278" s="77"/>
      <c r="L278" s="77"/>
      <c r="M278" s="77"/>
      <c r="N278" s="199"/>
      <c r="O278" s="200"/>
      <c r="P278" s="237"/>
      <c r="Q278" s="237"/>
      <c r="R278" s="238" t="str">
        <f t="shared" si="21"/>
        <v/>
      </c>
      <c r="S278" s="238" t="str">
        <f t="shared" si="22"/>
        <v/>
      </c>
      <c r="T278" s="199"/>
      <c r="U278" s="10"/>
      <c r="V278" s="10"/>
      <c r="W278" s="10"/>
      <c r="X278" s="10"/>
      <c r="Y278" s="10"/>
      <c r="Z278" s="10"/>
      <c r="AA278" s="10"/>
    </row>
    <row r="279" ht="18.0" customHeight="1">
      <c r="A279" s="10"/>
      <c r="B279" s="198"/>
      <c r="C279" s="209"/>
      <c r="D279" s="240"/>
      <c r="E279" s="241"/>
      <c r="F279" s="207"/>
      <c r="G279" s="208"/>
      <c r="H279" s="242"/>
      <c r="I279" s="10"/>
      <c r="J279" s="198"/>
      <c r="K279" s="77"/>
      <c r="L279" s="77"/>
      <c r="M279" s="77"/>
      <c r="N279" s="199"/>
      <c r="O279" s="200"/>
      <c r="P279" s="237"/>
      <c r="Q279" s="237"/>
      <c r="R279" s="238" t="str">
        <f t="shared" si="21"/>
        <v/>
      </c>
      <c r="S279" s="238" t="str">
        <f t="shared" si="22"/>
        <v/>
      </c>
      <c r="T279" s="199"/>
      <c r="U279" s="10"/>
      <c r="V279" s="10"/>
      <c r="W279" s="10"/>
      <c r="X279" s="10"/>
      <c r="Y279" s="10"/>
      <c r="Z279" s="10"/>
      <c r="AA279" s="10"/>
    </row>
    <row r="280" ht="18.0" customHeight="1">
      <c r="A280" s="10"/>
      <c r="B280" s="198"/>
      <c r="C280" s="209"/>
      <c r="D280" s="240"/>
      <c r="E280" s="241"/>
      <c r="F280" s="207"/>
      <c r="G280" s="208"/>
      <c r="H280" s="242"/>
      <c r="I280" s="10"/>
      <c r="J280" s="198"/>
      <c r="K280" s="77"/>
      <c r="L280" s="77"/>
      <c r="M280" s="77"/>
      <c r="N280" s="199"/>
      <c r="O280" s="200"/>
      <c r="P280" s="237"/>
      <c r="Q280" s="237"/>
      <c r="R280" s="238" t="str">
        <f t="shared" si="21"/>
        <v/>
      </c>
      <c r="S280" s="238" t="str">
        <f t="shared" si="22"/>
        <v/>
      </c>
      <c r="T280" s="199"/>
      <c r="U280" s="10"/>
      <c r="V280" s="10"/>
      <c r="W280" s="10"/>
      <c r="X280" s="10"/>
      <c r="Y280" s="10"/>
      <c r="Z280" s="10"/>
      <c r="AA280" s="10"/>
    </row>
    <row r="281" ht="18.0" customHeight="1">
      <c r="A281" s="10"/>
      <c r="B281" s="198"/>
      <c r="C281" s="209"/>
      <c r="D281" s="240"/>
      <c r="E281" s="241"/>
      <c r="F281" s="207"/>
      <c r="G281" s="208"/>
      <c r="H281" s="242"/>
      <c r="I281" s="10"/>
      <c r="J281" s="198"/>
      <c r="K281" s="77"/>
      <c r="L281" s="77"/>
      <c r="M281" s="77"/>
      <c r="N281" s="199"/>
      <c r="O281" s="200"/>
      <c r="P281" s="237"/>
      <c r="Q281" s="237"/>
      <c r="R281" s="238" t="str">
        <f t="shared" si="21"/>
        <v/>
      </c>
      <c r="S281" s="238" t="str">
        <f t="shared" si="22"/>
        <v/>
      </c>
      <c r="T281" s="199"/>
      <c r="U281" s="10"/>
      <c r="V281" s="10"/>
      <c r="W281" s="10"/>
      <c r="X281" s="10"/>
      <c r="Y281" s="10"/>
      <c r="Z281" s="10"/>
      <c r="AA281" s="10"/>
    </row>
    <row r="282" ht="18.0" customHeight="1">
      <c r="A282" s="10"/>
      <c r="B282" s="198"/>
      <c r="C282" s="209"/>
      <c r="D282" s="240"/>
      <c r="E282" s="241"/>
      <c r="F282" s="207"/>
      <c r="G282" s="208"/>
      <c r="H282" s="242"/>
      <c r="I282" s="10"/>
      <c r="J282" s="198"/>
      <c r="K282" s="77"/>
      <c r="L282" s="77"/>
      <c r="M282" s="77"/>
      <c r="N282" s="199"/>
      <c r="O282" s="200"/>
      <c r="P282" s="237"/>
      <c r="Q282" s="237"/>
      <c r="R282" s="238" t="str">
        <f t="shared" si="21"/>
        <v/>
      </c>
      <c r="S282" s="238" t="str">
        <f t="shared" si="22"/>
        <v/>
      </c>
      <c r="T282" s="199"/>
      <c r="U282" s="10"/>
      <c r="V282" s="10"/>
      <c r="W282" s="10"/>
      <c r="X282" s="10"/>
      <c r="Y282" s="10"/>
      <c r="Z282" s="10"/>
      <c r="AA282" s="10"/>
    </row>
    <row r="283" ht="18.0" customHeight="1">
      <c r="A283" s="10"/>
      <c r="B283" s="198"/>
      <c r="C283" s="209"/>
      <c r="D283" s="240"/>
      <c r="E283" s="241"/>
      <c r="F283" s="207"/>
      <c r="G283" s="208"/>
      <c r="H283" s="242"/>
      <c r="I283" s="10"/>
      <c r="J283" s="198"/>
      <c r="K283" s="77"/>
      <c r="L283" s="77"/>
      <c r="M283" s="77"/>
      <c r="N283" s="199"/>
      <c r="O283" s="200"/>
      <c r="P283" s="237"/>
      <c r="Q283" s="237"/>
      <c r="R283" s="238" t="str">
        <f t="shared" si="21"/>
        <v/>
      </c>
      <c r="S283" s="238" t="str">
        <f t="shared" si="22"/>
        <v/>
      </c>
      <c r="T283" s="199"/>
      <c r="U283" s="10"/>
      <c r="V283" s="10"/>
      <c r="W283" s="10"/>
      <c r="X283" s="10"/>
      <c r="Y283" s="10"/>
      <c r="Z283" s="10"/>
      <c r="AA283" s="10"/>
    </row>
    <row r="284" ht="18.0" customHeight="1">
      <c r="A284" s="10"/>
      <c r="B284" s="198"/>
      <c r="C284" s="209"/>
      <c r="D284" s="240"/>
      <c r="E284" s="241"/>
      <c r="F284" s="207"/>
      <c r="G284" s="208"/>
      <c r="H284" s="242"/>
      <c r="I284" s="10"/>
      <c r="J284" s="198"/>
      <c r="K284" s="77"/>
      <c r="L284" s="77"/>
      <c r="M284" s="77"/>
      <c r="N284" s="199"/>
      <c r="O284" s="200"/>
      <c r="P284" s="237"/>
      <c r="Q284" s="237"/>
      <c r="R284" s="238" t="str">
        <f t="shared" si="21"/>
        <v/>
      </c>
      <c r="S284" s="238" t="str">
        <f t="shared" si="22"/>
        <v/>
      </c>
      <c r="T284" s="199"/>
      <c r="U284" s="10"/>
      <c r="V284" s="10"/>
      <c r="W284" s="10"/>
      <c r="X284" s="10"/>
      <c r="Y284" s="10"/>
      <c r="Z284" s="10"/>
      <c r="AA284" s="10"/>
    </row>
    <row r="285" ht="18.0" customHeight="1">
      <c r="A285" s="10"/>
      <c r="B285" s="198"/>
      <c r="C285" s="209"/>
      <c r="D285" s="240"/>
      <c r="E285" s="241"/>
      <c r="F285" s="207"/>
      <c r="G285" s="208"/>
      <c r="H285" s="242"/>
      <c r="I285" s="10"/>
      <c r="J285" s="198"/>
      <c r="K285" s="77"/>
      <c r="L285" s="77"/>
      <c r="M285" s="77"/>
      <c r="N285" s="199"/>
      <c r="O285" s="200"/>
      <c r="P285" s="237"/>
      <c r="Q285" s="237"/>
      <c r="R285" s="238" t="str">
        <f t="shared" si="21"/>
        <v/>
      </c>
      <c r="S285" s="238" t="str">
        <f t="shared" si="22"/>
        <v/>
      </c>
      <c r="T285" s="199"/>
      <c r="U285" s="10"/>
      <c r="V285" s="10"/>
      <c r="W285" s="10"/>
      <c r="X285" s="10"/>
      <c r="Y285" s="10"/>
      <c r="Z285" s="10"/>
      <c r="AA285" s="10"/>
    </row>
    <row r="286" ht="18.0" customHeight="1">
      <c r="A286" s="10"/>
      <c r="B286" s="198"/>
      <c r="C286" s="209"/>
      <c r="D286" s="240"/>
      <c r="E286" s="241"/>
      <c r="F286" s="207"/>
      <c r="G286" s="208"/>
      <c r="H286" s="242"/>
      <c r="I286" s="10"/>
      <c r="J286" s="198"/>
      <c r="K286" s="77"/>
      <c r="L286" s="77"/>
      <c r="M286" s="77"/>
      <c r="N286" s="199"/>
      <c r="O286" s="200"/>
      <c r="P286" s="237"/>
      <c r="Q286" s="237"/>
      <c r="R286" s="238" t="str">
        <f t="shared" si="21"/>
        <v/>
      </c>
      <c r="S286" s="238" t="str">
        <f t="shared" si="22"/>
        <v/>
      </c>
      <c r="T286" s="199"/>
      <c r="U286" s="10"/>
      <c r="V286" s="10"/>
      <c r="W286" s="10"/>
      <c r="X286" s="10"/>
      <c r="Y286" s="10"/>
      <c r="Z286" s="10"/>
      <c r="AA286" s="10"/>
    </row>
    <row r="287" ht="18.0" customHeight="1">
      <c r="A287" s="10"/>
      <c r="B287" s="198"/>
      <c r="C287" s="209"/>
      <c r="D287" s="240"/>
      <c r="E287" s="241"/>
      <c r="F287" s="207"/>
      <c r="G287" s="208"/>
      <c r="H287" s="242"/>
      <c r="I287" s="10"/>
      <c r="J287" s="198"/>
      <c r="K287" s="77"/>
      <c r="L287" s="77"/>
      <c r="M287" s="77"/>
      <c r="N287" s="199"/>
      <c r="O287" s="200"/>
      <c r="P287" s="237"/>
      <c r="Q287" s="237"/>
      <c r="R287" s="238" t="str">
        <f t="shared" si="21"/>
        <v/>
      </c>
      <c r="S287" s="238" t="str">
        <f t="shared" si="22"/>
        <v/>
      </c>
      <c r="T287" s="199"/>
      <c r="U287" s="10"/>
      <c r="V287" s="10"/>
      <c r="W287" s="10"/>
      <c r="X287" s="10"/>
      <c r="Y287" s="10"/>
      <c r="Z287" s="10"/>
      <c r="AA287" s="10"/>
    </row>
    <row r="288" ht="18.0" customHeight="1">
      <c r="A288" s="10"/>
      <c r="B288" s="198"/>
      <c r="C288" s="209"/>
      <c r="D288" s="240"/>
      <c r="E288" s="241"/>
      <c r="F288" s="207"/>
      <c r="G288" s="208"/>
      <c r="H288" s="242"/>
      <c r="I288" s="10"/>
      <c r="J288" s="198"/>
      <c r="K288" s="77"/>
      <c r="L288" s="77"/>
      <c r="M288" s="77"/>
      <c r="N288" s="199"/>
      <c r="O288" s="200"/>
      <c r="P288" s="237"/>
      <c r="Q288" s="237"/>
      <c r="R288" s="238" t="str">
        <f t="shared" si="21"/>
        <v/>
      </c>
      <c r="S288" s="238" t="str">
        <f t="shared" si="22"/>
        <v/>
      </c>
      <c r="T288" s="199"/>
      <c r="U288" s="10"/>
      <c r="V288" s="10"/>
      <c r="W288" s="10"/>
      <c r="X288" s="10"/>
      <c r="Y288" s="10"/>
      <c r="Z288" s="10"/>
      <c r="AA288" s="10"/>
    </row>
    <row r="289" ht="18.0" customHeight="1">
      <c r="A289" s="10"/>
      <c r="B289" s="198"/>
      <c r="C289" s="209"/>
      <c r="D289" s="240"/>
      <c r="E289" s="241"/>
      <c r="F289" s="207"/>
      <c r="G289" s="208"/>
      <c r="H289" s="242"/>
      <c r="I289" s="10"/>
      <c r="J289" s="198"/>
      <c r="K289" s="77"/>
      <c r="L289" s="77"/>
      <c r="M289" s="77"/>
      <c r="N289" s="199"/>
      <c r="O289" s="200"/>
      <c r="P289" s="237"/>
      <c r="Q289" s="237"/>
      <c r="R289" s="238" t="str">
        <f t="shared" si="21"/>
        <v/>
      </c>
      <c r="S289" s="238" t="str">
        <f t="shared" si="22"/>
        <v/>
      </c>
      <c r="T289" s="199"/>
      <c r="U289" s="10"/>
      <c r="V289" s="10"/>
      <c r="W289" s="10"/>
      <c r="X289" s="10"/>
      <c r="Y289" s="10"/>
      <c r="Z289" s="10"/>
      <c r="AA289" s="10"/>
    </row>
    <row r="290" ht="18.0" customHeight="1">
      <c r="A290" s="10"/>
      <c r="B290" s="198"/>
      <c r="C290" s="209"/>
      <c r="D290" s="240"/>
      <c r="E290" s="241"/>
      <c r="F290" s="207"/>
      <c r="G290" s="208"/>
      <c r="H290" s="242"/>
      <c r="I290" s="10"/>
      <c r="J290" s="198"/>
      <c r="K290" s="77"/>
      <c r="L290" s="77"/>
      <c r="M290" s="77"/>
      <c r="N290" s="199"/>
      <c r="O290" s="200"/>
      <c r="P290" s="237"/>
      <c r="Q290" s="237"/>
      <c r="R290" s="238" t="str">
        <f t="shared" si="21"/>
        <v/>
      </c>
      <c r="S290" s="238" t="str">
        <f t="shared" si="22"/>
        <v/>
      </c>
      <c r="T290" s="199"/>
      <c r="U290" s="10"/>
      <c r="V290" s="10"/>
      <c r="W290" s="10"/>
      <c r="X290" s="10"/>
      <c r="Y290" s="10"/>
      <c r="Z290" s="10"/>
      <c r="AA290" s="10"/>
    </row>
    <row r="291" ht="18.0" customHeight="1">
      <c r="A291" s="10"/>
      <c r="B291" s="198"/>
      <c r="C291" s="209"/>
      <c r="D291" s="240"/>
      <c r="E291" s="241"/>
      <c r="F291" s="207"/>
      <c r="G291" s="208"/>
      <c r="H291" s="242"/>
      <c r="I291" s="10"/>
      <c r="J291" s="198"/>
      <c r="K291" s="80"/>
      <c r="L291" s="80"/>
      <c r="M291" s="77"/>
      <c r="N291" s="199"/>
      <c r="O291" s="200"/>
      <c r="P291" s="237"/>
      <c r="Q291" s="237"/>
      <c r="R291" s="238" t="str">
        <f t="shared" si="21"/>
        <v/>
      </c>
      <c r="S291" s="238" t="str">
        <f t="shared" si="22"/>
        <v/>
      </c>
      <c r="T291" s="199"/>
      <c r="U291" s="10"/>
      <c r="V291" s="10"/>
      <c r="W291" s="10"/>
      <c r="X291" s="10"/>
      <c r="Y291" s="10"/>
      <c r="Z291" s="10"/>
      <c r="AA291" s="10"/>
    </row>
    <row r="292" ht="18.0" customHeight="1">
      <c r="A292" s="10"/>
      <c r="B292" s="198"/>
      <c r="C292" s="209"/>
      <c r="D292" s="240"/>
      <c r="E292" s="241"/>
      <c r="F292" s="207"/>
      <c r="G292" s="208"/>
      <c r="H292" s="242"/>
      <c r="I292" s="10"/>
      <c r="J292" s="198"/>
      <c r="K292" s="77"/>
      <c r="L292" s="77"/>
      <c r="M292" s="77"/>
      <c r="N292" s="199"/>
      <c r="O292" s="200"/>
      <c r="P292" s="237"/>
      <c r="Q292" s="237"/>
      <c r="R292" s="238" t="str">
        <f t="shared" si="21"/>
        <v/>
      </c>
      <c r="S292" s="238" t="str">
        <f t="shared" si="22"/>
        <v/>
      </c>
      <c r="T292" s="199"/>
      <c r="U292" s="10"/>
      <c r="V292" s="10"/>
      <c r="W292" s="10"/>
      <c r="X292" s="10"/>
      <c r="Y292" s="10"/>
      <c r="Z292" s="10"/>
      <c r="AA292" s="10"/>
    </row>
    <row r="293" ht="18.0" customHeight="1">
      <c r="A293" s="10"/>
      <c r="B293" s="198"/>
      <c r="C293" s="209"/>
      <c r="D293" s="240"/>
      <c r="E293" s="241"/>
      <c r="F293" s="207"/>
      <c r="G293" s="208"/>
      <c r="H293" s="242"/>
      <c r="I293" s="10"/>
      <c r="J293" s="198"/>
      <c r="K293" s="77"/>
      <c r="L293" s="77"/>
      <c r="M293" s="77"/>
      <c r="N293" s="199"/>
      <c r="O293" s="200"/>
      <c r="P293" s="237"/>
      <c r="Q293" s="237"/>
      <c r="R293" s="238" t="str">
        <f t="shared" si="21"/>
        <v/>
      </c>
      <c r="S293" s="238" t="str">
        <f t="shared" si="22"/>
        <v/>
      </c>
      <c r="T293" s="199"/>
      <c r="U293" s="10"/>
      <c r="V293" s="10"/>
      <c r="W293" s="10"/>
      <c r="X293" s="10"/>
      <c r="Y293" s="10"/>
      <c r="Z293" s="10"/>
      <c r="AA293" s="10"/>
    </row>
    <row r="294" ht="18.0" customHeight="1">
      <c r="A294" s="10"/>
      <c r="B294" s="198"/>
      <c r="C294" s="209"/>
      <c r="D294" s="240"/>
      <c r="E294" s="241"/>
      <c r="F294" s="207"/>
      <c r="G294" s="208"/>
      <c r="H294" s="242"/>
      <c r="I294" s="10"/>
      <c r="J294" s="198"/>
      <c r="K294" s="77"/>
      <c r="L294" s="77"/>
      <c r="M294" s="77"/>
      <c r="N294" s="199"/>
      <c r="O294" s="200"/>
      <c r="P294" s="237"/>
      <c r="Q294" s="237"/>
      <c r="R294" s="238" t="str">
        <f t="shared" si="21"/>
        <v/>
      </c>
      <c r="S294" s="238" t="str">
        <f t="shared" si="22"/>
        <v/>
      </c>
      <c r="T294" s="199"/>
      <c r="U294" s="10"/>
      <c r="V294" s="10"/>
      <c r="W294" s="10"/>
      <c r="X294" s="10"/>
      <c r="Y294" s="10"/>
      <c r="Z294" s="10"/>
      <c r="AA294" s="10"/>
    </row>
    <row r="295" ht="18.0" customHeight="1">
      <c r="A295" s="10"/>
      <c r="B295" s="198"/>
      <c r="C295" s="209"/>
      <c r="D295" s="240"/>
      <c r="E295" s="241"/>
      <c r="F295" s="207"/>
      <c r="G295" s="208"/>
      <c r="H295" s="242"/>
      <c r="I295" s="10"/>
      <c r="J295" s="198"/>
      <c r="K295" s="77"/>
      <c r="L295" s="77"/>
      <c r="M295" s="77"/>
      <c r="N295" s="199"/>
      <c r="O295" s="200"/>
      <c r="P295" s="237"/>
      <c r="Q295" s="237"/>
      <c r="R295" s="238" t="str">
        <f t="shared" si="21"/>
        <v/>
      </c>
      <c r="S295" s="238" t="str">
        <f t="shared" si="22"/>
        <v/>
      </c>
      <c r="T295" s="199"/>
      <c r="U295" s="10"/>
      <c r="V295" s="10"/>
      <c r="W295" s="10"/>
      <c r="X295" s="10"/>
      <c r="Y295" s="10"/>
      <c r="Z295" s="10"/>
      <c r="AA295" s="10"/>
    </row>
    <row r="296" ht="18.0" customHeight="1">
      <c r="A296" s="10"/>
      <c r="B296" s="198"/>
      <c r="C296" s="209"/>
      <c r="D296" s="240"/>
      <c r="E296" s="241"/>
      <c r="F296" s="207"/>
      <c r="G296" s="208"/>
      <c r="H296" s="242"/>
      <c r="I296" s="10"/>
      <c r="J296" s="198"/>
      <c r="K296" s="77"/>
      <c r="L296" s="77"/>
      <c r="M296" s="77"/>
      <c r="N296" s="199"/>
      <c r="O296" s="200"/>
      <c r="P296" s="237"/>
      <c r="Q296" s="237"/>
      <c r="R296" s="238" t="str">
        <f t="shared" si="21"/>
        <v/>
      </c>
      <c r="S296" s="238" t="str">
        <f t="shared" si="22"/>
        <v/>
      </c>
      <c r="T296" s="199"/>
      <c r="U296" s="10"/>
      <c r="V296" s="10"/>
      <c r="W296" s="10"/>
      <c r="X296" s="10"/>
      <c r="Y296" s="10"/>
      <c r="Z296" s="10"/>
      <c r="AA296" s="10"/>
    </row>
    <row r="297" ht="18.0" customHeight="1">
      <c r="A297" s="10"/>
      <c r="B297" s="198"/>
      <c r="C297" s="209"/>
      <c r="D297" s="240"/>
      <c r="E297" s="241"/>
      <c r="F297" s="207"/>
      <c r="G297" s="208"/>
      <c r="H297" s="242"/>
      <c r="I297" s="10"/>
      <c r="J297" s="198"/>
      <c r="K297" s="77"/>
      <c r="L297" s="77"/>
      <c r="M297" s="77"/>
      <c r="N297" s="199"/>
      <c r="O297" s="200"/>
      <c r="P297" s="237"/>
      <c r="Q297" s="237"/>
      <c r="R297" s="238" t="str">
        <f t="shared" si="21"/>
        <v/>
      </c>
      <c r="S297" s="238" t="str">
        <f t="shared" si="22"/>
        <v/>
      </c>
      <c r="T297" s="199"/>
      <c r="U297" s="10"/>
      <c r="V297" s="10"/>
      <c r="W297" s="10"/>
      <c r="X297" s="10"/>
      <c r="Y297" s="10"/>
      <c r="Z297" s="10"/>
      <c r="AA297" s="10"/>
    </row>
    <row r="298" ht="18.0" customHeight="1">
      <c r="A298" s="10"/>
      <c r="B298" s="198"/>
      <c r="C298" s="209"/>
      <c r="D298" s="240"/>
      <c r="E298" s="241"/>
      <c r="F298" s="207"/>
      <c r="G298" s="208"/>
      <c r="H298" s="242"/>
      <c r="I298" s="10"/>
      <c r="J298" s="198"/>
      <c r="K298" s="77"/>
      <c r="L298" s="77"/>
      <c r="M298" s="77"/>
      <c r="N298" s="199"/>
      <c r="O298" s="200"/>
      <c r="P298" s="237"/>
      <c r="Q298" s="237"/>
      <c r="R298" s="238" t="str">
        <f t="shared" si="21"/>
        <v/>
      </c>
      <c r="S298" s="238" t="str">
        <f t="shared" si="22"/>
        <v/>
      </c>
      <c r="T298" s="199"/>
      <c r="U298" s="10"/>
      <c r="V298" s="10"/>
      <c r="W298" s="10"/>
      <c r="X298" s="10"/>
      <c r="Y298" s="10"/>
      <c r="Z298" s="10"/>
      <c r="AA298" s="10"/>
    </row>
    <row r="299" ht="18.0" customHeight="1">
      <c r="A299" s="10"/>
      <c r="B299" s="198"/>
      <c r="C299" s="209"/>
      <c r="D299" s="240"/>
      <c r="E299" s="241"/>
      <c r="F299" s="207"/>
      <c r="G299" s="208"/>
      <c r="H299" s="242"/>
      <c r="I299" s="10"/>
      <c r="J299" s="198"/>
      <c r="K299" s="77"/>
      <c r="L299" s="77"/>
      <c r="M299" s="77"/>
      <c r="N299" s="199"/>
      <c r="O299" s="200"/>
      <c r="P299" s="237"/>
      <c r="Q299" s="237"/>
      <c r="R299" s="238" t="str">
        <f t="shared" si="21"/>
        <v/>
      </c>
      <c r="S299" s="238" t="str">
        <f t="shared" si="22"/>
        <v/>
      </c>
      <c r="T299" s="199"/>
      <c r="U299" s="10"/>
      <c r="V299" s="10"/>
      <c r="W299" s="10"/>
      <c r="X299" s="10"/>
      <c r="Y299" s="10"/>
      <c r="Z299" s="10"/>
      <c r="AA299" s="10"/>
    </row>
    <row r="300" ht="18.0" customHeight="1">
      <c r="A300" s="10"/>
      <c r="B300" s="198"/>
      <c r="C300" s="209"/>
      <c r="D300" s="240"/>
      <c r="E300" s="241"/>
      <c r="F300" s="207"/>
      <c r="G300" s="208"/>
      <c r="H300" s="242"/>
      <c r="I300" s="10"/>
      <c r="J300" s="198"/>
      <c r="K300" s="77"/>
      <c r="L300" s="77"/>
      <c r="M300" s="77"/>
      <c r="N300" s="199"/>
      <c r="O300" s="200"/>
      <c r="P300" s="237"/>
      <c r="Q300" s="237"/>
      <c r="R300" s="238" t="str">
        <f t="shared" si="21"/>
        <v/>
      </c>
      <c r="S300" s="238" t="str">
        <f t="shared" si="22"/>
        <v/>
      </c>
      <c r="T300" s="199"/>
      <c r="U300" s="10"/>
      <c r="V300" s="10"/>
      <c r="W300" s="10"/>
      <c r="X300" s="10"/>
      <c r="Y300" s="10"/>
      <c r="Z300" s="10"/>
      <c r="AA300" s="10"/>
    </row>
    <row r="301" ht="18.0" customHeight="1">
      <c r="A301" s="10"/>
      <c r="B301" s="10"/>
      <c r="C301" s="10"/>
      <c r="D301" s="10"/>
      <c r="E301" s="10"/>
      <c r="F301" s="10"/>
      <c r="G301" s="10"/>
      <c r="H301" s="255"/>
      <c r="I301" s="10"/>
      <c r="J301" s="10"/>
      <c r="K301" s="10"/>
      <c r="L301" s="10"/>
      <c r="M301" s="10"/>
      <c r="N301" s="10"/>
      <c r="O301" s="10"/>
      <c r="P301" s="10"/>
      <c r="Q301" s="10"/>
      <c r="R301" s="255"/>
      <c r="S301" s="10"/>
      <c r="T301" s="10"/>
      <c r="U301" s="10"/>
      <c r="V301" s="10"/>
      <c r="W301" s="10"/>
      <c r="X301" s="10"/>
      <c r="Y301" s="10"/>
      <c r="Z301" s="10"/>
      <c r="AA301" s="10"/>
    </row>
  </sheetData>
  <mergeCells count="316"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N57:O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N80:O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84:G284"/>
    <mergeCell ref="E285:G285"/>
    <mergeCell ref="E286:G286"/>
    <mergeCell ref="E287:G287"/>
    <mergeCell ref="E288:G288"/>
    <mergeCell ref="E289:G289"/>
    <mergeCell ref="E290:G290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58">
      <formula1>계정</formula1>
    </dataValidation>
    <dataValidation type="list" allowBlank="1" showErrorMessage="1" sqref="M58">
      <formula1>"예/적금,주택청약,퇴직연금,비상금,투자,기타 저축,펀드,원금상환준비금"</formula1>
    </dataValidation>
    <dataValidation type="list" allowBlank="1" showErrorMessage="1" sqref="M87">
      <formula1>"핸드폰,인터넷,IPTV,우편/택배,기타 통신"</formula1>
    </dataValidation>
    <dataValidation type="list" allowBlank="1" showErrorMessage="1" sqref="M81 M84 M89 M95 M139 M291">
      <formula1>"시장/마트,외식/배달,간식,술/회식,커피숍,기타 식비"</formula1>
    </dataValidation>
    <dataValidation type="list" allowBlank="1" showErrorMessage="1" sqref="M82">
      <formula1>"재산세,월세,주담대 이자,주담대 원금,주담대 원리금,관리비,수도세,전기세,가스비,기타 주거비"</formula1>
    </dataValidation>
    <dataValidation type="list" allowBlank="1" showErrorMessage="1" sqref="M85">
      <formula1>"의류,패션잡화,세탁비,기타 의류,화장품,미용실,기타 미용"</formula1>
    </dataValidation>
    <dataValidation type="list" allowBlank="1" showErrorMessage="1" sqref="M83">
      <formula1>"가구/가전,주방/욕실,오피스/문구,멤버십,기타 생활용품,기타 잡지출"</formula1>
    </dataValidation>
    <dataValidation type="list" allowBlank="1" showErrorMessage="1" sqref="M86">
      <formula1>"병원,약국,영양제,보험료,기타 의료비"</formula1>
    </dataValidation>
    <dataValidation type="list" allowBlank="1" showErrorMessage="1" sqref="K34:K53 K59:K77 K81:K300">
      <formula1>계정</formula1>
    </dataValidation>
    <dataValidation type="list" allowBlank="1" showErrorMessage="1" sqref="D36:D38">
      <formula1>"이월,급여,수당,상여,투자수익,이자,부수익,처분소득,기타 수입"</formula1>
    </dataValidation>
    <dataValidation type="list" allowBlank="1" showErrorMessage="1" sqref="M116">
      <formula1>"예/적금,주택청약,퇴직연금,비상금,투자,기타 저축"</formula1>
    </dataValidation>
    <dataValidation type="list" allowBlank="1" showErrorMessage="1" sqref="G32">
      <formula1>"=OFFSET(소분류,,MATCH(C34,대분류,0)-1,COUNTA(OFFSET(소분류,,MATCH(C34,대분류,0)-1,,1)),1)"</formula1>
    </dataValidation>
    <dataValidation type="list" allowBlank="1" showErrorMessage="1" sqref="C34:C53 L34:L53 L58:L77 C58:C300 L81:L300">
      <formula1>대분류</formula1>
    </dataValidation>
    <dataValidation type="list" allowBlank="1" showErrorMessage="1" sqref="M34">
      <formula1>"재산세,월세,주담대 이자,주담대 원금,관리비,수도세,전기세,가스비,대출 이자,기타 주거비"</formula1>
    </dataValidation>
    <dataValidation type="list" allowBlank="1" showErrorMessage="1" sqref="M88">
      <formula1>"부모님 용돈,첫째 용돈,기타 용돈"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8" width="8.86"/>
  </cols>
  <sheetData>
    <row r="1" ht="16.5" customHeight="1">
      <c r="A1" s="111">
        <f>'메인'!$R$3</f>
        <v>2026</v>
      </c>
      <c r="B1" s="112" t="s">
        <v>198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256"/>
      <c r="V1" s="116" t="s">
        <v>19</v>
      </c>
      <c r="W1" s="171"/>
      <c r="X1" s="116">
        <v>1.0</v>
      </c>
      <c r="Y1" s="11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ht="16.5" customHeight="1">
      <c r="A2" s="119">
        <f>'메인'!$F$11</f>
        <v>2</v>
      </c>
      <c r="B2" s="120"/>
      <c r="T2" s="121"/>
      <c r="U2" s="256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22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258"/>
      <c r="V3" s="171" t="str">
        <f t="shared" si="1"/>
        <v>주거비</v>
      </c>
      <c r="W3" s="116" t="s">
        <v>19</v>
      </c>
      <c r="X3" s="257">
        <f t="shared" si="2"/>
        <v>0</v>
      </c>
      <c r="Y3" s="122" t="str">
        <f t="shared" si="3"/>
        <v/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ht="17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259"/>
      <c r="V4" s="171" t="str">
        <f t="shared" si="1"/>
        <v>생활용품비</v>
      </c>
      <c r="W4" s="116" t="s">
        <v>19</v>
      </c>
      <c r="X4" s="257">
        <f t="shared" si="2"/>
        <v>0</v>
      </c>
      <c r="Y4" s="122" t="str">
        <f t="shared" si="3"/>
        <v/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33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219"/>
      <c r="S5" s="12"/>
      <c r="T5" s="12"/>
      <c r="U5" s="259"/>
      <c r="V5" s="171" t="str">
        <f t="shared" si="1"/>
        <v>의류미용비</v>
      </c>
      <c r="W5" s="116" t="s">
        <v>19</v>
      </c>
      <c r="X5" s="257">
        <f t="shared" si="2"/>
        <v>0</v>
      </c>
      <c r="Y5" s="122" t="str">
        <f t="shared" si="3"/>
        <v/>
      </c>
      <c r="Z5" s="26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33"/>
      <c r="G6" s="133"/>
      <c r="H6" s="134"/>
      <c r="I6" s="10"/>
      <c r="J6" s="137"/>
      <c r="K6" s="181"/>
      <c r="L6" s="181"/>
      <c r="M6" s="181"/>
      <c r="N6" s="181"/>
      <c r="O6" s="181"/>
      <c r="P6" s="137"/>
      <c r="Q6" s="137"/>
      <c r="R6" s="181"/>
      <c r="S6" s="181"/>
      <c r="T6" s="181"/>
      <c r="U6" s="259"/>
      <c r="V6" s="171" t="str">
        <f t="shared" si="1"/>
        <v>교육비</v>
      </c>
      <c r="W6" s="116" t="s">
        <v>19</v>
      </c>
      <c r="X6" s="257">
        <f t="shared" si="2"/>
        <v>0</v>
      </c>
      <c r="Y6" s="122" t="str">
        <f t="shared" si="3"/>
        <v/>
      </c>
      <c r="Z6" s="261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140"/>
      <c r="K7" s="262"/>
      <c r="L7" s="262"/>
      <c r="M7" s="262"/>
      <c r="N7" s="262"/>
      <c r="O7" s="262"/>
      <c r="P7" s="140"/>
      <c r="Q7" s="140"/>
      <c r="R7" s="262"/>
      <c r="S7" s="262"/>
      <c r="T7" s="262"/>
      <c r="U7" s="259"/>
      <c r="V7" s="171" t="str">
        <f t="shared" si="1"/>
        <v>구독료</v>
      </c>
      <c r="W7" s="116" t="s">
        <v>19</v>
      </c>
      <c r="X7" s="257">
        <f t="shared" si="2"/>
        <v>0</v>
      </c>
      <c r="Y7" s="122" t="str">
        <f t="shared" si="3"/>
        <v/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ht="19.5" customHeight="1">
      <c r="A8" s="10"/>
      <c r="B8" s="10"/>
      <c r="C8" s="10"/>
      <c r="D8" s="10"/>
      <c r="E8" s="10"/>
      <c r="F8" s="10"/>
      <c r="G8" s="141" t="s">
        <v>161</v>
      </c>
      <c r="H8" s="142">
        <f>COUNTIF(B10:H28,"무지출")</f>
        <v>28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259"/>
      <c r="V8" s="171" t="str">
        <f t="shared" si="1"/>
        <v>의료보험비</v>
      </c>
      <c r="W8" s="116" t="s">
        <v>19</v>
      </c>
      <c r="X8" s="257">
        <f t="shared" si="2"/>
        <v>0</v>
      </c>
      <c r="Y8" s="122" t="str">
        <f t="shared" si="3"/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263"/>
      <c r="V9" s="171" t="str">
        <f t="shared" si="1"/>
        <v>유류교통비</v>
      </c>
      <c r="W9" s="116" t="s">
        <v>19</v>
      </c>
      <c r="X9" s="257">
        <f t="shared" si="2"/>
        <v>0</v>
      </c>
      <c r="Y9" s="122" t="str">
        <f t="shared" si="3"/>
        <v/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50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259"/>
      <c r="V10" s="171" t="str">
        <f t="shared" si="1"/>
        <v>통신비</v>
      </c>
      <c r="W10" s="116" t="s">
        <v>19</v>
      </c>
      <c r="X10" s="257">
        <f t="shared" si="2"/>
        <v>0</v>
      </c>
      <c r="Y10" s="122" t="str">
        <f t="shared" si="3"/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9.5" customHeight="1">
      <c r="A11" s="10"/>
      <c r="B11" s="153">
        <f>DATE($A$1,$A$2,1)-WEEKDAY(DATE($A$1,$A$2,1))+1</f>
        <v>46054</v>
      </c>
      <c r="C11" s="154">
        <f t="shared" ref="C11:H11" si="4">B11+1</f>
        <v>46055</v>
      </c>
      <c r="D11" s="154">
        <f t="shared" si="4"/>
        <v>46056</v>
      </c>
      <c r="E11" s="154">
        <f t="shared" si="4"/>
        <v>46057</v>
      </c>
      <c r="F11" s="154">
        <f t="shared" si="4"/>
        <v>46058</v>
      </c>
      <c r="G11" s="154">
        <f t="shared" si="4"/>
        <v>46059</v>
      </c>
      <c r="H11" s="155">
        <f t="shared" si="4"/>
        <v>46060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VLOOKUP(J11,'예산'!$B$41:$N$52,3,FALSE)</f>
        <v/>
      </c>
      <c r="M11" s="158">
        <f t="shared" ref="M11:M22" si="7">L11-K11</f>
        <v>0</v>
      </c>
      <c r="N11" s="264">
        <f>VLOOKUP(J11,'1월'!$J$10:$K$23,2,FALSE)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259"/>
      <c r="V11" s="171" t="str">
        <f t="shared" si="1"/>
        <v>경조사회비</v>
      </c>
      <c r="W11" s="116" t="s">
        <v>19</v>
      </c>
      <c r="X11" s="257">
        <f t="shared" si="2"/>
        <v>0</v>
      </c>
      <c r="Y11" s="122" t="str">
        <f t="shared" si="3"/>
        <v/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>무지출</v>
      </c>
      <c r="C12" s="161" t="str">
        <f t="shared" si="5"/>
        <v>무지출</v>
      </c>
      <c r="D12" s="161" t="str">
        <f t="shared" si="5"/>
        <v>무지출</v>
      </c>
      <c r="E12" s="161" t="str">
        <f t="shared" si="5"/>
        <v>무지출</v>
      </c>
      <c r="F12" s="161" t="str">
        <f t="shared" si="5"/>
        <v>무지출</v>
      </c>
      <c r="G12" s="161" t="str">
        <f t="shared" si="5"/>
        <v>무지출</v>
      </c>
      <c r="H12" s="266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VLOOKUP(J12,'예산'!$B$41:$N$52,3,FALSE)</f>
        <v/>
      </c>
      <c r="M12" s="158">
        <f t="shared" si="7"/>
        <v>0</v>
      </c>
      <c r="N12" s="264">
        <f>VLOOKUP(J12,'1월'!$J$10:$K$23,2,FALSE)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259"/>
      <c r="V12" s="171" t="str">
        <f t="shared" si="1"/>
        <v>용돈</v>
      </c>
      <c r="W12" s="116" t="s">
        <v>19</v>
      </c>
      <c r="X12" s="257">
        <f t="shared" si="2"/>
        <v>0</v>
      </c>
      <c r="Y12" s="122" t="str">
        <f t="shared" si="3"/>
        <v/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VLOOKUP(J13,'예산'!$B$41:$N$52,3,FALSE)</f>
        <v/>
      </c>
      <c r="M13" s="158">
        <f t="shared" si="7"/>
        <v>0</v>
      </c>
      <c r="N13" s="264">
        <f>VLOOKUP(J13,'1월'!$J$10:$K$23,2,FALSE)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259"/>
      <c r="V13" s="171" t="str">
        <f t="shared" si="1"/>
        <v>추가항목</v>
      </c>
      <c r="W13" s="116" t="s">
        <v>19</v>
      </c>
      <c r="X13" s="257">
        <f t="shared" si="2"/>
        <v>0</v>
      </c>
      <c r="Y13" s="122" t="str">
        <f t="shared" si="3"/>
        <v/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9.5" customHeight="1">
      <c r="A14" s="10"/>
      <c r="B14" s="153">
        <f t="shared" ref="B14:H14" si="9">B11+7</f>
        <v>46061</v>
      </c>
      <c r="C14" s="154">
        <f t="shared" si="9"/>
        <v>46062</v>
      </c>
      <c r="D14" s="154">
        <f t="shared" si="9"/>
        <v>46063</v>
      </c>
      <c r="E14" s="154">
        <f t="shared" si="9"/>
        <v>46064</v>
      </c>
      <c r="F14" s="154">
        <f t="shared" si="9"/>
        <v>46065</v>
      </c>
      <c r="G14" s="154">
        <f t="shared" si="9"/>
        <v>46066</v>
      </c>
      <c r="H14" s="165">
        <f t="shared" si="9"/>
        <v>46067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VLOOKUP(J14,'예산'!$B$41:$N$52,3,FALSE)</f>
        <v/>
      </c>
      <c r="M14" s="158">
        <f t="shared" si="7"/>
        <v>0</v>
      </c>
      <c r="N14" s="264">
        <f>VLOOKUP(J14,'1월'!$J$10:$K$23,2,FALSE)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259"/>
      <c r="V14" s="171" t="str">
        <f t="shared" si="1"/>
        <v/>
      </c>
      <c r="W14" s="116" t="s">
        <v>19</v>
      </c>
      <c r="X14" s="257" t="str">
        <f t="shared" si="2"/>
        <v/>
      </c>
      <c r="Y14" s="122" t="str">
        <f t="shared" si="3"/>
        <v/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9.5" customHeight="1">
      <c r="A15" s="10"/>
      <c r="B15" s="161" t="str">
        <f t="shared" ref="B15:H15" si="10">IF(MONTH(B14)&lt;&gt;$A$2,"",IF(AND(SUMIF($J$81:$J$300,B14,$R$81:$R$300)=0,B14&lt;=TODAY()),"무지출",SUMIF($J$81:$J$300,B14,$R$81:$R$300)))</f>
        <v>무지출</v>
      </c>
      <c r="C15" s="161" t="str">
        <f t="shared" si="10"/>
        <v>무지출</v>
      </c>
      <c r="D15" s="161" t="str">
        <f t="shared" si="10"/>
        <v>무지출</v>
      </c>
      <c r="E15" s="161" t="str">
        <f t="shared" si="10"/>
        <v>무지출</v>
      </c>
      <c r="F15" s="161" t="str">
        <f t="shared" si="10"/>
        <v>무지출</v>
      </c>
      <c r="G15" s="161" t="str">
        <f t="shared" si="10"/>
        <v>무지출</v>
      </c>
      <c r="H15" s="266" t="str">
        <f t="shared" si="10"/>
        <v>무지출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VLOOKUP(J15,'예산'!$B$41:$N$52,3,FALSE)</f>
        <v/>
      </c>
      <c r="M15" s="158">
        <f t="shared" si="7"/>
        <v>0</v>
      </c>
      <c r="N15" s="264">
        <f>VLOOKUP(J15,'1월'!$J$10:$K$23,2,FALSE)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259"/>
      <c r="V15" s="171"/>
      <c r="W15" s="171"/>
      <c r="X15" s="171"/>
      <c r="Y15" s="257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VLOOKUP(J16,'예산'!$B$41:$N$52,3,FALSE)</f>
        <v/>
      </c>
      <c r="M16" s="158">
        <f t="shared" si="7"/>
        <v>0</v>
      </c>
      <c r="N16" s="264">
        <f>VLOOKUP(J16,'1월'!$J$10:$K$23,2,FALSE)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259"/>
      <c r="V16" s="171"/>
      <c r="W16" s="171"/>
      <c r="X16" s="171"/>
      <c r="Y16" s="257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9.5" customHeight="1">
      <c r="A17" s="10"/>
      <c r="B17" s="153">
        <f t="shared" ref="B17:H17" si="11">B11+14</f>
        <v>46068</v>
      </c>
      <c r="C17" s="154">
        <f t="shared" si="11"/>
        <v>46069</v>
      </c>
      <c r="D17" s="154">
        <f t="shared" si="11"/>
        <v>46070</v>
      </c>
      <c r="E17" s="154">
        <f t="shared" si="11"/>
        <v>46071</v>
      </c>
      <c r="F17" s="154">
        <f t="shared" si="11"/>
        <v>46072</v>
      </c>
      <c r="G17" s="154">
        <f t="shared" si="11"/>
        <v>46073</v>
      </c>
      <c r="H17" s="165">
        <f t="shared" si="11"/>
        <v>46074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VLOOKUP(J17,'예산'!$B$41:$N$52,3,FALSE)</f>
        <v/>
      </c>
      <c r="M17" s="158">
        <f t="shared" si="7"/>
        <v>0</v>
      </c>
      <c r="N17" s="264">
        <f>VLOOKUP(J17,'1월'!$J$10:$K$23,2,FALSE)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259"/>
      <c r="V17" s="171"/>
      <c r="W17" s="171"/>
      <c r="X17" s="171"/>
      <c r="Y17" s="257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9.5" customHeight="1">
      <c r="A18" s="10"/>
      <c r="B18" s="161" t="str">
        <f t="shared" ref="B18:H18" si="12">IF(MONTH(B17)&lt;&gt;$A$2,"",IF(AND(SUMIF($J$81:$J$300,B17,$R$81:$R$300)=0,B17&lt;=TODAY()),"무지출",SUMIF($J$81:$J$300,B17,$R$81:$R$300)))</f>
        <v>무지출</v>
      </c>
      <c r="C18" s="161" t="str">
        <f t="shared" si="12"/>
        <v>무지출</v>
      </c>
      <c r="D18" s="161" t="str">
        <f t="shared" si="12"/>
        <v>무지출</v>
      </c>
      <c r="E18" s="161" t="str">
        <f t="shared" si="12"/>
        <v>무지출</v>
      </c>
      <c r="F18" s="161" t="str">
        <f t="shared" si="12"/>
        <v>무지출</v>
      </c>
      <c r="G18" s="161" t="str">
        <f t="shared" si="12"/>
        <v>무지출</v>
      </c>
      <c r="H18" s="266" t="str">
        <f t="shared" si="12"/>
        <v>무지출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VLOOKUP(J18,'예산'!$B$41:$N$52,3,FALSE)</f>
        <v/>
      </c>
      <c r="M18" s="158">
        <f t="shared" si="7"/>
        <v>0</v>
      </c>
      <c r="N18" s="264">
        <f>VLOOKUP(J18,'1월'!$J$10:$K$23,2,FALSE)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259"/>
      <c r="V18" s="171"/>
      <c r="W18" s="171"/>
      <c r="X18" s="171"/>
      <c r="Y18" s="257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VLOOKUP(J19,'예산'!$B$41:$N$52,3,FALSE)</f>
        <v/>
      </c>
      <c r="M19" s="158">
        <f t="shared" si="7"/>
        <v>0</v>
      </c>
      <c r="N19" s="264">
        <f>VLOOKUP(J19,'1월'!$J$10:$K$23,2,FALSE)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259"/>
      <c r="V19" s="171"/>
      <c r="W19" s="171"/>
      <c r="X19" s="171"/>
      <c r="Y19" s="257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9.5" customHeight="1">
      <c r="A20" s="10"/>
      <c r="B20" s="153">
        <f t="shared" ref="B20:H20" si="13">B11+21</f>
        <v>46075</v>
      </c>
      <c r="C20" s="154">
        <f t="shared" si="13"/>
        <v>46076</v>
      </c>
      <c r="D20" s="154">
        <f t="shared" si="13"/>
        <v>46077</v>
      </c>
      <c r="E20" s="154">
        <f t="shared" si="13"/>
        <v>46078</v>
      </c>
      <c r="F20" s="154">
        <f t="shared" si="13"/>
        <v>46079</v>
      </c>
      <c r="G20" s="154">
        <f t="shared" si="13"/>
        <v>46080</v>
      </c>
      <c r="H20" s="165">
        <f t="shared" si="13"/>
        <v>46081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VLOOKUP(J20,'예산'!$B$41:$N$52,3,FALSE)</f>
        <v/>
      </c>
      <c r="M20" s="158">
        <f t="shared" si="7"/>
        <v>0</v>
      </c>
      <c r="N20" s="264">
        <f>VLOOKUP(J20,'1월'!$J$10:$K$23,2,FALSE)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259"/>
      <c r="V20" s="171"/>
      <c r="W20" s="171"/>
      <c r="X20" s="171"/>
      <c r="Y20" s="257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9.5" customHeight="1">
      <c r="A21" s="10"/>
      <c r="B21" s="161" t="str">
        <f t="shared" ref="B21:H21" si="14">IF(MONTH(B20)&lt;&gt;$A$2,"",IF(AND(SUMIF($J$81:$J$300,B20,$R$81:$R$300)=0,B20&lt;=TODAY()),"무지출",SUMIF($J$81:$J$300,B20,$R$81:$R$300)))</f>
        <v>무지출</v>
      </c>
      <c r="C21" s="161" t="str">
        <f t="shared" si="14"/>
        <v>무지출</v>
      </c>
      <c r="D21" s="161" t="str">
        <f t="shared" si="14"/>
        <v>무지출</v>
      </c>
      <c r="E21" s="161" t="str">
        <f t="shared" si="14"/>
        <v>무지출</v>
      </c>
      <c r="F21" s="161" t="str">
        <f t="shared" si="14"/>
        <v>무지출</v>
      </c>
      <c r="G21" s="161" t="str">
        <f t="shared" si="14"/>
        <v>무지출</v>
      </c>
      <c r="H21" s="266" t="str">
        <f t="shared" si="14"/>
        <v>무지출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VLOOKUP(J21,'예산'!$B$41:$N$52,3,FALSE)</f>
        <v/>
      </c>
      <c r="M21" s="158">
        <f t="shared" si="7"/>
        <v>0</v>
      </c>
      <c r="N21" s="268">
        <f>VLOOKUP(J21,'1월'!$J$10:$K$23,2,FALSE)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259"/>
      <c r="V21" s="171"/>
      <c r="W21" s="171"/>
      <c r="X21" s="171"/>
      <c r="Y21" s="257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VLOOKUP(J22,'예산'!$B$41:$N$52,3,FALSE)</f>
        <v/>
      </c>
      <c r="M22" s="180">
        <f t="shared" si="7"/>
        <v>0</v>
      </c>
      <c r="N22" s="270">
        <f>VLOOKUP(J22,'1월'!$J$10:$K$23,2,FALSE)</f>
        <v>0</v>
      </c>
      <c r="O22" s="271">
        <f t="shared" si="8"/>
        <v>0</v>
      </c>
      <c r="P22" s="129"/>
      <c r="Q22" s="10"/>
      <c r="R22" s="10"/>
      <c r="S22" s="10"/>
      <c r="T22" s="10"/>
      <c r="U22" s="259"/>
      <c r="V22" s="171"/>
      <c r="W22" s="171"/>
      <c r="X22" s="171"/>
      <c r="Y22" s="257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9.5" customHeight="1">
      <c r="A23" s="10"/>
      <c r="B23" s="153">
        <f t="shared" ref="B23:H23" si="15">B11+28</f>
        <v>46082</v>
      </c>
      <c r="C23" s="154">
        <f t="shared" si="15"/>
        <v>46083</v>
      </c>
      <c r="D23" s="154">
        <f t="shared" si="15"/>
        <v>46084</v>
      </c>
      <c r="E23" s="154">
        <f t="shared" si="15"/>
        <v>46085</v>
      </c>
      <c r="F23" s="154">
        <f t="shared" si="15"/>
        <v>46086</v>
      </c>
      <c r="G23" s="154">
        <f t="shared" si="15"/>
        <v>46087</v>
      </c>
      <c r="H23" s="165">
        <f t="shared" si="15"/>
        <v>46088</v>
      </c>
      <c r="I23" s="10"/>
      <c r="J23" s="18"/>
      <c r="K23" s="269"/>
      <c r="L23" s="269"/>
      <c r="M23" s="180"/>
      <c r="N23" s="270"/>
      <c r="O23" s="271"/>
      <c r="P23" s="129"/>
      <c r="Q23" s="10"/>
      <c r="R23" s="10"/>
      <c r="S23" s="10"/>
      <c r="T23" s="10"/>
      <c r="U23" s="259"/>
      <c r="V23" s="171"/>
      <c r="W23" s="171"/>
      <c r="X23" s="171"/>
      <c r="Y23" s="257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9.5" customHeight="1">
      <c r="A24" s="10"/>
      <c r="B24" s="161" t="str">
        <f t="shared" ref="B24:H24" si="16">IF(MONTH(B23)&lt;&gt;$A$2,"",IF(AND(SUMIF($J$81:$J$300,B23,$R$81:$R$300)=0,B23&lt;=TODAY()),"무지출",SUMIF($J$81:$J$300,B23,$R$81:$R$300)))</f>
        <v/>
      </c>
      <c r="C24" s="161" t="str">
        <f t="shared" si="16"/>
        <v/>
      </c>
      <c r="D24" s="161" t="str">
        <f t="shared" si="16"/>
        <v/>
      </c>
      <c r="E24" s="161" t="str">
        <f t="shared" si="16"/>
        <v/>
      </c>
      <c r="F24" s="161" t="str">
        <f t="shared" si="16"/>
        <v/>
      </c>
      <c r="G24" s="161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259"/>
      <c r="V24" s="171"/>
      <c r="W24" s="171"/>
      <c r="X24" s="171"/>
      <c r="Y24" s="257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259"/>
      <c r="V25" s="171"/>
      <c r="W25" s="171"/>
      <c r="X25" s="171"/>
      <c r="Y25" s="257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ht="19.5" customHeight="1">
      <c r="A26" s="10"/>
      <c r="B26" s="153">
        <f t="shared" ref="B26:H26" si="17">B11+35</f>
        <v>46089</v>
      </c>
      <c r="C26" s="154">
        <f t="shared" si="17"/>
        <v>46090</v>
      </c>
      <c r="D26" s="154">
        <f t="shared" si="17"/>
        <v>46091</v>
      </c>
      <c r="E26" s="154">
        <f t="shared" si="17"/>
        <v>46092</v>
      </c>
      <c r="F26" s="154">
        <f t="shared" si="17"/>
        <v>46093</v>
      </c>
      <c r="G26" s="154">
        <f t="shared" si="17"/>
        <v>46094</v>
      </c>
      <c r="H26" s="165">
        <f t="shared" si="17"/>
        <v>46095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259"/>
      <c r="V26" s="171"/>
      <c r="W26" s="171"/>
      <c r="X26" s="171"/>
      <c r="Y26" s="257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ht="19.5" customHeight="1">
      <c r="A27" s="10"/>
      <c r="B27" s="161" t="str">
        <f t="shared" ref="B27:H27" si="18">IF(MONTH(B26)&lt;&gt;$A$2,"",IF(AND(SUMIF($J$81:$J$300,B26,$R$81:$R$300)=0,B26&lt;=TODAY()),"무지출",SUMIF($J$81:$J$300,B26,$R$81:$R$300)))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259"/>
      <c r="V27" s="171"/>
      <c r="W27" s="171"/>
      <c r="X27" s="171"/>
      <c r="Y27" s="257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259"/>
      <c r="V28" s="171"/>
      <c r="W28" s="171"/>
      <c r="X28" s="171"/>
      <c r="Y28" s="257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ht="19.5" customHeight="1">
      <c r="A29" s="10"/>
      <c r="B29" s="162"/>
      <c r="C29" s="162"/>
      <c r="D29" s="162"/>
      <c r="E29" s="162"/>
      <c r="F29" s="162"/>
      <c r="G29" s="162"/>
      <c r="H29" s="16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259"/>
      <c r="V29" s="171"/>
      <c r="W29" s="171"/>
      <c r="X29" s="171"/>
      <c r="Y29" s="257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259"/>
      <c r="V30" s="259"/>
      <c r="W30" s="259"/>
      <c r="X30" s="259"/>
      <c r="Y30" s="273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259"/>
      <c r="V31" s="259"/>
      <c r="W31" s="259"/>
      <c r="X31" s="259"/>
      <c r="Y31" s="273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28"/>
      <c r="U32" s="259"/>
      <c r="V32" s="274"/>
      <c r="W32" s="275"/>
      <c r="X32" s="276"/>
      <c r="Y32" s="277"/>
      <c r="Z32" s="12"/>
      <c r="AA32" s="12"/>
      <c r="AB32" s="12"/>
      <c r="AC32" s="51"/>
      <c r="AD32" s="278"/>
      <c r="AE32" s="223"/>
      <c r="AF32" s="186"/>
      <c r="AG32" s="10"/>
      <c r="AH32" s="12"/>
      <c r="AI32" s="12"/>
      <c r="AJ32" s="12"/>
      <c r="AK32" s="10"/>
      <c r="AL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259"/>
      <c r="V33" s="279"/>
      <c r="W33" s="279"/>
      <c r="X33" s="279"/>
      <c r="Y33" s="279"/>
      <c r="Z33" s="229"/>
      <c r="AA33" s="229"/>
      <c r="AB33" s="12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</row>
    <row r="34" ht="18.0" customHeight="1">
      <c r="A34" s="10"/>
      <c r="B34" s="198"/>
      <c r="C34" s="209"/>
      <c r="D34" s="209"/>
      <c r="E34" s="194"/>
      <c r="F34" s="195"/>
      <c r="G34" s="196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194"/>
      <c r="T34" s="280"/>
      <c r="U34" s="259"/>
      <c r="V34" s="281"/>
      <c r="W34" s="282"/>
      <c r="X34" s="282"/>
      <c r="Y34" s="282"/>
      <c r="Z34" s="221"/>
      <c r="AA34" s="283"/>
      <c r="AB34" s="129"/>
      <c r="AC34" s="214"/>
      <c r="AD34" s="219"/>
      <c r="AE34" s="219"/>
      <c r="AF34" s="219"/>
      <c r="AG34" s="221"/>
      <c r="AH34" s="284"/>
      <c r="AI34" s="217"/>
      <c r="AJ34" s="285"/>
      <c r="AK34" s="221"/>
      <c r="AL34" s="221"/>
    </row>
    <row r="35" ht="18.0" customHeight="1">
      <c r="A35" s="10"/>
      <c r="B35" s="198"/>
      <c r="C35" s="209"/>
      <c r="D35" s="77"/>
      <c r="E35" s="206"/>
      <c r="F35" s="207"/>
      <c r="G35" s="208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206"/>
      <c r="T35" s="286"/>
      <c r="U35" s="259"/>
      <c r="V35" s="281"/>
      <c r="W35" s="282"/>
      <c r="X35" s="282"/>
      <c r="Y35" s="282"/>
      <c r="Z35" s="221"/>
      <c r="AA35" s="283"/>
      <c r="AB35" s="129"/>
      <c r="AC35" s="214"/>
      <c r="AD35" s="219"/>
      <c r="AE35" s="219"/>
      <c r="AF35" s="219"/>
      <c r="AG35" s="221"/>
      <c r="AH35" s="284"/>
      <c r="AI35" s="217"/>
      <c r="AJ35" s="285"/>
      <c r="AK35" s="221"/>
      <c r="AL35" s="221"/>
    </row>
    <row r="36" ht="18.0" customHeight="1">
      <c r="A36" s="10"/>
      <c r="B36" s="198"/>
      <c r="C36" s="77"/>
      <c r="D36" s="77"/>
      <c r="E36" s="206"/>
      <c r="F36" s="207"/>
      <c r="G36" s="208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206"/>
      <c r="T36" s="286"/>
      <c r="U36" s="259"/>
      <c r="V36" s="281"/>
      <c r="W36" s="282"/>
      <c r="X36" s="282"/>
      <c r="Y36" s="282"/>
      <c r="Z36" s="221"/>
      <c r="AA36" s="283"/>
      <c r="AB36" s="129"/>
      <c r="AC36" s="214"/>
      <c r="AD36" s="219"/>
      <c r="AE36" s="219"/>
      <c r="AF36" s="219"/>
      <c r="AG36" s="221"/>
      <c r="AH36" s="284"/>
      <c r="AI36" s="217"/>
      <c r="AJ36" s="285"/>
      <c r="AK36" s="221"/>
      <c r="AL36" s="221"/>
    </row>
    <row r="37" ht="18.0" customHeight="1">
      <c r="A37" s="10"/>
      <c r="B37" s="198"/>
      <c r="C37" s="77"/>
      <c r="D37" s="77"/>
      <c r="E37" s="206"/>
      <c r="F37" s="207"/>
      <c r="G37" s="208"/>
      <c r="H37" s="201"/>
      <c r="I37" s="129"/>
      <c r="J37" s="198"/>
      <c r="K37" s="209"/>
      <c r="L37" s="209"/>
      <c r="M37" s="209"/>
      <c r="N37" s="199"/>
      <c r="O37" s="200"/>
      <c r="P37" s="201"/>
      <c r="Q37" s="202"/>
      <c r="R37" s="203" t="str">
        <f t="shared" si="19"/>
        <v/>
      </c>
      <c r="S37" s="206"/>
      <c r="T37" s="286"/>
      <c r="U37" s="259"/>
      <c r="V37" s="281"/>
      <c r="W37" s="282"/>
      <c r="X37" s="282"/>
      <c r="Y37" s="282"/>
      <c r="Z37" s="221"/>
      <c r="AA37" s="283"/>
      <c r="AB37" s="129"/>
      <c r="AC37" s="214"/>
      <c r="AD37" s="219"/>
      <c r="AE37" s="219"/>
      <c r="AF37" s="219"/>
      <c r="AG37" s="221"/>
      <c r="AH37" s="284"/>
      <c r="AI37" s="217"/>
      <c r="AJ37" s="285"/>
      <c r="AK37" s="221"/>
      <c r="AL37" s="221"/>
    </row>
    <row r="38" ht="18.0" customHeight="1">
      <c r="A38" s="10"/>
      <c r="B38" s="198"/>
      <c r="C38" s="77"/>
      <c r="D38" s="77"/>
      <c r="E38" s="206"/>
      <c r="F38" s="207"/>
      <c r="G38" s="208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206"/>
      <c r="T38" s="286"/>
      <c r="U38" s="259"/>
      <c r="V38" s="281"/>
      <c r="W38" s="282"/>
      <c r="X38" s="282"/>
      <c r="Y38" s="282"/>
      <c r="Z38" s="221"/>
      <c r="AA38" s="283"/>
      <c r="AB38" s="129"/>
      <c r="AC38" s="214"/>
      <c r="AD38" s="219"/>
      <c r="AE38" s="219"/>
      <c r="AF38" s="219"/>
      <c r="AG38" s="221"/>
      <c r="AH38" s="284"/>
      <c r="AI38" s="217"/>
      <c r="AJ38" s="285"/>
      <c r="AK38" s="221"/>
      <c r="AL38" s="221"/>
    </row>
    <row r="39" ht="18.0" customHeight="1">
      <c r="A39" s="10"/>
      <c r="B39" s="213"/>
      <c r="C39" s="77"/>
      <c r="D39" s="77"/>
      <c r="E39" s="206"/>
      <c r="F39" s="207"/>
      <c r="G39" s="208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287"/>
      <c r="T39" s="286"/>
      <c r="U39" s="259"/>
      <c r="V39" s="281"/>
      <c r="W39" s="282"/>
      <c r="X39" s="282"/>
      <c r="Y39" s="282"/>
      <c r="Z39" s="221"/>
      <c r="AA39" s="283"/>
      <c r="AB39" s="129"/>
      <c r="AC39" s="214"/>
      <c r="AD39" s="219"/>
      <c r="AE39" s="219"/>
      <c r="AF39" s="219"/>
      <c r="AG39" s="221"/>
      <c r="AH39" s="284"/>
      <c r="AI39" s="217"/>
      <c r="AJ39" s="285"/>
      <c r="AK39" s="221"/>
      <c r="AL39" s="221"/>
    </row>
    <row r="40" ht="18.0" customHeight="1">
      <c r="A40" s="10"/>
      <c r="B40" s="198"/>
      <c r="C40" s="77"/>
      <c r="D40" s="77"/>
      <c r="E40" s="206"/>
      <c r="F40" s="207"/>
      <c r="G40" s="208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206"/>
      <c r="T40" s="286"/>
      <c r="U40" s="259"/>
      <c r="V40" s="281"/>
      <c r="W40" s="282"/>
      <c r="X40" s="282"/>
      <c r="Y40" s="282"/>
      <c r="Z40" s="221"/>
      <c r="AA40" s="283"/>
      <c r="AB40" s="129"/>
      <c r="AC40" s="214"/>
      <c r="AD40" s="219"/>
      <c r="AE40" s="219"/>
      <c r="AF40" s="219"/>
      <c r="AG40" s="221"/>
      <c r="AH40" s="284"/>
      <c r="AI40" s="217"/>
      <c r="AJ40" s="285"/>
      <c r="AK40" s="221"/>
      <c r="AL40" s="221"/>
    </row>
    <row r="41" ht="18.0" customHeight="1">
      <c r="A41" s="10"/>
      <c r="B41" s="198"/>
      <c r="C41" s="77"/>
      <c r="D41" s="77"/>
      <c r="E41" s="206"/>
      <c r="F41" s="207"/>
      <c r="G41" s="208"/>
      <c r="H41" s="201"/>
      <c r="I41" s="129"/>
      <c r="J41" s="198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206"/>
      <c r="T41" s="286"/>
      <c r="U41" s="259"/>
      <c r="V41" s="281"/>
      <c r="W41" s="282"/>
      <c r="X41" s="282"/>
      <c r="Y41" s="282"/>
      <c r="Z41" s="221"/>
      <c r="AA41" s="283"/>
      <c r="AB41" s="129"/>
      <c r="AC41" s="214"/>
      <c r="AD41" s="219"/>
      <c r="AE41" s="219"/>
      <c r="AF41" s="219"/>
      <c r="AG41" s="221"/>
      <c r="AH41" s="284"/>
      <c r="AI41" s="217"/>
      <c r="AJ41" s="285"/>
      <c r="AK41" s="221"/>
      <c r="AL41" s="221"/>
    </row>
    <row r="42" ht="18.0" customHeight="1">
      <c r="A42" s="10"/>
      <c r="B42" s="198"/>
      <c r="C42" s="77"/>
      <c r="D42" s="77"/>
      <c r="E42" s="206"/>
      <c r="F42" s="207"/>
      <c r="G42" s="208"/>
      <c r="H42" s="201"/>
      <c r="I42" s="129"/>
      <c r="J42" s="213"/>
      <c r="K42" s="209"/>
      <c r="L42" s="209"/>
      <c r="M42" s="209"/>
      <c r="N42" s="199"/>
      <c r="O42" s="200"/>
      <c r="P42" s="202"/>
      <c r="Q42" s="202"/>
      <c r="R42" s="203" t="str">
        <f t="shared" si="19"/>
        <v/>
      </c>
      <c r="S42" s="287"/>
      <c r="T42" s="286"/>
      <c r="U42" s="259"/>
      <c r="V42" s="281"/>
      <c r="W42" s="282"/>
      <c r="X42" s="282"/>
      <c r="Y42" s="282"/>
      <c r="Z42" s="221"/>
      <c r="AA42" s="283"/>
      <c r="AB42" s="129"/>
      <c r="AC42" s="214"/>
      <c r="AD42" s="219"/>
      <c r="AE42" s="219"/>
      <c r="AF42" s="219"/>
      <c r="AG42" s="221"/>
      <c r="AH42" s="284"/>
      <c r="AI42" s="217"/>
      <c r="AJ42" s="285"/>
      <c r="AK42" s="221"/>
      <c r="AL42" s="221"/>
    </row>
    <row r="43" ht="18.0" customHeight="1">
      <c r="A43" s="10"/>
      <c r="B43" s="198"/>
      <c r="C43" s="77"/>
      <c r="D43" s="77"/>
      <c r="E43" s="206"/>
      <c r="F43" s="207"/>
      <c r="G43" s="208"/>
      <c r="H43" s="201"/>
      <c r="I43" s="129"/>
      <c r="J43" s="213"/>
      <c r="K43" s="209"/>
      <c r="L43" s="209"/>
      <c r="M43" s="209"/>
      <c r="N43" s="199"/>
      <c r="O43" s="200"/>
      <c r="P43" s="212"/>
      <c r="Q43" s="212"/>
      <c r="R43" s="203" t="str">
        <f t="shared" si="19"/>
        <v/>
      </c>
      <c r="S43" s="287"/>
      <c r="T43" s="286"/>
      <c r="U43" s="259"/>
      <c r="V43" s="281"/>
      <c r="W43" s="282"/>
      <c r="X43" s="282"/>
      <c r="Y43" s="282"/>
      <c r="Z43" s="221"/>
      <c r="AA43" s="283"/>
      <c r="AB43" s="129"/>
      <c r="AC43" s="214"/>
      <c r="AD43" s="219"/>
      <c r="AE43" s="219"/>
      <c r="AF43" s="219"/>
      <c r="AG43" s="221"/>
      <c r="AH43" s="284"/>
      <c r="AI43" s="217"/>
      <c r="AJ43" s="285"/>
      <c r="AK43" s="221"/>
      <c r="AL43" s="221"/>
    </row>
    <row r="44" ht="18.0" customHeight="1">
      <c r="A44" s="10"/>
      <c r="B44" s="198"/>
      <c r="C44" s="77"/>
      <c r="D44" s="77"/>
      <c r="E44" s="206"/>
      <c r="F44" s="207"/>
      <c r="G44" s="208"/>
      <c r="H44" s="201"/>
      <c r="I44" s="129"/>
      <c r="J44" s="213"/>
      <c r="K44" s="209"/>
      <c r="L44" s="209"/>
      <c r="M44" s="209"/>
      <c r="N44" s="199"/>
      <c r="O44" s="200"/>
      <c r="P44" s="212"/>
      <c r="Q44" s="212"/>
      <c r="R44" s="203" t="str">
        <f t="shared" si="19"/>
        <v/>
      </c>
      <c r="S44" s="287"/>
      <c r="T44" s="286"/>
      <c r="U44" s="259"/>
      <c r="V44" s="281"/>
      <c r="W44" s="282"/>
      <c r="X44" s="282"/>
      <c r="Y44" s="282"/>
      <c r="Z44" s="221"/>
      <c r="AA44" s="283"/>
      <c r="AB44" s="129"/>
      <c r="AC44" s="214"/>
      <c r="AD44" s="219"/>
      <c r="AE44" s="219"/>
      <c r="AF44" s="219"/>
      <c r="AG44" s="221"/>
      <c r="AH44" s="284"/>
      <c r="AI44" s="217"/>
      <c r="AJ44" s="285"/>
      <c r="AK44" s="221"/>
      <c r="AL44" s="221"/>
    </row>
    <row r="45" ht="18.0" customHeight="1">
      <c r="A45" s="10"/>
      <c r="B45" s="198"/>
      <c r="C45" s="77"/>
      <c r="D45" s="77"/>
      <c r="E45" s="206"/>
      <c r="F45" s="207"/>
      <c r="G45" s="208"/>
      <c r="H45" s="201"/>
      <c r="I45" s="129"/>
      <c r="J45" s="28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287"/>
      <c r="T45" s="286"/>
      <c r="U45" s="259"/>
      <c r="V45" s="281"/>
      <c r="W45" s="282"/>
      <c r="X45" s="282"/>
      <c r="Y45" s="282"/>
      <c r="Z45" s="221"/>
      <c r="AA45" s="283"/>
      <c r="AB45" s="129"/>
      <c r="AC45" s="214"/>
      <c r="AD45" s="219"/>
      <c r="AE45" s="219"/>
      <c r="AF45" s="219"/>
      <c r="AG45" s="221"/>
      <c r="AH45" s="284"/>
      <c r="AI45" s="217"/>
      <c r="AJ45" s="285"/>
      <c r="AK45" s="221"/>
      <c r="AL45" s="221"/>
    </row>
    <row r="46" ht="18.0" customHeight="1">
      <c r="A46" s="10"/>
      <c r="B46" s="198"/>
      <c r="C46" s="77"/>
      <c r="D46" s="77"/>
      <c r="E46" s="206"/>
      <c r="F46" s="207"/>
      <c r="G46" s="208"/>
      <c r="H46" s="201"/>
      <c r="I46" s="129"/>
      <c r="J46" s="288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287"/>
      <c r="T46" s="286"/>
      <c r="U46" s="259"/>
      <c r="V46" s="281"/>
      <c r="W46" s="282"/>
      <c r="X46" s="282"/>
      <c r="Y46" s="282"/>
      <c r="Z46" s="221"/>
      <c r="AA46" s="283"/>
      <c r="AB46" s="129"/>
      <c r="AC46" s="214"/>
      <c r="AD46" s="219"/>
      <c r="AE46" s="219"/>
      <c r="AF46" s="219"/>
      <c r="AG46" s="221"/>
      <c r="AH46" s="284"/>
      <c r="AI46" s="217"/>
      <c r="AJ46" s="285"/>
      <c r="AK46" s="221"/>
      <c r="AL46" s="221"/>
    </row>
    <row r="47" ht="18.0" customHeight="1">
      <c r="A47" s="10"/>
      <c r="B47" s="198"/>
      <c r="C47" s="77"/>
      <c r="D47" s="77"/>
      <c r="E47" s="206"/>
      <c r="F47" s="207"/>
      <c r="G47" s="208"/>
      <c r="H47" s="201"/>
      <c r="I47" s="129"/>
      <c r="J47" s="288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287"/>
      <c r="T47" s="286"/>
      <c r="U47" s="259"/>
      <c r="V47" s="281"/>
      <c r="W47" s="282"/>
      <c r="X47" s="282"/>
      <c r="Y47" s="282"/>
      <c r="Z47" s="221"/>
      <c r="AA47" s="283"/>
      <c r="AB47" s="129"/>
      <c r="AC47" s="214"/>
      <c r="AD47" s="219"/>
      <c r="AE47" s="219"/>
      <c r="AF47" s="219"/>
      <c r="AG47" s="221"/>
      <c r="AH47" s="284"/>
      <c r="AI47" s="217"/>
      <c r="AJ47" s="285"/>
      <c r="AK47" s="221"/>
      <c r="AL47" s="221"/>
    </row>
    <row r="48" ht="18.0" customHeight="1">
      <c r="A48" s="10"/>
      <c r="B48" s="198"/>
      <c r="C48" s="77"/>
      <c r="D48" s="77"/>
      <c r="E48" s="206"/>
      <c r="F48" s="207"/>
      <c r="G48" s="208"/>
      <c r="H48" s="201"/>
      <c r="I48" s="129"/>
      <c r="J48" s="288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287"/>
      <c r="T48" s="286"/>
      <c r="U48" s="259"/>
      <c r="V48" s="281"/>
      <c r="W48" s="282"/>
      <c r="X48" s="282"/>
      <c r="Y48" s="282"/>
      <c r="Z48" s="221"/>
      <c r="AA48" s="283"/>
      <c r="AB48" s="129"/>
      <c r="AC48" s="214"/>
      <c r="AD48" s="219"/>
      <c r="AE48" s="219"/>
      <c r="AF48" s="219"/>
      <c r="AG48" s="221"/>
      <c r="AH48" s="284"/>
      <c r="AI48" s="217"/>
      <c r="AJ48" s="285"/>
      <c r="AK48" s="221"/>
      <c r="AL48" s="221"/>
    </row>
    <row r="49" ht="18.0" customHeight="1">
      <c r="A49" s="10"/>
      <c r="B49" s="198"/>
      <c r="C49" s="77"/>
      <c r="D49" s="77"/>
      <c r="E49" s="206"/>
      <c r="F49" s="207"/>
      <c r="G49" s="208"/>
      <c r="H49" s="201"/>
      <c r="I49" s="129"/>
      <c r="J49" s="288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287"/>
      <c r="T49" s="286"/>
      <c r="U49" s="259"/>
      <c r="V49" s="281"/>
      <c r="W49" s="282"/>
      <c r="X49" s="282"/>
      <c r="Y49" s="282"/>
      <c r="Z49" s="221"/>
      <c r="AA49" s="283"/>
      <c r="AB49" s="129"/>
      <c r="AC49" s="214"/>
      <c r="AD49" s="219"/>
      <c r="AE49" s="219"/>
      <c r="AF49" s="219"/>
      <c r="AG49" s="221"/>
      <c r="AH49" s="284"/>
      <c r="AI49" s="217"/>
      <c r="AJ49" s="285"/>
      <c r="AK49" s="221"/>
      <c r="AL49" s="221"/>
    </row>
    <row r="50" ht="18.0" customHeight="1">
      <c r="A50" s="10"/>
      <c r="B50" s="198"/>
      <c r="C50" s="77"/>
      <c r="D50" s="77"/>
      <c r="E50" s="206"/>
      <c r="F50" s="207"/>
      <c r="G50" s="208"/>
      <c r="H50" s="201"/>
      <c r="I50" s="129"/>
      <c r="J50" s="288"/>
      <c r="K50" s="209"/>
      <c r="L50" s="209"/>
      <c r="M50" s="209"/>
      <c r="N50" s="199"/>
      <c r="O50" s="289"/>
      <c r="P50" s="290"/>
      <c r="Q50" s="290"/>
      <c r="R50" s="203" t="str">
        <f t="shared" si="19"/>
        <v/>
      </c>
      <c r="S50" s="287"/>
      <c r="T50" s="286"/>
      <c r="U50" s="259"/>
      <c r="V50" s="281"/>
      <c r="W50" s="282"/>
      <c r="X50" s="282"/>
      <c r="Y50" s="282"/>
      <c r="Z50" s="221"/>
      <c r="AA50" s="283"/>
      <c r="AB50" s="129"/>
      <c r="AC50" s="214"/>
      <c r="AD50" s="219"/>
      <c r="AE50" s="219"/>
      <c r="AF50" s="219"/>
      <c r="AG50" s="221"/>
      <c r="AH50" s="284"/>
      <c r="AI50" s="217"/>
      <c r="AJ50" s="285"/>
      <c r="AK50" s="221"/>
      <c r="AL50" s="221"/>
    </row>
    <row r="51" ht="18.0" customHeight="1">
      <c r="A51" s="10"/>
      <c r="B51" s="198"/>
      <c r="C51" s="77"/>
      <c r="D51" s="77"/>
      <c r="E51" s="206"/>
      <c r="F51" s="207"/>
      <c r="G51" s="208"/>
      <c r="H51" s="201"/>
      <c r="I51" s="129"/>
      <c r="J51" s="288"/>
      <c r="K51" s="209"/>
      <c r="L51" s="209"/>
      <c r="M51" s="209"/>
      <c r="N51" s="199"/>
      <c r="O51" s="289"/>
      <c r="P51" s="290"/>
      <c r="Q51" s="290"/>
      <c r="R51" s="203" t="str">
        <f t="shared" si="19"/>
        <v/>
      </c>
      <c r="S51" s="287"/>
      <c r="T51" s="286"/>
      <c r="U51" s="259"/>
      <c r="V51" s="281"/>
      <c r="W51" s="282"/>
      <c r="X51" s="282"/>
      <c r="Y51" s="282"/>
      <c r="Z51" s="221"/>
      <c r="AA51" s="283"/>
      <c r="AB51" s="129"/>
      <c r="AC51" s="214"/>
      <c r="AD51" s="219"/>
      <c r="AE51" s="219"/>
      <c r="AF51" s="219"/>
      <c r="AG51" s="221"/>
      <c r="AH51" s="284"/>
      <c r="AI51" s="217"/>
      <c r="AJ51" s="285"/>
      <c r="AK51" s="221"/>
      <c r="AL51" s="221"/>
    </row>
    <row r="52" ht="18.0" customHeight="1">
      <c r="A52" s="10"/>
      <c r="B52" s="198"/>
      <c r="C52" s="77"/>
      <c r="D52" s="77"/>
      <c r="E52" s="206"/>
      <c r="F52" s="207"/>
      <c r="G52" s="208"/>
      <c r="H52" s="201"/>
      <c r="I52" s="129"/>
      <c r="J52" s="288"/>
      <c r="K52" s="209"/>
      <c r="L52" s="209"/>
      <c r="M52" s="209"/>
      <c r="N52" s="199"/>
      <c r="O52" s="289"/>
      <c r="P52" s="290"/>
      <c r="Q52" s="290"/>
      <c r="R52" s="203" t="str">
        <f t="shared" si="19"/>
        <v/>
      </c>
      <c r="S52" s="287"/>
      <c r="T52" s="286"/>
      <c r="U52" s="259"/>
      <c r="V52" s="281"/>
      <c r="W52" s="282"/>
      <c r="X52" s="282"/>
      <c r="Y52" s="282"/>
      <c r="Z52" s="221"/>
      <c r="AA52" s="283"/>
      <c r="AB52" s="129"/>
      <c r="AC52" s="214"/>
      <c r="AD52" s="219"/>
      <c r="AE52" s="219"/>
      <c r="AF52" s="219"/>
      <c r="AG52" s="221"/>
      <c r="AH52" s="284"/>
      <c r="AI52" s="217"/>
      <c r="AJ52" s="285"/>
      <c r="AK52" s="221"/>
      <c r="AL52" s="221"/>
    </row>
    <row r="53" ht="18.0" customHeight="1">
      <c r="A53" s="10"/>
      <c r="B53" s="198"/>
      <c r="C53" s="77"/>
      <c r="D53" s="77"/>
      <c r="E53" s="206"/>
      <c r="F53" s="207"/>
      <c r="G53" s="208"/>
      <c r="H53" s="201"/>
      <c r="I53" s="129"/>
      <c r="J53" s="213"/>
      <c r="K53" s="209"/>
      <c r="L53" s="209"/>
      <c r="M53" s="209"/>
      <c r="N53" s="199"/>
      <c r="O53" s="200"/>
      <c r="P53" s="290"/>
      <c r="Q53" s="290"/>
      <c r="R53" s="203" t="str">
        <f t="shared" si="19"/>
        <v/>
      </c>
      <c r="S53" s="287"/>
      <c r="T53" s="286"/>
      <c r="U53" s="259"/>
      <c r="V53" s="281"/>
      <c r="W53" s="282"/>
      <c r="X53" s="282"/>
      <c r="Y53" s="282"/>
      <c r="Z53" s="221"/>
      <c r="AA53" s="283"/>
      <c r="AB53" s="129"/>
      <c r="AC53" s="214"/>
      <c r="AD53" s="219"/>
      <c r="AE53" s="219"/>
      <c r="AF53" s="219"/>
      <c r="AG53" s="221"/>
      <c r="AH53" s="284"/>
      <c r="AI53" s="217"/>
      <c r="AJ53" s="285"/>
      <c r="AK53" s="221"/>
      <c r="AL53" s="221"/>
    </row>
    <row r="54" ht="18.0" customHeight="1">
      <c r="A54" s="10"/>
      <c r="B54" s="214"/>
      <c r="C54" s="215"/>
      <c r="D54" s="215"/>
      <c r="E54" s="216"/>
      <c r="F54" s="216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216"/>
      <c r="U54" s="259"/>
      <c r="V54" s="281"/>
      <c r="W54" s="282"/>
      <c r="X54" s="282"/>
      <c r="Y54" s="282"/>
      <c r="Z54" s="221"/>
      <c r="AA54" s="285"/>
      <c r="AB54" s="129"/>
      <c r="AC54" s="214"/>
      <c r="AD54" s="219"/>
      <c r="AE54" s="219"/>
      <c r="AF54" s="219"/>
      <c r="AG54" s="221"/>
      <c r="AH54" s="291"/>
      <c r="AI54" s="217"/>
      <c r="AJ54" s="285"/>
      <c r="AK54" s="221"/>
      <c r="AL54" s="221"/>
    </row>
    <row r="55" ht="19.5" customHeight="1">
      <c r="A55" s="10"/>
      <c r="B55" s="214"/>
      <c r="C55" s="219"/>
      <c r="D55" s="219"/>
      <c r="E55" s="221"/>
      <c r="F55" s="221"/>
      <c r="G55" s="221"/>
      <c r="H55" s="217"/>
      <c r="I55" s="129"/>
      <c r="J55" s="10"/>
      <c r="K55" s="222" t="s">
        <v>191</v>
      </c>
      <c r="L55" s="223">
        <f>'예산'!D40</f>
        <v>0</v>
      </c>
      <c r="M55" s="219"/>
      <c r="N55" s="219"/>
      <c r="O55" s="221"/>
      <c r="P55" s="221"/>
      <c r="Q55" s="221"/>
      <c r="R55" s="133"/>
      <c r="S55" s="134"/>
      <c r="T55" s="217"/>
      <c r="U55" s="259"/>
      <c r="V55" s="281"/>
      <c r="W55" s="282"/>
      <c r="X55" s="282"/>
      <c r="Y55" s="282"/>
      <c r="Z55" s="221"/>
      <c r="AA55" s="285"/>
      <c r="AB55" s="129"/>
      <c r="AC55" s="10"/>
      <c r="AD55" s="222"/>
      <c r="AE55" s="292"/>
      <c r="AF55" s="223"/>
      <c r="AG55" s="221"/>
      <c r="AH55" s="291"/>
      <c r="AI55" s="217"/>
      <c r="AJ55" s="285"/>
      <c r="AK55" s="217"/>
      <c r="AL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7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294"/>
      <c r="Q56" s="294"/>
      <c r="R56" s="133"/>
      <c r="S56" s="134"/>
      <c r="T56" s="230"/>
      <c r="U56" s="259"/>
      <c r="V56" s="295"/>
      <c r="W56" s="296"/>
      <c r="X56" s="279"/>
      <c r="Y56" s="297"/>
      <c r="Z56" s="294"/>
      <c r="AA56" s="298"/>
      <c r="AB56" s="12"/>
      <c r="AC56" s="299"/>
      <c r="AD56" s="222"/>
      <c r="AE56" s="292"/>
      <c r="AF56" s="223"/>
      <c r="AG56" s="294"/>
      <c r="AH56" s="300"/>
      <c r="AI56" s="134"/>
      <c r="AJ56" s="298"/>
      <c r="AK56" s="301"/>
      <c r="AL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259"/>
      <c r="V57" s="279"/>
      <c r="W57" s="279"/>
      <c r="X57" s="279"/>
      <c r="Y57" s="279"/>
      <c r="Z57" s="229"/>
      <c r="AA57" s="229"/>
      <c r="AB57" s="12"/>
      <c r="AC57" s="229"/>
      <c r="AD57" s="229"/>
      <c r="AE57" s="229"/>
      <c r="AF57" s="229"/>
      <c r="AG57" s="229"/>
      <c r="AH57" s="229"/>
      <c r="AI57" s="229"/>
      <c r="AJ57" s="229"/>
      <c r="AK57" s="229"/>
      <c r="AL57" s="229"/>
    </row>
    <row r="58" ht="18.0" customHeight="1">
      <c r="A58" s="10"/>
      <c r="B58" s="302">
        <v>46054.0</v>
      </c>
      <c r="C58" s="209"/>
      <c r="D58" s="77"/>
      <c r="E58" s="194"/>
      <c r="F58" s="195"/>
      <c r="G58" s="196"/>
      <c r="H58" s="201"/>
      <c r="I58" s="129"/>
      <c r="J58" s="198"/>
      <c r="K58" s="193"/>
      <c r="L58" s="193"/>
      <c r="M58" s="193"/>
      <c r="N58" s="234"/>
      <c r="O58" s="235"/>
      <c r="P58" s="252"/>
      <c r="Q58" s="237"/>
      <c r="R58" s="238" t="str">
        <f t="shared" ref="R58:R77" si="20">IF(P58="","",P58-Q58)</f>
        <v/>
      </c>
      <c r="S58" s="238" t="str">
        <f>IF(R58="","",L55-R58)</f>
        <v/>
      </c>
      <c r="T58" s="234"/>
      <c r="U58" s="259"/>
      <c r="V58" s="281"/>
      <c r="W58" s="282"/>
      <c r="X58" s="282"/>
      <c r="Y58" s="282"/>
      <c r="Z58" s="221"/>
      <c r="AA58" s="283"/>
      <c r="AB58" s="129"/>
      <c r="AC58" s="214"/>
      <c r="AD58" s="219"/>
      <c r="AE58" s="219"/>
      <c r="AF58" s="219"/>
      <c r="AG58" s="221"/>
      <c r="AH58" s="303"/>
      <c r="AI58" s="217"/>
      <c r="AJ58" s="285"/>
      <c r="AK58" s="221"/>
      <c r="AL58" s="221"/>
    </row>
    <row r="59" ht="18.0" customHeight="1">
      <c r="A59" s="10"/>
      <c r="B59" s="213"/>
      <c r="C59" s="209"/>
      <c r="D59" s="77"/>
      <c r="E59" s="206"/>
      <c r="F59" s="207"/>
      <c r="G59" s="208"/>
      <c r="H59" s="201"/>
      <c r="I59" s="129"/>
      <c r="J59" s="198"/>
      <c r="K59" s="209"/>
      <c r="L59" s="209"/>
      <c r="M59" s="209"/>
      <c r="N59" s="234"/>
      <c r="O59" s="235"/>
      <c r="P59" s="243"/>
      <c r="Q59" s="237"/>
      <c r="R59" s="238" t="str">
        <f t="shared" si="20"/>
        <v/>
      </c>
      <c r="S59" s="238" t="str">
        <f t="shared" ref="S59:S69" si="21">IF(R59="","",S58-R59)</f>
        <v/>
      </c>
      <c r="T59" s="234"/>
      <c r="U59" s="259"/>
      <c r="V59" s="281"/>
      <c r="W59" s="282"/>
      <c r="X59" s="282"/>
      <c r="Y59" s="282"/>
      <c r="Z59" s="221"/>
      <c r="AA59" s="283"/>
      <c r="AB59" s="129"/>
      <c r="AC59" s="214"/>
      <c r="AD59" s="219"/>
      <c r="AE59" s="219"/>
      <c r="AF59" s="219"/>
      <c r="AG59" s="221"/>
      <c r="AH59" s="303"/>
      <c r="AI59" s="217"/>
      <c r="AJ59" s="285"/>
      <c r="AK59" s="221"/>
      <c r="AL59" s="221"/>
    </row>
    <row r="60" ht="18.0" customHeight="1">
      <c r="A60" s="10"/>
      <c r="B60" s="213"/>
      <c r="C60" s="209"/>
      <c r="D60" s="77"/>
      <c r="E60" s="206"/>
      <c r="F60" s="207"/>
      <c r="G60" s="208"/>
      <c r="H60" s="201"/>
      <c r="I60" s="129"/>
      <c r="J60" s="198"/>
      <c r="K60" s="77"/>
      <c r="L60" s="77"/>
      <c r="M60" s="77"/>
      <c r="N60" s="199"/>
      <c r="O60" s="200"/>
      <c r="P60" s="243"/>
      <c r="Q60" s="237"/>
      <c r="R60" s="238" t="str">
        <f t="shared" si="20"/>
        <v/>
      </c>
      <c r="S60" s="238" t="str">
        <f t="shared" si="21"/>
        <v/>
      </c>
      <c r="T60" s="199"/>
      <c r="U60" s="259"/>
      <c r="V60" s="281"/>
      <c r="W60" s="282"/>
      <c r="X60" s="282"/>
      <c r="Y60" s="282"/>
      <c r="Z60" s="221"/>
      <c r="AA60" s="283"/>
      <c r="AB60" s="129"/>
      <c r="AC60" s="214"/>
      <c r="AD60" s="219"/>
      <c r="AE60" s="219"/>
      <c r="AF60" s="219"/>
      <c r="AG60" s="221"/>
      <c r="AH60" s="303"/>
      <c r="AI60" s="217"/>
      <c r="AJ60" s="285"/>
      <c r="AK60" s="221"/>
      <c r="AL60" s="221"/>
    </row>
    <row r="61" ht="18.0" customHeight="1">
      <c r="A61" s="10"/>
      <c r="B61" s="213"/>
      <c r="C61" s="209"/>
      <c r="D61" s="77"/>
      <c r="E61" s="206"/>
      <c r="F61" s="207"/>
      <c r="G61" s="208"/>
      <c r="H61" s="201"/>
      <c r="I61" s="129"/>
      <c r="J61" s="198"/>
      <c r="K61" s="77"/>
      <c r="L61" s="77"/>
      <c r="M61" s="77"/>
      <c r="N61" s="199"/>
      <c r="O61" s="200"/>
      <c r="P61" s="243"/>
      <c r="Q61" s="237"/>
      <c r="R61" s="238" t="str">
        <f t="shared" si="20"/>
        <v/>
      </c>
      <c r="S61" s="238" t="str">
        <f t="shared" si="21"/>
        <v/>
      </c>
      <c r="T61" s="234"/>
      <c r="U61" s="259"/>
      <c r="V61" s="281"/>
      <c r="W61" s="282"/>
      <c r="X61" s="282"/>
      <c r="Y61" s="282"/>
      <c r="Z61" s="221"/>
      <c r="AA61" s="283"/>
      <c r="AB61" s="129"/>
      <c r="AC61" s="214"/>
      <c r="AD61" s="219"/>
      <c r="AE61" s="219"/>
      <c r="AF61" s="219"/>
      <c r="AG61" s="221"/>
      <c r="AH61" s="303"/>
      <c r="AI61" s="217"/>
      <c r="AJ61" s="285"/>
      <c r="AK61" s="221"/>
      <c r="AL61" s="221"/>
    </row>
    <row r="62" ht="18.0" customHeight="1">
      <c r="A62" s="10"/>
      <c r="B62" s="213"/>
      <c r="C62" s="209"/>
      <c r="D62" s="77"/>
      <c r="E62" s="206"/>
      <c r="F62" s="207"/>
      <c r="G62" s="208"/>
      <c r="H62" s="201"/>
      <c r="I62" s="129"/>
      <c r="J62" s="198"/>
      <c r="K62" s="209"/>
      <c r="L62" s="209"/>
      <c r="M62" s="209"/>
      <c r="N62" s="234"/>
      <c r="O62" s="235"/>
      <c r="P62" s="243"/>
      <c r="Q62" s="237"/>
      <c r="R62" s="238" t="str">
        <f t="shared" si="20"/>
        <v/>
      </c>
      <c r="S62" s="238" t="str">
        <f t="shared" si="21"/>
        <v/>
      </c>
      <c r="T62" s="199"/>
      <c r="U62" s="259"/>
      <c r="V62" s="281"/>
      <c r="W62" s="282"/>
      <c r="X62" s="282"/>
      <c r="Y62" s="282"/>
      <c r="Z62" s="221"/>
      <c r="AA62" s="283"/>
      <c r="AB62" s="129"/>
      <c r="AC62" s="214"/>
      <c r="AD62" s="219"/>
      <c r="AE62" s="219"/>
      <c r="AF62" s="219"/>
      <c r="AG62" s="221"/>
      <c r="AH62" s="303"/>
      <c r="AI62" s="217"/>
      <c r="AJ62" s="285"/>
      <c r="AK62" s="221"/>
      <c r="AL62" s="221"/>
    </row>
    <row r="63" ht="18.0" customHeight="1">
      <c r="A63" s="10"/>
      <c r="B63" s="213"/>
      <c r="C63" s="209"/>
      <c r="D63" s="77"/>
      <c r="E63" s="206"/>
      <c r="F63" s="207"/>
      <c r="G63" s="208"/>
      <c r="H63" s="201"/>
      <c r="I63" s="129"/>
      <c r="J63" s="198"/>
      <c r="K63" s="77"/>
      <c r="L63" s="77"/>
      <c r="M63" s="77"/>
      <c r="N63" s="199"/>
      <c r="O63" s="200"/>
      <c r="P63" s="243"/>
      <c r="Q63" s="237"/>
      <c r="R63" s="238" t="str">
        <f t="shared" si="20"/>
        <v/>
      </c>
      <c r="S63" s="238" t="str">
        <f t="shared" si="21"/>
        <v/>
      </c>
      <c r="T63" s="234"/>
      <c r="U63" s="259"/>
      <c r="V63" s="281"/>
      <c r="W63" s="282"/>
      <c r="X63" s="282"/>
      <c r="Y63" s="282"/>
      <c r="Z63" s="221"/>
      <c r="AA63" s="283"/>
      <c r="AB63" s="129"/>
      <c r="AC63" s="214"/>
      <c r="AD63" s="219"/>
      <c r="AE63" s="219"/>
      <c r="AF63" s="219"/>
      <c r="AG63" s="221"/>
      <c r="AH63" s="303"/>
      <c r="AI63" s="217"/>
      <c r="AJ63" s="285"/>
      <c r="AK63" s="221"/>
      <c r="AL63" s="221"/>
    </row>
    <row r="64" ht="18.0" customHeight="1">
      <c r="A64" s="10"/>
      <c r="B64" s="213"/>
      <c r="C64" s="209"/>
      <c r="D64" s="77"/>
      <c r="E64" s="206"/>
      <c r="F64" s="207"/>
      <c r="G64" s="208"/>
      <c r="H64" s="201"/>
      <c r="I64" s="129"/>
      <c r="J64" s="198"/>
      <c r="K64" s="209"/>
      <c r="L64" s="209"/>
      <c r="M64" s="209"/>
      <c r="N64" s="234"/>
      <c r="O64" s="235"/>
      <c r="P64" s="243"/>
      <c r="Q64" s="237"/>
      <c r="R64" s="238" t="str">
        <f t="shared" si="20"/>
        <v/>
      </c>
      <c r="S64" s="238" t="str">
        <f t="shared" si="21"/>
        <v/>
      </c>
      <c r="T64" s="199"/>
      <c r="U64" s="259"/>
      <c r="V64" s="281"/>
      <c r="W64" s="282"/>
      <c r="X64" s="282"/>
      <c r="Y64" s="282"/>
      <c r="Z64" s="221"/>
      <c r="AA64" s="283"/>
      <c r="AB64" s="129"/>
      <c r="AC64" s="214"/>
      <c r="AD64" s="219"/>
      <c r="AE64" s="219"/>
      <c r="AF64" s="219"/>
      <c r="AG64" s="221"/>
      <c r="AH64" s="303"/>
      <c r="AI64" s="217"/>
      <c r="AJ64" s="285"/>
      <c r="AK64" s="221"/>
      <c r="AL64" s="221"/>
    </row>
    <row r="65" ht="18.0" customHeight="1">
      <c r="A65" s="10"/>
      <c r="B65" s="213"/>
      <c r="C65" s="209"/>
      <c r="D65" s="77"/>
      <c r="E65" s="206"/>
      <c r="F65" s="207"/>
      <c r="G65" s="208"/>
      <c r="H65" s="201"/>
      <c r="I65" s="129"/>
      <c r="J65" s="198"/>
      <c r="K65" s="77"/>
      <c r="L65" s="77"/>
      <c r="M65" s="77"/>
      <c r="N65" s="234"/>
      <c r="O65" s="200"/>
      <c r="P65" s="243"/>
      <c r="Q65" s="237"/>
      <c r="R65" s="238" t="str">
        <f t="shared" si="20"/>
        <v/>
      </c>
      <c r="S65" s="238" t="str">
        <f t="shared" si="21"/>
        <v/>
      </c>
      <c r="T65" s="199"/>
      <c r="U65" s="259"/>
      <c r="V65" s="281"/>
      <c r="W65" s="282"/>
      <c r="X65" s="282"/>
      <c r="Y65" s="282"/>
      <c r="Z65" s="221"/>
      <c r="AA65" s="283"/>
      <c r="AB65" s="129"/>
      <c r="AC65" s="214"/>
      <c r="AD65" s="219"/>
      <c r="AE65" s="219"/>
      <c r="AF65" s="219"/>
      <c r="AG65" s="221"/>
      <c r="AH65" s="303"/>
      <c r="AI65" s="217"/>
      <c r="AJ65" s="285"/>
      <c r="AK65" s="221"/>
      <c r="AL65" s="221"/>
    </row>
    <row r="66" ht="18.0" customHeight="1">
      <c r="A66" s="10"/>
      <c r="B66" s="213"/>
      <c r="C66" s="209"/>
      <c r="D66" s="77"/>
      <c r="E66" s="206"/>
      <c r="F66" s="207"/>
      <c r="G66" s="208"/>
      <c r="H66" s="201"/>
      <c r="I66" s="129"/>
      <c r="J66" s="213"/>
      <c r="K66" s="77"/>
      <c r="L66" s="77"/>
      <c r="M66" s="77"/>
      <c r="N66" s="234"/>
      <c r="O66" s="200"/>
      <c r="P66" s="244"/>
      <c r="Q66" s="212"/>
      <c r="R66" s="238" t="str">
        <f t="shared" si="20"/>
        <v/>
      </c>
      <c r="S66" s="245" t="str">
        <f t="shared" si="21"/>
        <v/>
      </c>
      <c r="T66" s="199"/>
      <c r="U66" s="259"/>
      <c r="V66" s="281"/>
      <c r="W66" s="282"/>
      <c r="X66" s="282"/>
      <c r="Y66" s="282"/>
      <c r="Z66" s="221"/>
      <c r="AA66" s="283"/>
      <c r="AB66" s="129"/>
      <c r="AC66" s="214"/>
      <c r="AD66" s="219"/>
      <c r="AE66" s="219"/>
      <c r="AF66" s="219"/>
      <c r="AG66" s="221"/>
      <c r="AH66" s="303"/>
      <c r="AI66" s="217"/>
      <c r="AJ66" s="285"/>
      <c r="AK66" s="221"/>
      <c r="AL66" s="221"/>
    </row>
    <row r="67" ht="18.0" customHeight="1">
      <c r="A67" s="10"/>
      <c r="B67" s="213"/>
      <c r="C67" s="209"/>
      <c r="D67" s="77"/>
      <c r="E67" s="206"/>
      <c r="F67" s="207"/>
      <c r="G67" s="208"/>
      <c r="H67" s="201"/>
      <c r="I67" s="129"/>
      <c r="J67" s="213"/>
      <c r="K67" s="77"/>
      <c r="L67" s="77"/>
      <c r="M67" s="77"/>
      <c r="N67" s="234"/>
      <c r="O67" s="200"/>
      <c r="P67" s="244"/>
      <c r="Q67" s="212"/>
      <c r="R67" s="238" t="str">
        <f t="shared" si="20"/>
        <v/>
      </c>
      <c r="S67" s="245" t="str">
        <f t="shared" si="21"/>
        <v/>
      </c>
      <c r="T67" s="199"/>
      <c r="U67" s="259"/>
      <c r="V67" s="281"/>
      <c r="W67" s="282"/>
      <c r="X67" s="282"/>
      <c r="Y67" s="282"/>
      <c r="Z67" s="221"/>
      <c r="AA67" s="283"/>
      <c r="AB67" s="129"/>
      <c r="AC67" s="214"/>
      <c r="AD67" s="219"/>
      <c r="AE67" s="219"/>
      <c r="AF67" s="219"/>
      <c r="AG67" s="221"/>
      <c r="AH67" s="303"/>
      <c r="AI67" s="217"/>
      <c r="AJ67" s="285"/>
      <c r="AK67" s="221"/>
      <c r="AL67" s="221"/>
    </row>
    <row r="68" ht="18.0" customHeight="1">
      <c r="A68" s="10"/>
      <c r="B68" s="213"/>
      <c r="C68" s="209"/>
      <c r="D68" s="77"/>
      <c r="E68" s="206"/>
      <c r="F68" s="207"/>
      <c r="G68" s="208"/>
      <c r="H68" s="201"/>
      <c r="I68" s="129"/>
      <c r="J68" s="213"/>
      <c r="K68" s="77"/>
      <c r="L68" s="77"/>
      <c r="M68" s="77"/>
      <c r="N68" s="234"/>
      <c r="O68" s="200"/>
      <c r="P68" s="244"/>
      <c r="Q68" s="212"/>
      <c r="R68" s="238" t="str">
        <f t="shared" si="20"/>
        <v/>
      </c>
      <c r="S68" s="245" t="str">
        <f t="shared" si="21"/>
        <v/>
      </c>
      <c r="T68" s="199"/>
      <c r="U68" s="259"/>
      <c r="V68" s="259"/>
      <c r="W68" s="259"/>
      <c r="X68" s="259"/>
      <c r="Y68" s="282"/>
      <c r="Z68" s="221"/>
      <c r="AA68" s="283"/>
      <c r="AB68" s="129"/>
      <c r="AC68" s="214"/>
      <c r="AD68" s="219"/>
      <c r="AE68" s="219"/>
      <c r="AF68" s="219"/>
      <c r="AG68" s="221"/>
      <c r="AH68" s="303"/>
      <c r="AI68" s="217"/>
      <c r="AJ68" s="285"/>
      <c r="AK68" s="221"/>
      <c r="AL68" s="221"/>
    </row>
    <row r="69" ht="18.0" customHeight="1">
      <c r="A69" s="10"/>
      <c r="B69" s="213"/>
      <c r="C69" s="209"/>
      <c r="D69" s="77"/>
      <c r="E69" s="206"/>
      <c r="F69" s="207"/>
      <c r="G69" s="208"/>
      <c r="H69" s="201"/>
      <c r="I69" s="129"/>
      <c r="J69" s="213"/>
      <c r="K69" s="77"/>
      <c r="L69" s="77"/>
      <c r="M69" s="77"/>
      <c r="N69" s="234"/>
      <c r="O69" s="200"/>
      <c r="P69" s="244"/>
      <c r="Q69" s="212"/>
      <c r="R69" s="238" t="str">
        <f t="shared" si="20"/>
        <v/>
      </c>
      <c r="S69" s="245" t="str">
        <f t="shared" si="21"/>
        <v/>
      </c>
      <c r="T69" s="199"/>
      <c r="U69" s="259"/>
      <c r="V69" s="259"/>
      <c r="W69" s="259"/>
      <c r="X69" s="259"/>
      <c r="Y69" s="282"/>
      <c r="Z69" s="221"/>
      <c r="AA69" s="283"/>
      <c r="AB69" s="129"/>
      <c r="AC69" s="214"/>
      <c r="AD69" s="219"/>
      <c r="AE69" s="219"/>
      <c r="AF69" s="219"/>
      <c r="AG69" s="221"/>
      <c r="AH69" s="303"/>
      <c r="AI69" s="217"/>
      <c r="AJ69" s="285"/>
      <c r="AK69" s="221"/>
      <c r="AL69" s="221"/>
    </row>
    <row r="70" ht="18.0" customHeight="1">
      <c r="A70" s="10"/>
      <c r="B70" s="213"/>
      <c r="C70" s="77"/>
      <c r="D70" s="77"/>
      <c r="E70" s="199"/>
      <c r="F70" s="210"/>
      <c r="G70" s="200"/>
      <c r="H70" s="201"/>
      <c r="I70" s="129"/>
      <c r="J70" s="213"/>
      <c r="K70" s="77"/>
      <c r="L70" s="77"/>
      <c r="M70" s="77"/>
      <c r="N70" s="234"/>
      <c r="O70" s="200"/>
      <c r="P70" s="244"/>
      <c r="Q70" s="212"/>
      <c r="R70" s="238" t="str">
        <f t="shared" si="20"/>
        <v/>
      </c>
      <c r="S70" s="245"/>
      <c r="T70" s="199"/>
      <c r="U70" s="259"/>
      <c r="V70" s="259"/>
      <c r="W70" s="259"/>
      <c r="X70" s="259"/>
      <c r="Y70" s="282"/>
      <c r="Z70" s="221"/>
      <c r="AA70" s="283"/>
      <c r="AB70" s="129"/>
      <c r="AC70" s="214"/>
      <c r="AD70" s="219"/>
      <c r="AE70" s="219"/>
      <c r="AF70" s="219"/>
      <c r="AG70" s="221"/>
      <c r="AH70" s="303"/>
      <c r="AI70" s="217"/>
      <c r="AJ70" s="285"/>
      <c r="AK70" s="221"/>
      <c r="AL70" s="221"/>
    </row>
    <row r="71" ht="18.0" customHeight="1">
      <c r="A71" s="10"/>
      <c r="B71" s="213"/>
      <c r="C71" s="77"/>
      <c r="D71" s="77"/>
      <c r="E71" s="199"/>
      <c r="F71" s="210"/>
      <c r="G71" s="200"/>
      <c r="H71" s="201"/>
      <c r="I71" s="129"/>
      <c r="J71" s="213"/>
      <c r="K71" s="77"/>
      <c r="L71" s="77"/>
      <c r="M71" s="77"/>
      <c r="N71" s="234"/>
      <c r="O71" s="200"/>
      <c r="P71" s="244"/>
      <c r="Q71" s="212"/>
      <c r="R71" s="238" t="str">
        <f t="shared" si="20"/>
        <v/>
      </c>
      <c r="S71" s="245"/>
      <c r="T71" s="199"/>
      <c r="U71" s="259"/>
      <c r="V71" s="259"/>
      <c r="W71" s="259"/>
      <c r="X71" s="259"/>
      <c r="Y71" s="282"/>
      <c r="Z71" s="221"/>
      <c r="AA71" s="283"/>
      <c r="AB71" s="129"/>
      <c r="AC71" s="214"/>
      <c r="AD71" s="219"/>
      <c r="AE71" s="219"/>
      <c r="AF71" s="219"/>
      <c r="AG71" s="221"/>
      <c r="AH71" s="303"/>
      <c r="AI71" s="217"/>
      <c r="AJ71" s="285"/>
      <c r="AK71" s="221"/>
      <c r="AL71" s="221"/>
    </row>
    <row r="72" ht="18.0" customHeight="1">
      <c r="A72" s="10"/>
      <c r="B72" s="213"/>
      <c r="C72" s="77"/>
      <c r="D72" s="77"/>
      <c r="E72" s="199"/>
      <c r="F72" s="210"/>
      <c r="G72" s="200"/>
      <c r="H72" s="201"/>
      <c r="I72" s="129"/>
      <c r="J72" s="213"/>
      <c r="K72" s="77"/>
      <c r="L72" s="77"/>
      <c r="M72" s="77"/>
      <c r="N72" s="234"/>
      <c r="O72" s="200"/>
      <c r="P72" s="244"/>
      <c r="Q72" s="212"/>
      <c r="R72" s="238" t="str">
        <f t="shared" si="20"/>
        <v/>
      </c>
      <c r="S72" s="245"/>
      <c r="T72" s="199"/>
      <c r="U72" s="259"/>
      <c r="V72" s="259"/>
      <c r="W72" s="259"/>
      <c r="X72" s="259"/>
      <c r="Y72" s="282"/>
      <c r="Z72" s="221"/>
      <c r="AA72" s="283"/>
      <c r="AB72" s="129"/>
      <c r="AC72" s="214"/>
      <c r="AD72" s="219"/>
      <c r="AE72" s="219"/>
      <c r="AF72" s="219"/>
      <c r="AG72" s="221"/>
      <c r="AH72" s="303"/>
      <c r="AI72" s="217"/>
      <c r="AJ72" s="285"/>
      <c r="AK72" s="221"/>
      <c r="AL72" s="221"/>
    </row>
    <row r="73" ht="18.0" customHeight="1">
      <c r="A73" s="10"/>
      <c r="B73" s="213"/>
      <c r="C73" s="77"/>
      <c r="D73" s="77"/>
      <c r="E73" s="199"/>
      <c r="F73" s="210"/>
      <c r="G73" s="200"/>
      <c r="H73" s="201"/>
      <c r="I73" s="129"/>
      <c r="J73" s="213"/>
      <c r="K73" s="77"/>
      <c r="L73" s="77"/>
      <c r="M73" s="77"/>
      <c r="N73" s="234"/>
      <c r="O73" s="200"/>
      <c r="P73" s="244"/>
      <c r="Q73" s="212"/>
      <c r="R73" s="238" t="str">
        <f t="shared" si="20"/>
        <v/>
      </c>
      <c r="S73" s="245"/>
      <c r="T73" s="199"/>
      <c r="U73" s="259"/>
      <c r="V73" s="259"/>
      <c r="W73" s="259"/>
      <c r="X73" s="259"/>
      <c r="Y73" s="282"/>
      <c r="Z73" s="221"/>
      <c r="AA73" s="283"/>
      <c r="AB73" s="129"/>
      <c r="AC73" s="214"/>
      <c r="AD73" s="219"/>
      <c r="AE73" s="219"/>
      <c r="AF73" s="219"/>
      <c r="AG73" s="221"/>
      <c r="AH73" s="303"/>
      <c r="AI73" s="217"/>
      <c r="AJ73" s="285"/>
      <c r="AK73" s="221"/>
      <c r="AL73" s="221"/>
    </row>
    <row r="74" ht="18.0" customHeight="1">
      <c r="A74" s="10"/>
      <c r="B74" s="213"/>
      <c r="C74" s="77"/>
      <c r="D74" s="77"/>
      <c r="E74" s="199"/>
      <c r="F74" s="210"/>
      <c r="G74" s="200"/>
      <c r="H74" s="201"/>
      <c r="I74" s="129"/>
      <c r="J74" s="213"/>
      <c r="K74" s="77"/>
      <c r="L74" s="77"/>
      <c r="M74" s="77"/>
      <c r="N74" s="234"/>
      <c r="O74" s="200"/>
      <c r="P74" s="244"/>
      <c r="Q74" s="212"/>
      <c r="R74" s="238" t="str">
        <f t="shared" si="20"/>
        <v/>
      </c>
      <c r="S74" s="245" t="str">
        <f>IF(R74="","",S69-R74)</f>
        <v/>
      </c>
      <c r="T74" s="199"/>
      <c r="U74" s="259"/>
      <c r="V74" s="259"/>
      <c r="W74" s="259"/>
      <c r="X74" s="259"/>
      <c r="Y74" s="282"/>
      <c r="Z74" s="221"/>
      <c r="AA74" s="283"/>
      <c r="AB74" s="129"/>
      <c r="AC74" s="214"/>
      <c r="AD74" s="219"/>
      <c r="AE74" s="219"/>
      <c r="AF74" s="219"/>
      <c r="AG74" s="221"/>
      <c r="AH74" s="303"/>
      <c r="AI74" s="217"/>
      <c r="AJ74" s="285"/>
      <c r="AK74" s="221"/>
      <c r="AL74" s="221"/>
    </row>
    <row r="75" ht="18.0" customHeight="1">
      <c r="A75" s="10"/>
      <c r="B75" s="213"/>
      <c r="C75" s="77"/>
      <c r="D75" s="77"/>
      <c r="E75" s="199"/>
      <c r="F75" s="210"/>
      <c r="G75" s="200"/>
      <c r="H75" s="201"/>
      <c r="I75" s="129"/>
      <c r="J75" s="213"/>
      <c r="K75" s="77"/>
      <c r="L75" s="77"/>
      <c r="M75" s="77"/>
      <c r="N75" s="234"/>
      <c r="O75" s="200"/>
      <c r="P75" s="244"/>
      <c r="Q75" s="212"/>
      <c r="R75" s="238" t="str">
        <f t="shared" si="20"/>
        <v/>
      </c>
      <c r="S75" s="245" t="str">
        <f t="shared" ref="S75:S77" si="22">IF(R75="","",S74-R75)</f>
        <v/>
      </c>
      <c r="T75" s="199"/>
      <c r="U75" s="259"/>
      <c r="V75" s="259"/>
      <c r="W75" s="259"/>
      <c r="X75" s="259"/>
      <c r="Y75" s="282"/>
      <c r="Z75" s="221"/>
      <c r="AA75" s="283"/>
      <c r="AB75" s="129"/>
      <c r="AC75" s="214"/>
      <c r="AD75" s="219"/>
      <c r="AE75" s="219"/>
      <c r="AF75" s="219"/>
      <c r="AG75" s="221"/>
      <c r="AH75" s="303"/>
      <c r="AI75" s="217"/>
      <c r="AJ75" s="285"/>
      <c r="AK75" s="221"/>
      <c r="AL75" s="221"/>
    </row>
    <row r="76" ht="18.0" customHeight="1">
      <c r="A76" s="10"/>
      <c r="B76" s="213"/>
      <c r="C76" s="77"/>
      <c r="D76" s="77"/>
      <c r="E76" s="199"/>
      <c r="F76" s="210"/>
      <c r="G76" s="200"/>
      <c r="H76" s="201"/>
      <c r="I76" s="129"/>
      <c r="J76" s="213"/>
      <c r="K76" s="77"/>
      <c r="L76" s="77"/>
      <c r="M76" s="77"/>
      <c r="N76" s="234"/>
      <c r="O76" s="200"/>
      <c r="P76" s="244"/>
      <c r="Q76" s="212"/>
      <c r="R76" s="238" t="str">
        <f t="shared" si="20"/>
        <v/>
      </c>
      <c r="S76" s="245" t="str">
        <f t="shared" si="22"/>
        <v/>
      </c>
      <c r="T76" s="199"/>
      <c r="U76" s="259"/>
      <c r="V76" s="281"/>
      <c r="W76" s="282"/>
      <c r="X76" s="282"/>
      <c r="Y76" s="282"/>
      <c r="Z76" s="221"/>
      <c r="AA76" s="283"/>
      <c r="AB76" s="129"/>
      <c r="AC76" s="214"/>
      <c r="AD76" s="219"/>
      <c r="AE76" s="219"/>
      <c r="AF76" s="219"/>
      <c r="AG76" s="221"/>
      <c r="AH76" s="303"/>
      <c r="AI76" s="217"/>
      <c r="AJ76" s="285"/>
      <c r="AK76" s="221"/>
      <c r="AL76" s="221"/>
    </row>
    <row r="77" ht="18.0" customHeight="1">
      <c r="A77" s="10"/>
      <c r="B77" s="213"/>
      <c r="C77" s="77"/>
      <c r="D77" s="77"/>
      <c r="E77" s="199"/>
      <c r="F77" s="210"/>
      <c r="G77" s="200"/>
      <c r="H77" s="201"/>
      <c r="I77" s="129"/>
      <c r="J77" s="213"/>
      <c r="K77" s="77"/>
      <c r="L77" s="77"/>
      <c r="M77" s="77"/>
      <c r="N77" s="234"/>
      <c r="O77" s="200"/>
      <c r="P77" s="244"/>
      <c r="Q77" s="212"/>
      <c r="R77" s="238" t="str">
        <f t="shared" si="20"/>
        <v/>
      </c>
      <c r="S77" s="245" t="str">
        <f t="shared" si="22"/>
        <v/>
      </c>
      <c r="T77" s="199"/>
      <c r="U77" s="259"/>
      <c r="V77" s="281"/>
      <c r="W77" s="282"/>
      <c r="X77" s="282"/>
      <c r="Y77" s="282"/>
      <c r="Z77" s="221"/>
      <c r="AA77" s="283"/>
      <c r="AB77" s="129"/>
      <c r="AC77" s="214"/>
      <c r="AD77" s="219"/>
      <c r="AE77" s="219"/>
      <c r="AF77" s="219"/>
      <c r="AG77" s="221"/>
      <c r="AH77" s="303"/>
      <c r="AI77" s="217"/>
      <c r="AJ77" s="285"/>
      <c r="AK77" s="221"/>
      <c r="AL77" s="221"/>
    </row>
    <row r="78" ht="18.0" customHeight="1">
      <c r="A78" s="10"/>
      <c r="B78" s="213"/>
      <c r="C78" s="77"/>
      <c r="D78" s="77"/>
      <c r="E78" s="199"/>
      <c r="F78" s="210"/>
      <c r="G78" s="200"/>
      <c r="H78" s="201"/>
      <c r="I78" s="12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259"/>
      <c r="V78" s="281"/>
      <c r="W78" s="282"/>
      <c r="X78" s="282"/>
      <c r="Y78" s="282"/>
      <c r="Z78" s="221"/>
      <c r="AA78" s="283"/>
      <c r="AB78" s="129"/>
      <c r="AC78" s="214"/>
      <c r="AD78" s="219"/>
      <c r="AE78" s="219"/>
      <c r="AF78" s="219"/>
      <c r="AG78" s="221"/>
      <c r="AH78" s="303"/>
      <c r="AI78" s="217"/>
      <c r="AJ78" s="285"/>
      <c r="AK78" s="221"/>
      <c r="AL78" s="221"/>
    </row>
    <row r="79" ht="18.0" customHeight="1">
      <c r="A79" s="10"/>
      <c r="B79" s="213"/>
      <c r="C79" s="77"/>
      <c r="D79" s="77"/>
      <c r="E79" s="199"/>
      <c r="F79" s="210"/>
      <c r="G79" s="200"/>
      <c r="H79" s="201"/>
      <c r="I79" s="129"/>
      <c r="J79" s="228" t="s">
        <v>196</v>
      </c>
      <c r="K79" s="10"/>
      <c r="L79" s="10"/>
      <c r="M79" s="10"/>
      <c r="N79" s="10"/>
      <c r="O79" s="10"/>
      <c r="P79" s="10"/>
      <c r="Q79" s="10"/>
      <c r="R79" s="222" t="s">
        <v>197</v>
      </c>
      <c r="S79" s="248">
        <f>L55-SUM(P58:P77)</f>
        <v>0</v>
      </c>
      <c r="T79" s="10"/>
      <c r="U79" s="259"/>
      <c r="V79" s="281"/>
      <c r="W79" s="282"/>
      <c r="X79" s="282"/>
      <c r="Y79" s="282"/>
      <c r="Z79" s="221"/>
      <c r="AA79" s="283"/>
      <c r="AB79" s="129"/>
      <c r="AC79" s="214"/>
      <c r="AD79" s="219"/>
      <c r="AE79" s="219"/>
      <c r="AF79" s="219"/>
      <c r="AG79" s="221"/>
      <c r="AH79" s="303"/>
      <c r="AI79" s="217"/>
      <c r="AJ79" s="285"/>
      <c r="AK79" s="221"/>
      <c r="AL79" s="221"/>
    </row>
    <row r="80" ht="18.0" customHeight="1">
      <c r="A80" s="10"/>
      <c r="B80" s="213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259"/>
      <c r="V80" s="282"/>
      <c r="W80" s="304"/>
      <c r="X80" s="304"/>
      <c r="Y80" s="282"/>
      <c r="Z80" s="221"/>
      <c r="AA80" s="283"/>
      <c r="AB80" s="129"/>
      <c r="AC80" s="214"/>
      <c r="AD80" s="219"/>
      <c r="AE80" s="219"/>
      <c r="AF80" s="219"/>
      <c r="AG80" s="221"/>
      <c r="AH80" s="303"/>
      <c r="AI80" s="217"/>
      <c r="AJ80" s="285"/>
      <c r="AK80" s="221"/>
      <c r="AL80" s="221"/>
    </row>
    <row r="81" ht="18.0" customHeight="1">
      <c r="A81" s="10"/>
      <c r="B81" s="213"/>
      <c r="C81" s="77"/>
      <c r="D81" s="77"/>
      <c r="E81" s="199"/>
      <c r="F81" s="210"/>
      <c r="G81" s="200"/>
      <c r="H81" s="201"/>
      <c r="I81" s="129"/>
      <c r="J81" s="192">
        <v>46054.0</v>
      </c>
      <c r="K81" s="193"/>
      <c r="L81" s="193"/>
      <c r="M81" s="193"/>
      <c r="N81" s="234"/>
      <c r="O81" s="235"/>
      <c r="P81" s="236"/>
      <c r="Q81" s="237"/>
      <c r="R81" s="238" t="str">
        <f t="shared" ref="R81:R300" si="23">IF(P81="","",P81-Q81)</f>
        <v/>
      </c>
      <c r="S81" s="238" t="str">
        <f>IF(R81="","",S79-R81)</f>
        <v/>
      </c>
      <c r="T81" s="234"/>
      <c r="U81" s="259"/>
      <c r="V81" s="282"/>
      <c r="W81" s="282"/>
      <c r="X81" s="282"/>
      <c r="Y81" s="282"/>
      <c r="Z81" s="221"/>
      <c r="AA81" s="283"/>
      <c r="AB81" s="129"/>
      <c r="AC81" s="214"/>
      <c r="AD81" s="219"/>
      <c r="AE81" s="219"/>
      <c r="AF81" s="219"/>
      <c r="AG81" s="221"/>
      <c r="AH81" s="303"/>
      <c r="AI81" s="217"/>
      <c r="AJ81" s="285"/>
      <c r="AK81" s="221"/>
      <c r="AL81" s="221"/>
    </row>
    <row r="82" ht="18.0" customHeight="1">
      <c r="A82" s="10"/>
      <c r="B82" s="213"/>
      <c r="C82" s="77"/>
      <c r="D82" s="77"/>
      <c r="E82" s="199"/>
      <c r="F82" s="210"/>
      <c r="G82" s="200"/>
      <c r="H82" s="201"/>
      <c r="I82" s="129"/>
      <c r="J82" s="198"/>
      <c r="K82" s="77"/>
      <c r="L82" s="77"/>
      <c r="M82" s="77"/>
      <c r="N82" s="199"/>
      <c r="O82" s="200"/>
      <c r="P82" s="243"/>
      <c r="Q82" s="237"/>
      <c r="R82" s="238" t="str">
        <f t="shared" si="23"/>
        <v/>
      </c>
      <c r="S82" s="238" t="str">
        <f t="shared" ref="S82:S300" si="24">IF(R82="","",S81-R82)</f>
        <v/>
      </c>
      <c r="T82" s="199"/>
      <c r="U82" s="259"/>
      <c r="V82" s="305"/>
      <c r="W82" s="306"/>
      <c r="X82" s="307"/>
      <c r="Y82" s="307"/>
      <c r="Z82" s="221"/>
      <c r="AA82" s="283"/>
      <c r="AB82" s="129"/>
      <c r="AC82" s="214"/>
      <c r="AD82" s="219"/>
      <c r="AE82" s="219"/>
      <c r="AF82" s="219"/>
      <c r="AG82" s="221"/>
      <c r="AH82" s="303"/>
      <c r="AI82" s="217"/>
      <c r="AJ82" s="285"/>
      <c r="AK82" s="221"/>
      <c r="AL82" s="221"/>
    </row>
    <row r="83" ht="18.0" customHeight="1">
      <c r="A83" s="10"/>
      <c r="B83" s="213"/>
      <c r="C83" s="77"/>
      <c r="D83" s="77"/>
      <c r="E83" s="199"/>
      <c r="F83" s="210"/>
      <c r="G83" s="200"/>
      <c r="H83" s="201"/>
      <c r="I83" s="129"/>
      <c r="J83" s="198"/>
      <c r="K83" s="77"/>
      <c r="L83" s="77"/>
      <c r="M83" s="77"/>
      <c r="N83" s="199"/>
      <c r="O83" s="200"/>
      <c r="P83" s="243"/>
      <c r="Q83" s="237"/>
      <c r="R83" s="238" t="str">
        <f t="shared" si="23"/>
        <v/>
      </c>
      <c r="S83" s="238" t="str">
        <f t="shared" si="24"/>
        <v/>
      </c>
      <c r="T83" s="199"/>
      <c r="U83" s="259"/>
      <c r="V83" s="305"/>
      <c r="W83" s="306"/>
      <c r="X83" s="307"/>
      <c r="Y83" s="307"/>
      <c r="Z83" s="221"/>
      <c r="AA83" s="283"/>
      <c r="AB83" s="129"/>
      <c r="AC83" s="214"/>
      <c r="AD83" s="219"/>
      <c r="AE83" s="219"/>
      <c r="AF83" s="219"/>
      <c r="AG83" s="221"/>
      <c r="AH83" s="303"/>
      <c r="AI83" s="217"/>
      <c r="AJ83" s="285"/>
      <c r="AK83" s="221"/>
      <c r="AL83" s="221"/>
    </row>
    <row r="84" ht="18.0" customHeight="1">
      <c r="A84" s="10"/>
      <c r="B84" s="213"/>
      <c r="C84" s="77"/>
      <c r="D84" s="77"/>
      <c r="E84" s="206"/>
      <c r="F84" s="207"/>
      <c r="G84" s="208"/>
      <c r="H84" s="201"/>
      <c r="I84" s="129"/>
      <c r="J84" s="198"/>
      <c r="K84" s="77"/>
      <c r="L84" s="77"/>
      <c r="M84" s="77"/>
      <c r="N84" s="199"/>
      <c r="O84" s="200"/>
      <c r="P84" s="243"/>
      <c r="Q84" s="237"/>
      <c r="R84" s="238" t="str">
        <f t="shared" si="23"/>
        <v/>
      </c>
      <c r="S84" s="238" t="str">
        <f t="shared" si="24"/>
        <v/>
      </c>
      <c r="T84" s="199"/>
      <c r="U84" s="259"/>
      <c r="V84" s="281"/>
      <c r="W84" s="282"/>
      <c r="X84" s="282"/>
      <c r="Y84" s="282"/>
      <c r="Z84" s="221"/>
      <c r="AA84" s="283"/>
      <c r="AB84" s="129"/>
      <c r="AC84" s="214"/>
      <c r="AD84" s="219"/>
      <c r="AE84" s="219"/>
      <c r="AF84" s="219"/>
      <c r="AG84" s="221"/>
      <c r="AH84" s="303"/>
      <c r="AI84" s="217"/>
      <c r="AJ84" s="285"/>
      <c r="AK84" s="221"/>
      <c r="AL84" s="221"/>
    </row>
    <row r="85" ht="18.0" customHeight="1">
      <c r="A85" s="10"/>
      <c r="B85" s="213"/>
      <c r="C85" s="77"/>
      <c r="D85" s="77"/>
      <c r="E85" s="206"/>
      <c r="F85" s="207"/>
      <c r="G85" s="208"/>
      <c r="H85" s="201"/>
      <c r="I85" s="129"/>
      <c r="J85" s="198"/>
      <c r="K85" s="77"/>
      <c r="L85" s="77"/>
      <c r="M85" s="77"/>
      <c r="N85" s="199"/>
      <c r="O85" s="200"/>
      <c r="P85" s="243"/>
      <c r="Q85" s="237"/>
      <c r="R85" s="238" t="str">
        <f t="shared" si="23"/>
        <v/>
      </c>
      <c r="S85" s="238" t="str">
        <f t="shared" si="24"/>
        <v/>
      </c>
      <c r="T85" s="199"/>
      <c r="U85" s="259"/>
      <c r="V85" s="281"/>
      <c r="W85" s="282"/>
      <c r="X85" s="282"/>
      <c r="Y85" s="282"/>
      <c r="Z85" s="221"/>
      <c r="AA85" s="283"/>
      <c r="AB85" s="129"/>
      <c r="AC85" s="214"/>
      <c r="AD85" s="219"/>
      <c r="AE85" s="219"/>
      <c r="AF85" s="219"/>
      <c r="AG85" s="221"/>
      <c r="AH85" s="303"/>
      <c r="AI85" s="217"/>
      <c r="AJ85" s="285"/>
      <c r="AK85" s="221"/>
      <c r="AL85" s="221"/>
    </row>
    <row r="86" ht="18.0" customHeight="1">
      <c r="A86" s="10"/>
      <c r="B86" s="213"/>
      <c r="C86" s="77"/>
      <c r="D86" s="77"/>
      <c r="E86" s="206"/>
      <c r="F86" s="207"/>
      <c r="G86" s="208"/>
      <c r="H86" s="201"/>
      <c r="I86" s="129"/>
      <c r="J86" s="198"/>
      <c r="K86" s="77"/>
      <c r="L86" s="77"/>
      <c r="M86" s="77"/>
      <c r="N86" s="199"/>
      <c r="O86" s="200"/>
      <c r="P86" s="243"/>
      <c r="Q86" s="237"/>
      <c r="R86" s="238" t="str">
        <f t="shared" si="23"/>
        <v/>
      </c>
      <c r="S86" s="238" t="str">
        <f t="shared" si="24"/>
        <v/>
      </c>
      <c r="T86" s="199"/>
      <c r="U86" s="259"/>
      <c r="V86" s="281"/>
      <c r="W86" s="282"/>
      <c r="X86" s="282"/>
      <c r="Y86" s="282"/>
      <c r="Z86" s="221"/>
      <c r="AA86" s="283"/>
      <c r="AB86" s="129"/>
      <c r="AC86" s="214"/>
      <c r="AD86" s="219"/>
      <c r="AE86" s="219"/>
      <c r="AF86" s="219"/>
      <c r="AG86" s="221"/>
      <c r="AH86" s="303"/>
      <c r="AI86" s="217"/>
      <c r="AJ86" s="285"/>
      <c r="AK86" s="221"/>
      <c r="AL86" s="221"/>
    </row>
    <row r="87" ht="18.0" customHeight="1">
      <c r="A87" s="10"/>
      <c r="B87" s="213"/>
      <c r="C87" s="77"/>
      <c r="D87" s="77"/>
      <c r="E87" s="206"/>
      <c r="F87" s="207"/>
      <c r="G87" s="208"/>
      <c r="H87" s="201"/>
      <c r="I87" s="129"/>
      <c r="J87" s="198"/>
      <c r="K87" s="77"/>
      <c r="L87" s="77"/>
      <c r="M87" s="77"/>
      <c r="N87" s="199"/>
      <c r="O87" s="200"/>
      <c r="P87" s="243"/>
      <c r="Q87" s="237"/>
      <c r="R87" s="238" t="str">
        <f t="shared" si="23"/>
        <v/>
      </c>
      <c r="S87" s="238" t="str">
        <f t="shared" si="24"/>
        <v/>
      </c>
      <c r="T87" s="199"/>
      <c r="U87" s="259"/>
      <c r="V87" s="281"/>
      <c r="W87" s="282"/>
      <c r="X87" s="282"/>
      <c r="Y87" s="282"/>
      <c r="Z87" s="221"/>
      <c r="AA87" s="283"/>
      <c r="AB87" s="129"/>
      <c r="AC87" s="214"/>
      <c r="AD87" s="219"/>
      <c r="AE87" s="219"/>
      <c r="AF87" s="219"/>
      <c r="AG87" s="221"/>
      <c r="AH87" s="303"/>
      <c r="AI87" s="217"/>
      <c r="AJ87" s="285"/>
      <c r="AK87" s="221"/>
      <c r="AL87" s="221"/>
    </row>
    <row r="88" ht="18.0" customHeight="1">
      <c r="A88" s="10"/>
      <c r="B88" s="213"/>
      <c r="C88" s="77"/>
      <c r="D88" s="77"/>
      <c r="E88" s="206"/>
      <c r="F88" s="207"/>
      <c r="G88" s="208"/>
      <c r="H88" s="201"/>
      <c r="I88" s="129"/>
      <c r="J88" s="198"/>
      <c r="K88" s="77"/>
      <c r="L88" s="77"/>
      <c r="M88" s="77"/>
      <c r="N88" s="199"/>
      <c r="O88" s="200"/>
      <c r="P88" s="243"/>
      <c r="Q88" s="237"/>
      <c r="R88" s="238" t="str">
        <f t="shared" si="23"/>
        <v/>
      </c>
      <c r="S88" s="238" t="str">
        <f t="shared" si="24"/>
        <v/>
      </c>
      <c r="T88" s="199"/>
      <c r="U88" s="259"/>
      <c r="V88" s="281"/>
      <c r="W88" s="282"/>
      <c r="X88" s="282"/>
      <c r="Y88" s="282"/>
      <c r="Z88" s="221"/>
      <c r="AA88" s="283"/>
      <c r="AB88" s="129"/>
      <c r="AC88" s="214"/>
      <c r="AD88" s="219"/>
      <c r="AE88" s="219"/>
      <c r="AF88" s="219"/>
      <c r="AG88" s="221"/>
      <c r="AH88" s="303"/>
      <c r="AI88" s="217"/>
      <c r="AJ88" s="285"/>
      <c r="AK88" s="221"/>
      <c r="AL88" s="221"/>
    </row>
    <row r="89" ht="18.0" customHeight="1">
      <c r="A89" s="10"/>
      <c r="B89" s="213"/>
      <c r="C89" s="77"/>
      <c r="D89" s="77"/>
      <c r="E89" s="206"/>
      <c r="F89" s="207"/>
      <c r="G89" s="208"/>
      <c r="H89" s="201"/>
      <c r="I89" s="129"/>
      <c r="J89" s="198"/>
      <c r="K89" s="77"/>
      <c r="L89" s="77"/>
      <c r="M89" s="77"/>
      <c r="N89" s="199"/>
      <c r="O89" s="200"/>
      <c r="P89" s="243"/>
      <c r="Q89" s="237"/>
      <c r="R89" s="238" t="str">
        <f t="shared" si="23"/>
        <v/>
      </c>
      <c r="S89" s="238" t="str">
        <f t="shared" si="24"/>
        <v/>
      </c>
      <c r="T89" s="199"/>
      <c r="U89" s="259"/>
      <c r="V89" s="281"/>
      <c r="W89" s="282"/>
      <c r="X89" s="282"/>
      <c r="Y89" s="282"/>
      <c r="Z89" s="221"/>
      <c r="AA89" s="283"/>
      <c r="AB89" s="129"/>
      <c r="AC89" s="214"/>
      <c r="AD89" s="219"/>
      <c r="AE89" s="219"/>
      <c r="AF89" s="219"/>
      <c r="AG89" s="221"/>
      <c r="AH89" s="303"/>
      <c r="AI89" s="217"/>
      <c r="AJ89" s="285"/>
      <c r="AK89" s="221"/>
      <c r="AL89" s="221"/>
    </row>
    <row r="90" ht="18.0" customHeight="1">
      <c r="A90" s="10"/>
      <c r="B90" s="213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00"/>
      <c r="P90" s="243"/>
      <c r="Q90" s="237"/>
      <c r="R90" s="238" t="str">
        <f t="shared" si="23"/>
        <v/>
      </c>
      <c r="S90" s="238" t="str">
        <f t="shared" si="24"/>
        <v/>
      </c>
      <c r="T90" s="199"/>
      <c r="U90" s="259"/>
      <c r="V90" s="281"/>
      <c r="W90" s="282"/>
      <c r="X90" s="282"/>
      <c r="Y90" s="282"/>
      <c r="Z90" s="221"/>
      <c r="AA90" s="283"/>
      <c r="AB90" s="129"/>
      <c r="AC90" s="214"/>
      <c r="AD90" s="219"/>
      <c r="AE90" s="219"/>
      <c r="AF90" s="219"/>
      <c r="AG90" s="221"/>
      <c r="AH90" s="303"/>
      <c r="AI90" s="217"/>
      <c r="AJ90" s="285"/>
      <c r="AK90" s="221"/>
      <c r="AL90" s="221"/>
    </row>
    <row r="91" ht="18.0" customHeight="1">
      <c r="A91" s="10"/>
      <c r="B91" s="213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00"/>
      <c r="P91" s="243"/>
      <c r="Q91" s="237"/>
      <c r="R91" s="238" t="str">
        <f t="shared" si="23"/>
        <v/>
      </c>
      <c r="S91" s="238" t="str">
        <f t="shared" si="24"/>
        <v/>
      </c>
      <c r="T91" s="199"/>
      <c r="U91" s="259"/>
      <c r="V91" s="281"/>
      <c r="W91" s="282"/>
      <c r="X91" s="282"/>
      <c r="Y91" s="282"/>
      <c r="Z91" s="221"/>
      <c r="AA91" s="283"/>
      <c r="AB91" s="129"/>
      <c r="AC91" s="214"/>
      <c r="AD91" s="219"/>
      <c r="AE91" s="219"/>
      <c r="AF91" s="219"/>
      <c r="AG91" s="221"/>
      <c r="AH91" s="303"/>
      <c r="AI91" s="217"/>
      <c r="AJ91" s="285"/>
      <c r="AK91" s="221"/>
      <c r="AL91" s="221"/>
    </row>
    <row r="92" ht="18.0" customHeight="1">
      <c r="A92" s="10"/>
      <c r="B92" s="213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00"/>
      <c r="P92" s="243"/>
      <c r="Q92" s="237"/>
      <c r="R92" s="238" t="str">
        <f t="shared" si="23"/>
        <v/>
      </c>
      <c r="S92" s="238" t="str">
        <f t="shared" si="24"/>
        <v/>
      </c>
      <c r="T92" s="199"/>
      <c r="U92" s="259"/>
      <c r="V92" s="281"/>
      <c r="W92" s="282"/>
      <c r="X92" s="282"/>
      <c r="Y92" s="282"/>
      <c r="Z92" s="221"/>
      <c r="AA92" s="283"/>
      <c r="AB92" s="129"/>
      <c r="AC92" s="214"/>
      <c r="AD92" s="219"/>
      <c r="AE92" s="219"/>
      <c r="AF92" s="219"/>
      <c r="AG92" s="221"/>
      <c r="AH92" s="303"/>
      <c r="AI92" s="217"/>
      <c r="AJ92" s="285"/>
      <c r="AK92" s="221"/>
      <c r="AL92" s="221"/>
    </row>
    <row r="93" ht="18.0" customHeight="1">
      <c r="A93" s="10"/>
      <c r="B93" s="213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00"/>
      <c r="P93" s="243"/>
      <c r="Q93" s="237"/>
      <c r="R93" s="238" t="str">
        <f t="shared" si="23"/>
        <v/>
      </c>
      <c r="S93" s="238" t="str">
        <f t="shared" si="24"/>
        <v/>
      </c>
      <c r="T93" s="199"/>
      <c r="U93" s="259"/>
      <c r="V93" s="281"/>
      <c r="W93" s="282"/>
      <c r="X93" s="282"/>
      <c r="Y93" s="282"/>
      <c r="Z93" s="221"/>
      <c r="AA93" s="283"/>
      <c r="AB93" s="129"/>
      <c r="AC93" s="214"/>
      <c r="AD93" s="219"/>
      <c r="AE93" s="219"/>
      <c r="AF93" s="219"/>
      <c r="AG93" s="221"/>
      <c r="AH93" s="303"/>
      <c r="AI93" s="217"/>
      <c r="AJ93" s="285"/>
      <c r="AK93" s="221"/>
      <c r="AL93" s="221"/>
    </row>
    <row r="94" ht="18.0" customHeight="1">
      <c r="A94" s="10"/>
      <c r="B94" s="213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00"/>
      <c r="P94" s="243"/>
      <c r="Q94" s="237"/>
      <c r="R94" s="238" t="str">
        <f t="shared" si="23"/>
        <v/>
      </c>
      <c r="S94" s="238" t="str">
        <f t="shared" si="24"/>
        <v/>
      </c>
      <c r="T94" s="199"/>
      <c r="U94" s="259"/>
      <c r="V94" s="281"/>
      <c r="W94" s="282"/>
      <c r="X94" s="282"/>
      <c r="Y94" s="282"/>
      <c r="Z94" s="221"/>
      <c r="AA94" s="283"/>
      <c r="AB94" s="129"/>
      <c r="AC94" s="214"/>
      <c r="AD94" s="219"/>
      <c r="AE94" s="219"/>
      <c r="AF94" s="219"/>
      <c r="AG94" s="221"/>
      <c r="AH94" s="303"/>
      <c r="AI94" s="217"/>
      <c r="AJ94" s="285"/>
      <c r="AK94" s="221"/>
      <c r="AL94" s="221"/>
    </row>
    <row r="95" ht="18.0" customHeight="1">
      <c r="A95" s="10"/>
      <c r="B95" s="213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00"/>
      <c r="P95" s="243"/>
      <c r="Q95" s="237"/>
      <c r="R95" s="238" t="str">
        <f t="shared" si="23"/>
        <v/>
      </c>
      <c r="S95" s="238" t="str">
        <f t="shared" si="24"/>
        <v/>
      </c>
      <c r="T95" s="199"/>
      <c r="U95" s="259"/>
      <c r="V95" s="281"/>
      <c r="W95" s="282"/>
      <c r="X95" s="282"/>
      <c r="Y95" s="282"/>
      <c r="Z95" s="221"/>
      <c r="AA95" s="283"/>
      <c r="AB95" s="129"/>
      <c r="AC95" s="214"/>
      <c r="AD95" s="219"/>
      <c r="AE95" s="219"/>
      <c r="AF95" s="219"/>
      <c r="AG95" s="221"/>
      <c r="AH95" s="303"/>
      <c r="AI95" s="217"/>
      <c r="AJ95" s="285"/>
      <c r="AK95" s="221"/>
      <c r="AL95" s="221"/>
    </row>
    <row r="96" ht="18.0" customHeight="1">
      <c r="A96" s="10"/>
      <c r="B96" s="213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00"/>
      <c r="P96" s="243"/>
      <c r="Q96" s="237"/>
      <c r="R96" s="238" t="str">
        <f t="shared" si="23"/>
        <v/>
      </c>
      <c r="S96" s="238" t="str">
        <f t="shared" si="24"/>
        <v/>
      </c>
      <c r="T96" s="199"/>
      <c r="U96" s="259"/>
      <c r="V96" s="281"/>
      <c r="W96" s="282"/>
      <c r="X96" s="282"/>
      <c r="Y96" s="282"/>
      <c r="Z96" s="221"/>
      <c r="AA96" s="283"/>
      <c r="AB96" s="129"/>
      <c r="AC96" s="214"/>
      <c r="AD96" s="219"/>
      <c r="AE96" s="219"/>
      <c r="AF96" s="219"/>
      <c r="AG96" s="221"/>
      <c r="AH96" s="303"/>
      <c r="AI96" s="217"/>
      <c r="AJ96" s="285"/>
      <c r="AK96" s="221"/>
      <c r="AL96" s="221"/>
    </row>
    <row r="97" ht="18.0" customHeight="1">
      <c r="A97" s="10"/>
      <c r="B97" s="213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00"/>
      <c r="P97" s="243"/>
      <c r="Q97" s="237"/>
      <c r="R97" s="238" t="str">
        <f t="shared" si="23"/>
        <v/>
      </c>
      <c r="S97" s="238" t="str">
        <f t="shared" si="24"/>
        <v/>
      </c>
      <c r="T97" s="199"/>
      <c r="U97" s="259"/>
      <c r="V97" s="281"/>
      <c r="W97" s="282"/>
      <c r="X97" s="282"/>
      <c r="Y97" s="282"/>
      <c r="Z97" s="221"/>
      <c r="AA97" s="283"/>
      <c r="AB97" s="129"/>
      <c r="AC97" s="214"/>
      <c r="AD97" s="219"/>
      <c r="AE97" s="219"/>
      <c r="AF97" s="219"/>
      <c r="AG97" s="221"/>
      <c r="AH97" s="303"/>
      <c r="AI97" s="217"/>
      <c r="AJ97" s="285"/>
      <c r="AK97" s="221"/>
      <c r="AL97" s="221"/>
    </row>
    <row r="98" ht="18.0" customHeight="1">
      <c r="A98" s="10"/>
      <c r="B98" s="213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00"/>
      <c r="P98" s="243"/>
      <c r="Q98" s="237"/>
      <c r="R98" s="238" t="str">
        <f t="shared" si="23"/>
        <v/>
      </c>
      <c r="S98" s="238" t="str">
        <f t="shared" si="24"/>
        <v/>
      </c>
      <c r="T98" s="199"/>
      <c r="U98" s="259"/>
      <c r="V98" s="281"/>
      <c r="W98" s="282"/>
      <c r="X98" s="282"/>
      <c r="Y98" s="282"/>
      <c r="Z98" s="221"/>
      <c r="AA98" s="283"/>
      <c r="AB98" s="129"/>
      <c r="AC98" s="214"/>
      <c r="AD98" s="219"/>
      <c r="AE98" s="219"/>
      <c r="AF98" s="219"/>
      <c r="AG98" s="221"/>
      <c r="AH98" s="303"/>
      <c r="AI98" s="217"/>
      <c r="AJ98" s="285"/>
      <c r="AK98" s="221"/>
      <c r="AL98" s="221"/>
    </row>
    <row r="99" ht="18.0" customHeight="1">
      <c r="A99" s="10"/>
      <c r="B99" s="213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00"/>
      <c r="P99" s="243"/>
      <c r="Q99" s="237"/>
      <c r="R99" s="238" t="str">
        <f t="shared" si="23"/>
        <v/>
      </c>
      <c r="S99" s="238" t="str">
        <f t="shared" si="24"/>
        <v/>
      </c>
      <c r="T99" s="199"/>
      <c r="U99" s="259"/>
      <c r="V99" s="281"/>
      <c r="W99" s="282"/>
      <c r="X99" s="282"/>
      <c r="Y99" s="282"/>
      <c r="Z99" s="221"/>
      <c r="AA99" s="283"/>
      <c r="AB99" s="129"/>
      <c r="AC99" s="214"/>
      <c r="AD99" s="219"/>
      <c r="AE99" s="219"/>
      <c r="AF99" s="219"/>
      <c r="AG99" s="221"/>
      <c r="AH99" s="303"/>
      <c r="AI99" s="217"/>
      <c r="AJ99" s="285"/>
      <c r="AK99" s="221"/>
      <c r="AL99" s="221"/>
    </row>
    <row r="100" ht="18.0" customHeight="1">
      <c r="A100" s="10"/>
      <c r="B100" s="213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00"/>
      <c r="P100" s="243"/>
      <c r="Q100" s="237"/>
      <c r="R100" s="238" t="str">
        <f t="shared" si="23"/>
        <v/>
      </c>
      <c r="S100" s="238" t="str">
        <f t="shared" si="24"/>
        <v/>
      </c>
      <c r="T100" s="199"/>
      <c r="U100" s="259"/>
      <c r="V100" s="281"/>
      <c r="W100" s="282"/>
      <c r="X100" s="282"/>
      <c r="Y100" s="282"/>
      <c r="Z100" s="221"/>
      <c r="AA100" s="283"/>
      <c r="AB100" s="129"/>
      <c r="AC100" s="214"/>
      <c r="AD100" s="219"/>
      <c r="AE100" s="219"/>
      <c r="AF100" s="219"/>
      <c r="AG100" s="221"/>
      <c r="AH100" s="303"/>
      <c r="AI100" s="217"/>
      <c r="AJ100" s="285"/>
      <c r="AK100" s="221"/>
      <c r="AL100" s="221"/>
    </row>
    <row r="101" ht="18.0" customHeight="1">
      <c r="A101" s="10"/>
      <c r="B101" s="213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00"/>
      <c r="P101" s="243"/>
      <c r="Q101" s="237"/>
      <c r="R101" s="238" t="str">
        <f t="shared" si="23"/>
        <v/>
      </c>
      <c r="S101" s="238" t="str">
        <f t="shared" si="24"/>
        <v/>
      </c>
      <c r="T101" s="199"/>
      <c r="U101" s="259"/>
      <c r="V101" s="281"/>
      <c r="W101" s="282"/>
      <c r="X101" s="282"/>
      <c r="Y101" s="282"/>
      <c r="Z101" s="221"/>
      <c r="AA101" s="283"/>
      <c r="AB101" s="129"/>
      <c r="AC101" s="214"/>
      <c r="AD101" s="219"/>
      <c r="AE101" s="219"/>
      <c r="AF101" s="219"/>
      <c r="AG101" s="221"/>
      <c r="AH101" s="303"/>
      <c r="AI101" s="217"/>
      <c r="AJ101" s="285"/>
      <c r="AK101" s="221"/>
      <c r="AL101" s="221"/>
    </row>
    <row r="102" ht="18.0" customHeight="1">
      <c r="A102" s="10"/>
      <c r="B102" s="213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00"/>
      <c r="P102" s="243"/>
      <c r="Q102" s="237"/>
      <c r="R102" s="238" t="str">
        <f t="shared" si="23"/>
        <v/>
      </c>
      <c r="S102" s="238" t="str">
        <f t="shared" si="24"/>
        <v/>
      </c>
      <c r="T102" s="199"/>
      <c r="U102" s="259"/>
      <c r="V102" s="281"/>
      <c r="W102" s="282"/>
      <c r="X102" s="282"/>
      <c r="Y102" s="282"/>
      <c r="Z102" s="221"/>
      <c r="AA102" s="283"/>
      <c r="AB102" s="129"/>
      <c r="AC102" s="214"/>
      <c r="AD102" s="219"/>
      <c r="AE102" s="219"/>
      <c r="AF102" s="219"/>
      <c r="AG102" s="221"/>
      <c r="AH102" s="303"/>
      <c r="AI102" s="217"/>
      <c r="AJ102" s="285"/>
      <c r="AK102" s="221"/>
      <c r="AL102" s="221"/>
    </row>
    <row r="103" ht="18.0" customHeight="1">
      <c r="A103" s="10"/>
      <c r="B103" s="213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00"/>
      <c r="P103" s="243"/>
      <c r="Q103" s="237"/>
      <c r="R103" s="238" t="str">
        <f t="shared" si="23"/>
        <v/>
      </c>
      <c r="S103" s="238" t="str">
        <f t="shared" si="24"/>
        <v/>
      </c>
      <c r="T103" s="199"/>
      <c r="U103" s="259"/>
      <c r="V103" s="281"/>
      <c r="W103" s="282"/>
      <c r="X103" s="282"/>
      <c r="Y103" s="282"/>
      <c r="Z103" s="221"/>
      <c r="AA103" s="283"/>
      <c r="AB103" s="129"/>
      <c r="AC103" s="214"/>
      <c r="AD103" s="219"/>
      <c r="AE103" s="219"/>
      <c r="AF103" s="219"/>
      <c r="AG103" s="221"/>
      <c r="AH103" s="303"/>
      <c r="AI103" s="217"/>
      <c r="AJ103" s="285"/>
      <c r="AK103" s="221"/>
      <c r="AL103" s="221"/>
    </row>
    <row r="104" ht="18.0" customHeight="1">
      <c r="A104" s="10"/>
      <c r="B104" s="213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00"/>
      <c r="P104" s="243"/>
      <c r="Q104" s="237"/>
      <c r="R104" s="238" t="str">
        <f t="shared" si="23"/>
        <v/>
      </c>
      <c r="S104" s="238" t="str">
        <f t="shared" si="24"/>
        <v/>
      </c>
      <c r="T104" s="199"/>
      <c r="U104" s="259"/>
      <c r="V104" s="281"/>
      <c r="W104" s="282"/>
      <c r="X104" s="282"/>
      <c r="Y104" s="282"/>
      <c r="Z104" s="221"/>
      <c r="AA104" s="283"/>
      <c r="AB104" s="129"/>
      <c r="AC104" s="214"/>
      <c r="AD104" s="219"/>
      <c r="AE104" s="219"/>
      <c r="AF104" s="219"/>
      <c r="AG104" s="221"/>
      <c r="AH104" s="303"/>
      <c r="AI104" s="217"/>
      <c r="AJ104" s="285"/>
      <c r="AK104" s="221"/>
      <c r="AL104" s="221"/>
    </row>
    <row r="105" ht="18.0" customHeight="1">
      <c r="A105" s="10"/>
      <c r="B105" s="213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00"/>
      <c r="P105" s="243"/>
      <c r="Q105" s="237"/>
      <c r="R105" s="238" t="str">
        <f t="shared" si="23"/>
        <v/>
      </c>
      <c r="S105" s="238" t="str">
        <f t="shared" si="24"/>
        <v/>
      </c>
      <c r="T105" s="199"/>
      <c r="U105" s="259"/>
      <c r="V105" s="281"/>
      <c r="W105" s="282"/>
      <c r="X105" s="282"/>
      <c r="Y105" s="282"/>
      <c r="Z105" s="221"/>
      <c r="AA105" s="283"/>
      <c r="AB105" s="129"/>
      <c r="AC105" s="214"/>
      <c r="AD105" s="219"/>
      <c r="AE105" s="219"/>
      <c r="AF105" s="219"/>
      <c r="AG105" s="221"/>
      <c r="AH105" s="303"/>
      <c r="AI105" s="217"/>
      <c r="AJ105" s="285"/>
      <c r="AK105" s="221"/>
      <c r="AL105" s="221"/>
    </row>
    <row r="106" ht="18.0" customHeight="1">
      <c r="A106" s="10"/>
      <c r="B106" s="213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00"/>
      <c r="P106" s="243"/>
      <c r="Q106" s="237"/>
      <c r="R106" s="238" t="str">
        <f t="shared" si="23"/>
        <v/>
      </c>
      <c r="S106" s="238" t="str">
        <f t="shared" si="24"/>
        <v/>
      </c>
      <c r="T106" s="199"/>
      <c r="U106" s="259"/>
      <c r="V106" s="281"/>
      <c r="W106" s="282"/>
      <c r="X106" s="282"/>
      <c r="Y106" s="282"/>
      <c r="Z106" s="221"/>
      <c r="AA106" s="283"/>
      <c r="AB106" s="129"/>
      <c r="AC106" s="214"/>
      <c r="AD106" s="219"/>
      <c r="AE106" s="219"/>
      <c r="AF106" s="219"/>
      <c r="AG106" s="221"/>
      <c r="AH106" s="303"/>
      <c r="AI106" s="217"/>
      <c r="AJ106" s="285"/>
      <c r="AK106" s="221"/>
      <c r="AL106" s="221"/>
    </row>
    <row r="107" ht="18.0" customHeight="1">
      <c r="A107" s="10"/>
      <c r="B107" s="213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00"/>
      <c r="P107" s="243"/>
      <c r="Q107" s="237"/>
      <c r="R107" s="238" t="str">
        <f t="shared" si="23"/>
        <v/>
      </c>
      <c r="S107" s="238" t="str">
        <f t="shared" si="24"/>
        <v/>
      </c>
      <c r="T107" s="199"/>
      <c r="U107" s="259"/>
      <c r="V107" s="281"/>
      <c r="W107" s="282"/>
      <c r="X107" s="282"/>
      <c r="Y107" s="282"/>
      <c r="Z107" s="221"/>
      <c r="AA107" s="283"/>
      <c r="AB107" s="129"/>
      <c r="AC107" s="214"/>
      <c r="AD107" s="219"/>
      <c r="AE107" s="219"/>
      <c r="AF107" s="219"/>
      <c r="AG107" s="221"/>
      <c r="AH107" s="303"/>
      <c r="AI107" s="217"/>
      <c r="AJ107" s="285"/>
      <c r="AK107" s="221"/>
      <c r="AL107" s="221"/>
    </row>
    <row r="108" ht="18.0" customHeight="1">
      <c r="A108" s="10"/>
      <c r="B108" s="213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00"/>
      <c r="P108" s="243"/>
      <c r="Q108" s="237"/>
      <c r="R108" s="238" t="str">
        <f t="shared" si="23"/>
        <v/>
      </c>
      <c r="S108" s="238" t="str">
        <f t="shared" si="24"/>
        <v/>
      </c>
      <c r="T108" s="199"/>
      <c r="U108" s="259"/>
      <c r="V108" s="281"/>
      <c r="W108" s="282"/>
      <c r="X108" s="282"/>
      <c r="Y108" s="282"/>
      <c r="Z108" s="221"/>
      <c r="AA108" s="283"/>
      <c r="AB108" s="129"/>
      <c r="AC108" s="214"/>
      <c r="AD108" s="219"/>
      <c r="AE108" s="219"/>
      <c r="AF108" s="219"/>
      <c r="AG108" s="221"/>
      <c r="AH108" s="303"/>
      <c r="AI108" s="217"/>
      <c r="AJ108" s="285"/>
      <c r="AK108" s="221"/>
      <c r="AL108" s="221"/>
    </row>
    <row r="109" ht="18.0" customHeight="1">
      <c r="A109" s="10"/>
      <c r="B109" s="213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00"/>
      <c r="P109" s="243"/>
      <c r="Q109" s="237"/>
      <c r="R109" s="238" t="str">
        <f t="shared" si="23"/>
        <v/>
      </c>
      <c r="S109" s="238" t="str">
        <f t="shared" si="24"/>
        <v/>
      </c>
      <c r="T109" s="199"/>
      <c r="U109" s="259"/>
      <c r="V109" s="281"/>
      <c r="W109" s="282"/>
      <c r="X109" s="282"/>
      <c r="Y109" s="282"/>
      <c r="Z109" s="221"/>
      <c r="AA109" s="283"/>
      <c r="AB109" s="129"/>
      <c r="AC109" s="214"/>
      <c r="AD109" s="219"/>
      <c r="AE109" s="219"/>
      <c r="AF109" s="219"/>
      <c r="AG109" s="221"/>
      <c r="AH109" s="303"/>
      <c r="AI109" s="217"/>
      <c r="AJ109" s="285"/>
      <c r="AK109" s="221"/>
      <c r="AL109" s="221"/>
    </row>
    <row r="110" ht="18.0" customHeight="1">
      <c r="A110" s="10"/>
      <c r="B110" s="213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00"/>
      <c r="P110" s="243"/>
      <c r="Q110" s="237"/>
      <c r="R110" s="238" t="str">
        <f t="shared" si="23"/>
        <v/>
      </c>
      <c r="S110" s="238" t="str">
        <f t="shared" si="24"/>
        <v/>
      </c>
      <c r="T110" s="199"/>
      <c r="U110" s="259"/>
      <c r="V110" s="281"/>
      <c r="W110" s="282"/>
      <c r="X110" s="282"/>
      <c r="Y110" s="282"/>
      <c r="Z110" s="221"/>
      <c r="AA110" s="283"/>
      <c r="AB110" s="129"/>
      <c r="AC110" s="214"/>
      <c r="AD110" s="219"/>
      <c r="AE110" s="219"/>
      <c r="AF110" s="219"/>
      <c r="AG110" s="221"/>
      <c r="AH110" s="303"/>
      <c r="AI110" s="217"/>
      <c r="AJ110" s="285"/>
      <c r="AK110" s="221"/>
      <c r="AL110" s="221"/>
    </row>
    <row r="111" ht="18.0" customHeight="1">
      <c r="A111" s="10"/>
      <c r="B111" s="213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00"/>
      <c r="P111" s="243"/>
      <c r="Q111" s="237"/>
      <c r="R111" s="238" t="str">
        <f t="shared" si="23"/>
        <v/>
      </c>
      <c r="S111" s="238" t="str">
        <f t="shared" si="24"/>
        <v/>
      </c>
      <c r="T111" s="199"/>
      <c r="U111" s="259"/>
      <c r="V111" s="281"/>
      <c r="W111" s="282"/>
      <c r="X111" s="282"/>
      <c r="Y111" s="282"/>
      <c r="Z111" s="221"/>
      <c r="AA111" s="283"/>
      <c r="AB111" s="129"/>
      <c r="AC111" s="214"/>
      <c r="AD111" s="219"/>
      <c r="AE111" s="219"/>
      <c r="AF111" s="219"/>
      <c r="AG111" s="221"/>
      <c r="AH111" s="303"/>
      <c r="AI111" s="217"/>
      <c r="AJ111" s="285"/>
      <c r="AK111" s="221"/>
      <c r="AL111" s="221"/>
    </row>
    <row r="112" ht="18.0" customHeight="1">
      <c r="A112" s="10"/>
      <c r="B112" s="213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00"/>
      <c r="P112" s="243"/>
      <c r="Q112" s="237"/>
      <c r="R112" s="238" t="str">
        <f t="shared" si="23"/>
        <v/>
      </c>
      <c r="S112" s="238" t="str">
        <f t="shared" si="24"/>
        <v/>
      </c>
      <c r="T112" s="199"/>
      <c r="U112" s="259"/>
      <c r="V112" s="281"/>
      <c r="W112" s="282"/>
      <c r="X112" s="282"/>
      <c r="Y112" s="282"/>
      <c r="Z112" s="221"/>
      <c r="AA112" s="283"/>
      <c r="AB112" s="129"/>
      <c r="AC112" s="214"/>
      <c r="AD112" s="219"/>
      <c r="AE112" s="219"/>
      <c r="AF112" s="219"/>
      <c r="AG112" s="221"/>
      <c r="AH112" s="303"/>
      <c r="AI112" s="217"/>
      <c r="AJ112" s="285"/>
      <c r="AK112" s="221"/>
      <c r="AL112" s="221"/>
    </row>
    <row r="113" ht="18.0" customHeight="1">
      <c r="A113" s="10"/>
      <c r="B113" s="213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00"/>
      <c r="P113" s="243"/>
      <c r="Q113" s="237"/>
      <c r="R113" s="238" t="str">
        <f t="shared" si="23"/>
        <v/>
      </c>
      <c r="S113" s="238" t="str">
        <f t="shared" si="24"/>
        <v/>
      </c>
      <c r="T113" s="199"/>
      <c r="U113" s="259"/>
      <c r="V113" s="281"/>
      <c r="W113" s="282"/>
      <c r="X113" s="282"/>
      <c r="Y113" s="282"/>
      <c r="Z113" s="221"/>
      <c r="AA113" s="283"/>
      <c r="AB113" s="129"/>
      <c r="AC113" s="214"/>
      <c r="AD113" s="219"/>
      <c r="AE113" s="219"/>
      <c r="AF113" s="219"/>
      <c r="AG113" s="221"/>
      <c r="AH113" s="303"/>
      <c r="AI113" s="217"/>
      <c r="AJ113" s="285"/>
      <c r="AK113" s="221"/>
      <c r="AL113" s="221"/>
    </row>
    <row r="114" ht="18.0" customHeight="1">
      <c r="A114" s="10"/>
      <c r="B114" s="213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00"/>
      <c r="P114" s="243"/>
      <c r="Q114" s="237"/>
      <c r="R114" s="238" t="str">
        <f t="shared" si="23"/>
        <v/>
      </c>
      <c r="S114" s="238" t="str">
        <f t="shared" si="24"/>
        <v/>
      </c>
      <c r="T114" s="199"/>
      <c r="U114" s="259"/>
      <c r="V114" s="281"/>
      <c r="W114" s="282"/>
      <c r="X114" s="282"/>
      <c r="Y114" s="282"/>
      <c r="Z114" s="221"/>
      <c r="AA114" s="283"/>
      <c r="AB114" s="129"/>
      <c r="AC114" s="214"/>
      <c r="AD114" s="219"/>
      <c r="AE114" s="219"/>
      <c r="AF114" s="219"/>
      <c r="AG114" s="221"/>
      <c r="AH114" s="303"/>
      <c r="AI114" s="217"/>
      <c r="AJ114" s="285"/>
      <c r="AK114" s="221"/>
      <c r="AL114" s="221"/>
    </row>
    <row r="115" ht="18.0" customHeight="1">
      <c r="A115" s="10"/>
      <c r="B115" s="213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00"/>
      <c r="P115" s="243"/>
      <c r="Q115" s="237"/>
      <c r="R115" s="238" t="str">
        <f t="shared" si="23"/>
        <v/>
      </c>
      <c r="S115" s="238" t="str">
        <f t="shared" si="24"/>
        <v/>
      </c>
      <c r="T115" s="199"/>
      <c r="U115" s="259"/>
      <c r="V115" s="281"/>
      <c r="W115" s="282"/>
      <c r="X115" s="282"/>
      <c r="Y115" s="282"/>
      <c r="Z115" s="221"/>
      <c r="AA115" s="283"/>
      <c r="AB115" s="129"/>
      <c r="AC115" s="214"/>
      <c r="AD115" s="219"/>
      <c r="AE115" s="219"/>
      <c r="AF115" s="219"/>
      <c r="AG115" s="221"/>
      <c r="AH115" s="303"/>
      <c r="AI115" s="217"/>
      <c r="AJ115" s="285"/>
      <c r="AK115" s="221"/>
      <c r="AL115" s="221"/>
    </row>
    <row r="116" ht="18.0" customHeight="1">
      <c r="A116" s="10"/>
      <c r="B116" s="213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00"/>
      <c r="P116" s="243"/>
      <c r="Q116" s="237"/>
      <c r="R116" s="238" t="str">
        <f t="shared" si="23"/>
        <v/>
      </c>
      <c r="S116" s="238" t="str">
        <f t="shared" si="24"/>
        <v/>
      </c>
      <c r="T116" s="199"/>
      <c r="U116" s="259"/>
      <c r="V116" s="281"/>
      <c r="W116" s="282"/>
      <c r="X116" s="282"/>
      <c r="Y116" s="282"/>
      <c r="Z116" s="221"/>
      <c r="AA116" s="283"/>
      <c r="AB116" s="129"/>
      <c r="AC116" s="214"/>
      <c r="AD116" s="219"/>
      <c r="AE116" s="219"/>
      <c r="AF116" s="219"/>
      <c r="AG116" s="221"/>
      <c r="AH116" s="303"/>
      <c r="AI116" s="217"/>
      <c r="AJ116" s="285"/>
      <c r="AK116" s="221"/>
      <c r="AL116" s="221"/>
    </row>
    <row r="117" ht="18.0" customHeight="1">
      <c r="A117" s="10"/>
      <c r="B117" s="213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00"/>
      <c r="P117" s="243"/>
      <c r="Q117" s="237"/>
      <c r="R117" s="238" t="str">
        <f t="shared" si="23"/>
        <v/>
      </c>
      <c r="S117" s="238" t="str">
        <f t="shared" si="24"/>
        <v/>
      </c>
      <c r="T117" s="199"/>
      <c r="U117" s="259"/>
      <c r="V117" s="281"/>
      <c r="W117" s="282"/>
      <c r="X117" s="282"/>
      <c r="Y117" s="282"/>
      <c r="Z117" s="221"/>
      <c r="AA117" s="283"/>
      <c r="AB117" s="129"/>
      <c r="AC117" s="214"/>
      <c r="AD117" s="219"/>
      <c r="AE117" s="219"/>
      <c r="AF117" s="219"/>
      <c r="AG117" s="221"/>
      <c r="AH117" s="303"/>
      <c r="AI117" s="217"/>
      <c r="AJ117" s="285"/>
      <c r="AK117" s="221"/>
      <c r="AL117" s="221"/>
    </row>
    <row r="118" ht="18.0" customHeight="1">
      <c r="A118" s="10"/>
      <c r="B118" s="213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00"/>
      <c r="P118" s="243"/>
      <c r="Q118" s="237"/>
      <c r="R118" s="238" t="str">
        <f t="shared" si="23"/>
        <v/>
      </c>
      <c r="S118" s="238" t="str">
        <f t="shared" si="24"/>
        <v/>
      </c>
      <c r="T118" s="199"/>
      <c r="U118" s="259"/>
      <c r="V118" s="281"/>
      <c r="W118" s="282"/>
      <c r="X118" s="282"/>
      <c r="Y118" s="282"/>
      <c r="Z118" s="221"/>
      <c r="AA118" s="283"/>
      <c r="AB118" s="129"/>
      <c r="AC118" s="214"/>
      <c r="AD118" s="219"/>
      <c r="AE118" s="219"/>
      <c r="AF118" s="219"/>
      <c r="AG118" s="221"/>
      <c r="AH118" s="303"/>
      <c r="AI118" s="217"/>
      <c r="AJ118" s="285"/>
      <c r="AK118" s="221"/>
      <c r="AL118" s="221"/>
    </row>
    <row r="119" ht="18.0" customHeight="1">
      <c r="A119" s="10"/>
      <c r="B119" s="213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00"/>
      <c r="P119" s="243"/>
      <c r="Q119" s="237"/>
      <c r="R119" s="238" t="str">
        <f t="shared" si="23"/>
        <v/>
      </c>
      <c r="S119" s="238" t="str">
        <f t="shared" si="24"/>
        <v/>
      </c>
      <c r="T119" s="199"/>
      <c r="U119" s="259"/>
      <c r="V119" s="281"/>
      <c r="W119" s="282"/>
      <c r="X119" s="282"/>
      <c r="Y119" s="282"/>
      <c r="Z119" s="221"/>
      <c r="AA119" s="283"/>
      <c r="AB119" s="129"/>
      <c r="AC119" s="214"/>
      <c r="AD119" s="219"/>
      <c r="AE119" s="219"/>
      <c r="AF119" s="219"/>
      <c r="AG119" s="221"/>
      <c r="AH119" s="303"/>
      <c r="AI119" s="217"/>
      <c r="AJ119" s="285"/>
      <c r="AK119" s="221"/>
      <c r="AL119" s="221"/>
    </row>
    <row r="120" ht="18.0" customHeight="1">
      <c r="A120" s="10"/>
      <c r="B120" s="213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00"/>
      <c r="P120" s="243"/>
      <c r="Q120" s="237"/>
      <c r="R120" s="238" t="str">
        <f t="shared" si="23"/>
        <v/>
      </c>
      <c r="S120" s="238" t="str">
        <f t="shared" si="24"/>
        <v/>
      </c>
      <c r="T120" s="199"/>
      <c r="U120" s="259"/>
      <c r="V120" s="281"/>
      <c r="W120" s="282"/>
      <c r="X120" s="282"/>
      <c r="Y120" s="282"/>
      <c r="Z120" s="221"/>
      <c r="AA120" s="283"/>
      <c r="AB120" s="129"/>
      <c r="AC120" s="214"/>
      <c r="AD120" s="219"/>
      <c r="AE120" s="219"/>
      <c r="AF120" s="219"/>
      <c r="AG120" s="221"/>
      <c r="AH120" s="303"/>
      <c r="AI120" s="217"/>
      <c r="AJ120" s="285"/>
      <c r="AK120" s="221"/>
      <c r="AL120" s="221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00"/>
      <c r="P121" s="243"/>
      <c r="Q121" s="237"/>
      <c r="R121" s="238" t="str">
        <f t="shared" si="23"/>
        <v/>
      </c>
      <c r="S121" s="238" t="str">
        <f t="shared" si="24"/>
        <v/>
      </c>
      <c r="T121" s="199"/>
      <c r="U121" s="259"/>
      <c r="V121" s="281"/>
      <c r="W121" s="282"/>
      <c r="X121" s="282"/>
      <c r="Y121" s="282"/>
      <c r="Z121" s="221"/>
      <c r="AA121" s="283"/>
      <c r="AB121" s="129"/>
      <c r="AC121" s="214"/>
      <c r="AD121" s="219"/>
      <c r="AE121" s="219"/>
      <c r="AF121" s="219"/>
      <c r="AG121" s="221"/>
      <c r="AH121" s="303"/>
      <c r="AI121" s="217"/>
      <c r="AJ121" s="285"/>
      <c r="AK121" s="221"/>
      <c r="AL121" s="221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00"/>
      <c r="P122" s="243"/>
      <c r="Q122" s="237"/>
      <c r="R122" s="238" t="str">
        <f t="shared" si="23"/>
        <v/>
      </c>
      <c r="S122" s="238" t="str">
        <f t="shared" si="24"/>
        <v/>
      </c>
      <c r="T122" s="199"/>
      <c r="U122" s="259"/>
      <c r="V122" s="281"/>
      <c r="W122" s="282"/>
      <c r="X122" s="282"/>
      <c r="Y122" s="282"/>
      <c r="Z122" s="221"/>
      <c r="AA122" s="283"/>
      <c r="AB122" s="129"/>
      <c r="AC122" s="214"/>
      <c r="AD122" s="219"/>
      <c r="AE122" s="219"/>
      <c r="AF122" s="219"/>
      <c r="AG122" s="221"/>
      <c r="AH122" s="303"/>
      <c r="AI122" s="217"/>
      <c r="AJ122" s="285"/>
      <c r="AK122" s="221"/>
      <c r="AL122" s="221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00"/>
      <c r="P123" s="243"/>
      <c r="Q123" s="237"/>
      <c r="R123" s="238" t="str">
        <f t="shared" si="23"/>
        <v/>
      </c>
      <c r="S123" s="238" t="str">
        <f t="shared" si="24"/>
        <v/>
      </c>
      <c r="T123" s="199"/>
      <c r="U123" s="259"/>
      <c r="V123" s="281"/>
      <c r="W123" s="282"/>
      <c r="X123" s="282"/>
      <c r="Y123" s="282"/>
      <c r="Z123" s="221"/>
      <c r="AA123" s="283"/>
      <c r="AB123" s="129"/>
      <c r="AC123" s="214"/>
      <c r="AD123" s="219"/>
      <c r="AE123" s="219"/>
      <c r="AF123" s="219"/>
      <c r="AG123" s="221"/>
      <c r="AH123" s="303"/>
      <c r="AI123" s="217"/>
      <c r="AJ123" s="285"/>
      <c r="AK123" s="221"/>
      <c r="AL123" s="221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00"/>
      <c r="P124" s="243"/>
      <c r="Q124" s="237"/>
      <c r="R124" s="238" t="str">
        <f t="shared" si="23"/>
        <v/>
      </c>
      <c r="S124" s="238" t="str">
        <f t="shared" si="24"/>
        <v/>
      </c>
      <c r="T124" s="199"/>
      <c r="U124" s="259"/>
      <c r="V124" s="281"/>
      <c r="W124" s="282"/>
      <c r="X124" s="282"/>
      <c r="Y124" s="282"/>
      <c r="Z124" s="221"/>
      <c r="AA124" s="283"/>
      <c r="AB124" s="129"/>
      <c r="AC124" s="214"/>
      <c r="AD124" s="219"/>
      <c r="AE124" s="219"/>
      <c r="AF124" s="219"/>
      <c r="AG124" s="221"/>
      <c r="AH124" s="303"/>
      <c r="AI124" s="217"/>
      <c r="AJ124" s="285"/>
      <c r="AK124" s="221"/>
      <c r="AL124" s="221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00"/>
      <c r="P125" s="243"/>
      <c r="Q125" s="237"/>
      <c r="R125" s="238" t="str">
        <f t="shared" si="23"/>
        <v/>
      </c>
      <c r="S125" s="238" t="str">
        <f t="shared" si="24"/>
        <v/>
      </c>
      <c r="T125" s="199"/>
      <c r="U125" s="259"/>
      <c r="V125" s="281"/>
      <c r="W125" s="282"/>
      <c r="X125" s="282"/>
      <c r="Y125" s="282"/>
      <c r="Z125" s="221"/>
      <c r="AA125" s="283"/>
      <c r="AB125" s="129"/>
      <c r="AC125" s="214"/>
      <c r="AD125" s="219"/>
      <c r="AE125" s="219"/>
      <c r="AF125" s="219"/>
      <c r="AG125" s="221"/>
      <c r="AH125" s="303"/>
      <c r="AI125" s="217"/>
      <c r="AJ125" s="285"/>
      <c r="AK125" s="221"/>
      <c r="AL125" s="221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00"/>
      <c r="P126" s="243"/>
      <c r="Q126" s="237"/>
      <c r="R126" s="238" t="str">
        <f t="shared" si="23"/>
        <v/>
      </c>
      <c r="S126" s="238" t="str">
        <f t="shared" si="24"/>
        <v/>
      </c>
      <c r="T126" s="199"/>
      <c r="U126" s="259"/>
      <c r="V126" s="281"/>
      <c r="W126" s="282"/>
      <c r="X126" s="282"/>
      <c r="Y126" s="282"/>
      <c r="Z126" s="221"/>
      <c r="AA126" s="283"/>
      <c r="AB126" s="129"/>
      <c r="AC126" s="214"/>
      <c r="AD126" s="219"/>
      <c r="AE126" s="219"/>
      <c r="AF126" s="219"/>
      <c r="AG126" s="221"/>
      <c r="AH126" s="303"/>
      <c r="AI126" s="217"/>
      <c r="AJ126" s="285"/>
      <c r="AK126" s="221"/>
      <c r="AL126" s="221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00"/>
      <c r="P127" s="243"/>
      <c r="Q127" s="237"/>
      <c r="R127" s="238" t="str">
        <f t="shared" si="23"/>
        <v/>
      </c>
      <c r="S127" s="238" t="str">
        <f t="shared" si="24"/>
        <v/>
      </c>
      <c r="T127" s="199"/>
      <c r="U127" s="259"/>
      <c r="V127" s="281"/>
      <c r="W127" s="282"/>
      <c r="X127" s="282"/>
      <c r="Y127" s="282"/>
      <c r="Z127" s="221"/>
      <c r="AA127" s="283"/>
      <c r="AB127" s="129"/>
      <c r="AC127" s="214"/>
      <c r="AD127" s="219"/>
      <c r="AE127" s="219"/>
      <c r="AF127" s="219"/>
      <c r="AG127" s="221"/>
      <c r="AH127" s="303"/>
      <c r="AI127" s="217"/>
      <c r="AJ127" s="285"/>
      <c r="AK127" s="221"/>
      <c r="AL127" s="221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00"/>
      <c r="P128" s="243"/>
      <c r="Q128" s="237"/>
      <c r="R128" s="238" t="str">
        <f t="shared" si="23"/>
        <v/>
      </c>
      <c r="S128" s="238" t="str">
        <f t="shared" si="24"/>
        <v/>
      </c>
      <c r="T128" s="199"/>
      <c r="U128" s="259"/>
      <c r="V128" s="281"/>
      <c r="W128" s="282"/>
      <c r="X128" s="282"/>
      <c r="Y128" s="282"/>
      <c r="Z128" s="221"/>
      <c r="AA128" s="283"/>
      <c r="AB128" s="129"/>
      <c r="AC128" s="214"/>
      <c r="AD128" s="219"/>
      <c r="AE128" s="219"/>
      <c r="AF128" s="219"/>
      <c r="AG128" s="221"/>
      <c r="AH128" s="303"/>
      <c r="AI128" s="217"/>
      <c r="AJ128" s="285"/>
      <c r="AK128" s="221"/>
      <c r="AL128" s="221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00"/>
      <c r="P129" s="243"/>
      <c r="Q129" s="237"/>
      <c r="R129" s="238" t="str">
        <f t="shared" si="23"/>
        <v/>
      </c>
      <c r="S129" s="238" t="str">
        <f t="shared" si="24"/>
        <v/>
      </c>
      <c r="T129" s="199"/>
      <c r="U129" s="259"/>
      <c r="V129" s="281"/>
      <c r="W129" s="282"/>
      <c r="X129" s="282"/>
      <c r="Y129" s="282"/>
      <c r="Z129" s="221"/>
      <c r="AA129" s="283"/>
      <c r="AB129" s="129"/>
      <c r="AC129" s="214"/>
      <c r="AD129" s="219"/>
      <c r="AE129" s="219"/>
      <c r="AF129" s="219"/>
      <c r="AG129" s="221"/>
      <c r="AH129" s="303"/>
      <c r="AI129" s="217"/>
      <c r="AJ129" s="285"/>
      <c r="AK129" s="221"/>
      <c r="AL129" s="221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198"/>
      <c r="K130" s="77"/>
      <c r="L130" s="77"/>
      <c r="M130" s="77"/>
      <c r="N130" s="199"/>
      <c r="O130" s="200"/>
      <c r="P130" s="243"/>
      <c r="Q130" s="237"/>
      <c r="R130" s="238" t="str">
        <f t="shared" si="23"/>
        <v/>
      </c>
      <c r="S130" s="238" t="str">
        <f t="shared" si="24"/>
        <v/>
      </c>
      <c r="T130" s="199"/>
      <c r="U130" s="259"/>
      <c r="V130" s="281"/>
      <c r="W130" s="282"/>
      <c r="X130" s="282"/>
      <c r="Y130" s="282"/>
      <c r="Z130" s="221"/>
      <c r="AA130" s="283"/>
      <c r="AB130" s="129"/>
      <c r="AC130" s="214"/>
      <c r="AD130" s="219"/>
      <c r="AE130" s="219"/>
      <c r="AF130" s="219"/>
      <c r="AG130" s="221"/>
      <c r="AH130" s="303"/>
      <c r="AI130" s="217"/>
      <c r="AJ130" s="285"/>
      <c r="AK130" s="221"/>
      <c r="AL130" s="221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198"/>
      <c r="K131" s="77"/>
      <c r="L131" s="77"/>
      <c r="M131" s="77"/>
      <c r="N131" s="199"/>
      <c r="O131" s="200"/>
      <c r="P131" s="243"/>
      <c r="Q131" s="237"/>
      <c r="R131" s="238" t="str">
        <f t="shared" si="23"/>
        <v/>
      </c>
      <c r="S131" s="238" t="str">
        <f t="shared" si="24"/>
        <v/>
      </c>
      <c r="T131" s="199"/>
      <c r="U131" s="259"/>
      <c r="V131" s="281"/>
      <c r="W131" s="282"/>
      <c r="X131" s="282"/>
      <c r="Y131" s="282"/>
      <c r="Z131" s="221"/>
      <c r="AA131" s="283"/>
      <c r="AB131" s="129"/>
      <c r="AC131" s="214"/>
      <c r="AD131" s="219"/>
      <c r="AE131" s="219"/>
      <c r="AF131" s="219"/>
      <c r="AG131" s="221"/>
      <c r="AH131" s="303"/>
      <c r="AI131" s="217"/>
      <c r="AJ131" s="285"/>
      <c r="AK131" s="221"/>
      <c r="AL131" s="221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198"/>
      <c r="K132" s="77"/>
      <c r="L132" s="77"/>
      <c r="M132" s="77"/>
      <c r="N132" s="199"/>
      <c r="O132" s="200"/>
      <c r="P132" s="243"/>
      <c r="Q132" s="237"/>
      <c r="R132" s="238" t="str">
        <f t="shared" si="23"/>
        <v/>
      </c>
      <c r="S132" s="238" t="str">
        <f t="shared" si="24"/>
        <v/>
      </c>
      <c r="T132" s="199"/>
      <c r="U132" s="259"/>
      <c r="V132" s="281"/>
      <c r="W132" s="282"/>
      <c r="X132" s="282"/>
      <c r="Y132" s="282"/>
      <c r="Z132" s="221"/>
      <c r="AA132" s="283"/>
      <c r="AB132" s="129"/>
      <c r="AC132" s="214"/>
      <c r="AD132" s="219"/>
      <c r="AE132" s="219"/>
      <c r="AF132" s="219"/>
      <c r="AG132" s="221"/>
      <c r="AH132" s="303"/>
      <c r="AI132" s="217"/>
      <c r="AJ132" s="285"/>
      <c r="AK132" s="221"/>
      <c r="AL132" s="221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198"/>
      <c r="K133" s="77"/>
      <c r="L133" s="77"/>
      <c r="M133" s="77"/>
      <c r="N133" s="199"/>
      <c r="O133" s="200"/>
      <c r="P133" s="243"/>
      <c r="Q133" s="237"/>
      <c r="R133" s="238" t="str">
        <f t="shared" si="23"/>
        <v/>
      </c>
      <c r="S133" s="238" t="str">
        <f t="shared" si="24"/>
        <v/>
      </c>
      <c r="T133" s="199"/>
      <c r="U133" s="259"/>
      <c r="V133" s="281"/>
      <c r="W133" s="282"/>
      <c r="X133" s="282"/>
      <c r="Y133" s="282"/>
      <c r="Z133" s="221"/>
      <c r="AA133" s="283"/>
      <c r="AB133" s="129"/>
      <c r="AC133" s="214"/>
      <c r="AD133" s="219"/>
      <c r="AE133" s="219"/>
      <c r="AF133" s="219"/>
      <c r="AG133" s="221"/>
      <c r="AH133" s="303"/>
      <c r="AI133" s="217"/>
      <c r="AJ133" s="285"/>
      <c r="AK133" s="221"/>
      <c r="AL133" s="221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198"/>
      <c r="K134" s="77"/>
      <c r="L134" s="77"/>
      <c r="M134" s="77"/>
      <c r="N134" s="199"/>
      <c r="O134" s="200"/>
      <c r="P134" s="243"/>
      <c r="Q134" s="237"/>
      <c r="R134" s="238" t="str">
        <f t="shared" si="23"/>
        <v/>
      </c>
      <c r="S134" s="238" t="str">
        <f t="shared" si="24"/>
        <v/>
      </c>
      <c r="T134" s="199"/>
      <c r="U134" s="259"/>
      <c r="V134" s="281"/>
      <c r="W134" s="282"/>
      <c r="X134" s="282"/>
      <c r="Y134" s="282"/>
      <c r="Z134" s="221"/>
      <c r="AA134" s="283"/>
      <c r="AB134" s="129"/>
      <c r="AC134" s="214"/>
      <c r="AD134" s="219"/>
      <c r="AE134" s="219"/>
      <c r="AF134" s="219"/>
      <c r="AG134" s="221"/>
      <c r="AH134" s="303"/>
      <c r="AI134" s="217"/>
      <c r="AJ134" s="285"/>
      <c r="AK134" s="221"/>
      <c r="AL134" s="221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198"/>
      <c r="K135" s="77"/>
      <c r="L135" s="77"/>
      <c r="M135" s="77"/>
      <c r="N135" s="199"/>
      <c r="O135" s="200"/>
      <c r="P135" s="243"/>
      <c r="Q135" s="237"/>
      <c r="R135" s="238" t="str">
        <f t="shared" si="23"/>
        <v/>
      </c>
      <c r="S135" s="238" t="str">
        <f t="shared" si="24"/>
        <v/>
      </c>
      <c r="T135" s="199"/>
      <c r="U135" s="259"/>
      <c r="V135" s="281"/>
      <c r="W135" s="282"/>
      <c r="X135" s="282"/>
      <c r="Y135" s="282"/>
      <c r="Z135" s="221"/>
      <c r="AA135" s="283"/>
      <c r="AB135" s="129"/>
      <c r="AC135" s="214"/>
      <c r="AD135" s="219"/>
      <c r="AE135" s="219"/>
      <c r="AF135" s="219"/>
      <c r="AG135" s="221"/>
      <c r="AH135" s="303"/>
      <c r="AI135" s="217"/>
      <c r="AJ135" s="285"/>
      <c r="AK135" s="221"/>
      <c r="AL135" s="221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198"/>
      <c r="K136" s="77"/>
      <c r="L136" s="77"/>
      <c r="M136" s="77"/>
      <c r="N136" s="199"/>
      <c r="O136" s="200"/>
      <c r="P136" s="243"/>
      <c r="Q136" s="237"/>
      <c r="R136" s="238" t="str">
        <f t="shared" si="23"/>
        <v/>
      </c>
      <c r="S136" s="238" t="str">
        <f t="shared" si="24"/>
        <v/>
      </c>
      <c r="T136" s="199"/>
      <c r="U136" s="259"/>
      <c r="V136" s="281"/>
      <c r="W136" s="282"/>
      <c r="X136" s="282"/>
      <c r="Y136" s="282"/>
      <c r="Z136" s="221"/>
      <c r="AA136" s="283"/>
      <c r="AB136" s="129"/>
      <c r="AC136" s="214"/>
      <c r="AD136" s="219"/>
      <c r="AE136" s="219"/>
      <c r="AF136" s="219"/>
      <c r="AG136" s="221"/>
      <c r="AH136" s="303"/>
      <c r="AI136" s="217"/>
      <c r="AJ136" s="285"/>
      <c r="AK136" s="221"/>
      <c r="AL136" s="221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198"/>
      <c r="K137" s="77"/>
      <c r="L137" s="77"/>
      <c r="M137" s="77"/>
      <c r="N137" s="199"/>
      <c r="O137" s="200"/>
      <c r="P137" s="243"/>
      <c r="Q137" s="237"/>
      <c r="R137" s="238" t="str">
        <f t="shared" si="23"/>
        <v/>
      </c>
      <c r="S137" s="238" t="str">
        <f t="shared" si="24"/>
        <v/>
      </c>
      <c r="T137" s="199"/>
      <c r="U137" s="259"/>
      <c r="V137" s="281"/>
      <c r="W137" s="282"/>
      <c r="X137" s="282"/>
      <c r="Y137" s="282"/>
      <c r="Z137" s="221"/>
      <c r="AA137" s="283"/>
      <c r="AB137" s="129"/>
      <c r="AC137" s="214"/>
      <c r="AD137" s="219"/>
      <c r="AE137" s="219"/>
      <c r="AF137" s="219"/>
      <c r="AG137" s="221"/>
      <c r="AH137" s="303"/>
      <c r="AI137" s="217"/>
      <c r="AJ137" s="285"/>
      <c r="AK137" s="221"/>
      <c r="AL137" s="221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198"/>
      <c r="K138" s="77"/>
      <c r="L138" s="77"/>
      <c r="M138" s="77"/>
      <c r="N138" s="199"/>
      <c r="O138" s="200"/>
      <c r="P138" s="243"/>
      <c r="Q138" s="237"/>
      <c r="R138" s="238" t="str">
        <f t="shared" si="23"/>
        <v/>
      </c>
      <c r="S138" s="238" t="str">
        <f t="shared" si="24"/>
        <v/>
      </c>
      <c r="T138" s="199"/>
      <c r="U138" s="259"/>
      <c r="V138" s="281"/>
      <c r="W138" s="282"/>
      <c r="X138" s="282"/>
      <c r="Y138" s="282"/>
      <c r="Z138" s="221"/>
      <c r="AA138" s="283"/>
      <c r="AB138" s="129"/>
      <c r="AC138" s="214"/>
      <c r="AD138" s="219"/>
      <c r="AE138" s="219"/>
      <c r="AF138" s="219"/>
      <c r="AG138" s="221"/>
      <c r="AH138" s="303"/>
      <c r="AI138" s="217"/>
      <c r="AJ138" s="285"/>
      <c r="AK138" s="221"/>
      <c r="AL138" s="221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198"/>
      <c r="K139" s="77"/>
      <c r="L139" s="77"/>
      <c r="M139" s="77"/>
      <c r="N139" s="199"/>
      <c r="O139" s="200"/>
      <c r="P139" s="243"/>
      <c r="Q139" s="237"/>
      <c r="R139" s="238" t="str">
        <f t="shared" si="23"/>
        <v/>
      </c>
      <c r="S139" s="238" t="str">
        <f t="shared" si="24"/>
        <v/>
      </c>
      <c r="T139" s="199"/>
      <c r="U139" s="259"/>
      <c r="V139" s="281"/>
      <c r="W139" s="282"/>
      <c r="X139" s="282"/>
      <c r="Y139" s="282"/>
      <c r="Z139" s="221"/>
      <c r="AA139" s="283"/>
      <c r="AB139" s="129"/>
      <c r="AC139" s="214"/>
      <c r="AD139" s="219"/>
      <c r="AE139" s="219"/>
      <c r="AF139" s="219"/>
      <c r="AG139" s="221"/>
      <c r="AH139" s="303"/>
      <c r="AI139" s="217"/>
      <c r="AJ139" s="285"/>
      <c r="AK139" s="221"/>
      <c r="AL139" s="221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198"/>
      <c r="K140" s="77"/>
      <c r="L140" s="77"/>
      <c r="M140" s="77"/>
      <c r="N140" s="199"/>
      <c r="O140" s="200"/>
      <c r="P140" s="243"/>
      <c r="Q140" s="237"/>
      <c r="R140" s="238" t="str">
        <f t="shared" si="23"/>
        <v/>
      </c>
      <c r="S140" s="238" t="str">
        <f t="shared" si="24"/>
        <v/>
      </c>
      <c r="T140" s="199"/>
      <c r="U140" s="259"/>
      <c r="V140" s="281"/>
      <c r="W140" s="282"/>
      <c r="X140" s="282"/>
      <c r="Y140" s="282"/>
      <c r="Z140" s="221"/>
      <c r="AA140" s="283"/>
      <c r="AB140" s="129"/>
      <c r="AC140" s="214"/>
      <c r="AD140" s="219"/>
      <c r="AE140" s="219"/>
      <c r="AF140" s="219"/>
      <c r="AG140" s="221"/>
      <c r="AH140" s="303"/>
      <c r="AI140" s="217"/>
      <c r="AJ140" s="285"/>
      <c r="AK140" s="221"/>
      <c r="AL140" s="221"/>
    </row>
    <row r="141" ht="18.0" customHeight="1">
      <c r="A141" s="10"/>
      <c r="B141" s="213"/>
      <c r="C141" s="77"/>
      <c r="D141" s="77"/>
      <c r="E141" s="206"/>
      <c r="F141" s="207"/>
      <c r="G141" s="208"/>
      <c r="H141" s="201"/>
      <c r="I141" s="129"/>
      <c r="J141" s="198"/>
      <c r="K141" s="77"/>
      <c r="L141" s="77"/>
      <c r="M141" s="77"/>
      <c r="N141" s="199"/>
      <c r="O141" s="200"/>
      <c r="P141" s="243"/>
      <c r="Q141" s="237"/>
      <c r="R141" s="238" t="str">
        <f t="shared" si="23"/>
        <v/>
      </c>
      <c r="S141" s="238" t="str">
        <f t="shared" si="24"/>
        <v/>
      </c>
      <c r="T141" s="199"/>
      <c r="U141" s="259"/>
      <c r="V141" s="281"/>
      <c r="W141" s="282"/>
      <c r="X141" s="282"/>
      <c r="Y141" s="282"/>
      <c r="Z141" s="221"/>
      <c r="AA141" s="283"/>
      <c r="AB141" s="129"/>
      <c r="AC141" s="214"/>
      <c r="AD141" s="219"/>
      <c r="AE141" s="219"/>
      <c r="AF141" s="219"/>
      <c r="AG141" s="221"/>
      <c r="AH141" s="303"/>
      <c r="AI141" s="217"/>
      <c r="AJ141" s="285"/>
      <c r="AK141" s="221"/>
      <c r="AL141" s="221"/>
    </row>
    <row r="142" ht="18.0" customHeight="1">
      <c r="A142" s="10"/>
      <c r="B142" s="213"/>
      <c r="C142" s="77"/>
      <c r="D142" s="77"/>
      <c r="E142" s="206"/>
      <c r="F142" s="207"/>
      <c r="G142" s="208"/>
      <c r="H142" s="201"/>
      <c r="I142" s="129"/>
      <c r="J142" s="198"/>
      <c r="K142" s="77"/>
      <c r="L142" s="77"/>
      <c r="M142" s="77"/>
      <c r="N142" s="199"/>
      <c r="O142" s="200"/>
      <c r="P142" s="243"/>
      <c r="Q142" s="237"/>
      <c r="R142" s="238" t="str">
        <f t="shared" si="23"/>
        <v/>
      </c>
      <c r="S142" s="238" t="str">
        <f t="shared" si="24"/>
        <v/>
      </c>
      <c r="T142" s="199"/>
      <c r="U142" s="259"/>
      <c r="V142" s="281"/>
      <c r="W142" s="282"/>
      <c r="X142" s="282"/>
      <c r="Y142" s="282"/>
      <c r="Z142" s="221"/>
      <c r="AA142" s="283"/>
      <c r="AB142" s="129"/>
      <c r="AC142" s="214"/>
      <c r="AD142" s="219"/>
      <c r="AE142" s="219"/>
      <c r="AF142" s="219"/>
      <c r="AG142" s="221"/>
      <c r="AH142" s="303"/>
      <c r="AI142" s="217"/>
      <c r="AJ142" s="285"/>
      <c r="AK142" s="221"/>
      <c r="AL142" s="221"/>
    </row>
    <row r="143" ht="18.0" customHeight="1">
      <c r="A143" s="10"/>
      <c r="B143" s="213"/>
      <c r="C143" s="77"/>
      <c r="D143" s="77"/>
      <c r="E143" s="206"/>
      <c r="F143" s="207"/>
      <c r="G143" s="208"/>
      <c r="H143" s="201"/>
      <c r="I143" s="129"/>
      <c r="J143" s="198"/>
      <c r="K143" s="77"/>
      <c r="L143" s="77"/>
      <c r="M143" s="77"/>
      <c r="N143" s="199"/>
      <c r="O143" s="200"/>
      <c r="P143" s="237"/>
      <c r="Q143" s="237"/>
      <c r="R143" s="238" t="str">
        <f t="shared" si="23"/>
        <v/>
      </c>
      <c r="S143" s="238" t="str">
        <f t="shared" si="24"/>
        <v/>
      </c>
      <c r="T143" s="199"/>
      <c r="U143" s="259"/>
      <c r="V143" s="281"/>
      <c r="W143" s="282"/>
      <c r="X143" s="282"/>
      <c r="Y143" s="282"/>
      <c r="Z143" s="221"/>
      <c r="AA143" s="283"/>
      <c r="AB143" s="129"/>
      <c r="AC143" s="214"/>
      <c r="AD143" s="219"/>
      <c r="AE143" s="219"/>
      <c r="AF143" s="219"/>
      <c r="AG143" s="221"/>
      <c r="AH143" s="303"/>
      <c r="AI143" s="217"/>
      <c r="AJ143" s="285"/>
      <c r="AK143" s="221"/>
      <c r="AL143" s="221"/>
    </row>
    <row r="144" ht="18.0" customHeight="1">
      <c r="A144" s="10"/>
      <c r="B144" s="213"/>
      <c r="C144" s="77"/>
      <c r="D144" s="77"/>
      <c r="E144" s="206"/>
      <c r="F144" s="207"/>
      <c r="G144" s="208"/>
      <c r="H144" s="201"/>
      <c r="I144" s="129"/>
      <c r="J144" s="198"/>
      <c r="K144" s="77"/>
      <c r="L144" s="77"/>
      <c r="M144" s="77"/>
      <c r="N144" s="199"/>
      <c r="O144" s="200"/>
      <c r="P144" s="237"/>
      <c r="Q144" s="237"/>
      <c r="R144" s="238" t="str">
        <f t="shared" si="23"/>
        <v/>
      </c>
      <c r="S144" s="238" t="str">
        <f t="shared" si="24"/>
        <v/>
      </c>
      <c r="T144" s="234"/>
      <c r="U144" s="259"/>
      <c r="V144" s="281"/>
      <c r="W144" s="282"/>
      <c r="X144" s="282"/>
      <c r="Y144" s="282"/>
      <c r="Z144" s="221"/>
      <c r="AA144" s="283"/>
      <c r="AB144" s="129"/>
      <c r="AC144" s="214"/>
      <c r="AD144" s="219"/>
      <c r="AE144" s="219"/>
      <c r="AF144" s="219"/>
      <c r="AG144" s="221"/>
      <c r="AH144" s="303"/>
      <c r="AI144" s="217"/>
      <c r="AJ144" s="285"/>
      <c r="AK144" s="217"/>
      <c r="AL144" s="217"/>
    </row>
    <row r="145" ht="18.0" customHeight="1">
      <c r="A145" s="10"/>
      <c r="B145" s="213"/>
      <c r="C145" s="77"/>
      <c r="D145" s="77"/>
      <c r="E145" s="206"/>
      <c r="F145" s="207"/>
      <c r="G145" s="208"/>
      <c r="H145" s="201"/>
      <c r="I145" s="129"/>
      <c r="J145" s="198"/>
      <c r="K145" s="77"/>
      <c r="L145" s="77"/>
      <c r="M145" s="77"/>
      <c r="N145" s="199"/>
      <c r="O145" s="200"/>
      <c r="P145" s="237"/>
      <c r="Q145" s="237"/>
      <c r="R145" s="238" t="str">
        <f t="shared" si="23"/>
        <v/>
      </c>
      <c r="S145" s="238" t="str">
        <f t="shared" si="24"/>
        <v/>
      </c>
      <c r="T145" s="234"/>
      <c r="U145" s="259"/>
      <c r="V145" s="281"/>
      <c r="W145" s="282"/>
      <c r="X145" s="282"/>
      <c r="Y145" s="282"/>
      <c r="Z145" s="221"/>
      <c r="AA145" s="283"/>
      <c r="AB145" s="129"/>
      <c r="AC145" s="214"/>
      <c r="AD145" s="219"/>
      <c r="AE145" s="219"/>
      <c r="AF145" s="219"/>
      <c r="AG145" s="221"/>
      <c r="AH145" s="303"/>
      <c r="AI145" s="217"/>
      <c r="AJ145" s="285"/>
      <c r="AK145" s="217"/>
      <c r="AL145" s="217"/>
    </row>
    <row r="146" ht="18.0" customHeight="1">
      <c r="A146" s="10"/>
      <c r="B146" s="308"/>
      <c r="C146" s="77"/>
      <c r="D146" s="77"/>
      <c r="E146" s="206"/>
      <c r="F146" s="207"/>
      <c r="G146" s="208"/>
      <c r="H146" s="201"/>
      <c r="I146" s="129"/>
      <c r="J146" s="198"/>
      <c r="K146" s="77"/>
      <c r="L146" s="77"/>
      <c r="M146" s="77"/>
      <c r="N146" s="199"/>
      <c r="O146" s="200"/>
      <c r="P146" s="237"/>
      <c r="Q146" s="237"/>
      <c r="R146" s="238" t="str">
        <f t="shared" si="23"/>
        <v/>
      </c>
      <c r="S146" s="238" t="str">
        <f t="shared" si="24"/>
        <v/>
      </c>
      <c r="T146" s="309"/>
      <c r="U146" s="259"/>
      <c r="V146" s="259"/>
      <c r="W146" s="259"/>
      <c r="X146" s="259"/>
      <c r="Y146" s="259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</row>
    <row r="147" ht="18.0" customHeight="1">
      <c r="A147" s="10"/>
      <c r="B147" s="213"/>
      <c r="C147" s="77"/>
      <c r="D147" s="77"/>
      <c r="E147" s="206"/>
      <c r="F147" s="207"/>
      <c r="G147" s="208"/>
      <c r="H147" s="201"/>
      <c r="I147" s="129"/>
      <c r="J147" s="198"/>
      <c r="K147" s="77"/>
      <c r="L147" s="77"/>
      <c r="M147" s="77"/>
      <c r="N147" s="199"/>
      <c r="O147" s="200"/>
      <c r="P147" s="237"/>
      <c r="Q147" s="237"/>
      <c r="R147" s="238" t="str">
        <f t="shared" si="23"/>
        <v/>
      </c>
      <c r="S147" s="238" t="str">
        <f t="shared" si="24"/>
        <v/>
      </c>
      <c r="T147" s="234"/>
      <c r="U147" s="259"/>
      <c r="V147" s="259"/>
      <c r="W147" s="259"/>
      <c r="X147" s="259"/>
      <c r="Y147" s="259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</row>
    <row r="148" ht="18.0" customHeight="1">
      <c r="A148" s="10"/>
      <c r="B148" s="213"/>
      <c r="C148" s="77"/>
      <c r="D148" s="77"/>
      <c r="E148" s="206"/>
      <c r="F148" s="207"/>
      <c r="G148" s="208"/>
      <c r="H148" s="201"/>
      <c r="I148" s="129"/>
      <c r="J148" s="198"/>
      <c r="K148" s="77"/>
      <c r="L148" s="77"/>
      <c r="M148" s="77"/>
      <c r="N148" s="199"/>
      <c r="O148" s="200"/>
      <c r="P148" s="237"/>
      <c r="Q148" s="237"/>
      <c r="R148" s="238" t="str">
        <f t="shared" si="23"/>
        <v/>
      </c>
      <c r="S148" s="238" t="str">
        <f t="shared" si="24"/>
        <v/>
      </c>
      <c r="T148" s="234"/>
      <c r="U148" s="259"/>
      <c r="V148" s="259"/>
      <c r="W148" s="259"/>
      <c r="X148" s="259"/>
      <c r="Y148" s="259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</row>
    <row r="149" ht="18.0" customHeight="1">
      <c r="A149" s="10"/>
      <c r="B149" s="213"/>
      <c r="C149" s="77"/>
      <c r="D149" s="77"/>
      <c r="E149" s="206"/>
      <c r="F149" s="207"/>
      <c r="G149" s="208"/>
      <c r="H149" s="201"/>
      <c r="I149" s="129"/>
      <c r="J149" s="198"/>
      <c r="K149" s="77"/>
      <c r="L149" s="77"/>
      <c r="M149" s="77"/>
      <c r="N149" s="199"/>
      <c r="O149" s="200"/>
      <c r="P149" s="237"/>
      <c r="Q149" s="237"/>
      <c r="R149" s="238" t="str">
        <f t="shared" si="23"/>
        <v/>
      </c>
      <c r="S149" s="238" t="str">
        <f t="shared" si="24"/>
        <v/>
      </c>
      <c r="T149" s="234"/>
      <c r="U149" s="259"/>
      <c r="V149" s="259"/>
      <c r="W149" s="259"/>
      <c r="X149" s="259"/>
      <c r="Y149" s="259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ht="18.0" customHeight="1">
      <c r="A150" s="10"/>
      <c r="B150" s="213"/>
      <c r="C150" s="77"/>
      <c r="D150" s="77"/>
      <c r="E150" s="206"/>
      <c r="F150" s="207"/>
      <c r="G150" s="208"/>
      <c r="H150" s="201"/>
      <c r="I150" s="129"/>
      <c r="J150" s="198"/>
      <c r="K150" s="77"/>
      <c r="L150" s="77"/>
      <c r="M150" s="77"/>
      <c r="N150" s="199"/>
      <c r="O150" s="200"/>
      <c r="P150" s="237"/>
      <c r="Q150" s="237"/>
      <c r="R150" s="238" t="str">
        <f t="shared" si="23"/>
        <v/>
      </c>
      <c r="S150" s="238" t="str">
        <f t="shared" si="24"/>
        <v/>
      </c>
      <c r="T150" s="234"/>
      <c r="U150" s="259"/>
      <c r="V150" s="259"/>
      <c r="W150" s="259"/>
      <c r="X150" s="259"/>
      <c r="Y150" s="259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 ht="18.0" customHeight="1">
      <c r="A151" s="10"/>
      <c r="B151" s="213"/>
      <c r="C151" s="77"/>
      <c r="D151" s="77"/>
      <c r="E151" s="206"/>
      <c r="F151" s="207"/>
      <c r="G151" s="208"/>
      <c r="H151" s="201"/>
      <c r="I151" s="129"/>
      <c r="J151" s="198"/>
      <c r="K151" s="77"/>
      <c r="L151" s="77"/>
      <c r="M151" s="77"/>
      <c r="N151" s="199"/>
      <c r="O151" s="200"/>
      <c r="P151" s="237"/>
      <c r="Q151" s="237"/>
      <c r="R151" s="238" t="str">
        <f t="shared" si="23"/>
        <v/>
      </c>
      <c r="S151" s="238" t="str">
        <f t="shared" si="24"/>
        <v/>
      </c>
      <c r="T151" s="234"/>
      <c r="U151" s="259"/>
      <c r="V151" s="259"/>
      <c r="W151" s="259"/>
      <c r="X151" s="259"/>
      <c r="Y151" s="259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</row>
    <row r="152" ht="18.0" customHeight="1">
      <c r="A152" s="10"/>
      <c r="B152" s="213"/>
      <c r="C152" s="77"/>
      <c r="D152" s="77"/>
      <c r="E152" s="206"/>
      <c r="F152" s="207"/>
      <c r="G152" s="208"/>
      <c r="H152" s="201"/>
      <c r="I152" s="129"/>
      <c r="J152" s="198"/>
      <c r="K152" s="77"/>
      <c r="L152" s="77"/>
      <c r="M152" s="77"/>
      <c r="N152" s="199"/>
      <c r="O152" s="200"/>
      <c r="P152" s="237"/>
      <c r="Q152" s="237"/>
      <c r="R152" s="238" t="str">
        <f t="shared" si="23"/>
        <v/>
      </c>
      <c r="S152" s="238" t="str">
        <f t="shared" si="24"/>
        <v/>
      </c>
      <c r="T152" s="234"/>
      <c r="U152" s="259"/>
      <c r="V152" s="259"/>
      <c r="W152" s="259"/>
      <c r="X152" s="259"/>
      <c r="Y152" s="259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</row>
    <row r="153" ht="18.0" customHeight="1">
      <c r="A153" s="10"/>
      <c r="B153" s="213"/>
      <c r="C153" s="77"/>
      <c r="D153" s="77"/>
      <c r="E153" s="206"/>
      <c r="F153" s="207"/>
      <c r="G153" s="208"/>
      <c r="H153" s="201"/>
      <c r="I153" s="129"/>
      <c r="J153" s="198"/>
      <c r="K153" s="77"/>
      <c r="L153" s="77"/>
      <c r="M153" s="77"/>
      <c r="N153" s="199"/>
      <c r="O153" s="200"/>
      <c r="P153" s="237"/>
      <c r="Q153" s="237"/>
      <c r="R153" s="238" t="str">
        <f t="shared" si="23"/>
        <v/>
      </c>
      <c r="S153" s="238" t="str">
        <f t="shared" si="24"/>
        <v/>
      </c>
      <c r="T153" s="234"/>
      <c r="U153" s="259"/>
      <c r="V153" s="259"/>
      <c r="W153" s="259"/>
      <c r="X153" s="259"/>
      <c r="Y153" s="259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</row>
    <row r="154" ht="18.0" customHeight="1">
      <c r="A154" s="10"/>
      <c r="B154" s="213"/>
      <c r="C154" s="77"/>
      <c r="D154" s="77"/>
      <c r="E154" s="206"/>
      <c r="F154" s="207"/>
      <c r="G154" s="208"/>
      <c r="H154" s="201"/>
      <c r="I154" s="129"/>
      <c r="J154" s="198"/>
      <c r="K154" s="77"/>
      <c r="L154" s="77"/>
      <c r="M154" s="77"/>
      <c r="N154" s="199"/>
      <c r="O154" s="200"/>
      <c r="P154" s="237"/>
      <c r="Q154" s="237"/>
      <c r="R154" s="238" t="str">
        <f t="shared" si="23"/>
        <v/>
      </c>
      <c r="S154" s="238" t="str">
        <f t="shared" si="24"/>
        <v/>
      </c>
      <c r="T154" s="234"/>
      <c r="U154" s="259"/>
      <c r="V154" s="259"/>
      <c r="W154" s="259"/>
      <c r="X154" s="259"/>
      <c r="Y154" s="259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</row>
    <row r="155" ht="18.0" customHeight="1">
      <c r="A155" s="10"/>
      <c r="B155" s="213"/>
      <c r="C155" s="77"/>
      <c r="D155" s="77"/>
      <c r="E155" s="206"/>
      <c r="F155" s="207"/>
      <c r="G155" s="208"/>
      <c r="H155" s="201"/>
      <c r="I155" s="129"/>
      <c r="J155" s="198"/>
      <c r="K155" s="77"/>
      <c r="L155" s="77"/>
      <c r="M155" s="77"/>
      <c r="N155" s="199"/>
      <c r="O155" s="200"/>
      <c r="P155" s="237"/>
      <c r="Q155" s="237"/>
      <c r="R155" s="238" t="str">
        <f t="shared" si="23"/>
        <v/>
      </c>
      <c r="S155" s="238" t="str">
        <f t="shared" si="24"/>
        <v/>
      </c>
      <c r="T155" s="234"/>
      <c r="U155" s="259"/>
      <c r="V155" s="259"/>
      <c r="W155" s="259"/>
      <c r="X155" s="259"/>
      <c r="Y155" s="259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</row>
    <row r="156" ht="18.0" customHeight="1">
      <c r="A156" s="10"/>
      <c r="B156" s="213"/>
      <c r="C156" s="77"/>
      <c r="D156" s="77"/>
      <c r="E156" s="206"/>
      <c r="F156" s="207"/>
      <c r="G156" s="208"/>
      <c r="H156" s="201"/>
      <c r="I156" s="129"/>
      <c r="J156" s="198"/>
      <c r="K156" s="77"/>
      <c r="L156" s="77"/>
      <c r="M156" s="77"/>
      <c r="N156" s="199"/>
      <c r="O156" s="200"/>
      <c r="P156" s="237"/>
      <c r="Q156" s="237"/>
      <c r="R156" s="238" t="str">
        <f t="shared" si="23"/>
        <v/>
      </c>
      <c r="S156" s="238" t="str">
        <f t="shared" si="24"/>
        <v/>
      </c>
      <c r="T156" s="234"/>
      <c r="U156" s="259"/>
      <c r="V156" s="259"/>
      <c r="W156" s="259"/>
      <c r="X156" s="259"/>
      <c r="Y156" s="259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</row>
    <row r="157" ht="18.0" customHeight="1">
      <c r="A157" s="10"/>
      <c r="B157" s="213"/>
      <c r="C157" s="77"/>
      <c r="D157" s="77"/>
      <c r="E157" s="206"/>
      <c r="F157" s="207"/>
      <c r="G157" s="208"/>
      <c r="H157" s="201"/>
      <c r="I157" s="129"/>
      <c r="J157" s="198"/>
      <c r="K157" s="77"/>
      <c r="L157" s="77"/>
      <c r="M157" s="77"/>
      <c r="N157" s="199"/>
      <c r="O157" s="200"/>
      <c r="P157" s="237"/>
      <c r="Q157" s="237"/>
      <c r="R157" s="238" t="str">
        <f t="shared" si="23"/>
        <v/>
      </c>
      <c r="S157" s="238" t="str">
        <f t="shared" si="24"/>
        <v/>
      </c>
      <c r="T157" s="234"/>
      <c r="U157" s="259"/>
      <c r="V157" s="259"/>
      <c r="W157" s="259"/>
      <c r="X157" s="259"/>
      <c r="Y157" s="259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ht="18.0" customHeight="1">
      <c r="A158" s="10"/>
      <c r="B158" s="213"/>
      <c r="C158" s="77"/>
      <c r="D158" s="77"/>
      <c r="E158" s="206"/>
      <c r="F158" s="207"/>
      <c r="G158" s="208"/>
      <c r="H158" s="201"/>
      <c r="I158" s="129"/>
      <c r="J158" s="198"/>
      <c r="K158" s="77"/>
      <c r="L158" s="77"/>
      <c r="M158" s="77"/>
      <c r="N158" s="199"/>
      <c r="O158" s="200"/>
      <c r="P158" s="237"/>
      <c r="Q158" s="237"/>
      <c r="R158" s="238" t="str">
        <f t="shared" si="23"/>
        <v/>
      </c>
      <c r="S158" s="238" t="str">
        <f t="shared" si="24"/>
        <v/>
      </c>
      <c r="T158" s="234"/>
      <c r="U158" s="259"/>
      <c r="V158" s="259"/>
      <c r="W158" s="259"/>
      <c r="X158" s="259"/>
      <c r="Y158" s="259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</row>
    <row r="159" ht="18.0" customHeight="1">
      <c r="A159" s="10"/>
      <c r="B159" s="213"/>
      <c r="C159" s="77"/>
      <c r="D159" s="77"/>
      <c r="E159" s="206"/>
      <c r="F159" s="207"/>
      <c r="G159" s="208"/>
      <c r="H159" s="201"/>
      <c r="I159" s="129"/>
      <c r="J159" s="198"/>
      <c r="K159" s="77"/>
      <c r="L159" s="77"/>
      <c r="M159" s="77"/>
      <c r="N159" s="199"/>
      <c r="O159" s="200"/>
      <c r="P159" s="237"/>
      <c r="Q159" s="237"/>
      <c r="R159" s="238" t="str">
        <f t="shared" si="23"/>
        <v/>
      </c>
      <c r="S159" s="238" t="str">
        <f t="shared" si="24"/>
        <v/>
      </c>
      <c r="T159" s="234"/>
      <c r="U159" s="259"/>
      <c r="V159" s="259"/>
      <c r="W159" s="259"/>
      <c r="X159" s="259"/>
      <c r="Y159" s="259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ht="18.0" customHeight="1">
      <c r="A160" s="10"/>
      <c r="B160" s="213"/>
      <c r="C160" s="77"/>
      <c r="D160" s="77"/>
      <c r="E160" s="206"/>
      <c r="F160" s="207"/>
      <c r="G160" s="208"/>
      <c r="H160" s="201"/>
      <c r="I160" s="129"/>
      <c r="J160" s="198"/>
      <c r="K160" s="77"/>
      <c r="L160" s="77"/>
      <c r="M160" s="77"/>
      <c r="N160" s="199"/>
      <c r="O160" s="200"/>
      <c r="P160" s="237"/>
      <c r="Q160" s="237"/>
      <c r="R160" s="238" t="str">
        <f t="shared" si="23"/>
        <v/>
      </c>
      <c r="S160" s="238" t="str">
        <f t="shared" si="24"/>
        <v/>
      </c>
      <c r="T160" s="234"/>
      <c r="U160" s="259"/>
      <c r="V160" s="259"/>
      <c r="W160" s="259"/>
      <c r="X160" s="259"/>
      <c r="Y160" s="259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ht="18.0" customHeight="1">
      <c r="A161" s="10"/>
      <c r="B161" s="213"/>
      <c r="C161" s="77"/>
      <c r="D161" s="77"/>
      <c r="E161" s="206"/>
      <c r="F161" s="207"/>
      <c r="G161" s="208"/>
      <c r="H161" s="201"/>
      <c r="I161" s="129"/>
      <c r="J161" s="198"/>
      <c r="K161" s="77"/>
      <c r="L161" s="77"/>
      <c r="M161" s="77"/>
      <c r="N161" s="199"/>
      <c r="O161" s="200"/>
      <c r="P161" s="237"/>
      <c r="Q161" s="237"/>
      <c r="R161" s="238" t="str">
        <f t="shared" si="23"/>
        <v/>
      </c>
      <c r="S161" s="238" t="str">
        <f t="shared" si="24"/>
        <v/>
      </c>
      <c r="T161" s="234"/>
      <c r="U161" s="259"/>
      <c r="V161" s="259"/>
      <c r="W161" s="259"/>
      <c r="X161" s="259"/>
      <c r="Y161" s="259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ht="18.0" customHeight="1">
      <c r="A162" s="10"/>
      <c r="B162" s="213"/>
      <c r="C162" s="77"/>
      <c r="D162" s="77"/>
      <c r="E162" s="206"/>
      <c r="F162" s="207"/>
      <c r="G162" s="208"/>
      <c r="H162" s="201"/>
      <c r="I162" s="129"/>
      <c r="J162" s="198"/>
      <c r="K162" s="77"/>
      <c r="L162" s="77"/>
      <c r="M162" s="77"/>
      <c r="N162" s="199"/>
      <c r="O162" s="200"/>
      <c r="P162" s="237"/>
      <c r="Q162" s="237"/>
      <c r="R162" s="238" t="str">
        <f t="shared" si="23"/>
        <v/>
      </c>
      <c r="S162" s="238" t="str">
        <f t="shared" si="24"/>
        <v/>
      </c>
      <c r="T162" s="234"/>
      <c r="U162" s="259"/>
      <c r="V162" s="259"/>
      <c r="W162" s="259"/>
      <c r="X162" s="259"/>
      <c r="Y162" s="259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</row>
    <row r="163" ht="18.0" customHeight="1">
      <c r="A163" s="10"/>
      <c r="B163" s="213"/>
      <c r="C163" s="77"/>
      <c r="D163" s="77"/>
      <c r="E163" s="206"/>
      <c r="F163" s="207"/>
      <c r="G163" s="208"/>
      <c r="H163" s="201"/>
      <c r="I163" s="129"/>
      <c r="J163" s="198"/>
      <c r="K163" s="77"/>
      <c r="L163" s="77"/>
      <c r="M163" s="77"/>
      <c r="N163" s="199"/>
      <c r="O163" s="200"/>
      <c r="P163" s="237"/>
      <c r="Q163" s="237"/>
      <c r="R163" s="238" t="str">
        <f t="shared" si="23"/>
        <v/>
      </c>
      <c r="S163" s="238" t="str">
        <f t="shared" si="24"/>
        <v/>
      </c>
      <c r="T163" s="234"/>
      <c r="U163" s="259"/>
      <c r="V163" s="259"/>
      <c r="W163" s="259"/>
      <c r="X163" s="259"/>
      <c r="Y163" s="259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</row>
    <row r="164" ht="18.0" customHeight="1">
      <c r="A164" s="10"/>
      <c r="B164" s="213"/>
      <c r="C164" s="77"/>
      <c r="D164" s="77"/>
      <c r="E164" s="206"/>
      <c r="F164" s="207"/>
      <c r="G164" s="208"/>
      <c r="H164" s="201"/>
      <c r="I164" s="129"/>
      <c r="J164" s="198"/>
      <c r="K164" s="77"/>
      <c r="L164" s="77"/>
      <c r="M164" s="77"/>
      <c r="N164" s="199"/>
      <c r="O164" s="200"/>
      <c r="P164" s="237"/>
      <c r="Q164" s="237"/>
      <c r="R164" s="238" t="str">
        <f t="shared" si="23"/>
        <v/>
      </c>
      <c r="S164" s="238" t="str">
        <f t="shared" si="24"/>
        <v/>
      </c>
      <c r="T164" s="234"/>
      <c r="U164" s="259"/>
      <c r="V164" s="259"/>
      <c r="W164" s="259"/>
      <c r="X164" s="259"/>
      <c r="Y164" s="259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</row>
    <row r="165" ht="18.0" customHeight="1">
      <c r="A165" s="10"/>
      <c r="B165" s="213"/>
      <c r="C165" s="77"/>
      <c r="D165" s="77"/>
      <c r="E165" s="206"/>
      <c r="F165" s="207"/>
      <c r="G165" s="208"/>
      <c r="H165" s="201"/>
      <c r="I165" s="129"/>
      <c r="J165" s="198"/>
      <c r="K165" s="77"/>
      <c r="L165" s="77"/>
      <c r="M165" s="77"/>
      <c r="N165" s="199"/>
      <c r="O165" s="200"/>
      <c r="P165" s="237"/>
      <c r="Q165" s="237"/>
      <c r="R165" s="238" t="str">
        <f t="shared" si="23"/>
        <v/>
      </c>
      <c r="S165" s="238" t="str">
        <f t="shared" si="24"/>
        <v/>
      </c>
      <c r="T165" s="234"/>
      <c r="U165" s="259"/>
      <c r="V165" s="259"/>
      <c r="W165" s="259"/>
      <c r="X165" s="259"/>
      <c r="Y165" s="259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ht="18.0" customHeight="1">
      <c r="A166" s="10"/>
      <c r="B166" s="213"/>
      <c r="C166" s="77"/>
      <c r="D166" s="77"/>
      <c r="E166" s="206"/>
      <c r="F166" s="207"/>
      <c r="G166" s="208"/>
      <c r="H166" s="201"/>
      <c r="I166" s="129"/>
      <c r="J166" s="198"/>
      <c r="K166" s="77"/>
      <c r="L166" s="77"/>
      <c r="M166" s="77"/>
      <c r="N166" s="199"/>
      <c r="O166" s="200"/>
      <c r="P166" s="237"/>
      <c r="Q166" s="237"/>
      <c r="R166" s="238" t="str">
        <f t="shared" si="23"/>
        <v/>
      </c>
      <c r="S166" s="238" t="str">
        <f t="shared" si="24"/>
        <v/>
      </c>
      <c r="T166" s="234"/>
      <c r="U166" s="259"/>
      <c r="V166" s="259"/>
      <c r="W166" s="259"/>
      <c r="X166" s="259"/>
      <c r="Y166" s="259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ht="18.0" customHeight="1">
      <c r="A167" s="10"/>
      <c r="B167" s="213"/>
      <c r="C167" s="77"/>
      <c r="D167" s="77"/>
      <c r="E167" s="206"/>
      <c r="F167" s="207"/>
      <c r="G167" s="208"/>
      <c r="H167" s="201"/>
      <c r="I167" s="129"/>
      <c r="J167" s="198"/>
      <c r="K167" s="77"/>
      <c r="L167" s="77"/>
      <c r="M167" s="77"/>
      <c r="N167" s="199"/>
      <c r="O167" s="200"/>
      <c r="P167" s="237"/>
      <c r="Q167" s="237"/>
      <c r="R167" s="238" t="str">
        <f t="shared" si="23"/>
        <v/>
      </c>
      <c r="S167" s="238" t="str">
        <f t="shared" si="24"/>
        <v/>
      </c>
      <c r="T167" s="234"/>
      <c r="U167" s="259"/>
      <c r="V167" s="259"/>
      <c r="W167" s="259"/>
      <c r="X167" s="259"/>
      <c r="Y167" s="259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</row>
    <row r="168" ht="18.0" customHeight="1">
      <c r="A168" s="10"/>
      <c r="B168" s="213"/>
      <c r="C168" s="77"/>
      <c r="D168" s="77"/>
      <c r="E168" s="206"/>
      <c r="F168" s="207"/>
      <c r="G168" s="208"/>
      <c r="H168" s="201"/>
      <c r="I168" s="129"/>
      <c r="J168" s="198"/>
      <c r="K168" s="77"/>
      <c r="L168" s="77"/>
      <c r="M168" s="77"/>
      <c r="N168" s="199"/>
      <c r="O168" s="200"/>
      <c r="P168" s="237"/>
      <c r="Q168" s="237"/>
      <c r="R168" s="238" t="str">
        <f t="shared" si="23"/>
        <v/>
      </c>
      <c r="S168" s="238" t="str">
        <f t="shared" si="24"/>
        <v/>
      </c>
      <c r="T168" s="234"/>
      <c r="U168" s="259"/>
      <c r="V168" s="259"/>
      <c r="W168" s="259"/>
      <c r="X168" s="259"/>
      <c r="Y168" s="259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ht="18.0" customHeight="1">
      <c r="A169" s="10"/>
      <c r="B169" s="213"/>
      <c r="C169" s="77"/>
      <c r="D169" s="77"/>
      <c r="E169" s="206"/>
      <c r="F169" s="207"/>
      <c r="G169" s="208"/>
      <c r="H169" s="201"/>
      <c r="I169" s="129"/>
      <c r="J169" s="198"/>
      <c r="K169" s="77"/>
      <c r="L169" s="77"/>
      <c r="M169" s="77"/>
      <c r="N169" s="199"/>
      <c r="O169" s="200"/>
      <c r="P169" s="237"/>
      <c r="Q169" s="237"/>
      <c r="R169" s="238" t="str">
        <f t="shared" si="23"/>
        <v/>
      </c>
      <c r="S169" s="238" t="str">
        <f t="shared" si="24"/>
        <v/>
      </c>
      <c r="T169" s="234"/>
      <c r="U169" s="259"/>
      <c r="V169" s="259"/>
      <c r="W169" s="259"/>
      <c r="X169" s="259"/>
      <c r="Y169" s="259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ht="18.0" customHeight="1">
      <c r="A170" s="10"/>
      <c r="B170" s="213"/>
      <c r="C170" s="77"/>
      <c r="D170" s="77"/>
      <c r="E170" s="206"/>
      <c r="F170" s="207"/>
      <c r="G170" s="208"/>
      <c r="H170" s="201"/>
      <c r="I170" s="129"/>
      <c r="J170" s="198"/>
      <c r="K170" s="77"/>
      <c r="L170" s="77"/>
      <c r="M170" s="77"/>
      <c r="N170" s="199"/>
      <c r="O170" s="200"/>
      <c r="P170" s="237"/>
      <c r="Q170" s="237"/>
      <c r="R170" s="238" t="str">
        <f t="shared" si="23"/>
        <v/>
      </c>
      <c r="S170" s="238" t="str">
        <f t="shared" si="24"/>
        <v/>
      </c>
      <c r="T170" s="234"/>
      <c r="U170" s="259"/>
      <c r="V170" s="259"/>
      <c r="W170" s="259"/>
      <c r="X170" s="259"/>
      <c r="Y170" s="259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ht="18.0" customHeight="1">
      <c r="A171" s="10"/>
      <c r="B171" s="213"/>
      <c r="C171" s="77"/>
      <c r="D171" s="77"/>
      <c r="E171" s="206"/>
      <c r="F171" s="207"/>
      <c r="G171" s="208"/>
      <c r="H171" s="201"/>
      <c r="I171" s="129"/>
      <c r="J171" s="198"/>
      <c r="K171" s="77"/>
      <c r="L171" s="77"/>
      <c r="M171" s="77"/>
      <c r="N171" s="199"/>
      <c r="O171" s="200"/>
      <c r="P171" s="237"/>
      <c r="Q171" s="237"/>
      <c r="R171" s="238" t="str">
        <f t="shared" si="23"/>
        <v/>
      </c>
      <c r="S171" s="238" t="str">
        <f t="shared" si="24"/>
        <v/>
      </c>
      <c r="T171" s="234"/>
      <c r="U171" s="259"/>
      <c r="V171" s="259"/>
      <c r="W171" s="259"/>
      <c r="X171" s="259"/>
      <c r="Y171" s="259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  <row r="172" ht="18.0" customHeight="1">
      <c r="A172" s="10"/>
      <c r="B172" s="213"/>
      <c r="C172" s="77"/>
      <c r="D172" s="77"/>
      <c r="E172" s="206"/>
      <c r="F172" s="207"/>
      <c r="G172" s="208"/>
      <c r="H172" s="201"/>
      <c r="I172" s="129"/>
      <c r="J172" s="198"/>
      <c r="K172" s="77"/>
      <c r="L172" s="77"/>
      <c r="M172" s="77"/>
      <c r="N172" s="199"/>
      <c r="O172" s="200"/>
      <c r="P172" s="237"/>
      <c r="Q172" s="237"/>
      <c r="R172" s="238" t="str">
        <f t="shared" si="23"/>
        <v/>
      </c>
      <c r="S172" s="238" t="str">
        <f t="shared" si="24"/>
        <v/>
      </c>
      <c r="T172" s="234"/>
      <c r="U172" s="259"/>
      <c r="V172" s="259"/>
      <c r="W172" s="259"/>
      <c r="X172" s="259"/>
      <c r="Y172" s="259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</row>
    <row r="173" ht="18.0" customHeight="1">
      <c r="A173" s="10"/>
      <c r="B173" s="213"/>
      <c r="C173" s="77"/>
      <c r="D173" s="77"/>
      <c r="E173" s="206"/>
      <c r="F173" s="207"/>
      <c r="G173" s="208"/>
      <c r="H173" s="201"/>
      <c r="I173" s="129"/>
      <c r="J173" s="198"/>
      <c r="K173" s="77"/>
      <c r="L173" s="77"/>
      <c r="M173" s="77"/>
      <c r="N173" s="199"/>
      <c r="O173" s="200"/>
      <c r="P173" s="237"/>
      <c r="Q173" s="237"/>
      <c r="R173" s="238" t="str">
        <f t="shared" si="23"/>
        <v/>
      </c>
      <c r="S173" s="238" t="str">
        <f t="shared" si="24"/>
        <v/>
      </c>
      <c r="T173" s="234"/>
      <c r="U173" s="259"/>
      <c r="V173" s="259"/>
      <c r="W173" s="259"/>
      <c r="X173" s="259"/>
      <c r="Y173" s="259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ht="18.0" customHeight="1">
      <c r="A174" s="10"/>
      <c r="B174" s="213"/>
      <c r="C174" s="77"/>
      <c r="D174" s="77"/>
      <c r="E174" s="206"/>
      <c r="F174" s="207"/>
      <c r="G174" s="208"/>
      <c r="H174" s="201"/>
      <c r="I174" s="129"/>
      <c r="J174" s="198"/>
      <c r="K174" s="77"/>
      <c r="L174" s="77"/>
      <c r="M174" s="77"/>
      <c r="N174" s="199"/>
      <c r="O174" s="200"/>
      <c r="P174" s="237"/>
      <c r="Q174" s="237"/>
      <c r="R174" s="238" t="str">
        <f t="shared" si="23"/>
        <v/>
      </c>
      <c r="S174" s="238" t="str">
        <f t="shared" si="24"/>
        <v/>
      </c>
      <c r="T174" s="234"/>
      <c r="U174" s="259"/>
      <c r="V174" s="259"/>
      <c r="W174" s="259"/>
      <c r="X174" s="259"/>
      <c r="Y174" s="259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ht="18.0" customHeight="1">
      <c r="A175" s="10"/>
      <c r="B175" s="213"/>
      <c r="C175" s="77"/>
      <c r="D175" s="77"/>
      <c r="E175" s="206"/>
      <c r="F175" s="207"/>
      <c r="G175" s="208"/>
      <c r="H175" s="201"/>
      <c r="I175" s="129"/>
      <c r="J175" s="198"/>
      <c r="K175" s="77"/>
      <c r="L175" s="77"/>
      <c r="M175" s="77"/>
      <c r="N175" s="199"/>
      <c r="O175" s="200"/>
      <c r="P175" s="237"/>
      <c r="Q175" s="237"/>
      <c r="R175" s="238" t="str">
        <f t="shared" si="23"/>
        <v/>
      </c>
      <c r="S175" s="238" t="str">
        <f t="shared" si="24"/>
        <v/>
      </c>
      <c r="T175" s="234"/>
      <c r="U175" s="259"/>
      <c r="V175" s="259"/>
      <c r="W175" s="259"/>
      <c r="X175" s="259"/>
      <c r="Y175" s="259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</row>
    <row r="176" ht="18.0" customHeight="1">
      <c r="A176" s="10"/>
      <c r="B176" s="213"/>
      <c r="C176" s="77"/>
      <c r="D176" s="77"/>
      <c r="E176" s="206"/>
      <c r="F176" s="207"/>
      <c r="G176" s="208"/>
      <c r="H176" s="201"/>
      <c r="I176" s="129"/>
      <c r="J176" s="198"/>
      <c r="K176" s="77"/>
      <c r="L176" s="77"/>
      <c r="M176" s="77"/>
      <c r="N176" s="199"/>
      <c r="O176" s="200"/>
      <c r="P176" s="237"/>
      <c r="Q176" s="237"/>
      <c r="R176" s="238" t="str">
        <f t="shared" si="23"/>
        <v/>
      </c>
      <c r="S176" s="238" t="str">
        <f t="shared" si="24"/>
        <v/>
      </c>
      <c r="T176" s="234"/>
      <c r="U176" s="259"/>
      <c r="V176" s="259"/>
      <c r="W176" s="259"/>
      <c r="X176" s="259"/>
      <c r="Y176" s="259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</row>
    <row r="177" ht="18.0" customHeight="1">
      <c r="A177" s="10"/>
      <c r="B177" s="213"/>
      <c r="C177" s="77"/>
      <c r="D177" s="77"/>
      <c r="E177" s="206"/>
      <c r="F177" s="207"/>
      <c r="G177" s="208"/>
      <c r="H177" s="201"/>
      <c r="I177" s="129"/>
      <c r="J177" s="198"/>
      <c r="K177" s="77"/>
      <c r="L177" s="77"/>
      <c r="M177" s="77"/>
      <c r="N177" s="199"/>
      <c r="O177" s="200"/>
      <c r="P177" s="237"/>
      <c r="Q177" s="237"/>
      <c r="R177" s="238" t="str">
        <f t="shared" si="23"/>
        <v/>
      </c>
      <c r="S177" s="238" t="str">
        <f t="shared" si="24"/>
        <v/>
      </c>
      <c r="T177" s="234"/>
      <c r="U177" s="259"/>
      <c r="V177" s="259"/>
      <c r="W177" s="259"/>
      <c r="X177" s="259"/>
      <c r="Y177" s="259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ht="18.0" customHeight="1">
      <c r="A178" s="10"/>
      <c r="B178" s="213"/>
      <c r="C178" s="77"/>
      <c r="D178" s="77"/>
      <c r="E178" s="206"/>
      <c r="F178" s="207"/>
      <c r="G178" s="208"/>
      <c r="H178" s="201"/>
      <c r="I178" s="129"/>
      <c r="J178" s="198"/>
      <c r="K178" s="77"/>
      <c r="L178" s="77"/>
      <c r="M178" s="77"/>
      <c r="N178" s="199"/>
      <c r="O178" s="200"/>
      <c r="P178" s="237"/>
      <c r="Q178" s="237"/>
      <c r="R178" s="238" t="str">
        <f t="shared" si="23"/>
        <v/>
      </c>
      <c r="S178" s="238" t="str">
        <f t="shared" si="24"/>
        <v/>
      </c>
      <c r="T178" s="234"/>
      <c r="U178" s="259"/>
      <c r="V178" s="259"/>
      <c r="W178" s="259"/>
      <c r="X178" s="259"/>
      <c r="Y178" s="259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</row>
    <row r="179" ht="18.0" customHeight="1">
      <c r="A179" s="10"/>
      <c r="B179" s="213"/>
      <c r="C179" s="77"/>
      <c r="D179" s="77"/>
      <c r="E179" s="206"/>
      <c r="F179" s="207"/>
      <c r="G179" s="208"/>
      <c r="H179" s="201"/>
      <c r="I179" s="129"/>
      <c r="J179" s="198"/>
      <c r="K179" s="77"/>
      <c r="L179" s="77"/>
      <c r="M179" s="77"/>
      <c r="N179" s="199"/>
      <c r="O179" s="200"/>
      <c r="P179" s="237"/>
      <c r="Q179" s="237"/>
      <c r="R179" s="238" t="str">
        <f t="shared" si="23"/>
        <v/>
      </c>
      <c r="S179" s="238" t="str">
        <f t="shared" si="24"/>
        <v/>
      </c>
      <c r="T179" s="234"/>
      <c r="U179" s="259"/>
      <c r="V179" s="259"/>
      <c r="W179" s="259"/>
      <c r="X179" s="259"/>
      <c r="Y179" s="259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ht="18.0" customHeight="1">
      <c r="A180" s="10"/>
      <c r="B180" s="213"/>
      <c r="C180" s="77"/>
      <c r="D180" s="77"/>
      <c r="E180" s="206"/>
      <c r="F180" s="207"/>
      <c r="G180" s="208"/>
      <c r="H180" s="201"/>
      <c r="I180" s="129"/>
      <c r="J180" s="198"/>
      <c r="K180" s="77"/>
      <c r="L180" s="77"/>
      <c r="M180" s="77"/>
      <c r="N180" s="199"/>
      <c r="O180" s="200"/>
      <c r="P180" s="237"/>
      <c r="Q180" s="237"/>
      <c r="R180" s="238" t="str">
        <f t="shared" si="23"/>
        <v/>
      </c>
      <c r="S180" s="238" t="str">
        <f t="shared" si="24"/>
        <v/>
      </c>
      <c r="T180" s="234"/>
      <c r="U180" s="259"/>
      <c r="V180" s="259"/>
      <c r="W180" s="259"/>
      <c r="X180" s="259"/>
      <c r="Y180" s="259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ht="18.0" customHeight="1">
      <c r="A181" s="10"/>
      <c r="B181" s="213"/>
      <c r="C181" s="77"/>
      <c r="D181" s="77"/>
      <c r="E181" s="206"/>
      <c r="F181" s="207"/>
      <c r="G181" s="208"/>
      <c r="H181" s="201"/>
      <c r="I181" s="129"/>
      <c r="J181" s="198"/>
      <c r="K181" s="77"/>
      <c r="L181" s="77"/>
      <c r="M181" s="77"/>
      <c r="N181" s="199"/>
      <c r="O181" s="200"/>
      <c r="P181" s="237"/>
      <c r="Q181" s="237"/>
      <c r="R181" s="238" t="str">
        <f t="shared" si="23"/>
        <v/>
      </c>
      <c r="S181" s="238" t="str">
        <f t="shared" si="24"/>
        <v/>
      </c>
      <c r="T181" s="234"/>
      <c r="U181" s="259"/>
      <c r="V181" s="259"/>
      <c r="W181" s="259"/>
      <c r="X181" s="259"/>
      <c r="Y181" s="259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ht="18.0" customHeight="1">
      <c r="A182" s="10"/>
      <c r="B182" s="213"/>
      <c r="C182" s="77"/>
      <c r="D182" s="77"/>
      <c r="E182" s="206"/>
      <c r="F182" s="207"/>
      <c r="G182" s="208"/>
      <c r="H182" s="201"/>
      <c r="I182" s="129"/>
      <c r="J182" s="198"/>
      <c r="K182" s="77"/>
      <c r="L182" s="77"/>
      <c r="M182" s="77"/>
      <c r="N182" s="199"/>
      <c r="O182" s="200"/>
      <c r="P182" s="237"/>
      <c r="Q182" s="237"/>
      <c r="R182" s="238" t="str">
        <f t="shared" si="23"/>
        <v/>
      </c>
      <c r="S182" s="238" t="str">
        <f t="shared" si="24"/>
        <v/>
      </c>
      <c r="T182" s="234"/>
      <c r="U182" s="259"/>
      <c r="V182" s="259"/>
      <c r="W182" s="259"/>
      <c r="X182" s="259"/>
      <c r="Y182" s="259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</row>
    <row r="183" ht="18.0" customHeight="1">
      <c r="A183" s="10"/>
      <c r="B183" s="213"/>
      <c r="C183" s="77"/>
      <c r="D183" s="77"/>
      <c r="E183" s="206"/>
      <c r="F183" s="207"/>
      <c r="G183" s="208"/>
      <c r="H183" s="201"/>
      <c r="I183" s="129"/>
      <c r="J183" s="198"/>
      <c r="K183" s="77"/>
      <c r="L183" s="77"/>
      <c r="M183" s="77"/>
      <c r="N183" s="199"/>
      <c r="O183" s="200"/>
      <c r="P183" s="237"/>
      <c r="Q183" s="237"/>
      <c r="R183" s="238" t="str">
        <f t="shared" si="23"/>
        <v/>
      </c>
      <c r="S183" s="238" t="str">
        <f t="shared" si="24"/>
        <v/>
      </c>
      <c r="T183" s="234"/>
      <c r="U183" s="259"/>
      <c r="V183" s="259"/>
      <c r="W183" s="259"/>
      <c r="X183" s="259"/>
      <c r="Y183" s="259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</row>
    <row r="184" ht="18.0" customHeight="1">
      <c r="A184" s="10"/>
      <c r="B184" s="213"/>
      <c r="C184" s="77"/>
      <c r="D184" s="77"/>
      <c r="E184" s="206"/>
      <c r="F184" s="207"/>
      <c r="G184" s="208"/>
      <c r="H184" s="201"/>
      <c r="I184" s="129"/>
      <c r="J184" s="198"/>
      <c r="K184" s="77"/>
      <c r="L184" s="77"/>
      <c r="M184" s="77"/>
      <c r="N184" s="199"/>
      <c r="O184" s="200"/>
      <c r="P184" s="237"/>
      <c r="Q184" s="237"/>
      <c r="R184" s="238" t="str">
        <f t="shared" si="23"/>
        <v/>
      </c>
      <c r="S184" s="238" t="str">
        <f t="shared" si="24"/>
        <v/>
      </c>
      <c r="T184" s="234"/>
      <c r="U184" s="259"/>
      <c r="V184" s="259"/>
      <c r="W184" s="259"/>
      <c r="X184" s="259"/>
      <c r="Y184" s="259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</row>
    <row r="185" ht="18.0" customHeight="1">
      <c r="A185" s="10"/>
      <c r="B185" s="213"/>
      <c r="C185" s="77"/>
      <c r="D185" s="77"/>
      <c r="E185" s="206"/>
      <c r="F185" s="207"/>
      <c r="G185" s="208"/>
      <c r="H185" s="201"/>
      <c r="I185" s="129"/>
      <c r="J185" s="198"/>
      <c r="K185" s="77"/>
      <c r="L185" s="77"/>
      <c r="M185" s="77"/>
      <c r="N185" s="199"/>
      <c r="O185" s="200"/>
      <c r="P185" s="237"/>
      <c r="Q185" s="237"/>
      <c r="R185" s="238" t="str">
        <f t="shared" si="23"/>
        <v/>
      </c>
      <c r="S185" s="238" t="str">
        <f t="shared" si="24"/>
        <v/>
      </c>
      <c r="T185" s="234"/>
      <c r="U185" s="259"/>
      <c r="V185" s="259"/>
      <c r="W185" s="259"/>
      <c r="X185" s="259"/>
      <c r="Y185" s="259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</row>
    <row r="186" ht="18.0" customHeight="1">
      <c r="A186" s="10"/>
      <c r="B186" s="213"/>
      <c r="C186" s="77"/>
      <c r="D186" s="77"/>
      <c r="E186" s="206"/>
      <c r="F186" s="207"/>
      <c r="G186" s="208"/>
      <c r="H186" s="201"/>
      <c r="I186" s="129"/>
      <c r="J186" s="198"/>
      <c r="K186" s="77"/>
      <c r="L186" s="77"/>
      <c r="M186" s="77"/>
      <c r="N186" s="199"/>
      <c r="O186" s="200"/>
      <c r="P186" s="237"/>
      <c r="Q186" s="237"/>
      <c r="R186" s="238" t="str">
        <f t="shared" si="23"/>
        <v/>
      </c>
      <c r="S186" s="238" t="str">
        <f t="shared" si="24"/>
        <v/>
      </c>
      <c r="T186" s="234"/>
      <c r="U186" s="259"/>
      <c r="V186" s="259"/>
      <c r="W186" s="259"/>
      <c r="X186" s="259"/>
      <c r="Y186" s="259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</row>
    <row r="187" ht="18.0" customHeight="1">
      <c r="A187" s="10"/>
      <c r="B187" s="213"/>
      <c r="C187" s="77"/>
      <c r="D187" s="77"/>
      <c r="E187" s="206"/>
      <c r="F187" s="207"/>
      <c r="G187" s="208"/>
      <c r="H187" s="201"/>
      <c r="I187" s="129"/>
      <c r="J187" s="198"/>
      <c r="K187" s="77"/>
      <c r="L187" s="77"/>
      <c r="M187" s="77"/>
      <c r="N187" s="199"/>
      <c r="O187" s="200"/>
      <c r="P187" s="237"/>
      <c r="Q187" s="237"/>
      <c r="R187" s="238" t="str">
        <f t="shared" si="23"/>
        <v/>
      </c>
      <c r="S187" s="238" t="str">
        <f t="shared" si="24"/>
        <v/>
      </c>
      <c r="T187" s="234"/>
      <c r="U187" s="259"/>
      <c r="V187" s="259"/>
      <c r="W187" s="259"/>
      <c r="X187" s="259"/>
      <c r="Y187" s="259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</row>
    <row r="188" ht="18.0" customHeight="1">
      <c r="A188" s="10"/>
      <c r="B188" s="213"/>
      <c r="C188" s="77"/>
      <c r="D188" s="77"/>
      <c r="E188" s="206"/>
      <c r="F188" s="207"/>
      <c r="G188" s="208"/>
      <c r="H188" s="201"/>
      <c r="I188" s="129"/>
      <c r="J188" s="198"/>
      <c r="K188" s="77"/>
      <c r="L188" s="77"/>
      <c r="M188" s="77"/>
      <c r="N188" s="199"/>
      <c r="O188" s="200"/>
      <c r="P188" s="237"/>
      <c r="Q188" s="237"/>
      <c r="R188" s="238" t="str">
        <f t="shared" si="23"/>
        <v/>
      </c>
      <c r="S188" s="238" t="str">
        <f t="shared" si="24"/>
        <v/>
      </c>
      <c r="T188" s="234"/>
      <c r="U188" s="259"/>
      <c r="V188" s="259"/>
      <c r="W188" s="259"/>
      <c r="X188" s="259"/>
      <c r="Y188" s="259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</row>
    <row r="189" ht="18.0" customHeight="1">
      <c r="A189" s="10"/>
      <c r="B189" s="213"/>
      <c r="C189" s="77"/>
      <c r="D189" s="77"/>
      <c r="E189" s="206"/>
      <c r="F189" s="207"/>
      <c r="G189" s="208"/>
      <c r="H189" s="201"/>
      <c r="I189" s="129"/>
      <c r="J189" s="198"/>
      <c r="K189" s="77"/>
      <c r="L189" s="77"/>
      <c r="M189" s="77"/>
      <c r="N189" s="199"/>
      <c r="O189" s="200"/>
      <c r="P189" s="237"/>
      <c r="Q189" s="237"/>
      <c r="R189" s="238" t="str">
        <f t="shared" si="23"/>
        <v/>
      </c>
      <c r="S189" s="238" t="str">
        <f t="shared" si="24"/>
        <v/>
      </c>
      <c r="T189" s="234"/>
      <c r="U189" s="259"/>
      <c r="V189" s="259"/>
      <c r="W189" s="259"/>
      <c r="X189" s="259"/>
      <c r="Y189" s="259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</row>
    <row r="190" ht="18.0" customHeight="1">
      <c r="A190" s="10"/>
      <c r="B190" s="213"/>
      <c r="C190" s="77"/>
      <c r="D190" s="77"/>
      <c r="E190" s="206"/>
      <c r="F190" s="207"/>
      <c r="G190" s="208"/>
      <c r="H190" s="201"/>
      <c r="I190" s="129"/>
      <c r="J190" s="198"/>
      <c r="K190" s="77"/>
      <c r="L190" s="77"/>
      <c r="M190" s="77"/>
      <c r="N190" s="199"/>
      <c r="O190" s="200"/>
      <c r="P190" s="237"/>
      <c r="Q190" s="237"/>
      <c r="R190" s="238" t="str">
        <f t="shared" si="23"/>
        <v/>
      </c>
      <c r="S190" s="238" t="str">
        <f t="shared" si="24"/>
        <v/>
      </c>
      <c r="T190" s="234"/>
      <c r="U190" s="259"/>
      <c r="V190" s="259"/>
      <c r="W190" s="259"/>
      <c r="X190" s="259"/>
      <c r="Y190" s="259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</row>
    <row r="191" ht="18.0" customHeight="1">
      <c r="A191" s="10"/>
      <c r="B191" s="213"/>
      <c r="C191" s="77"/>
      <c r="D191" s="77"/>
      <c r="E191" s="206"/>
      <c r="F191" s="207"/>
      <c r="G191" s="208"/>
      <c r="H191" s="201"/>
      <c r="I191" s="129"/>
      <c r="J191" s="198"/>
      <c r="K191" s="77"/>
      <c r="L191" s="77"/>
      <c r="M191" s="77"/>
      <c r="N191" s="199"/>
      <c r="O191" s="200"/>
      <c r="P191" s="237"/>
      <c r="Q191" s="237"/>
      <c r="R191" s="238" t="str">
        <f t="shared" si="23"/>
        <v/>
      </c>
      <c r="S191" s="238" t="str">
        <f t="shared" si="24"/>
        <v/>
      </c>
      <c r="T191" s="234"/>
      <c r="U191" s="259"/>
      <c r="V191" s="259"/>
      <c r="W191" s="259"/>
      <c r="X191" s="259"/>
      <c r="Y191" s="259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ht="18.0" customHeight="1">
      <c r="A192" s="10"/>
      <c r="B192" s="213"/>
      <c r="C192" s="77"/>
      <c r="D192" s="77"/>
      <c r="E192" s="206"/>
      <c r="F192" s="207"/>
      <c r="G192" s="208"/>
      <c r="H192" s="201"/>
      <c r="I192" s="129"/>
      <c r="J192" s="198"/>
      <c r="K192" s="77"/>
      <c r="L192" s="77"/>
      <c r="M192" s="77"/>
      <c r="N192" s="199"/>
      <c r="O192" s="200"/>
      <c r="P192" s="237"/>
      <c r="Q192" s="237"/>
      <c r="R192" s="238" t="str">
        <f t="shared" si="23"/>
        <v/>
      </c>
      <c r="S192" s="238" t="str">
        <f t="shared" si="24"/>
        <v/>
      </c>
      <c r="T192" s="234"/>
      <c r="U192" s="259"/>
      <c r="V192" s="259"/>
      <c r="W192" s="259"/>
      <c r="X192" s="259"/>
      <c r="Y192" s="259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ht="18.0" customHeight="1">
      <c r="A193" s="10"/>
      <c r="B193" s="213"/>
      <c r="C193" s="77"/>
      <c r="D193" s="77"/>
      <c r="E193" s="206"/>
      <c r="F193" s="207"/>
      <c r="G193" s="208"/>
      <c r="H193" s="201"/>
      <c r="I193" s="129"/>
      <c r="J193" s="198"/>
      <c r="K193" s="77"/>
      <c r="L193" s="77"/>
      <c r="M193" s="77"/>
      <c r="N193" s="199"/>
      <c r="O193" s="200"/>
      <c r="P193" s="237"/>
      <c r="Q193" s="237"/>
      <c r="R193" s="238" t="str">
        <f t="shared" si="23"/>
        <v/>
      </c>
      <c r="S193" s="238" t="str">
        <f t="shared" si="24"/>
        <v/>
      </c>
      <c r="T193" s="234"/>
      <c r="U193" s="259"/>
      <c r="V193" s="259"/>
      <c r="W193" s="259"/>
      <c r="X193" s="259"/>
      <c r="Y193" s="259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</row>
    <row r="194" ht="18.0" customHeight="1">
      <c r="A194" s="10"/>
      <c r="B194" s="213"/>
      <c r="C194" s="77"/>
      <c r="D194" s="77"/>
      <c r="E194" s="206"/>
      <c r="F194" s="207"/>
      <c r="G194" s="208"/>
      <c r="H194" s="201"/>
      <c r="I194" s="129"/>
      <c r="J194" s="198"/>
      <c r="K194" s="77"/>
      <c r="L194" s="77"/>
      <c r="M194" s="77"/>
      <c r="N194" s="199"/>
      <c r="O194" s="200"/>
      <c r="P194" s="237"/>
      <c r="Q194" s="237"/>
      <c r="R194" s="238" t="str">
        <f t="shared" si="23"/>
        <v/>
      </c>
      <c r="S194" s="238" t="str">
        <f t="shared" si="24"/>
        <v/>
      </c>
      <c r="T194" s="234"/>
      <c r="U194" s="259"/>
      <c r="V194" s="259"/>
      <c r="W194" s="259"/>
      <c r="X194" s="259"/>
      <c r="Y194" s="259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ht="18.0" customHeight="1">
      <c r="A195" s="10"/>
      <c r="B195" s="213"/>
      <c r="C195" s="77"/>
      <c r="D195" s="77"/>
      <c r="E195" s="206"/>
      <c r="F195" s="207"/>
      <c r="G195" s="208"/>
      <c r="H195" s="201"/>
      <c r="I195" s="129"/>
      <c r="J195" s="198"/>
      <c r="K195" s="77"/>
      <c r="L195" s="77"/>
      <c r="M195" s="77"/>
      <c r="N195" s="199"/>
      <c r="O195" s="200"/>
      <c r="P195" s="237"/>
      <c r="Q195" s="237"/>
      <c r="R195" s="238" t="str">
        <f t="shared" si="23"/>
        <v/>
      </c>
      <c r="S195" s="238" t="str">
        <f t="shared" si="24"/>
        <v/>
      </c>
      <c r="T195" s="234"/>
      <c r="U195" s="259"/>
      <c r="V195" s="259"/>
      <c r="W195" s="259"/>
      <c r="X195" s="259"/>
      <c r="Y195" s="259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ht="18.0" customHeight="1">
      <c r="A196" s="10"/>
      <c r="B196" s="213"/>
      <c r="C196" s="77"/>
      <c r="D196" s="77"/>
      <c r="E196" s="206"/>
      <c r="F196" s="207"/>
      <c r="G196" s="208"/>
      <c r="H196" s="201"/>
      <c r="I196" s="129"/>
      <c r="J196" s="198"/>
      <c r="K196" s="77"/>
      <c r="L196" s="77"/>
      <c r="M196" s="77"/>
      <c r="N196" s="199"/>
      <c r="O196" s="200"/>
      <c r="P196" s="237"/>
      <c r="Q196" s="237"/>
      <c r="R196" s="238" t="str">
        <f t="shared" si="23"/>
        <v/>
      </c>
      <c r="S196" s="238" t="str">
        <f t="shared" si="24"/>
        <v/>
      </c>
      <c r="T196" s="234"/>
      <c r="U196" s="259"/>
      <c r="V196" s="259"/>
      <c r="W196" s="259"/>
      <c r="X196" s="259"/>
      <c r="Y196" s="259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ht="18.0" customHeight="1">
      <c r="A197" s="10"/>
      <c r="B197" s="213"/>
      <c r="C197" s="77"/>
      <c r="D197" s="77"/>
      <c r="E197" s="206"/>
      <c r="F197" s="207"/>
      <c r="G197" s="208"/>
      <c r="H197" s="201"/>
      <c r="I197" s="129"/>
      <c r="J197" s="198"/>
      <c r="K197" s="77"/>
      <c r="L197" s="77"/>
      <c r="M197" s="77"/>
      <c r="N197" s="199"/>
      <c r="O197" s="200"/>
      <c r="P197" s="237"/>
      <c r="Q197" s="237"/>
      <c r="R197" s="238" t="str">
        <f t="shared" si="23"/>
        <v/>
      </c>
      <c r="S197" s="238" t="str">
        <f t="shared" si="24"/>
        <v/>
      </c>
      <c r="T197" s="234"/>
      <c r="U197" s="259"/>
      <c r="V197" s="259"/>
      <c r="W197" s="259"/>
      <c r="X197" s="259"/>
      <c r="Y197" s="259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 ht="18.0" customHeight="1">
      <c r="A198" s="10"/>
      <c r="B198" s="213"/>
      <c r="C198" s="77"/>
      <c r="D198" s="77"/>
      <c r="E198" s="206"/>
      <c r="F198" s="207"/>
      <c r="G198" s="208"/>
      <c r="H198" s="201"/>
      <c r="I198" s="129"/>
      <c r="J198" s="198"/>
      <c r="K198" s="77"/>
      <c r="L198" s="77"/>
      <c r="M198" s="77"/>
      <c r="N198" s="199"/>
      <c r="O198" s="200"/>
      <c r="P198" s="237"/>
      <c r="Q198" s="237"/>
      <c r="R198" s="238" t="str">
        <f t="shared" si="23"/>
        <v/>
      </c>
      <c r="S198" s="238" t="str">
        <f t="shared" si="24"/>
        <v/>
      </c>
      <c r="T198" s="234"/>
      <c r="U198" s="259"/>
      <c r="V198" s="259"/>
      <c r="W198" s="259"/>
      <c r="X198" s="259"/>
      <c r="Y198" s="259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 ht="18.0" customHeight="1">
      <c r="A199" s="10"/>
      <c r="B199" s="213"/>
      <c r="C199" s="77"/>
      <c r="D199" s="77"/>
      <c r="E199" s="206"/>
      <c r="F199" s="207"/>
      <c r="G199" s="208"/>
      <c r="H199" s="201"/>
      <c r="I199" s="129"/>
      <c r="J199" s="198"/>
      <c r="K199" s="77"/>
      <c r="L199" s="77"/>
      <c r="M199" s="77"/>
      <c r="N199" s="199"/>
      <c r="O199" s="200"/>
      <c r="P199" s="237"/>
      <c r="Q199" s="237"/>
      <c r="R199" s="238" t="str">
        <f t="shared" si="23"/>
        <v/>
      </c>
      <c r="S199" s="238" t="str">
        <f t="shared" si="24"/>
        <v/>
      </c>
      <c r="T199" s="234"/>
      <c r="U199" s="259"/>
      <c r="V199" s="259"/>
      <c r="W199" s="259"/>
      <c r="X199" s="259"/>
      <c r="Y199" s="259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ht="18.0" customHeight="1">
      <c r="A200" s="10"/>
      <c r="B200" s="213"/>
      <c r="C200" s="77"/>
      <c r="D200" s="77"/>
      <c r="E200" s="206"/>
      <c r="F200" s="207"/>
      <c r="G200" s="208"/>
      <c r="H200" s="201"/>
      <c r="I200" s="129"/>
      <c r="J200" s="198"/>
      <c r="K200" s="77"/>
      <c r="L200" s="77"/>
      <c r="M200" s="77"/>
      <c r="N200" s="199"/>
      <c r="O200" s="200"/>
      <c r="P200" s="237"/>
      <c r="Q200" s="237"/>
      <c r="R200" s="238" t="str">
        <f t="shared" si="23"/>
        <v/>
      </c>
      <c r="S200" s="238" t="str">
        <f t="shared" si="24"/>
        <v/>
      </c>
      <c r="T200" s="234"/>
      <c r="U200" s="259"/>
      <c r="V200" s="259"/>
      <c r="W200" s="259"/>
      <c r="X200" s="259"/>
      <c r="Y200" s="259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ht="18.0" customHeight="1">
      <c r="A201" s="10"/>
      <c r="B201" s="213"/>
      <c r="C201" s="77"/>
      <c r="D201" s="77"/>
      <c r="E201" s="206"/>
      <c r="F201" s="207"/>
      <c r="G201" s="208"/>
      <c r="H201" s="201"/>
      <c r="I201" s="129"/>
      <c r="J201" s="198"/>
      <c r="K201" s="77"/>
      <c r="L201" s="77"/>
      <c r="M201" s="77"/>
      <c r="N201" s="199"/>
      <c r="O201" s="200"/>
      <c r="P201" s="237"/>
      <c r="Q201" s="237"/>
      <c r="R201" s="238" t="str">
        <f t="shared" si="23"/>
        <v/>
      </c>
      <c r="S201" s="238" t="str">
        <f t="shared" si="24"/>
        <v/>
      </c>
      <c r="T201" s="234"/>
      <c r="U201" s="259"/>
      <c r="V201" s="259"/>
      <c r="W201" s="259"/>
      <c r="X201" s="259"/>
      <c r="Y201" s="259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 ht="18.0" customHeight="1">
      <c r="A202" s="10"/>
      <c r="B202" s="213"/>
      <c r="C202" s="77"/>
      <c r="D202" s="77"/>
      <c r="E202" s="206"/>
      <c r="F202" s="207"/>
      <c r="G202" s="208"/>
      <c r="H202" s="201"/>
      <c r="I202" s="129"/>
      <c r="J202" s="198"/>
      <c r="K202" s="77"/>
      <c r="L202" s="77"/>
      <c r="M202" s="77"/>
      <c r="N202" s="199"/>
      <c r="O202" s="200"/>
      <c r="P202" s="237"/>
      <c r="Q202" s="237"/>
      <c r="R202" s="238" t="str">
        <f t="shared" si="23"/>
        <v/>
      </c>
      <c r="S202" s="238" t="str">
        <f t="shared" si="24"/>
        <v/>
      </c>
      <c r="T202" s="234"/>
      <c r="U202" s="259"/>
      <c r="V202" s="259"/>
      <c r="W202" s="259"/>
      <c r="X202" s="259"/>
      <c r="Y202" s="259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</row>
    <row r="203" ht="18.0" customHeight="1">
      <c r="A203" s="10"/>
      <c r="B203" s="213"/>
      <c r="C203" s="77"/>
      <c r="D203" s="77"/>
      <c r="E203" s="206"/>
      <c r="F203" s="207"/>
      <c r="G203" s="208"/>
      <c r="H203" s="201"/>
      <c r="I203" s="129"/>
      <c r="J203" s="198"/>
      <c r="K203" s="77"/>
      <c r="L203" s="77"/>
      <c r="M203" s="77"/>
      <c r="N203" s="199"/>
      <c r="O203" s="200"/>
      <c r="P203" s="237"/>
      <c r="Q203" s="237"/>
      <c r="R203" s="238" t="str">
        <f t="shared" si="23"/>
        <v/>
      </c>
      <c r="S203" s="238" t="str">
        <f t="shared" si="24"/>
        <v/>
      </c>
      <c r="T203" s="234"/>
      <c r="U203" s="259"/>
      <c r="V203" s="259"/>
      <c r="W203" s="259"/>
      <c r="X203" s="259"/>
      <c r="Y203" s="259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ht="18.0" customHeight="1">
      <c r="A204" s="10"/>
      <c r="B204" s="213"/>
      <c r="C204" s="77"/>
      <c r="D204" s="77"/>
      <c r="E204" s="206"/>
      <c r="F204" s="207"/>
      <c r="G204" s="208"/>
      <c r="H204" s="201"/>
      <c r="I204" s="129"/>
      <c r="J204" s="198"/>
      <c r="K204" s="77"/>
      <c r="L204" s="77"/>
      <c r="M204" s="77"/>
      <c r="N204" s="199"/>
      <c r="O204" s="200"/>
      <c r="P204" s="237"/>
      <c r="Q204" s="237"/>
      <c r="R204" s="238" t="str">
        <f t="shared" si="23"/>
        <v/>
      </c>
      <c r="S204" s="238" t="str">
        <f t="shared" si="24"/>
        <v/>
      </c>
      <c r="T204" s="234"/>
      <c r="U204" s="259"/>
      <c r="V204" s="259"/>
      <c r="W204" s="259"/>
      <c r="X204" s="259"/>
      <c r="Y204" s="259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 ht="18.0" customHeight="1">
      <c r="A205" s="10"/>
      <c r="B205" s="213"/>
      <c r="C205" s="77"/>
      <c r="D205" s="77"/>
      <c r="E205" s="206"/>
      <c r="F205" s="207"/>
      <c r="G205" s="208"/>
      <c r="H205" s="201"/>
      <c r="I205" s="129"/>
      <c r="J205" s="198"/>
      <c r="K205" s="77"/>
      <c r="L205" s="77"/>
      <c r="M205" s="77"/>
      <c r="N205" s="199"/>
      <c r="O205" s="200"/>
      <c r="P205" s="237"/>
      <c r="Q205" s="237"/>
      <c r="R205" s="238" t="str">
        <f t="shared" si="23"/>
        <v/>
      </c>
      <c r="S205" s="238" t="str">
        <f t="shared" si="24"/>
        <v/>
      </c>
      <c r="T205" s="234"/>
      <c r="U205" s="259"/>
      <c r="V205" s="259"/>
      <c r="W205" s="259"/>
      <c r="X205" s="259"/>
      <c r="Y205" s="259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</row>
    <row r="206" ht="18.0" customHeight="1">
      <c r="A206" s="10"/>
      <c r="B206" s="213"/>
      <c r="C206" s="77"/>
      <c r="D206" s="77"/>
      <c r="E206" s="206"/>
      <c r="F206" s="207"/>
      <c r="G206" s="208"/>
      <c r="H206" s="201"/>
      <c r="I206" s="129"/>
      <c r="J206" s="198"/>
      <c r="K206" s="77"/>
      <c r="L206" s="77"/>
      <c r="M206" s="77"/>
      <c r="N206" s="199"/>
      <c r="O206" s="200"/>
      <c r="P206" s="237"/>
      <c r="Q206" s="237"/>
      <c r="R206" s="238" t="str">
        <f t="shared" si="23"/>
        <v/>
      </c>
      <c r="S206" s="238" t="str">
        <f t="shared" si="24"/>
        <v/>
      </c>
      <c r="T206" s="234"/>
      <c r="U206" s="259"/>
      <c r="V206" s="259"/>
      <c r="W206" s="259"/>
      <c r="X206" s="259"/>
      <c r="Y206" s="259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ht="18.0" customHeight="1">
      <c r="A207" s="10"/>
      <c r="B207" s="213"/>
      <c r="C207" s="77"/>
      <c r="D207" s="77"/>
      <c r="E207" s="206"/>
      <c r="F207" s="207"/>
      <c r="G207" s="208"/>
      <c r="H207" s="201"/>
      <c r="I207" s="129"/>
      <c r="J207" s="198"/>
      <c r="K207" s="77"/>
      <c r="L207" s="77"/>
      <c r="M207" s="77"/>
      <c r="N207" s="199"/>
      <c r="O207" s="200"/>
      <c r="P207" s="237"/>
      <c r="Q207" s="237"/>
      <c r="R207" s="238" t="str">
        <f t="shared" si="23"/>
        <v/>
      </c>
      <c r="S207" s="238" t="str">
        <f t="shared" si="24"/>
        <v/>
      </c>
      <c r="T207" s="234"/>
      <c r="U207" s="259"/>
      <c r="V207" s="259"/>
      <c r="W207" s="259"/>
      <c r="X207" s="259"/>
      <c r="Y207" s="259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ht="18.0" customHeight="1">
      <c r="A208" s="10"/>
      <c r="B208" s="213"/>
      <c r="C208" s="77"/>
      <c r="D208" s="77"/>
      <c r="E208" s="206"/>
      <c r="F208" s="207"/>
      <c r="G208" s="208"/>
      <c r="H208" s="201"/>
      <c r="I208" s="129"/>
      <c r="J208" s="198"/>
      <c r="K208" s="77"/>
      <c r="L208" s="77"/>
      <c r="M208" s="77"/>
      <c r="N208" s="199"/>
      <c r="O208" s="200"/>
      <c r="P208" s="237"/>
      <c r="Q208" s="237"/>
      <c r="R208" s="238" t="str">
        <f t="shared" si="23"/>
        <v/>
      </c>
      <c r="S208" s="238" t="str">
        <f t="shared" si="24"/>
        <v/>
      </c>
      <c r="T208" s="234"/>
      <c r="U208" s="259"/>
      <c r="V208" s="259"/>
      <c r="W208" s="259"/>
      <c r="X208" s="259"/>
      <c r="Y208" s="259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</row>
    <row r="209" ht="18.0" customHeight="1">
      <c r="A209" s="10"/>
      <c r="B209" s="213"/>
      <c r="C209" s="77"/>
      <c r="D209" s="77"/>
      <c r="E209" s="206"/>
      <c r="F209" s="207"/>
      <c r="G209" s="208"/>
      <c r="H209" s="201"/>
      <c r="I209" s="129"/>
      <c r="J209" s="198"/>
      <c r="K209" s="77"/>
      <c r="L209" s="77"/>
      <c r="M209" s="77"/>
      <c r="N209" s="199"/>
      <c r="O209" s="200"/>
      <c r="P209" s="237"/>
      <c r="Q209" s="237"/>
      <c r="R209" s="238" t="str">
        <f t="shared" si="23"/>
        <v/>
      </c>
      <c r="S209" s="238" t="str">
        <f t="shared" si="24"/>
        <v/>
      </c>
      <c r="T209" s="234"/>
      <c r="U209" s="259"/>
      <c r="V209" s="259"/>
      <c r="W209" s="259"/>
      <c r="X209" s="259"/>
      <c r="Y209" s="259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 ht="18.0" customHeight="1">
      <c r="A210" s="10"/>
      <c r="B210" s="213"/>
      <c r="C210" s="77"/>
      <c r="D210" s="77"/>
      <c r="E210" s="206"/>
      <c r="F210" s="207"/>
      <c r="G210" s="208"/>
      <c r="H210" s="201"/>
      <c r="I210" s="129"/>
      <c r="J210" s="198"/>
      <c r="K210" s="77"/>
      <c r="L210" s="77"/>
      <c r="M210" s="77"/>
      <c r="N210" s="199"/>
      <c r="O210" s="200"/>
      <c r="P210" s="237"/>
      <c r="Q210" s="237"/>
      <c r="R210" s="238" t="str">
        <f t="shared" si="23"/>
        <v/>
      </c>
      <c r="S210" s="238" t="str">
        <f t="shared" si="24"/>
        <v/>
      </c>
      <c r="T210" s="234"/>
      <c r="U210" s="259"/>
      <c r="V210" s="259"/>
      <c r="W210" s="259"/>
      <c r="X210" s="259"/>
      <c r="Y210" s="259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 ht="18.0" customHeight="1">
      <c r="A211" s="10"/>
      <c r="B211" s="213"/>
      <c r="C211" s="77"/>
      <c r="D211" s="77"/>
      <c r="E211" s="206"/>
      <c r="F211" s="207"/>
      <c r="G211" s="208"/>
      <c r="H211" s="201"/>
      <c r="I211" s="129"/>
      <c r="J211" s="198"/>
      <c r="K211" s="77"/>
      <c r="L211" s="77"/>
      <c r="M211" s="77"/>
      <c r="N211" s="199"/>
      <c r="O211" s="200"/>
      <c r="P211" s="237"/>
      <c r="Q211" s="237"/>
      <c r="R211" s="238" t="str">
        <f t="shared" si="23"/>
        <v/>
      </c>
      <c r="S211" s="238" t="str">
        <f t="shared" si="24"/>
        <v/>
      </c>
      <c r="T211" s="234"/>
      <c r="U211" s="259"/>
      <c r="V211" s="259"/>
      <c r="W211" s="259"/>
      <c r="X211" s="259"/>
      <c r="Y211" s="259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ht="18.0" customHeight="1">
      <c r="A212" s="10"/>
      <c r="B212" s="213"/>
      <c r="C212" s="77"/>
      <c r="D212" s="77"/>
      <c r="E212" s="206"/>
      <c r="F212" s="207"/>
      <c r="G212" s="208"/>
      <c r="H212" s="201"/>
      <c r="I212" s="129"/>
      <c r="J212" s="198"/>
      <c r="K212" s="77"/>
      <c r="L212" s="77"/>
      <c r="M212" s="77"/>
      <c r="N212" s="199"/>
      <c r="O212" s="200"/>
      <c r="P212" s="237"/>
      <c r="Q212" s="237"/>
      <c r="R212" s="238" t="str">
        <f t="shared" si="23"/>
        <v/>
      </c>
      <c r="S212" s="238" t="str">
        <f t="shared" si="24"/>
        <v/>
      </c>
      <c r="T212" s="234"/>
      <c r="U212" s="259"/>
      <c r="V212" s="259"/>
      <c r="W212" s="259"/>
      <c r="X212" s="259"/>
      <c r="Y212" s="259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</row>
    <row r="213" ht="18.0" customHeight="1">
      <c r="A213" s="10"/>
      <c r="B213" s="213"/>
      <c r="C213" s="77"/>
      <c r="D213" s="77"/>
      <c r="E213" s="206"/>
      <c r="F213" s="207"/>
      <c r="G213" s="208"/>
      <c r="H213" s="201"/>
      <c r="I213" s="129"/>
      <c r="J213" s="198"/>
      <c r="K213" s="77"/>
      <c r="L213" s="77"/>
      <c r="M213" s="77"/>
      <c r="N213" s="199"/>
      <c r="O213" s="200"/>
      <c r="P213" s="237"/>
      <c r="Q213" s="237"/>
      <c r="R213" s="238" t="str">
        <f t="shared" si="23"/>
        <v/>
      </c>
      <c r="S213" s="238" t="str">
        <f t="shared" si="24"/>
        <v/>
      </c>
      <c r="T213" s="234"/>
      <c r="U213" s="259"/>
      <c r="V213" s="259"/>
      <c r="W213" s="259"/>
      <c r="X213" s="259"/>
      <c r="Y213" s="259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  <row r="214" ht="18.0" customHeight="1">
      <c r="A214" s="10"/>
      <c r="B214" s="213"/>
      <c r="C214" s="77"/>
      <c r="D214" s="77"/>
      <c r="E214" s="206"/>
      <c r="F214" s="207"/>
      <c r="G214" s="208"/>
      <c r="H214" s="201"/>
      <c r="I214" s="129"/>
      <c r="J214" s="198"/>
      <c r="K214" s="77"/>
      <c r="L214" s="77"/>
      <c r="M214" s="77"/>
      <c r="N214" s="199"/>
      <c r="O214" s="200"/>
      <c r="P214" s="237"/>
      <c r="Q214" s="237"/>
      <c r="R214" s="238" t="str">
        <f t="shared" si="23"/>
        <v/>
      </c>
      <c r="S214" s="238" t="str">
        <f t="shared" si="24"/>
        <v/>
      </c>
      <c r="T214" s="234"/>
      <c r="U214" s="259"/>
      <c r="V214" s="259"/>
      <c r="W214" s="259"/>
      <c r="X214" s="259"/>
      <c r="Y214" s="259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</row>
    <row r="215" ht="18.0" customHeight="1">
      <c r="A215" s="10"/>
      <c r="B215" s="213"/>
      <c r="C215" s="77"/>
      <c r="D215" s="77"/>
      <c r="E215" s="206"/>
      <c r="F215" s="207"/>
      <c r="G215" s="208"/>
      <c r="H215" s="201"/>
      <c r="I215" s="129"/>
      <c r="J215" s="198"/>
      <c r="K215" s="77"/>
      <c r="L215" s="77"/>
      <c r="M215" s="77"/>
      <c r="N215" s="199"/>
      <c r="O215" s="200"/>
      <c r="P215" s="237"/>
      <c r="Q215" s="237"/>
      <c r="R215" s="238" t="str">
        <f t="shared" si="23"/>
        <v/>
      </c>
      <c r="S215" s="238" t="str">
        <f t="shared" si="24"/>
        <v/>
      </c>
      <c r="T215" s="234"/>
      <c r="U215" s="259"/>
      <c r="V215" s="259"/>
      <c r="W215" s="259"/>
      <c r="X215" s="259"/>
      <c r="Y215" s="259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ht="18.0" customHeight="1">
      <c r="A216" s="10"/>
      <c r="B216" s="213"/>
      <c r="C216" s="77"/>
      <c r="D216" s="77"/>
      <c r="E216" s="206"/>
      <c r="F216" s="207"/>
      <c r="G216" s="208"/>
      <c r="H216" s="201"/>
      <c r="I216" s="129"/>
      <c r="J216" s="198"/>
      <c r="K216" s="77"/>
      <c r="L216" s="77"/>
      <c r="M216" s="77"/>
      <c r="N216" s="199"/>
      <c r="O216" s="200"/>
      <c r="P216" s="237"/>
      <c r="Q216" s="237"/>
      <c r="R216" s="238" t="str">
        <f t="shared" si="23"/>
        <v/>
      </c>
      <c r="S216" s="238" t="str">
        <f t="shared" si="24"/>
        <v/>
      </c>
      <c r="T216" s="234"/>
      <c r="U216" s="259"/>
      <c r="V216" s="259"/>
      <c r="W216" s="259"/>
      <c r="X216" s="259"/>
      <c r="Y216" s="259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</row>
    <row r="217" ht="18.0" customHeight="1">
      <c r="A217" s="10"/>
      <c r="B217" s="213"/>
      <c r="C217" s="77"/>
      <c r="D217" s="77"/>
      <c r="E217" s="206"/>
      <c r="F217" s="207"/>
      <c r="G217" s="208"/>
      <c r="H217" s="201"/>
      <c r="I217" s="129"/>
      <c r="J217" s="198"/>
      <c r="K217" s="77"/>
      <c r="L217" s="77"/>
      <c r="M217" s="77"/>
      <c r="N217" s="199"/>
      <c r="O217" s="200"/>
      <c r="P217" s="237"/>
      <c r="Q217" s="237"/>
      <c r="R217" s="238" t="str">
        <f t="shared" si="23"/>
        <v/>
      </c>
      <c r="S217" s="238" t="str">
        <f t="shared" si="24"/>
        <v/>
      </c>
      <c r="T217" s="234"/>
      <c r="U217" s="259"/>
      <c r="V217" s="259"/>
      <c r="W217" s="259"/>
      <c r="X217" s="259"/>
      <c r="Y217" s="259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</row>
    <row r="218" ht="18.0" customHeight="1">
      <c r="A218" s="10"/>
      <c r="B218" s="213"/>
      <c r="C218" s="77"/>
      <c r="D218" s="77"/>
      <c r="E218" s="206"/>
      <c r="F218" s="207"/>
      <c r="G218" s="208"/>
      <c r="H218" s="201"/>
      <c r="I218" s="129"/>
      <c r="J218" s="198"/>
      <c r="K218" s="77"/>
      <c r="L218" s="77"/>
      <c r="M218" s="77"/>
      <c r="N218" s="199"/>
      <c r="O218" s="200"/>
      <c r="P218" s="237"/>
      <c r="Q218" s="237"/>
      <c r="R218" s="238" t="str">
        <f t="shared" si="23"/>
        <v/>
      </c>
      <c r="S218" s="238" t="str">
        <f t="shared" si="24"/>
        <v/>
      </c>
      <c r="T218" s="234"/>
      <c r="U218" s="259"/>
      <c r="V218" s="259"/>
      <c r="W218" s="259"/>
      <c r="X218" s="259"/>
      <c r="Y218" s="259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ht="18.0" customHeight="1">
      <c r="A219" s="10"/>
      <c r="B219" s="213"/>
      <c r="C219" s="77"/>
      <c r="D219" s="77"/>
      <c r="E219" s="206"/>
      <c r="F219" s="207"/>
      <c r="G219" s="208"/>
      <c r="H219" s="201"/>
      <c r="I219" s="129"/>
      <c r="J219" s="198"/>
      <c r="K219" s="77"/>
      <c r="L219" s="77"/>
      <c r="M219" s="77"/>
      <c r="N219" s="199"/>
      <c r="O219" s="200"/>
      <c r="P219" s="237"/>
      <c r="Q219" s="237"/>
      <c r="R219" s="238" t="str">
        <f t="shared" si="23"/>
        <v/>
      </c>
      <c r="S219" s="238" t="str">
        <f t="shared" si="24"/>
        <v/>
      </c>
      <c r="T219" s="234"/>
      <c r="U219" s="259"/>
      <c r="V219" s="259"/>
      <c r="W219" s="259"/>
      <c r="X219" s="259"/>
      <c r="Y219" s="259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ht="18.0" customHeight="1">
      <c r="A220" s="10"/>
      <c r="B220" s="213"/>
      <c r="C220" s="77"/>
      <c r="D220" s="77"/>
      <c r="E220" s="206"/>
      <c r="F220" s="207"/>
      <c r="G220" s="208"/>
      <c r="H220" s="201"/>
      <c r="I220" s="129"/>
      <c r="J220" s="198"/>
      <c r="K220" s="77"/>
      <c r="L220" s="77"/>
      <c r="M220" s="77"/>
      <c r="N220" s="199"/>
      <c r="O220" s="200"/>
      <c r="P220" s="237"/>
      <c r="Q220" s="237"/>
      <c r="R220" s="238" t="str">
        <f t="shared" si="23"/>
        <v/>
      </c>
      <c r="S220" s="238" t="str">
        <f t="shared" si="24"/>
        <v/>
      </c>
      <c r="T220" s="234"/>
      <c r="U220" s="259"/>
      <c r="V220" s="259"/>
      <c r="W220" s="259"/>
      <c r="X220" s="259"/>
      <c r="Y220" s="259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ht="18.0" customHeight="1">
      <c r="A221" s="10"/>
      <c r="B221" s="213"/>
      <c r="C221" s="77"/>
      <c r="D221" s="77"/>
      <c r="E221" s="206"/>
      <c r="F221" s="207"/>
      <c r="G221" s="208"/>
      <c r="H221" s="201"/>
      <c r="I221" s="129"/>
      <c r="J221" s="198"/>
      <c r="K221" s="77"/>
      <c r="L221" s="77"/>
      <c r="M221" s="77"/>
      <c r="N221" s="199"/>
      <c r="O221" s="200"/>
      <c r="P221" s="237"/>
      <c r="Q221" s="237"/>
      <c r="R221" s="238" t="str">
        <f t="shared" si="23"/>
        <v/>
      </c>
      <c r="S221" s="238" t="str">
        <f t="shared" si="24"/>
        <v/>
      </c>
      <c r="T221" s="234"/>
      <c r="U221" s="259"/>
      <c r="V221" s="259"/>
      <c r="W221" s="259"/>
      <c r="X221" s="259"/>
      <c r="Y221" s="259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</row>
    <row r="222" ht="18.0" customHeight="1">
      <c r="A222" s="10"/>
      <c r="B222" s="213"/>
      <c r="C222" s="77"/>
      <c r="D222" s="77"/>
      <c r="E222" s="206"/>
      <c r="F222" s="207"/>
      <c r="G222" s="208"/>
      <c r="H222" s="201"/>
      <c r="I222" s="129"/>
      <c r="J222" s="198"/>
      <c r="K222" s="77"/>
      <c r="L222" s="77"/>
      <c r="M222" s="77"/>
      <c r="N222" s="199"/>
      <c r="O222" s="200"/>
      <c r="P222" s="237"/>
      <c r="Q222" s="237"/>
      <c r="R222" s="238" t="str">
        <f t="shared" si="23"/>
        <v/>
      </c>
      <c r="S222" s="238" t="str">
        <f t="shared" si="24"/>
        <v/>
      </c>
      <c r="T222" s="234"/>
      <c r="U222" s="259"/>
      <c r="V222" s="259"/>
      <c r="W222" s="259"/>
      <c r="X222" s="259"/>
      <c r="Y222" s="259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</row>
    <row r="223" ht="18.0" customHeight="1">
      <c r="A223" s="10"/>
      <c r="B223" s="213"/>
      <c r="C223" s="77"/>
      <c r="D223" s="77"/>
      <c r="E223" s="206"/>
      <c r="F223" s="207"/>
      <c r="G223" s="208"/>
      <c r="H223" s="201"/>
      <c r="I223" s="129"/>
      <c r="J223" s="198"/>
      <c r="K223" s="77"/>
      <c r="L223" s="77"/>
      <c r="M223" s="77"/>
      <c r="N223" s="199"/>
      <c r="O223" s="200"/>
      <c r="P223" s="237"/>
      <c r="Q223" s="237"/>
      <c r="R223" s="238" t="str">
        <f t="shared" si="23"/>
        <v/>
      </c>
      <c r="S223" s="238" t="str">
        <f t="shared" si="24"/>
        <v/>
      </c>
      <c r="T223" s="234"/>
      <c r="U223" s="259"/>
      <c r="V223" s="259"/>
      <c r="W223" s="259"/>
      <c r="X223" s="259"/>
      <c r="Y223" s="259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ht="18.0" customHeight="1">
      <c r="A224" s="10"/>
      <c r="B224" s="213"/>
      <c r="C224" s="77"/>
      <c r="D224" s="77"/>
      <c r="E224" s="206"/>
      <c r="F224" s="207"/>
      <c r="G224" s="208"/>
      <c r="H224" s="201"/>
      <c r="I224" s="129"/>
      <c r="J224" s="198"/>
      <c r="K224" s="77"/>
      <c r="L224" s="77"/>
      <c r="M224" s="77"/>
      <c r="N224" s="199"/>
      <c r="O224" s="200"/>
      <c r="P224" s="237"/>
      <c r="Q224" s="237"/>
      <c r="R224" s="238" t="str">
        <f t="shared" si="23"/>
        <v/>
      </c>
      <c r="S224" s="238" t="str">
        <f t="shared" si="24"/>
        <v/>
      </c>
      <c r="T224" s="234"/>
      <c r="U224" s="259"/>
      <c r="V224" s="259"/>
      <c r="W224" s="259"/>
      <c r="X224" s="259"/>
      <c r="Y224" s="259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</row>
    <row r="225" ht="18.0" customHeight="1">
      <c r="A225" s="10"/>
      <c r="B225" s="213"/>
      <c r="C225" s="77"/>
      <c r="D225" s="77"/>
      <c r="E225" s="206"/>
      <c r="F225" s="207"/>
      <c r="G225" s="208"/>
      <c r="H225" s="201"/>
      <c r="I225" s="129"/>
      <c r="J225" s="198"/>
      <c r="K225" s="77"/>
      <c r="L225" s="77"/>
      <c r="M225" s="77"/>
      <c r="N225" s="199"/>
      <c r="O225" s="200"/>
      <c r="P225" s="237"/>
      <c r="Q225" s="237"/>
      <c r="R225" s="238" t="str">
        <f t="shared" si="23"/>
        <v/>
      </c>
      <c r="S225" s="238" t="str">
        <f t="shared" si="24"/>
        <v/>
      </c>
      <c r="T225" s="234"/>
      <c r="U225" s="259"/>
      <c r="V225" s="259"/>
      <c r="W225" s="259"/>
      <c r="X225" s="259"/>
      <c r="Y225" s="259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</row>
    <row r="226" ht="18.0" customHeight="1">
      <c r="A226" s="10"/>
      <c r="B226" s="213"/>
      <c r="C226" s="77"/>
      <c r="D226" s="77"/>
      <c r="E226" s="206"/>
      <c r="F226" s="207"/>
      <c r="G226" s="208"/>
      <c r="H226" s="201"/>
      <c r="I226" s="129"/>
      <c r="J226" s="198"/>
      <c r="K226" s="77"/>
      <c r="L226" s="77"/>
      <c r="M226" s="77"/>
      <c r="N226" s="199"/>
      <c r="O226" s="200"/>
      <c r="P226" s="237"/>
      <c r="Q226" s="237"/>
      <c r="R226" s="238" t="str">
        <f t="shared" si="23"/>
        <v/>
      </c>
      <c r="S226" s="238" t="str">
        <f t="shared" si="24"/>
        <v/>
      </c>
      <c r="T226" s="234"/>
      <c r="U226" s="259"/>
      <c r="V226" s="259"/>
      <c r="W226" s="259"/>
      <c r="X226" s="259"/>
      <c r="Y226" s="259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</row>
    <row r="227" ht="18.0" customHeight="1">
      <c r="A227" s="10"/>
      <c r="B227" s="213"/>
      <c r="C227" s="77"/>
      <c r="D227" s="77"/>
      <c r="E227" s="206"/>
      <c r="F227" s="207"/>
      <c r="G227" s="208"/>
      <c r="H227" s="201"/>
      <c r="I227" s="129"/>
      <c r="J227" s="198"/>
      <c r="K227" s="77"/>
      <c r="L227" s="77"/>
      <c r="M227" s="77"/>
      <c r="N227" s="199"/>
      <c r="O227" s="200"/>
      <c r="P227" s="237"/>
      <c r="Q227" s="237"/>
      <c r="R227" s="238" t="str">
        <f t="shared" si="23"/>
        <v/>
      </c>
      <c r="S227" s="238" t="str">
        <f t="shared" si="24"/>
        <v/>
      </c>
      <c r="T227" s="234"/>
      <c r="U227" s="259"/>
      <c r="V227" s="259"/>
      <c r="W227" s="259"/>
      <c r="X227" s="259"/>
      <c r="Y227" s="259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ht="18.0" customHeight="1">
      <c r="A228" s="10"/>
      <c r="B228" s="213"/>
      <c r="C228" s="77"/>
      <c r="D228" s="77"/>
      <c r="E228" s="206"/>
      <c r="F228" s="207"/>
      <c r="G228" s="208"/>
      <c r="H228" s="201"/>
      <c r="I228" s="129"/>
      <c r="J228" s="198"/>
      <c r="K228" s="77"/>
      <c r="L228" s="77"/>
      <c r="M228" s="77"/>
      <c r="N228" s="199"/>
      <c r="O228" s="200"/>
      <c r="P228" s="237"/>
      <c r="Q228" s="237"/>
      <c r="R228" s="238" t="str">
        <f t="shared" si="23"/>
        <v/>
      </c>
      <c r="S228" s="238" t="str">
        <f t="shared" si="24"/>
        <v/>
      </c>
      <c r="T228" s="234"/>
      <c r="U228" s="259"/>
      <c r="V228" s="259"/>
      <c r="W228" s="259"/>
      <c r="X228" s="259"/>
      <c r="Y228" s="259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</row>
    <row r="229" ht="18.0" customHeight="1">
      <c r="A229" s="10"/>
      <c r="B229" s="213"/>
      <c r="C229" s="77"/>
      <c r="D229" s="77"/>
      <c r="E229" s="206"/>
      <c r="F229" s="207"/>
      <c r="G229" s="208"/>
      <c r="H229" s="201"/>
      <c r="I229" s="129"/>
      <c r="J229" s="198"/>
      <c r="K229" s="77"/>
      <c r="L229" s="77"/>
      <c r="M229" s="77"/>
      <c r="N229" s="199"/>
      <c r="O229" s="200"/>
      <c r="P229" s="237"/>
      <c r="Q229" s="237"/>
      <c r="R229" s="238" t="str">
        <f t="shared" si="23"/>
        <v/>
      </c>
      <c r="S229" s="238" t="str">
        <f t="shared" si="24"/>
        <v/>
      </c>
      <c r="T229" s="234"/>
      <c r="U229" s="259"/>
      <c r="V229" s="259"/>
      <c r="W229" s="259"/>
      <c r="X229" s="259"/>
      <c r="Y229" s="259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</row>
    <row r="230" ht="18.0" customHeight="1">
      <c r="A230" s="10"/>
      <c r="B230" s="213"/>
      <c r="C230" s="77"/>
      <c r="D230" s="77"/>
      <c r="E230" s="206"/>
      <c r="F230" s="207"/>
      <c r="G230" s="208"/>
      <c r="H230" s="201"/>
      <c r="I230" s="129"/>
      <c r="J230" s="198"/>
      <c r="K230" s="77"/>
      <c r="L230" s="77"/>
      <c r="M230" s="77"/>
      <c r="N230" s="199"/>
      <c r="O230" s="200"/>
      <c r="P230" s="237"/>
      <c r="Q230" s="237"/>
      <c r="R230" s="238" t="str">
        <f t="shared" si="23"/>
        <v/>
      </c>
      <c r="S230" s="238" t="str">
        <f t="shared" si="24"/>
        <v/>
      </c>
      <c r="T230" s="234"/>
      <c r="U230" s="259"/>
      <c r="V230" s="259"/>
      <c r="W230" s="259"/>
      <c r="X230" s="259"/>
      <c r="Y230" s="259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</row>
    <row r="231" ht="18.0" customHeight="1">
      <c r="A231" s="10"/>
      <c r="B231" s="213"/>
      <c r="C231" s="77"/>
      <c r="D231" s="77"/>
      <c r="E231" s="206"/>
      <c r="F231" s="207"/>
      <c r="G231" s="208"/>
      <c r="H231" s="201"/>
      <c r="I231" s="129"/>
      <c r="J231" s="198"/>
      <c r="K231" s="77"/>
      <c r="L231" s="77"/>
      <c r="M231" s="77"/>
      <c r="N231" s="199"/>
      <c r="O231" s="200"/>
      <c r="P231" s="237"/>
      <c r="Q231" s="237"/>
      <c r="R231" s="238" t="str">
        <f t="shared" si="23"/>
        <v/>
      </c>
      <c r="S231" s="238" t="str">
        <f t="shared" si="24"/>
        <v/>
      </c>
      <c r="T231" s="234"/>
      <c r="U231" s="259"/>
      <c r="V231" s="259"/>
      <c r="W231" s="259"/>
      <c r="X231" s="259"/>
      <c r="Y231" s="259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</row>
    <row r="232" ht="18.0" customHeight="1">
      <c r="A232" s="10"/>
      <c r="B232" s="213"/>
      <c r="C232" s="77"/>
      <c r="D232" s="77"/>
      <c r="E232" s="206"/>
      <c r="F232" s="207"/>
      <c r="G232" s="208"/>
      <c r="H232" s="201"/>
      <c r="I232" s="129"/>
      <c r="J232" s="198"/>
      <c r="K232" s="77"/>
      <c r="L232" s="77"/>
      <c r="M232" s="77"/>
      <c r="N232" s="199"/>
      <c r="O232" s="200"/>
      <c r="P232" s="237"/>
      <c r="Q232" s="237"/>
      <c r="R232" s="238" t="str">
        <f t="shared" si="23"/>
        <v/>
      </c>
      <c r="S232" s="238" t="str">
        <f t="shared" si="24"/>
        <v/>
      </c>
      <c r="T232" s="234"/>
      <c r="U232" s="259"/>
      <c r="V232" s="259"/>
      <c r="W232" s="259"/>
      <c r="X232" s="259"/>
      <c r="Y232" s="259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</row>
    <row r="233" ht="18.0" customHeight="1">
      <c r="A233" s="10"/>
      <c r="B233" s="213"/>
      <c r="C233" s="77"/>
      <c r="D233" s="77"/>
      <c r="E233" s="206"/>
      <c r="F233" s="207"/>
      <c r="G233" s="208"/>
      <c r="H233" s="201"/>
      <c r="I233" s="129"/>
      <c r="J233" s="198"/>
      <c r="K233" s="77"/>
      <c r="L233" s="77"/>
      <c r="M233" s="77"/>
      <c r="N233" s="199"/>
      <c r="O233" s="200"/>
      <c r="P233" s="237"/>
      <c r="Q233" s="237"/>
      <c r="R233" s="238" t="str">
        <f t="shared" si="23"/>
        <v/>
      </c>
      <c r="S233" s="238" t="str">
        <f t="shared" si="24"/>
        <v/>
      </c>
      <c r="T233" s="234"/>
      <c r="U233" s="259"/>
      <c r="V233" s="259"/>
      <c r="W233" s="259"/>
      <c r="X233" s="259"/>
      <c r="Y233" s="259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</row>
    <row r="234" ht="18.0" customHeight="1">
      <c r="A234" s="10"/>
      <c r="B234" s="213"/>
      <c r="C234" s="77"/>
      <c r="D234" s="77"/>
      <c r="E234" s="206"/>
      <c r="F234" s="207"/>
      <c r="G234" s="208"/>
      <c r="H234" s="201"/>
      <c r="I234" s="129"/>
      <c r="J234" s="198"/>
      <c r="K234" s="77"/>
      <c r="L234" s="77"/>
      <c r="M234" s="77"/>
      <c r="N234" s="199"/>
      <c r="O234" s="200"/>
      <c r="P234" s="237"/>
      <c r="Q234" s="237"/>
      <c r="R234" s="238" t="str">
        <f t="shared" si="23"/>
        <v/>
      </c>
      <c r="S234" s="238" t="str">
        <f t="shared" si="24"/>
        <v/>
      </c>
      <c r="T234" s="234"/>
      <c r="U234" s="259"/>
      <c r="V234" s="259"/>
      <c r="W234" s="259"/>
      <c r="X234" s="259"/>
      <c r="Y234" s="259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ht="18.0" customHeight="1">
      <c r="A235" s="10"/>
      <c r="B235" s="213"/>
      <c r="C235" s="77"/>
      <c r="D235" s="77"/>
      <c r="E235" s="206"/>
      <c r="F235" s="207"/>
      <c r="G235" s="208"/>
      <c r="H235" s="201"/>
      <c r="I235" s="129"/>
      <c r="J235" s="198"/>
      <c r="K235" s="77"/>
      <c r="L235" s="77"/>
      <c r="M235" s="77"/>
      <c r="N235" s="199"/>
      <c r="O235" s="200"/>
      <c r="P235" s="237"/>
      <c r="Q235" s="237"/>
      <c r="R235" s="238" t="str">
        <f t="shared" si="23"/>
        <v/>
      </c>
      <c r="S235" s="238" t="str">
        <f t="shared" si="24"/>
        <v/>
      </c>
      <c r="T235" s="234"/>
      <c r="U235" s="259"/>
      <c r="V235" s="259"/>
      <c r="W235" s="259"/>
      <c r="X235" s="259"/>
      <c r="Y235" s="259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</row>
    <row r="236" ht="18.0" customHeight="1">
      <c r="A236" s="10"/>
      <c r="B236" s="213"/>
      <c r="C236" s="77"/>
      <c r="D236" s="77"/>
      <c r="E236" s="206"/>
      <c r="F236" s="207"/>
      <c r="G236" s="208"/>
      <c r="H236" s="201"/>
      <c r="I236" s="129"/>
      <c r="J236" s="198"/>
      <c r="K236" s="77"/>
      <c r="L236" s="77"/>
      <c r="M236" s="77"/>
      <c r="N236" s="199"/>
      <c r="O236" s="200"/>
      <c r="P236" s="237"/>
      <c r="Q236" s="237"/>
      <c r="R236" s="238" t="str">
        <f t="shared" si="23"/>
        <v/>
      </c>
      <c r="S236" s="238" t="str">
        <f t="shared" si="24"/>
        <v/>
      </c>
      <c r="T236" s="234"/>
      <c r="U236" s="259"/>
      <c r="V236" s="259"/>
      <c r="W236" s="259"/>
      <c r="X236" s="259"/>
      <c r="Y236" s="259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ht="18.0" customHeight="1">
      <c r="A237" s="10"/>
      <c r="B237" s="213"/>
      <c r="C237" s="77"/>
      <c r="D237" s="77"/>
      <c r="E237" s="206"/>
      <c r="F237" s="207"/>
      <c r="G237" s="208"/>
      <c r="H237" s="201"/>
      <c r="I237" s="129"/>
      <c r="J237" s="198"/>
      <c r="K237" s="77"/>
      <c r="L237" s="77"/>
      <c r="M237" s="77"/>
      <c r="N237" s="199"/>
      <c r="O237" s="200"/>
      <c r="P237" s="237"/>
      <c r="Q237" s="237"/>
      <c r="R237" s="238" t="str">
        <f t="shared" si="23"/>
        <v/>
      </c>
      <c r="S237" s="238" t="str">
        <f t="shared" si="24"/>
        <v/>
      </c>
      <c r="T237" s="234"/>
      <c r="U237" s="259"/>
      <c r="V237" s="259"/>
      <c r="W237" s="259"/>
      <c r="X237" s="259"/>
      <c r="Y237" s="259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ht="18.0" customHeight="1">
      <c r="A238" s="10"/>
      <c r="B238" s="213"/>
      <c r="C238" s="77"/>
      <c r="D238" s="77"/>
      <c r="E238" s="206"/>
      <c r="F238" s="207"/>
      <c r="G238" s="208"/>
      <c r="H238" s="201"/>
      <c r="I238" s="129"/>
      <c r="J238" s="198"/>
      <c r="K238" s="77"/>
      <c r="L238" s="77"/>
      <c r="M238" s="77"/>
      <c r="N238" s="199"/>
      <c r="O238" s="200"/>
      <c r="P238" s="237"/>
      <c r="Q238" s="237"/>
      <c r="R238" s="238" t="str">
        <f t="shared" si="23"/>
        <v/>
      </c>
      <c r="S238" s="238" t="str">
        <f t="shared" si="24"/>
        <v/>
      </c>
      <c r="T238" s="234"/>
      <c r="U238" s="259"/>
      <c r="V238" s="259"/>
      <c r="W238" s="259"/>
      <c r="X238" s="259"/>
      <c r="Y238" s="259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</row>
    <row r="239" ht="18.0" customHeight="1">
      <c r="A239" s="10"/>
      <c r="B239" s="213"/>
      <c r="C239" s="77"/>
      <c r="D239" s="77"/>
      <c r="E239" s="206"/>
      <c r="F239" s="207"/>
      <c r="G239" s="208"/>
      <c r="H239" s="201"/>
      <c r="I239" s="129"/>
      <c r="J239" s="198"/>
      <c r="K239" s="77"/>
      <c r="L239" s="77"/>
      <c r="M239" s="77"/>
      <c r="N239" s="199"/>
      <c r="O239" s="200"/>
      <c r="P239" s="237"/>
      <c r="Q239" s="237"/>
      <c r="R239" s="238" t="str">
        <f t="shared" si="23"/>
        <v/>
      </c>
      <c r="S239" s="238" t="str">
        <f t="shared" si="24"/>
        <v/>
      </c>
      <c r="T239" s="234"/>
      <c r="U239" s="259"/>
      <c r="V239" s="259"/>
      <c r="W239" s="259"/>
      <c r="X239" s="259"/>
      <c r="Y239" s="259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ht="18.0" customHeight="1">
      <c r="A240" s="10"/>
      <c r="B240" s="213"/>
      <c r="C240" s="77"/>
      <c r="D240" s="77"/>
      <c r="E240" s="206"/>
      <c r="F240" s="207"/>
      <c r="G240" s="208"/>
      <c r="H240" s="201"/>
      <c r="I240" s="129"/>
      <c r="J240" s="198"/>
      <c r="K240" s="77"/>
      <c r="L240" s="77"/>
      <c r="M240" s="77"/>
      <c r="N240" s="199"/>
      <c r="O240" s="200"/>
      <c r="P240" s="237"/>
      <c r="Q240" s="237"/>
      <c r="R240" s="238" t="str">
        <f t="shared" si="23"/>
        <v/>
      </c>
      <c r="S240" s="238" t="str">
        <f t="shared" si="24"/>
        <v/>
      </c>
      <c r="T240" s="234"/>
      <c r="U240" s="259"/>
      <c r="V240" s="259"/>
      <c r="W240" s="259"/>
      <c r="X240" s="259"/>
      <c r="Y240" s="259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ht="18.0" customHeight="1">
      <c r="A241" s="10"/>
      <c r="B241" s="213"/>
      <c r="C241" s="77"/>
      <c r="D241" s="77"/>
      <c r="E241" s="206"/>
      <c r="F241" s="207"/>
      <c r="G241" s="208"/>
      <c r="H241" s="201"/>
      <c r="I241" s="129"/>
      <c r="J241" s="198"/>
      <c r="K241" s="77"/>
      <c r="L241" s="77"/>
      <c r="M241" s="77"/>
      <c r="N241" s="199"/>
      <c r="O241" s="200"/>
      <c r="P241" s="237"/>
      <c r="Q241" s="237"/>
      <c r="R241" s="238" t="str">
        <f t="shared" si="23"/>
        <v/>
      </c>
      <c r="S241" s="238" t="str">
        <f t="shared" si="24"/>
        <v/>
      </c>
      <c r="T241" s="234"/>
      <c r="U241" s="259"/>
      <c r="V241" s="259"/>
      <c r="W241" s="259"/>
      <c r="X241" s="259"/>
      <c r="Y241" s="259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ht="18.0" customHeight="1">
      <c r="A242" s="10"/>
      <c r="B242" s="213"/>
      <c r="C242" s="77"/>
      <c r="D242" s="77"/>
      <c r="E242" s="206"/>
      <c r="F242" s="207"/>
      <c r="G242" s="208"/>
      <c r="H242" s="201"/>
      <c r="I242" s="129"/>
      <c r="J242" s="198"/>
      <c r="K242" s="77"/>
      <c r="L242" s="77"/>
      <c r="M242" s="77"/>
      <c r="N242" s="199"/>
      <c r="O242" s="200"/>
      <c r="P242" s="237"/>
      <c r="Q242" s="237"/>
      <c r="R242" s="238" t="str">
        <f t="shared" si="23"/>
        <v/>
      </c>
      <c r="S242" s="238" t="str">
        <f t="shared" si="24"/>
        <v/>
      </c>
      <c r="T242" s="234"/>
      <c r="U242" s="259"/>
      <c r="V242" s="259"/>
      <c r="W242" s="259"/>
      <c r="X242" s="259"/>
      <c r="Y242" s="259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</row>
    <row r="243" ht="18.0" customHeight="1">
      <c r="A243" s="10"/>
      <c r="B243" s="213"/>
      <c r="C243" s="77"/>
      <c r="D243" s="77"/>
      <c r="E243" s="206"/>
      <c r="F243" s="207"/>
      <c r="G243" s="208"/>
      <c r="H243" s="201"/>
      <c r="I243" s="129"/>
      <c r="J243" s="198"/>
      <c r="K243" s="77"/>
      <c r="L243" s="77"/>
      <c r="M243" s="77"/>
      <c r="N243" s="199"/>
      <c r="O243" s="200"/>
      <c r="P243" s="237"/>
      <c r="Q243" s="237"/>
      <c r="R243" s="238" t="str">
        <f t="shared" si="23"/>
        <v/>
      </c>
      <c r="S243" s="238" t="str">
        <f t="shared" si="24"/>
        <v/>
      </c>
      <c r="T243" s="234"/>
      <c r="U243" s="259"/>
      <c r="V243" s="259"/>
      <c r="W243" s="259"/>
      <c r="X243" s="259"/>
      <c r="Y243" s="259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</row>
    <row r="244" ht="18.0" customHeight="1">
      <c r="A244" s="10"/>
      <c r="B244" s="213"/>
      <c r="C244" s="77"/>
      <c r="D244" s="77"/>
      <c r="E244" s="206"/>
      <c r="F244" s="207"/>
      <c r="G244" s="208"/>
      <c r="H244" s="201"/>
      <c r="I244" s="129"/>
      <c r="J244" s="198"/>
      <c r="K244" s="77"/>
      <c r="L244" s="77"/>
      <c r="M244" s="77"/>
      <c r="N244" s="199"/>
      <c r="O244" s="200"/>
      <c r="P244" s="237"/>
      <c r="Q244" s="237"/>
      <c r="R244" s="238" t="str">
        <f t="shared" si="23"/>
        <v/>
      </c>
      <c r="S244" s="238" t="str">
        <f t="shared" si="24"/>
        <v/>
      </c>
      <c r="T244" s="234"/>
      <c r="U244" s="259"/>
      <c r="V244" s="259"/>
      <c r="W244" s="259"/>
      <c r="X244" s="259"/>
      <c r="Y244" s="259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</row>
    <row r="245" ht="18.0" customHeight="1">
      <c r="A245" s="10"/>
      <c r="B245" s="213"/>
      <c r="C245" s="77"/>
      <c r="D245" s="77"/>
      <c r="E245" s="206"/>
      <c r="F245" s="207"/>
      <c r="G245" s="208"/>
      <c r="H245" s="201"/>
      <c r="I245" s="129"/>
      <c r="J245" s="198"/>
      <c r="K245" s="77"/>
      <c r="L245" s="77"/>
      <c r="M245" s="77"/>
      <c r="N245" s="199"/>
      <c r="O245" s="200"/>
      <c r="P245" s="237"/>
      <c r="Q245" s="237"/>
      <c r="R245" s="238" t="str">
        <f t="shared" si="23"/>
        <v/>
      </c>
      <c r="S245" s="238" t="str">
        <f t="shared" si="24"/>
        <v/>
      </c>
      <c r="T245" s="234"/>
      <c r="U245" s="259"/>
      <c r="V245" s="259"/>
      <c r="W245" s="259"/>
      <c r="X245" s="259"/>
      <c r="Y245" s="259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ht="18.0" customHeight="1">
      <c r="A246" s="10"/>
      <c r="B246" s="213"/>
      <c r="C246" s="77"/>
      <c r="D246" s="77"/>
      <c r="E246" s="206"/>
      <c r="F246" s="207"/>
      <c r="G246" s="208"/>
      <c r="H246" s="201"/>
      <c r="I246" s="129"/>
      <c r="J246" s="198"/>
      <c r="K246" s="77"/>
      <c r="L246" s="77"/>
      <c r="M246" s="77"/>
      <c r="N246" s="199"/>
      <c r="O246" s="200"/>
      <c r="P246" s="237"/>
      <c r="Q246" s="237"/>
      <c r="R246" s="238" t="str">
        <f t="shared" si="23"/>
        <v/>
      </c>
      <c r="S246" s="238" t="str">
        <f t="shared" si="24"/>
        <v/>
      </c>
      <c r="T246" s="234"/>
      <c r="U246" s="259"/>
      <c r="V246" s="259"/>
      <c r="W246" s="259"/>
      <c r="X246" s="259"/>
      <c r="Y246" s="259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</row>
    <row r="247" ht="18.0" customHeight="1">
      <c r="A247" s="10"/>
      <c r="B247" s="213"/>
      <c r="C247" s="77"/>
      <c r="D247" s="77"/>
      <c r="E247" s="206"/>
      <c r="F247" s="207"/>
      <c r="G247" s="208"/>
      <c r="H247" s="201"/>
      <c r="I247" s="129"/>
      <c r="J247" s="198"/>
      <c r="K247" s="77"/>
      <c r="L247" s="77"/>
      <c r="M247" s="77"/>
      <c r="N247" s="199"/>
      <c r="O247" s="200"/>
      <c r="P247" s="237"/>
      <c r="Q247" s="237"/>
      <c r="R247" s="238" t="str">
        <f t="shared" si="23"/>
        <v/>
      </c>
      <c r="S247" s="238" t="str">
        <f t="shared" si="24"/>
        <v/>
      </c>
      <c r="T247" s="234"/>
      <c r="U247" s="259"/>
      <c r="V247" s="259"/>
      <c r="W247" s="259"/>
      <c r="X247" s="259"/>
      <c r="Y247" s="259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</row>
    <row r="248" ht="18.0" customHeight="1">
      <c r="A248" s="10"/>
      <c r="B248" s="213"/>
      <c r="C248" s="77"/>
      <c r="D248" s="77"/>
      <c r="E248" s="206"/>
      <c r="F248" s="207"/>
      <c r="G248" s="208"/>
      <c r="H248" s="201"/>
      <c r="I248" s="129"/>
      <c r="J248" s="198"/>
      <c r="K248" s="77"/>
      <c r="L248" s="77"/>
      <c r="M248" s="77"/>
      <c r="N248" s="199"/>
      <c r="O248" s="200"/>
      <c r="P248" s="237"/>
      <c r="Q248" s="237"/>
      <c r="R248" s="238" t="str">
        <f t="shared" si="23"/>
        <v/>
      </c>
      <c r="S248" s="238" t="str">
        <f t="shared" si="24"/>
        <v/>
      </c>
      <c r="T248" s="234"/>
      <c r="U248" s="259"/>
      <c r="V248" s="259"/>
      <c r="W248" s="259"/>
      <c r="X248" s="259"/>
      <c r="Y248" s="259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</row>
    <row r="249" ht="18.0" customHeight="1">
      <c r="A249" s="10"/>
      <c r="B249" s="213"/>
      <c r="C249" s="77"/>
      <c r="D249" s="77"/>
      <c r="E249" s="206"/>
      <c r="F249" s="207"/>
      <c r="G249" s="208"/>
      <c r="H249" s="201"/>
      <c r="I249" s="129"/>
      <c r="J249" s="198"/>
      <c r="K249" s="77"/>
      <c r="L249" s="77"/>
      <c r="M249" s="77"/>
      <c r="N249" s="199"/>
      <c r="O249" s="200"/>
      <c r="P249" s="237"/>
      <c r="Q249" s="237"/>
      <c r="R249" s="238" t="str">
        <f t="shared" si="23"/>
        <v/>
      </c>
      <c r="S249" s="238" t="str">
        <f t="shared" si="24"/>
        <v/>
      </c>
      <c r="T249" s="234"/>
      <c r="U249" s="259"/>
      <c r="V249" s="259"/>
      <c r="W249" s="259"/>
      <c r="X249" s="259"/>
      <c r="Y249" s="259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ht="18.0" customHeight="1">
      <c r="A250" s="10"/>
      <c r="B250" s="213"/>
      <c r="C250" s="77"/>
      <c r="D250" s="77"/>
      <c r="E250" s="206"/>
      <c r="F250" s="207"/>
      <c r="G250" s="208"/>
      <c r="H250" s="201"/>
      <c r="I250" s="129"/>
      <c r="J250" s="198"/>
      <c r="K250" s="77"/>
      <c r="L250" s="77"/>
      <c r="M250" s="77"/>
      <c r="N250" s="199"/>
      <c r="O250" s="200"/>
      <c r="P250" s="237"/>
      <c r="Q250" s="237"/>
      <c r="R250" s="238" t="str">
        <f t="shared" si="23"/>
        <v/>
      </c>
      <c r="S250" s="238" t="str">
        <f t="shared" si="24"/>
        <v/>
      </c>
      <c r="T250" s="234"/>
      <c r="U250" s="259"/>
      <c r="V250" s="259"/>
      <c r="W250" s="259"/>
      <c r="X250" s="259"/>
      <c r="Y250" s="259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</row>
    <row r="251" ht="18.0" customHeight="1">
      <c r="A251" s="10"/>
      <c r="B251" s="213"/>
      <c r="C251" s="77"/>
      <c r="D251" s="77"/>
      <c r="E251" s="206"/>
      <c r="F251" s="207"/>
      <c r="G251" s="208"/>
      <c r="H251" s="201"/>
      <c r="I251" s="129"/>
      <c r="J251" s="198"/>
      <c r="K251" s="77"/>
      <c r="L251" s="77"/>
      <c r="M251" s="77"/>
      <c r="N251" s="199"/>
      <c r="O251" s="200"/>
      <c r="P251" s="237"/>
      <c r="Q251" s="237"/>
      <c r="R251" s="238" t="str">
        <f t="shared" si="23"/>
        <v/>
      </c>
      <c r="S251" s="238" t="str">
        <f t="shared" si="24"/>
        <v/>
      </c>
      <c r="T251" s="234"/>
      <c r="U251" s="259"/>
      <c r="V251" s="259"/>
      <c r="W251" s="259"/>
      <c r="X251" s="259"/>
      <c r="Y251" s="259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ht="18.0" customHeight="1">
      <c r="A252" s="10"/>
      <c r="B252" s="213"/>
      <c r="C252" s="77"/>
      <c r="D252" s="77"/>
      <c r="E252" s="206"/>
      <c r="F252" s="207"/>
      <c r="G252" s="208"/>
      <c r="H252" s="201"/>
      <c r="I252" s="129"/>
      <c r="J252" s="198"/>
      <c r="K252" s="77"/>
      <c r="L252" s="77"/>
      <c r="M252" s="77"/>
      <c r="N252" s="199"/>
      <c r="O252" s="200"/>
      <c r="P252" s="237"/>
      <c r="Q252" s="237"/>
      <c r="R252" s="238" t="str">
        <f t="shared" si="23"/>
        <v/>
      </c>
      <c r="S252" s="238" t="str">
        <f t="shared" si="24"/>
        <v/>
      </c>
      <c r="T252" s="234"/>
      <c r="U252" s="259"/>
      <c r="V252" s="259"/>
      <c r="W252" s="259"/>
      <c r="X252" s="259"/>
      <c r="Y252" s="259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ht="18.0" customHeight="1">
      <c r="A253" s="10"/>
      <c r="B253" s="213"/>
      <c r="C253" s="77"/>
      <c r="D253" s="77"/>
      <c r="E253" s="206"/>
      <c r="F253" s="207"/>
      <c r="G253" s="208"/>
      <c r="H253" s="201"/>
      <c r="I253" s="129"/>
      <c r="J253" s="198"/>
      <c r="K253" s="77"/>
      <c r="L253" s="77"/>
      <c r="M253" s="77"/>
      <c r="N253" s="199"/>
      <c r="O253" s="200"/>
      <c r="P253" s="237"/>
      <c r="Q253" s="237"/>
      <c r="R253" s="238" t="str">
        <f t="shared" si="23"/>
        <v/>
      </c>
      <c r="S253" s="238" t="str">
        <f t="shared" si="24"/>
        <v/>
      </c>
      <c r="T253" s="234"/>
      <c r="U253" s="259"/>
      <c r="V253" s="259"/>
      <c r="W253" s="259"/>
      <c r="X253" s="259"/>
      <c r="Y253" s="259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ht="18.0" customHeight="1">
      <c r="A254" s="10"/>
      <c r="B254" s="213"/>
      <c r="C254" s="77"/>
      <c r="D254" s="77"/>
      <c r="E254" s="206"/>
      <c r="F254" s="207"/>
      <c r="G254" s="208"/>
      <c r="H254" s="201"/>
      <c r="I254" s="129"/>
      <c r="J254" s="198"/>
      <c r="K254" s="77"/>
      <c r="L254" s="77"/>
      <c r="M254" s="77"/>
      <c r="N254" s="199"/>
      <c r="O254" s="200"/>
      <c r="P254" s="237"/>
      <c r="Q254" s="237"/>
      <c r="R254" s="238" t="str">
        <f t="shared" si="23"/>
        <v/>
      </c>
      <c r="S254" s="238" t="str">
        <f t="shared" si="24"/>
        <v/>
      </c>
      <c r="T254" s="234"/>
      <c r="U254" s="259"/>
      <c r="V254" s="259"/>
      <c r="W254" s="259"/>
      <c r="X254" s="259"/>
      <c r="Y254" s="259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ht="18.0" customHeight="1">
      <c r="A255" s="10"/>
      <c r="B255" s="213"/>
      <c r="C255" s="77"/>
      <c r="D255" s="77"/>
      <c r="E255" s="206"/>
      <c r="F255" s="207"/>
      <c r="G255" s="208"/>
      <c r="H255" s="201"/>
      <c r="I255" s="129"/>
      <c r="J255" s="198"/>
      <c r="K255" s="77"/>
      <c r="L255" s="77"/>
      <c r="M255" s="77"/>
      <c r="N255" s="199"/>
      <c r="O255" s="200"/>
      <c r="P255" s="237"/>
      <c r="Q255" s="237"/>
      <c r="R255" s="238" t="str">
        <f t="shared" si="23"/>
        <v/>
      </c>
      <c r="S255" s="238" t="str">
        <f t="shared" si="24"/>
        <v/>
      </c>
      <c r="T255" s="234"/>
      <c r="U255" s="259"/>
      <c r="V255" s="259"/>
      <c r="W255" s="259"/>
      <c r="X255" s="259"/>
      <c r="Y255" s="259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ht="18.0" customHeight="1">
      <c r="A256" s="10"/>
      <c r="B256" s="213"/>
      <c r="C256" s="77"/>
      <c r="D256" s="77"/>
      <c r="E256" s="206"/>
      <c r="F256" s="207"/>
      <c r="G256" s="208"/>
      <c r="H256" s="201"/>
      <c r="I256" s="129"/>
      <c r="J256" s="198"/>
      <c r="K256" s="77"/>
      <c r="L256" s="77"/>
      <c r="M256" s="77"/>
      <c r="N256" s="199"/>
      <c r="O256" s="200"/>
      <c r="P256" s="237"/>
      <c r="Q256" s="237"/>
      <c r="R256" s="238" t="str">
        <f t="shared" si="23"/>
        <v/>
      </c>
      <c r="S256" s="238" t="str">
        <f t="shared" si="24"/>
        <v/>
      </c>
      <c r="T256" s="234"/>
      <c r="U256" s="259"/>
      <c r="V256" s="259"/>
      <c r="W256" s="259"/>
      <c r="X256" s="259"/>
      <c r="Y256" s="259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ht="18.0" customHeight="1">
      <c r="A257" s="10"/>
      <c r="B257" s="213"/>
      <c r="C257" s="77"/>
      <c r="D257" s="77"/>
      <c r="E257" s="206"/>
      <c r="F257" s="207"/>
      <c r="G257" s="208"/>
      <c r="H257" s="201"/>
      <c r="I257" s="129"/>
      <c r="J257" s="198"/>
      <c r="K257" s="77"/>
      <c r="L257" s="77"/>
      <c r="M257" s="77"/>
      <c r="N257" s="199"/>
      <c r="O257" s="200"/>
      <c r="P257" s="237"/>
      <c r="Q257" s="237"/>
      <c r="R257" s="238" t="str">
        <f t="shared" si="23"/>
        <v/>
      </c>
      <c r="S257" s="238" t="str">
        <f t="shared" si="24"/>
        <v/>
      </c>
      <c r="T257" s="234"/>
      <c r="U257" s="259"/>
      <c r="V257" s="259"/>
      <c r="W257" s="259"/>
      <c r="X257" s="259"/>
      <c r="Y257" s="259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ht="18.0" customHeight="1">
      <c r="A258" s="10"/>
      <c r="B258" s="213"/>
      <c r="C258" s="77"/>
      <c r="D258" s="77"/>
      <c r="E258" s="206"/>
      <c r="F258" s="207"/>
      <c r="G258" s="208"/>
      <c r="H258" s="201"/>
      <c r="I258" s="129"/>
      <c r="J258" s="198"/>
      <c r="K258" s="77"/>
      <c r="L258" s="77"/>
      <c r="M258" s="77"/>
      <c r="N258" s="199"/>
      <c r="O258" s="200"/>
      <c r="P258" s="237"/>
      <c r="Q258" s="237"/>
      <c r="R258" s="238" t="str">
        <f t="shared" si="23"/>
        <v/>
      </c>
      <c r="S258" s="238" t="str">
        <f t="shared" si="24"/>
        <v/>
      </c>
      <c r="T258" s="234"/>
      <c r="U258" s="259"/>
      <c r="V258" s="259"/>
      <c r="W258" s="259"/>
      <c r="X258" s="259"/>
      <c r="Y258" s="259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ht="18.0" customHeight="1">
      <c r="A259" s="10"/>
      <c r="B259" s="213"/>
      <c r="C259" s="77"/>
      <c r="D259" s="77"/>
      <c r="E259" s="206"/>
      <c r="F259" s="207"/>
      <c r="G259" s="208"/>
      <c r="H259" s="201"/>
      <c r="I259" s="129"/>
      <c r="J259" s="198"/>
      <c r="K259" s="77"/>
      <c r="L259" s="77"/>
      <c r="M259" s="77"/>
      <c r="N259" s="199"/>
      <c r="O259" s="200"/>
      <c r="P259" s="237"/>
      <c r="Q259" s="237"/>
      <c r="R259" s="238" t="str">
        <f t="shared" si="23"/>
        <v/>
      </c>
      <c r="S259" s="238" t="str">
        <f t="shared" si="24"/>
        <v/>
      </c>
      <c r="T259" s="234"/>
      <c r="U259" s="259"/>
      <c r="V259" s="259"/>
      <c r="W259" s="259"/>
      <c r="X259" s="259"/>
      <c r="Y259" s="259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ht="18.0" customHeight="1">
      <c r="A260" s="10"/>
      <c r="B260" s="213"/>
      <c r="C260" s="77"/>
      <c r="D260" s="77"/>
      <c r="E260" s="206"/>
      <c r="F260" s="207"/>
      <c r="G260" s="208"/>
      <c r="H260" s="201"/>
      <c r="I260" s="129"/>
      <c r="J260" s="198"/>
      <c r="K260" s="77"/>
      <c r="L260" s="77"/>
      <c r="M260" s="77"/>
      <c r="N260" s="199"/>
      <c r="O260" s="200"/>
      <c r="P260" s="237"/>
      <c r="Q260" s="237"/>
      <c r="R260" s="238" t="str">
        <f t="shared" si="23"/>
        <v/>
      </c>
      <c r="S260" s="238" t="str">
        <f t="shared" si="24"/>
        <v/>
      </c>
      <c r="T260" s="234"/>
      <c r="U260" s="259"/>
      <c r="V260" s="259"/>
      <c r="W260" s="259"/>
      <c r="X260" s="259"/>
      <c r="Y260" s="259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ht="18.0" customHeight="1">
      <c r="A261" s="10"/>
      <c r="B261" s="213"/>
      <c r="C261" s="77"/>
      <c r="D261" s="77"/>
      <c r="E261" s="206"/>
      <c r="F261" s="207"/>
      <c r="G261" s="208"/>
      <c r="H261" s="201"/>
      <c r="I261" s="129"/>
      <c r="J261" s="198"/>
      <c r="K261" s="77"/>
      <c r="L261" s="77"/>
      <c r="M261" s="77"/>
      <c r="N261" s="199"/>
      <c r="O261" s="200"/>
      <c r="P261" s="237"/>
      <c r="Q261" s="237"/>
      <c r="R261" s="238" t="str">
        <f t="shared" si="23"/>
        <v/>
      </c>
      <c r="S261" s="238" t="str">
        <f t="shared" si="24"/>
        <v/>
      </c>
      <c r="T261" s="234"/>
      <c r="U261" s="259"/>
      <c r="V261" s="259"/>
      <c r="W261" s="259"/>
      <c r="X261" s="259"/>
      <c r="Y261" s="259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ht="18.0" customHeight="1">
      <c r="A262" s="10"/>
      <c r="B262" s="213"/>
      <c r="C262" s="77"/>
      <c r="D262" s="77"/>
      <c r="E262" s="206"/>
      <c r="F262" s="207"/>
      <c r="G262" s="208"/>
      <c r="H262" s="201"/>
      <c r="I262" s="129"/>
      <c r="J262" s="198"/>
      <c r="K262" s="77"/>
      <c r="L262" s="77"/>
      <c r="M262" s="77"/>
      <c r="N262" s="199"/>
      <c r="O262" s="200"/>
      <c r="P262" s="237"/>
      <c r="Q262" s="237"/>
      <c r="R262" s="238" t="str">
        <f t="shared" si="23"/>
        <v/>
      </c>
      <c r="S262" s="238" t="str">
        <f t="shared" si="24"/>
        <v/>
      </c>
      <c r="T262" s="234"/>
      <c r="U262" s="259"/>
      <c r="V262" s="259"/>
      <c r="W262" s="259"/>
      <c r="X262" s="259"/>
      <c r="Y262" s="259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ht="18.0" customHeight="1">
      <c r="A263" s="10"/>
      <c r="B263" s="213"/>
      <c r="C263" s="77"/>
      <c r="D263" s="77"/>
      <c r="E263" s="206"/>
      <c r="F263" s="207"/>
      <c r="G263" s="208"/>
      <c r="H263" s="201"/>
      <c r="I263" s="129"/>
      <c r="J263" s="198"/>
      <c r="K263" s="77"/>
      <c r="L263" s="77"/>
      <c r="M263" s="77"/>
      <c r="N263" s="199"/>
      <c r="O263" s="200"/>
      <c r="P263" s="237"/>
      <c r="Q263" s="237"/>
      <c r="R263" s="238" t="str">
        <f t="shared" si="23"/>
        <v/>
      </c>
      <c r="S263" s="238" t="str">
        <f t="shared" si="24"/>
        <v/>
      </c>
      <c r="T263" s="234"/>
      <c r="U263" s="259"/>
      <c r="V263" s="259"/>
      <c r="W263" s="259"/>
      <c r="X263" s="259"/>
      <c r="Y263" s="259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ht="18.0" customHeight="1">
      <c r="A264" s="10"/>
      <c r="B264" s="213"/>
      <c r="C264" s="77"/>
      <c r="D264" s="77"/>
      <c r="E264" s="206"/>
      <c r="F264" s="207"/>
      <c r="G264" s="208"/>
      <c r="H264" s="201"/>
      <c r="I264" s="129"/>
      <c r="J264" s="198"/>
      <c r="K264" s="77"/>
      <c r="L264" s="77"/>
      <c r="M264" s="77"/>
      <c r="N264" s="199"/>
      <c r="O264" s="200"/>
      <c r="P264" s="237"/>
      <c r="Q264" s="237"/>
      <c r="R264" s="238" t="str">
        <f t="shared" si="23"/>
        <v/>
      </c>
      <c r="S264" s="238" t="str">
        <f t="shared" si="24"/>
        <v/>
      </c>
      <c r="T264" s="234"/>
      <c r="U264" s="259"/>
      <c r="V264" s="259"/>
      <c r="W264" s="259"/>
      <c r="X264" s="259"/>
      <c r="Y264" s="259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ht="18.0" customHeight="1">
      <c r="A265" s="10"/>
      <c r="B265" s="213"/>
      <c r="C265" s="77"/>
      <c r="D265" s="77"/>
      <c r="E265" s="206"/>
      <c r="F265" s="207"/>
      <c r="G265" s="208"/>
      <c r="H265" s="201"/>
      <c r="I265" s="129"/>
      <c r="J265" s="198"/>
      <c r="K265" s="77"/>
      <c r="L265" s="77"/>
      <c r="M265" s="77"/>
      <c r="N265" s="199"/>
      <c r="O265" s="200"/>
      <c r="P265" s="237"/>
      <c r="Q265" s="237"/>
      <c r="R265" s="238" t="str">
        <f t="shared" si="23"/>
        <v/>
      </c>
      <c r="S265" s="238" t="str">
        <f t="shared" si="24"/>
        <v/>
      </c>
      <c r="T265" s="234"/>
      <c r="U265" s="259"/>
      <c r="V265" s="259"/>
      <c r="W265" s="259"/>
      <c r="X265" s="259"/>
      <c r="Y265" s="259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ht="18.0" customHeight="1">
      <c r="A266" s="10"/>
      <c r="B266" s="213"/>
      <c r="C266" s="77"/>
      <c r="D266" s="77"/>
      <c r="E266" s="206"/>
      <c r="F266" s="207"/>
      <c r="G266" s="208"/>
      <c r="H266" s="201"/>
      <c r="I266" s="129"/>
      <c r="J266" s="198"/>
      <c r="K266" s="77"/>
      <c r="L266" s="77"/>
      <c r="M266" s="77"/>
      <c r="N266" s="199"/>
      <c r="O266" s="200"/>
      <c r="P266" s="237"/>
      <c r="Q266" s="237"/>
      <c r="R266" s="238" t="str">
        <f t="shared" si="23"/>
        <v/>
      </c>
      <c r="S266" s="238" t="str">
        <f t="shared" si="24"/>
        <v/>
      </c>
      <c r="T266" s="234"/>
      <c r="U266" s="259"/>
      <c r="V266" s="259"/>
      <c r="W266" s="259"/>
      <c r="X266" s="259"/>
      <c r="Y266" s="259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ht="18.0" customHeight="1">
      <c r="A267" s="10"/>
      <c r="B267" s="213"/>
      <c r="C267" s="77"/>
      <c r="D267" s="77"/>
      <c r="E267" s="206"/>
      <c r="F267" s="207"/>
      <c r="G267" s="208"/>
      <c r="H267" s="201"/>
      <c r="I267" s="129"/>
      <c r="J267" s="198"/>
      <c r="K267" s="77"/>
      <c r="L267" s="77"/>
      <c r="M267" s="77"/>
      <c r="N267" s="199"/>
      <c r="O267" s="200"/>
      <c r="P267" s="237"/>
      <c r="Q267" s="237"/>
      <c r="R267" s="238" t="str">
        <f t="shared" si="23"/>
        <v/>
      </c>
      <c r="S267" s="238" t="str">
        <f t="shared" si="24"/>
        <v/>
      </c>
      <c r="T267" s="234"/>
      <c r="U267" s="259"/>
      <c r="V267" s="259"/>
      <c r="W267" s="259"/>
      <c r="X267" s="259"/>
      <c r="Y267" s="259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ht="18.0" customHeight="1">
      <c r="A268" s="10"/>
      <c r="B268" s="213"/>
      <c r="C268" s="77"/>
      <c r="D268" s="77"/>
      <c r="E268" s="206"/>
      <c r="F268" s="207"/>
      <c r="G268" s="208"/>
      <c r="H268" s="201"/>
      <c r="I268" s="129"/>
      <c r="J268" s="198"/>
      <c r="K268" s="77"/>
      <c r="L268" s="77"/>
      <c r="M268" s="77"/>
      <c r="N268" s="199"/>
      <c r="O268" s="200"/>
      <c r="P268" s="237"/>
      <c r="Q268" s="237"/>
      <c r="R268" s="238" t="str">
        <f t="shared" si="23"/>
        <v/>
      </c>
      <c r="S268" s="238" t="str">
        <f t="shared" si="24"/>
        <v/>
      </c>
      <c r="T268" s="234"/>
      <c r="U268" s="259"/>
      <c r="V268" s="259"/>
      <c r="W268" s="259"/>
      <c r="X268" s="259"/>
      <c r="Y268" s="259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ht="18.0" customHeight="1">
      <c r="A269" s="10"/>
      <c r="B269" s="213"/>
      <c r="C269" s="77"/>
      <c r="D269" s="77"/>
      <c r="E269" s="206"/>
      <c r="F269" s="207"/>
      <c r="G269" s="208"/>
      <c r="H269" s="201"/>
      <c r="I269" s="129"/>
      <c r="J269" s="198"/>
      <c r="K269" s="77"/>
      <c r="L269" s="77"/>
      <c r="M269" s="77"/>
      <c r="N269" s="199"/>
      <c r="O269" s="200"/>
      <c r="P269" s="237"/>
      <c r="Q269" s="237"/>
      <c r="R269" s="238" t="str">
        <f t="shared" si="23"/>
        <v/>
      </c>
      <c r="S269" s="238" t="str">
        <f t="shared" si="24"/>
        <v/>
      </c>
      <c r="T269" s="234"/>
      <c r="U269" s="259"/>
      <c r="V269" s="259"/>
      <c r="W269" s="259"/>
      <c r="X269" s="259"/>
      <c r="Y269" s="259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ht="18.0" customHeight="1">
      <c r="A270" s="10"/>
      <c r="B270" s="213"/>
      <c r="C270" s="77"/>
      <c r="D270" s="77"/>
      <c r="E270" s="206"/>
      <c r="F270" s="207"/>
      <c r="G270" s="208"/>
      <c r="H270" s="201"/>
      <c r="I270" s="129"/>
      <c r="J270" s="198"/>
      <c r="K270" s="77"/>
      <c r="L270" s="77"/>
      <c r="M270" s="77"/>
      <c r="N270" s="199"/>
      <c r="O270" s="200"/>
      <c r="P270" s="237"/>
      <c r="Q270" s="237"/>
      <c r="R270" s="238" t="str">
        <f t="shared" si="23"/>
        <v/>
      </c>
      <c r="S270" s="238" t="str">
        <f t="shared" si="24"/>
        <v/>
      </c>
      <c r="T270" s="234"/>
      <c r="U270" s="259"/>
      <c r="V270" s="259"/>
      <c r="W270" s="259"/>
      <c r="X270" s="259"/>
      <c r="Y270" s="259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ht="18.0" customHeight="1">
      <c r="A271" s="10"/>
      <c r="B271" s="213"/>
      <c r="C271" s="77"/>
      <c r="D271" s="77"/>
      <c r="E271" s="206"/>
      <c r="F271" s="207"/>
      <c r="G271" s="208"/>
      <c r="H271" s="201"/>
      <c r="I271" s="129"/>
      <c r="J271" s="198"/>
      <c r="K271" s="77"/>
      <c r="L271" s="77"/>
      <c r="M271" s="77"/>
      <c r="N271" s="199"/>
      <c r="O271" s="200"/>
      <c r="P271" s="237"/>
      <c r="Q271" s="237"/>
      <c r="R271" s="238" t="str">
        <f t="shared" si="23"/>
        <v/>
      </c>
      <c r="S271" s="238" t="str">
        <f t="shared" si="24"/>
        <v/>
      </c>
      <c r="T271" s="234"/>
      <c r="U271" s="259"/>
      <c r="V271" s="259"/>
      <c r="W271" s="259"/>
      <c r="X271" s="259"/>
      <c r="Y271" s="259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ht="18.0" customHeight="1">
      <c r="A272" s="10"/>
      <c r="B272" s="213"/>
      <c r="C272" s="77"/>
      <c r="D272" s="77"/>
      <c r="E272" s="206"/>
      <c r="F272" s="207"/>
      <c r="G272" s="208"/>
      <c r="H272" s="201"/>
      <c r="I272" s="129"/>
      <c r="J272" s="198"/>
      <c r="K272" s="77"/>
      <c r="L272" s="77"/>
      <c r="M272" s="77"/>
      <c r="N272" s="199"/>
      <c r="O272" s="200"/>
      <c r="P272" s="237"/>
      <c r="Q272" s="237"/>
      <c r="R272" s="238" t="str">
        <f t="shared" si="23"/>
        <v/>
      </c>
      <c r="S272" s="238" t="str">
        <f t="shared" si="24"/>
        <v/>
      </c>
      <c r="T272" s="234"/>
      <c r="U272" s="259"/>
      <c r="V272" s="259"/>
      <c r="W272" s="259"/>
      <c r="X272" s="259"/>
      <c r="Y272" s="259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ht="18.0" customHeight="1">
      <c r="A273" s="10"/>
      <c r="B273" s="213"/>
      <c r="C273" s="77"/>
      <c r="D273" s="77"/>
      <c r="E273" s="206"/>
      <c r="F273" s="207"/>
      <c r="G273" s="208"/>
      <c r="H273" s="201"/>
      <c r="I273" s="129"/>
      <c r="J273" s="198"/>
      <c r="K273" s="77"/>
      <c r="L273" s="77"/>
      <c r="M273" s="77"/>
      <c r="N273" s="199"/>
      <c r="O273" s="200"/>
      <c r="P273" s="237"/>
      <c r="Q273" s="237"/>
      <c r="R273" s="238" t="str">
        <f t="shared" si="23"/>
        <v/>
      </c>
      <c r="S273" s="238" t="str">
        <f t="shared" si="24"/>
        <v/>
      </c>
      <c r="T273" s="234"/>
      <c r="U273" s="259"/>
      <c r="V273" s="259"/>
      <c r="W273" s="259"/>
      <c r="X273" s="259"/>
      <c r="Y273" s="259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ht="18.0" customHeight="1">
      <c r="A274" s="10"/>
      <c r="B274" s="213"/>
      <c r="C274" s="77"/>
      <c r="D274" s="77"/>
      <c r="E274" s="206"/>
      <c r="F274" s="207"/>
      <c r="G274" s="208"/>
      <c r="H274" s="201"/>
      <c r="I274" s="129"/>
      <c r="J274" s="198"/>
      <c r="K274" s="77"/>
      <c r="L274" s="77"/>
      <c r="M274" s="77"/>
      <c r="N274" s="199"/>
      <c r="O274" s="200"/>
      <c r="P274" s="237"/>
      <c r="Q274" s="237"/>
      <c r="R274" s="238" t="str">
        <f t="shared" si="23"/>
        <v/>
      </c>
      <c r="S274" s="238" t="str">
        <f t="shared" si="24"/>
        <v/>
      </c>
      <c r="T274" s="234"/>
      <c r="U274" s="259"/>
      <c r="V274" s="259"/>
      <c r="W274" s="259"/>
      <c r="X274" s="259"/>
      <c r="Y274" s="259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ht="18.0" customHeight="1">
      <c r="A275" s="10"/>
      <c r="B275" s="213"/>
      <c r="C275" s="77"/>
      <c r="D275" s="77"/>
      <c r="E275" s="206"/>
      <c r="F275" s="207"/>
      <c r="G275" s="208"/>
      <c r="H275" s="201"/>
      <c r="I275" s="129"/>
      <c r="J275" s="198"/>
      <c r="K275" s="77"/>
      <c r="L275" s="77"/>
      <c r="M275" s="77"/>
      <c r="N275" s="199"/>
      <c r="O275" s="200"/>
      <c r="P275" s="237"/>
      <c r="Q275" s="237"/>
      <c r="R275" s="238" t="str">
        <f t="shared" si="23"/>
        <v/>
      </c>
      <c r="S275" s="238" t="str">
        <f t="shared" si="24"/>
        <v/>
      </c>
      <c r="T275" s="234"/>
      <c r="U275" s="259"/>
      <c r="V275" s="259"/>
      <c r="W275" s="259"/>
      <c r="X275" s="259"/>
      <c r="Y275" s="259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ht="18.0" customHeight="1">
      <c r="A276" s="10"/>
      <c r="B276" s="213"/>
      <c r="C276" s="77"/>
      <c r="D276" s="77"/>
      <c r="E276" s="206"/>
      <c r="F276" s="207"/>
      <c r="G276" s="208"/>
      <c r="H276" s="201"/>
      <c r="I276" s="129"/>
      <c r="J276" s="198"/>
      <c r="K276" s="77"/>
      <c r="L276" s="77"/>
      <c r="M276" s="77"/>
      <c r="N276" s="199"/>
      <c r="O276" s="200"/>
      <c r="P276" s="237"/>
      <c r="Q276" s="237"/>
      <c r="R276" s="238" t="str">
        <f t="shared" si="23"/>
        <v/>
      </c>
      <c r="S276" s="238" t="str">
        <f t="shared" si="24"/>
        <v/>
      </c>
      <c r="T276" s="234"/>
      <c r="U276" s="259"/>
      <c r="V276" s="259"/>
      <c r="W276" s="259"/>
      <c r="X276" s="259"/>
      <c r="Y276" s="259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ht="18.0" customHeight="1">
      <c r="A277" s="10"/>
      <c r="B277" s="213"/>
      <c r="C277" s="77"/>
      <c r="D277" s="77"/>
      <c r="E277" s="206"/>
      <c r="F277" s="207"/>
      <c r="G277" s="208"/>
      <c r="H277" s="201"/>
      <c r="I277" s="129"/>
      <c r="J277" s="198"/>
      <c r="K277" s="77"/>
      <c r="L277" s="77"/>
      <c r="M277" s="77"/>
      <c r="N277" s="199"/>
      <c r="O277" s="200"/>
      <c r="P277" s="237"/>
      <c r="Q277" s="237"/>
      <c r="R277" s="238" t="str">
        <f t="shared" si="23"/>
        <v/>
      </c>
      <c r="S277" s="238" t="str">
        <f t="shared" si="24"/>
        <v/>
      </c>
      <c r="T277" s="234"/>
      <c r="U277" s="259"/>
      <c r="V277" s="259"/>
      <c r="W277" s="259"/>
      <c r="X277" s="259"/>
      <c r="Y277" s="259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ht="18.0" customHeight="1">
      <c r="A278" s="10"/>
      <c r="B278" s="213"/>
      <c r="C278" s="77"/>
      <c r="D278" s="77"/>
      <c r="E278" s="206"/>
      <c r="F278" s="207"/>
      <c r="G278" s="208"/>
      <c r="H278" s="201"/>
      <c r="I278" s="129"/>
      <c r="J278" s="198"/>
      <c r="K278" s="77"/>
      <c r="L278" s="77"/>
      <c r="M278" s="77"/>
      <c r="N278" s="199"/>
      <c r="O278" s="200"/>
      <c r="P278" s="237"/>
      <c r="Q278" s="237"/>
      <c r="R278" s="238" t="str">
        <f t="shared" si="23"/>
        <v/>
      </c>
      <c r="S278" s="238" t="str">
        <f t="shared" si="24"/>
        <v/>
      </c>
      <c r="T278" s="234"/>
      <c r="U278" s="259"/>
      <c r="V278" s="259"/>
      <c r="W278" s="259"/>
      <c r="X278" s="259"/>
      <c r="Y278" s="259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ht="18.0" customHeight="1">
      <c r="A279" s="10"/>
      <c r="B279" s="213"/>
      <c r="C279" s="77"/>
      <c r="D279" s="77"/>
      <c r="E279" s="206"/>
      <c r="F279" s="207"/>
      <c r="G279" s="208"/>
      <c r="H279" s="201"/>
      <c r="I279" s="129"/>
      <c r="J279" s="198"/>
      <c r="K279" s="77"/>
      <c r="L279" s="77"/>
      <c r="M279" s="77"/>
      <c r="N279" s="199"/>
      <c r="O279" s="200"/>
      <c r="P279" s="237"/>
      <c r="Q279" s="237"/>
      <c r="R279" s="238" t="str">
        <f t="shared" si="23"/>
        <v/>
      </c>
      <c r="S279" s="238" t="str">
        <f t="shared" si="24"/>
        <v/>
      </c>
      <c r="T279" s="234"/>
      <c r="U279" s="259"/>
      <c r="V279" s="259"/>
      <c r="W279" s="259"/>
      <c r="X279" s="259"/>
      <c r="Y279" s="259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ht="18.0" customHeight="1">
      <c r="A280" s="10"/>
      <c r="B280" s="213"/>
      <c r="C280" s="77"/>
      <c r="D280" s="77"/>
      <c r="E280" s="206"/>
      <c r="F280" s="207"/>
      <c r="G280" s="208"/>
      <c r="H280" s="201"/>
      <c r="I280" s="129"/>
      <c r="J280" s="198"/>
      <c r="K280" s="77"/>
      <c r="L280" s="77"/>
      <c r="M280" s="77"/>
      <c r="N280" s="199"/>
      <c r="O280" s="200"/>
      <c r="P280" s="237"/>
      <c r="Q280" s="237"/>
      <c r="R280" s="238" t="str">
        <f t="shared" si="23"/>
        <v/>
      </c>
      <c r="S280" s="238" t="str">
        <f t="shared" si="24"/>
        <v/>
      </c>
      <c r="T280" s="234"/>
      <c r="U280" s="259"/>
      <c r="V280" s="259"/>
      <c r="W280" s="259"/>
      <c r="X280" s="259"/>
      <c r="Y280" s="259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ht="18.0" customHeight="1">
      <c r="A281" s="10"/>
      <c r="B281" s="213"/>
      <c r="C281" s="77"/>
      <c r="D281" s="77"/>
      <c r="E281" s="206"/>
      <c r="F281" s="207"/>
      <c r="G281" s="208"/>
      <c r="H281" s="201"/>
      <c r="I281" s="129"/>
      <c r="J281" s="198"/>
      <c r="K281" s="77"/>
      <c r="L281" s="77"/>
      <c r="M281" s="77"/>
      <c r="N281" s="199"/>
      <c r="O281" s="200"/>
      <c r="P281" s="237"/>
      <c r="Q281" s="237"/>
      <c r="R281" s="238" t="str">
        <f t="shared" si="23"/>
        <v/>
      </c>
      <c r="S281" s="238" t="str">
        <f t="shared" si="24"/>
        <v/>
      </c>
      <c r="T281" s="234"/>
      <c r="U281" s="259"/>
      <c r="V281" s="259"/>
      <c r="W281" s="259"/>
      <c r="X281" s="259"/>
      <c r="Y281" s="259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ht="18.0" customHeight="1">
      <c r="A282" s="10"/>
      <c r="B282" s="213"/>
      <c r="C282" s="77"/>
      <c r="D282" s="77"/>
      <c r="E282" s="206"/>
      <c r="F282" s="207"/>
      <c r="G282" s="208"/>
      <c r="H282" s="201"/>
      <c r="I282" s="129"/>
      <c r="J282" s="198"/>
      <c r="K282" s="77"/>
      <c r="L282" s="77"/>
      <c r="M282" s="77"/>
      <c r="N282" s="199"/>
      <c r="O282" s="200"/>
      <c r="P282" s="237"/>
      <c r="Q282" s="237"/>
      <c r="R282" s="238" t="str">
        <f t="shared" si="23"/>
        <v/>
      </c>
      <c r="S282" s="238" t="str">
        <f t="shared" si="24"/>
        <v/>
      </c>
      <c r="T282" s="234"/>
      <c r="U282" s="259"/>
      <c r="V282" s="259"/>
      <c r="W282" s="259"/>
      <c r="X282" s="259"/>
      <c r="Y282" s="259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ht="18.0" customHeight="1">
      <c r="A283" s="10"/>
      <c r="B283" s="213"/>
      <c r="C283" s="77"/>
      <c r="D283" s="77"/>
      <c r="E283" s="206"/>
      <c r="F283" s="207"/>
      <c r="G283" s="208"/>
      <c r="H283" s="201"/>
      <c r="I283" s="129"/>
      <c r="J283" s="198"/>
      <c r="K283" s="77"/>
      <c r="L283" s="77"/>
      <c r="M283" s="77"/>
      <c r="N283" s="199"/>
      <c r="O283" s="200"/>
      <c r="P283" s="237"/>
      <c r="Q283" s="237"/>
      <c r="R283" s="238" t="str">
        <f t="shared" si="23"/>
        <v/>
      </c>
      <c r="S283" s="238" t="str">
        <f t="shared" si="24"/>
        <v/>
      </c>
      <c r="T283" s="234"/>
      <c r="U283" s="259"/>
      <c r="V283" s="259"/>
      <c r="W283" s="259"/>
      <c r="X283" s="259"/>
      <c r="Y283" s="259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ht="18.0" customHeight="1">
      <c r="A284" s="10"/>
      <c r="B284" s="213"/>
      <c r="C284" s="77"/>
      <c r="D284" s="77"/>
      <c r="E284" s="206"/>
      <c r="F284" s="207"/>
      <c r="G284" s="208"/>
      <c r="H284" s="201"/>
      <c r="I284" s="129"/>
      <c r="J284" s="198"/>
      <c r="K284" s="77"/>
      <c r="L284" s="77"/>
      <c r="M284" s="77"/>
      <c r="N284" s="199"/>
      <c r="O284" s="200"/>
      <c r="P284" s="237"/>
      <c r="Q284" s="237"/>
      <c r="R284" s="238" t="str">
        <f t="shared" si="23"/>
        <v/>
      </c>
      <c r="S284" s="238" t="str">
        <f t="shared" si="24"/>
        <v/>
      </c>
      <c r="T284" s="234"/>
      <c r="U284" s="259"/>
      <c r="V284" s="259"/>
      <c r="W284" s="259"/>
      <c r="X284" s="259"/>
      <c r="Y284" s="259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  <row r="285" ht="18.0" customHeight="1">
      <c r="A285" s="10"/>
      <c r="B285" s="213"/>
      <c r="C285" s="77"/>
      <c r="D285" s="77"/>
      <c r="E285" s="206"/>
      <c r="F285" s="207"/>
      <c r="G285" s="208"/>
      <c r="H285" s="201"/>
      <c r="I285" s="129"/>
      <c r="J285" s="198"/>
      <c r="K285" s="77"/>
      <c r="L285" s="77"/>
      <c r="M285" s="77"/>
      <c r="N285" s="199"/>
      <c r="O285" s="200"/>
      <c r="P285" s="237"/>
      <c r="Q285" s="237"/>
      <c r="R285" s="238" t="str">
        <f t="shared" si="23"/>
        <v/>
      </c>
      <c r="S285" s="238" t="str">
        <f t="shared" si="24"/>
        <v/>
      </c>
      <c r="T285" s="234"/>
      <c r="U285" s="259"/>
      <c r="V285" s="259"/>
      <c r="W285" s="259"/>
      <c r="X285" s="259"/>
      <c r="Y285" s="259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</row>
    <row r="286" ht="18.0" customHeight="1">
      <c r="A286" s="10"/>
      <c r="B286" s="213"/>
      <c r="C286" s="77"/>
      <c r="D286" s="77"/>
      <c r="E286" s="206"/>
      <c r="F286" s="207"/>
      <c r="G286" s="208"/>
      <c r="H286" s="201"/>
      <c r="I286" s="129"/>
      <c r="J286" s="198"/>
      <c r="K286" s="77"/>
      <c r="L286" s="77"/>
      <c r="M286" s="77"/>
      <c r="N286" s="199"/>
      <c r="O286" s="200"/>
      <c r="P286" s="237"/>
      <c r="Q286" s="237"/>
      <c r="R286" s="238" t="str">
        <f t="shared" si="23"/>
        <v/>
      </c>
      <c r="S286" s="238" t="str">
        <f t="shared" si="24"/>
        <v/>
      </c>
      <c r="T286" s="234"/>
      <c r="U286" s="259"/>
      <c r="V286" s="259"/>
      <c r="W286" s="259"/>
      <c r="X286" s="259"/>
      <c r="Y286" s="259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</row>
    <row r="287" ht="18.0" customHeight="1">
      <c r="A287" s="10"/>
      <c r="B287" s="213"/>
      <c r="C287" s="77"/>
      <c r="D287" s="77"/>
      <c r="E287" s="206"/>
      <c r="F287" s="207"/>
      <c r="G287" s="208"/>
      <c r="H287" s="201"/>
      <c r="I287" s="129"/>
      <c r="J287" s="198"/>
      <c r="K287" s="77"/>
      <c r="L287" s="77"/>
      <c r="M287" s="77"/>
      <c r="N287" s="199"/>
      <c r="O287" s="200"/>
      <c r="P287" s="237"/>
      <c r="Q287" s="237"/>
      <c r="R287" s="238" t="str">
        <f t="shared" si="23"/>
        <v/>
      </c>
      <c r="S287" s="238" t="str">
        <f t="shared" si="24"/>
        <v/>
      </c>
      <c r="T287" s="234"/>
      <c r="U287" s="259"/>
      <c r="V287" s="259"/>
      <c r="W287" s="259"/>
      <c r="X287" s="259"/>
      <c r="Y287" s="259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ht="18.0" customHeight="1">
      <c r="A288" s="10"/>
      <c r="B288" s="213"/>
      <c r="C288" s="77"/>
      <c r="D288" s="77"/>
      <c r="E288" s="206"/>
      <c r="F288" s="207"/>
      <c r="G288" s="208"/>
      <c r="H288" s="201"/>
      <c r="I288" s="129"/>
      <c r="J288" s="198"/>
      <c r="K288" s="77"/>
      <c r="L288" s="77"/>
      <c r="M288" s="77"/>
      <c r="N288" s="199"/>
      <c r="O288" s="200"/>
      <c r="P288" s="237"/>
      <c r="Q288" s="237"/>
      <c r="R288" s="238" t="str">
        <f t="shared" si="23"/>
        <v/>
      </c>
      <c r="S288" s="238" t="str">
        <f t="shared" si="24"/>
        <v/>
      </c>
      <c r="T288" s="234"/>
      <c r="U288" s="259"/>
      <c r="V288" s="259"/>
      <c r="W288" s="259"/>
      <c r="X288" s="259"/>
      <c r="Y288" s="259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</row>
    <row r="289" ht="18.0" customHeight="1">
      <c r="A289" s="10"/>
      <c r="B289" s="213"/>
      <c r="C289" s="77"/>
      <c r="D289" s="77"/>
      <c r="E289" s="206"/>
      <c r="F289" s="207"/>
      <c r="G289" s="208"/>
      <c r="H289" s="201"/>
      <c r="I289" s="129"/>
      <c r="J289" s="198"/>
      <c r="K289" s="77"/>
      <c r="L289" s="77"/>
      <c r="M289" s="77"/>
      <c r="N289" s="199"/>
      <c r="O289" s="200"/>
      <c r="P289" s="237"/>
      <c r="Q289" s="237"/>
      <c r="R289" s="238" t="str">
        <f t="shared" si="23"/>
        <v/>
      </c>
      <c r="S289" s="238" t="str">
        <f t="shared" si="24"/>
        <v/>
      </c>
      <c r="T289" s="234"/>
      <c r="U289" s="259"/>
      <c r="V289" s="259"/>
      <c r="W289" s="259"/>
      <c r="X289" s="259"/>
      <c r="Y289" s="259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</row>
    <row r="290" ht="18.0" customHeight="1">
      <c r="A290" s="10"/>
      <c r="B290" s="213"/>
      <c r="C290" s="77"/>
      <c r="D290" s="77"/>
      <c r="E290" s="206"/>
      <c r="F290" s="207"/>
      <c r="G290" s="208"/>
      <c r="H290" s="201"/>
      <c r="I290" s="129"/>
      <c r="J290" s="198"/>
      <c r="K290" s="77"/>
      <c r="L290" s="77"/>
      <c r="M290" s="77"/>
      <c r="N290" s="199"/>
      <c r="O290" s="200"/>
      <c r="P290" s="237"/>
      <c r="Q290" s="237"/>
      <c r="R290" s="238" t="str">
        <f t="shared" si="23"/>
        <v/>
      </c>
      <c r="S290" s="238" t="str">
        <f t="shared" si="24"/>
        <v/>
      </c>
      <c r="T290" s="234"/>
      <c r="U290" s="259"/>
      <c r="V290" s="259"/>
      <c r="W290" s="259"/>
      <c r="X290" s="259"/>
      <c r="Y290" s="259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</row>
    <row r="291" ht="18.0" customHeight="1">
      <c r="A291" s="10"/>
      <c r="B291" s="213"/>
      <c r="C291" s="77"/>
      <c r="D291" s="77"/>
      <c r="E291" s="206"/>
      <c r="F291" s="207"/>
      <c r="G291" s="208"/>
      <c r="H291" s="201"/>
      <c r="I291" s="129"/>
      <c r="J291" s="198"/>
      <c r="K291" s="77"/>
      <c r="L291" s="77"/>
      <c r="M291" s="77"/>
      <c r="N291" s="199"/>
      <c r="O291" s="200"/>
      <c r="P291" s="237"/>
      <c r="Q291" s="237"/>
      <c r="R291" s="238" t="str">
        <f t="shared" si="23"/>
        <v/>
      </c>
      <c r="S291" s="238" t="str">
        <f t="shared" si="24"/>
        <v/>
      </c>
      <c r="T291" s="234"/>
      <c r="U291" s="259"/>
      <c r="V291" s="259"/>
      <c r="W291" s="259"/>
      <c r="X291" s="259"/>
      <c r="Y291" s="259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ht="18.0" customHeight="1">
      <c r="A292" s="10"/>
      <c r="B292" s="213"/>
      <c r="C292" s="77"/>
      <c r="D292" s="77"/>
      <c r="E292" s="206"/>
      <c r="F292" s="207"/>
      <c r="G292" s="208"/>
      <c r="H292" s="201"/>
      <c r="I292" s="129"/>
      <c r="J292" s="198"/>
      <c r="K292" s="77"/>
      <c r="L292" s="77"/>
      <c r="M292" s="77"/>
      <c r="N292" s="199"/>
      <c r="O292" s="200"/>
      <c r="P292" s="237"/>
      <c r="Q292" s="237"/>
      <c r="R292" s="238" t="str">
        <f t="shared" si="23"/>
        <v/>
      </c>
      <c r="S292" s="238" t="str">
        <f t="shared" si="24"/>
        <v/>
      </c>
      <c r="T292" s="234"/>
      <c r="U292" s="259"/>
      <c r="V292" s="259"/>
      <c r="W292" s="259"/>
      <c r="X292" s="259"/>
      <c r="Y292" s="259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</row>
    <row r="293" ht="18.0" customHeight="1">
      <c r="A293" s="10"/>
      <c r="B293" s="213"/>
      <c r="C293" s="77"/>
      <c r="D293" s="77"/>
      <c r="E293" s="206"/>
      <c r="F293" s="207"/>
      <c r="G293" s="208"/>
      <c r="H293" s="201"/>
      <c r="I293" s="129"/>
      <c r="J293" s="198"/>
      <c r="K293" s="77"/>
      <c r="L293" s="77"/>
      <c r="M293" s="77"/>
      <c r="N293" s="199"/>
      <c r="O293" s="200"/>
      <c r="P293" s="237"/>
      <c r="Q293" s="237"/>
      <c r="R293" s="238" t="str">
        <f t="shared" si="23"/>
        <v/>
      </c>
      <c r="S293" s="238" t="str">
        <f t="shared" si="24"/>
        <v/>
      </c>
      <c r="T293" s="234"/>
      <c r="U293" s="259"/>
      <c r="V293" s="259"/>
      <c r="W293" s="259"/>
      <c r="X293" s="259"/>
      <c r="Y293" s="259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</row>
    <row r="294" ht="18.0" customHeight="1">
      <c r="A294" s="10"/>
      <c r="B294" s="213"/>
      <c r="C294" s="77"/>
      <c r="D294" s="77"/>
      <c r="E294" s="206"/>
      <c r="F294" s="207"/>
      <c r="G294" s="208"/>
      <c r="H294" s="201"/>
      <c r="I294" s="129"/>
      <c r="J294" s="198"/>
      <c r="K294" s="77"/>
      <c r="L294" s="77"/>
      <c r="M294" s="77"/>
      <c r="N294" s="199"/>
      <c r="O294" s="200"/>
      <c r="P294" s="237"/>
      <c r="Q294" s="237"/>
      <c r="R294" s="238" t="str">
        <f t="shared" si="23"/>
        <v/>
      </c>
      <c r="S294" s="238" t="str">
        <f t="shared" si="24"/>
        <v/>
      </c>
      <c r="T294" s="234"/>
      <c r="U294" s="259"/>
      <c r="V294" s="259"/>
      <c r="W294" s="259"/>
      <c r="X294" s="259"/>
      <c r="Y294" s="259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ht="18.0" customHeight="1">
      <c r="A295" s="10"/>
      <c r="B295" s="213"/>
      <c r="C295" s="77"/>
      <c r="D295" s="77"/>
      <c r="E295" s="206"/>
      <c r="F295" s="207"/>
      <c r="G295" s="208"/>
      <c r="H295" s="201"/>
      <c r="I295" s="129"/>
      <c r="J295" s="198"/>
      <c r="K295" s="77"/>
      <c r="L295" s="77"/>
      <c r="M295" s="77"/>
      <c r="N295" s="199"/>
      <c r="O295" s="200"/>
      <c r="P295" s="237"/>
      <c r="Q295" s="237"/>
      <c r="R295" s="238" t="str">
        <f t="shared" si="23"/>
        <v/>
      </c>
      <c r="S295" s="238" t="str">
        <f t="shared" si="24"/>
        <v/>
      </c>
      <c r="T295" s="234"/>
      <c r="U295" s="259"/>
      <c r="V295" s="259"/>
      <c r="W295" s="259"/>
      <c r="X295" s="259"/>
      <c r="Y295" s="259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ht="18.0" customHeight="1">
      <c r="A296" s="10"/>
      <c r="B296" s="213"/>
      <c r="C296" s="77"/>
      <c r="D296" s="77"/>
      <c r="E296" s="206"/>
      <c r="F296" s="207"/>
      <c r="G296" s="208"/>
      <c r="H296" s="201"/>
      <c r="I296" s="129"/>
      <c r="J296" s="198"/>
      <c r="K296" s="77"/>
      <c r="L296" s="77"/>
      <c r="M296" s="77"/>
      <c r="N296" s="199"/>
      <c r="O296" s="200"/>
      <c r="P296" s="237"/>
      <c r="Q296" s="237"/>
      <c r="R296" s="238" t="str">
        <f t="shared" si="23"/>
        <v/>
      </c>
      <c r="S296" s="238" t="str">
        <f t="shared" si="24"/>
        <v/>
      </c>
      <c r="T296" s="234"/>
      <c r="U296" s="259"/>
      <c r="V296" s="259"/>
      <c r="W296" s="259"/>
      <c r="X296" s="259"/>
      <c r="Y296" s="259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</row>
    <row r="297" ht="18.0" customHeight="1">
      <c r="A297" s="10"/>
      <c r="B297" s="213"/>
      <c r="C297" s="77"/>
      <c r="D297" s="77"/>
      <c r="E297" s="206"/>
      <c r="F297" s="207"/>
      <c r="G297" s="208"/>
      <c r="H297" s="201"/>
      <c r="I297" s="129"/>
      <c r="J297" s="198"/>
      <c r="K297" s="77"/>
      <c r="L297" s="77"/>
      <c r="M297" s="77"/>
      <c r="N297" s="199"/>
      <c r="O297" s="200"/>
      <c r="P297" s="237"/>
      <c r="Q297" s="237"/>
      <c r="R297" s="238" t="str">
        <f t="shared" si="23"/>
        <v/>
      </c>
      <c r="S297" s="238" t="str">
        <f t="shared" si="24"/>
        <v/>
      </c>
      <c r="T297" s="234"/>
      <c r="U297" s="259"/>
      <c r="V297" s="259"/>
      <c r="W297" s="259"/>
      <c r="X297" s="259"/>
      <c r="Y297" s="259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</row>
    <row r="298" ht="18.0" customHeight="1">
      <c r="A298" s="10"/>
      <c r="B298" s="213"/>
      <c r="C298" s="77"/>
      <c r="D298" s="77"/>
      <c r="E298" s="206"/>
      <c r="F298" s="207"/>
      <c r="G298" s="208"/>
      <c r="H298" s="201"/>
      <c r="I298" s="129"/>
      <c r="J298" s="198"/>
      <c r="K298" s="77"/>
      <c r="L298" s="77"/>
      <c r="M298" s="77"/>
      <c r="N298" s="199"/>
      <c r="O298" s="200"/>
      <c r="P298" s="237"/>
      <c r="Q298" s="237"/>
      <c r="R298" s="238" t="str">
        <f t="shared" si="23"/>
        <v/>
      </c>
      <c r="S298" s="238" t="str">
        <f t="shared" si="24"/>
        <v/>
      </c>
      <c r="T298" s="234"/>
      <c r="U298" s="259"/>
      <c r="V298" s="259"/>
      <c r="W298" s="259"/>
      <c r="X298" s="259"/>
      <c r="Y298" s="259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</row>
    <row r="299" ht="18.0" customHeight="1">
      <c r="A299" s="10"/>
      <c r="B299" s="213"/>
      <c r="C299" s="77"/>
      <c r="D299" s="77"/>
      <c r="E299" s="206"/>
      <c r="F299" s="207"/>
      <c r="G299" s="208"/>
      <c r="H299" s="201"/>
      <c r="I299" s="129"/>
      <c r="J299" s="198"/>
      <c r="K299" s="77"/>
      <c r="L299" s="77"/>
      <c r="M299" s="77"/>
      <c r="N299" s="199"/>
      <c r="O299" s="200"/>
      <c r="P299" s="237"/>
      <c r="Q299" s="237"/>
      <c r="R299" s="238" t="str">
        <f t="shared" si="23"/>
        <v/>
      </c>
      <c r="S299" s="238" t="str">
        <f t="shared" si="24"/>
        <v/>
      </c>
      <c r="T299" s="234"/>
      <c r="U299" s="259"/>
      <c r="V299" s="259"/>
      <c r="W299" s="259"/>
      <c r="X299" s="259"/>
      <c r="Y299" s="259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ht="18.0" customHeight="1">
      <c r="A300" s="10"/>
      <c r="B300" s="213"/>
      <c r="C300" s="77"/>
      <c r="D300" s="77"/>
      <c r="E300" s="206"/>
      <c r="F300" s="207"/>
      <c r="G300" s="208"/>
      <c r="H300" s="201"/>
      <c r="I300" s="129"/>
      <c r="J300" s="198"/>
      <c r="K300" s="77"/>
      <c r="L300" s="77"/>
      <c r="M300" s="77"/>
      <c r="N300" s="199"/>
      <c r="O300" s="200"/>
      <c r="P300" s="237"/>
      <c r="Q300" s="237"/>
      <c r="R300" s="238" t="str">
        <f t="shared" si="23"/>
        <v/>
      </c>
      <c r="S300" s="238" t="str">
        <f t="shared" si="24"/>
        <v/>
      </c>
      <c r="T300" s="234"/>
      <c r="U300" s="259"/>
      <c r="V300" s="259"/>
      <c r="W300" s="259"/>
      <c r="X300" s="259"/>
      <c r="Y300" s="259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</row>
    <row r="301" ht="18.0" customHeight="1">
      <c r="A301" s="10"/>
      <c r="B301" s="10"/>
      <c r="C301" s="10"/>
      <c r="D301" s="10"/>
      <c r="E301" s="255"/>
      <c r="F301" s="255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259"/>
      <c r="V301" s="259"/>
      <c r="W301" s="259"/>
      <c r="X301" s="259"/>
      <c r="Y301" s="259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</row>
    <row r="302" ht="18.0" customHeight="1">
      <c r="A302" s="10"/>
      <c r="B302" s="10"/>
      <c r="C302" s="10"/>
      <c r="D302" s="10"/>
      <c r="E302" s="255"/>
      <c r="F302" s="255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259"/>
      <c r="V302" s="259"/>
      <c r="W302" s="259"/>
      <c r="X302" s="259"/>
      <c r="Y302" s="259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</row>
    <row r="303" ht="18.0" customHeight="1">
      <c r="A303" s="10"/>
      <c r="B303" s="10"/>
      <c r="C303" s="10"/>
      <c r="D303" s="10"/>
      <c r="E303" s="255"/>
      <c r="F303" s="255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259"/>
      <c r="V303" s="259"/>
      <c r="W303" s="259"/>
      <c r="X303" s="259"/>
      <c r="Y303" s="259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ht="18.0" customHeight="1">
      <c r="A304" s="10"/>
      <c r="B304" s="10"/>
      <c r="C304" s="10"/>
      <c r="D304" s="10"/>
      <c r="E304" s="255"/>
      <c r="F304" s="255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259"/>
      <c r="V304" s="259"/>
      <c r="W304" s="259"/>
      <c r="X304" s="259"/>
      <c r="Y304" s="259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</row>
    <row r="305" ht="18.0" customHeight="1">
      <c r="A305" s="10"/>
      <c r="B305" s="10"/>
      <c r="C305" s="10"/>
      <c r="D305" s="10"/>
      <c r="E305" s="255"/>
      <c r="F305" s="255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259"/>
      <c r="V305" s="259"/>
      <c r="W305" s="259"/>
      <c r="X305" s="259"/>
      <c r="Y305" s="259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</row>
    <row r="306" ht="18.0" customHeight="1">
      <c r="A306" s="10"/>
      <c r="B306" s="10"/>
      <c r="C306" s="10"/>
      <c r="D306" s="10"/>
      <c r="E306" s="255"/>
      <c r="F306" s="255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259"/>
      <c r="V306" s="259"/>
      <c r="W306" s="259"/>
      <c r="X306" s="259"/>
      <c r="Y306" s="259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</row>
    <row r="307" ht="18.0" customHeight="1">
      <c r="A307" s="10"/>
      <c r="B307" s="10"/>
      <c r="C307" s="10"/>
      <c r="D307" s="10"/>
      <c r="E307" s="255"/>
      <c r="F307" s="255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259"/>
      <c r="V307" s="259"/>
      <c r="W307" s="259"/>
      <c r="X307" s="259"/>
      <c r="Y307" s="259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ht="18.0" customHeight="1">
      <c r="A308" s="10"/>
      <c r="B308" s="10"/>
      <c r="C308" s="10"/>
      <c r="D308" s="10"/>
      <c r="E308" s="255"/>
      <c r="F308" s="255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259"/>
      <c r="V308" s="259"/>
      <c r="W308" s="259"/>
      <c r="X308" s="259"/>
      <c r="Y308" s="259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</row>
    <row r="309" ht="18.0" customHeight="1">
      <c r="A309" s="10"/>
      <c r="B309" s="10"/>
      <c r="C309" s="10"/>
      <c r="D309" s="10"/>
      <c r="E309" s="255"/>
      <c r="F309" s="255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259"/>
      <c r="V309" s="259"/>
      <c r="W309" s="259"/>
      <c r="X309" s="259"/>
      <c r="Y309" s="259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</row>
    <row r="310" ht="18.0" customHeight="1">
      <c r="A310" s="10"/>
      <c r="B310" s="10"/>
      <c r="C310" s="10"/>
      <c r="D310" s="10"/>
      <c r="E310" s="255"/>
      <c r="F310" s="255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259"/>
      <c r="V310" s="259"/>
      <c r="W310" s="259"/>
      <c r="X310" s="259"/>
      <c r="Y310" s="259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</row>
    <row r="311" ht="18.0" customHeight="1">
      <c r="A311" s="10"/>
      <c r="B311" s="10"/>
      <c r="C311" s="10"/>
      <c r="D311" s="10"/>
      <c r="E311" s="255"/>
      <c r="F311" s="255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259"/>
      <c r="V311" s="259"/>
      <c r="W311" s="259"/>
      <c r="X311" s="259"/>
      <c r="Y311" s="259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ht="18.0" customHeight="1">
      <c r="A312" s="10"/>
      <c r="B312" s="10"/>
      <c r="C312" s="10"/>
      <c r="D312" s="10"/>
      <c r="E312" s="255"/>
      <c r="F312" s="255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259"/>
      <c r="V312" s="259"/>
      <c r="W312" s="259"/>
      <c r="X312" s="259"/>
      <c r="Y312" s="259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</row>
    <row r="313" ht="18.0" customHeight="1">
      <c r="A313" s="10"/>
      <c r="B313" s="10"/>
      <c r="C313" s="10"/>
      <c r="D313" s="10"/>
      <c r="E313" s="255"/>
      <c r="F313" s="255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259"/>
      <c r="V313" s="259"/>
      <c r="W313" s="259"/>
      <c r="X313" s="259"/>
      <c r="Y313" s="259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</row>
    <row r="314" ht="18.0" customHeight="1">
      <c r="A314" s="10"/>
      <c r="B314" s="10"/>
      <c r="C314" s="10"/>
      <c r="D314" s="10"/>
      <c r="E314" s="255"/>
      <c r="F314" s="255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259"/>
      <c r="V314" s="259"/>
      <c r="W314" s="259"/>
      <c r="X314" s="259"/>
      <c r="Y314" s="259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</row>
    <row r="315" ht="18.0" customHeight="1">
      <c r="A315" s="10"/>
      <c r="B315" s="10"/>
      <c r="C315" s="10"/>
      <c r="D315" s="10"/>
      <c r="E315" s="255"/>
      <c r="F315" s="255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259"/>
      <c r="V315" s="259"/>
      <c r="W315" s="259"/>
      <c r="X315" s="259"/>
      <c r="Y315" s="259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ht="18.0" customHeight="1">
      <c r="A316" s="10"/>
      <c r="B316" s="10"/>
      <c r="C316" s="10"/>
      <c r="D316" s="10"/>
      <c r="E316" s="255"/>
      <c r="F316" s="255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259"/>
      <c r="V316" s="259"/>
      <c r="W316" s="259"/>
      <c r="X316" s="259"/>
      <c r="Y316" s="259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</row>
    <row r="317" ht="18.0" customHeight="1">
      <c r="A317" s="10"/>
      <c r="B317" s="10"/>
      <c r="C317" s="10"/>
      <c r="D317" s="10"/>
      <c r="E317" s="255"/>
      <c r="F317" s="255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259"/>
      <c r="V317" s="259"/>
      <c r="W317" s="259"/>
      <c r="X317" s="259"/>
      <c r="Y317" s="259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</row>
    <row r="318" ht="18.0" customHeight="1">
      <c r="A318" s="10"/>
      <c r="B318" s="10"/>
      <c r="C318" s="10"/>
      <c r="D318" s="10"/>
      <c r="E318" s="255"/>
      <c r="F318" s="255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259"/>
      <c r="V318" s="259"/>
      <c r="W318" s="259"/>
      <c r="X318" s="259"/>
      <c r="Y318" s="259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</row>
    <row r="319" ht="18.0" customHeight="1">
      <c r="A319" s="10"/>
      <c r="B319" s="10"/>
      <c r="C319" s="10"/>
      <c r="D319" s="10"/>
      <c r="E319" s="255"/>
      <c r="F319" s="255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259"/>
      <c r="V319" s="259"/>
      <c r="W319" s="259"/>
      <c r="X319" s="259"/>
      <c r="Y319" s="259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ht="18.0" customHeight="1">
      <c r="A320" s="10"/>
      <c r="B320" s="10"/>
      <c r="C320" s="10"/>
      <c r="D320" s="10"/>
      <c r="E320" s="255"/>
      <c r="F320" s="255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259"/>
      <c r="V320" s="259"/>
      <c r="W320" s="259"/>
      <c r="X320" s="259"/>
      <c r="Y320" s="259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ht="18.0" customHeight="1">
      <c r="A321" s="10"/>
      <c r="B321" s="10"/>
      <c r="C321" s="10"/>
      <c r="D321" s="10"/>
      <c r="E321" s="255"/>
      <c r="F321" s="255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259"/>
      <c r="V321" s="259"/>
      <c r="W321" s="259"/>
      <c r="X321" s="259"/>
      <c r="Y321" s="259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</row>
    <row r="322" ht="18.0" customHeight="1">
      <c r="A322" s="10"/>
      <c r="B322" s="10"/>
      <c r="C322" s="10"/>
      <c r="D322" s="10"/>
      <c r="E322" s="255"/>
      <c r="F322" s="255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259"/>
      <c r="V322" s="259"/>
      <c r="W322" s="259"/>
      <c r="X322" s="259"/>
      <c r="Y322" s="259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</row>
    <row r="323" ht="18.0" customHeight="1">
      <c r="A323" s="10"/>
      <c r="B323" s="10"/>
      <c r="C323" s="10"/>
      <c r="D323" s="10"/>
      <c r="E323" s="255"/>
      <c r="F323" s="255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259"/>
      <c r="V323" s="259"/>
      <c r="W323" s="259"/>
      <c r="X323" s="259"/>
      <c r="Y323" s="259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</row>
    <row r="324" ht="18.0" customHeight="1">
      <c r="A324" s="10"/>
      <c r="B324" s="10"/>
      <c r="C324" s="10"/>
      <c r="D324" s="10"/>
      <c r="E324" s="255"/>
      <c r="F324" s="255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259"/>
      <c r="V324" s="259"/>
      <c r="W324" s="259"/>
      <c r="X324" s="259"/>
      <c r="Y324" s="259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</row>
    <row r="325" ht="18.0" customHeight="1">
      <c r="A325" s="10"/>
      <c r="B325" s="10"/>
      <c r="C325" s="10"/>
      <c r="D325" s="10"/>
      <c r="E325" s="255"/>
      <c r="F325" s="255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259"/>
      <c r="V325" s="259"/>
      <c r="W325" s="259"/>
      <c r="X325" s="259"/>
      <c r="Y325" s="259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ht="18.0" customHeight="1">
      <c r="A326" s="10"/>
      <c r="B326" s="10"/>
      <c r="C326" s="10"/>
      <c r="D326" s="10"/>
      <c r="E326" s="255"/>
      <c r="F326" s="255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259"/>
      <c r="V326" s="259"/>
      <c r="W326" s="259"/>
      <c r="X326" s="259"/>
      <c r="Y326" s="259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ht="18.0" customHeight="1">
      <c r="A327" s="10"/>
      <c r="B327" s="10"/>
      <c r="C327" s="10"/>
      <c r="D327" s="10"/>
      <c r="E327" s="255"/>
      <c r="F327" s="255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259"/>
      <c r="V327" s="259"/>
      <c r="W327" s="259"/>
      <c r="X327" s="259"/>
      <c r="Y327" s="259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</row>
    <row r="328" ht="18.0" customHeight="1">
      <c r="A328" s="10"/>
      <c r="B328" s="10"/>
      <c r="C328" s="10"/>
      <c r="D328" s="10"/>
      <c r="E328" s="255"/>
      <c r="F328" s="255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259"/>
      <c r="V328" s="259"/>
      <c r="W328" s="259"/>
      <c r="X328" s="259"/>
      <c r="Y328" s="259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</row>
    <row r="329" ht="18.0" customHeight="1">
      <c r="A329" s="10"/>
      <c r="B329" s="10"/>
      <c r="C329" s="10"/>
      <c r="D329" s="10"/>
      <c r="E329" s="255"/>
      <c r="F329" s="255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259"/>
      <c r="V329" s="259"/>
      <c r="W329" s="259"/>
      <c r="X329" s="259"/>
      <c r="Y329" s="259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ht="18.0" customHeight="1">
      <c r="A330" s="10"/>
      <c r="B330" s="10"/>
      <c r="C330" s="10"/>
      <c r="D330" s="10"/>
      <c r="E330" s="255"/>
      <c r="F330" s="255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259"/>
      <c r="V330" s="259"/>
      <c r="W330" s="259"/>
      <c r="X330" s="259"/>
      <c r="Y330" s="259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</row>
    <row r="331" ht="18.0" customHeight="1">
      <c r="A331" s="10"/>
      <c r="B331" s="10"/>
      <c r="C331" s="10"/>
      <c r="D331" s="10"/>
      <c r="E331" s="255"/>
      <c r="F331" s="255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259"/>
      <c r="V331" s="259"/>
      <c r="W331" s="259"/>
      <c r="X331" s="259"/>
      <c r="Y331" s="259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</row>
    <row r="332" ht="18.0" customHeight="1">
      <c r="A332" s="10"/>
      <c r="B332" s="10"/>
      <c r="C332" s="10"/>
      <c r="D332" s="10"/>
      <c r="E332" s="255"/>
      <c r="F332" s="255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259"/>
      <c r="V332" s="259"/>
      <c r="W332" s="259"/>
      <c r="X332" s="259"/>
      <c r="Y332" s="259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</row>
    <row r="333" ht="18.0" customHeight="1">
      <c r="A333" s="10"/>
      <c r="B333" s="10"/>
      <c r="C333" s="10"/>
      <c r="D333" s="10"/>
      <c r="E333" s="255"/>
      <c r="F333" s="255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259"/>
      <c r="V333" s="259"/>
      <c r="W333" s="259"/>
      <c r="X333" s="259"/>
      <c r="Y333" s="259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ht="18.0" customHeight="1">
      <c r="A334" s="10"/>
      <c r="B334" s="10"/>
      <c r="C334" s="10"/>
      <c r="D334" s="10"/>
      <c r="E334" s="255"/>
      <c r="F334" s="255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259"/>
      <c r="V334" s="259"/>
      <c r="W334" s="259"/>
      <c r="X334" s="259"/>
      <c r="Y334" s="259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</row>
    <row r="335" ht="18.0" customHeight="1">
      <c r="A335" s="10"/>
      <c r="B335" s="10"/>
      <c r="C335" s="10"/>
      <c r="D335" s="10"/>
      <c r="E335" s="255"/>
      <c r="F335" s="255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259"/>
      <c r="V335" s="259"/>
      <c r="W335" s="259"/>
      <c r="X335" s="259"/>
      <c r="Y335" s="259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</row>
    <row r="336" ht="18.0" customHeight="1">
      <c r="A336" s="10"/>
      <c r="B336" s="10"/>
      <c r="C336" s="10"/>
      <c r="D336" s="10"/>
      <c r="E336" s="255"/>
      <c r="F336" s="255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259"/>
      <c r="V336" s="259"/>
      <c r="W336" s="259"/>
      <c r="X336" s="259"/>
      <c r="Y336" s="259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</row>
    <row r="337" ht="18.0" customHeight="1">
      <c r="A337" s="10"/>
      <c r="B337" s="10"/>
      <c r="C337" s="10"/>
      <c r="D337" s="10"/>
      <c r="E337" s="255"/>
      <c r="F337" s="255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259"/>
      <c r="V337" s="259"/>
      <c r="W337" s="259"/>
      <c r="X337" s="259"/>
      <c r="Y337" s="259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ht="18.0" customHeight="1">
      <c r="A338" s="10"/>
      <c r="B338" s="10"/>
      <c r="C338" s="10"/>
      <c r="D338" s="10"/>
      <c r="E338" s="255"/>
      <c r="F338" s="255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259"/>
      <c r="V338" s="259"/>
      <c r="W338" s="259"/>
      <c r="X338" s="259"/>
      <c r="Y338" s="259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</row>
    <row r="339" ht="18.0" customHeight="1">
      <c r="A339" s="10"/>
      <c r="B339" s="10"/>
      <c r="C339" s="10"/>
      <c r="D339" s="10"/>
      <c r="E339" s="255"/>
      <c r="F339" s="255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259"/>
      <c r="V339" s="259"/>
      <c r="W339" s="259"/>
      <c r="X339" s="259"/>
      <c r="Y339" s="259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</row>
    <row r="340" ht="18.0" customHeight="1">
      <c r="A340" s="10"/>
      <c r="B340" s="10"/>
      <c r="C340" s="10"/>
      <c r="D340" s="10"/>
      <c r="E340" s="255"/>
      <c r="F340" s="255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259"/>
      <c r="V340" s="259"/>
      <c r="W340" s="259"/>
      <c r="X340" s="259"/>
      <c r="Y340" s="259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</row>
    <row r="341" ht="18.0" customHeight="1">
      <c r="A341" s="10"/>
      <c r="B341" s="10"/>
      <c r="C341" s="10"/>
      <c r="D341" s="10"/>
      <c r="E341" s="255"/>
      <c r="F341" s="255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259"/>
      <c r="V341" s="259"/>
      <c r="W341" s="259"/>
      <c r="X341" s="259"/>
      <c r="Y341" s="259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ht="18.0" customHeight="1">
      <c r="A342" s="10"/>
      <c r="B342" s="10"/>
      <c r="C342" s="10"/>
      <c r="D342" s="10"/>
      <c r="E342" s="255"/>
      <c r="F342" s="255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259"/>
      <c r="V342" s="259"/>
      <c r="W342" s="259"/>
      <c r="X342" s="259"/>
      <c r="Y342" s="259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</row>
    <row r="343" ht="18.0" customHeight="1">
      <c r="A343" s="10"/>
      <c r="B343" s="10"/>
      <c r="C343" s="10"/>
      <c r="D343" s="10"/>
      <c r="E343" s="255"/>
      <c r="F343" s="255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259"/>
      <c r="V343" s="259"/>
      <c r="W343" s="259"/>
      <c r="X343" s="259"/>
      <c r="Y343" s="259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</row>
    <row r="344" ht="18.0" customHeight="1">
      <c r="A344" s="10"/>
      <c r="B344" s="10"/>
      <c r="C344" s="10"/>
      <c r="D344" s="10"/>
      <c r="E344" s="255"/>
      <c r="F344" s="255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259"/>
      <c r="V344" s="259"/>
      <c r="W344" s="259"/>
      <c r="X344" s="259"/>
      <c r="Y344" s="259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ht="18.0" customHeight="1">
      <c r="A345" s="10"/>
      <c r="B345" s="10"/>
      <c r="C345" s="10"/>
      <c r="D345" s="10"/>
      <c r="E345" s="255"/>
      <c r="F345" s="255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259"/>
      <c r="V345" s="259"/>
      <c r="W345" s="259"/>
      <c r="X345" s="259"/>
      <c r="Y345" s="259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259"/>
      <c r="V346" s="259"/>
      <c r="W346" s="259"/>
      <c r="X346" s="259"/>
      <c r="Y346" s="259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259"/>
      <c r="V347" s="259"/>
      <c r="W347" s="259"/>
      <c r="X347" s="259"/>
      <c r="Y347" s="259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259"/>
      <c r="V348" s="259"/>
      <c r="W348" s="259"/>
      <c r="X348" s="259"/>
      <c r="Y348" s="259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259"/>
      <c r="V349" s="259"/>
      <c r="W349" s="259"/>
      <c r="X349" s="259"/>
      <c r="Y349" s="259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259"/>
      <c r="V350" s="259"/>
      <c r="W350" s="259"/>
      <c r="X350" s="259"/>
      <c r="Y350" s="259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259"/>
      <c r="V351" s="259"/>
      <c r="W351" s="259"/>
      <c r="X351" s="259"/>
      <c r="Y351" s="259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259"/>
      <c r="V352" s="259"/>
      <c r="W352" s="259"/>
      <c r="X352" s="259"/>
      <c r="Y352" s="259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259"/>
      <c r="V353" s="259"/>
      <c r="W353" s="259"/>
      <c r="X353" s="259"/>
      <c r="Y353" s="259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259"/>
      <c r="V354" s="259"/>
      <c r="W354" s="259"/>
      <c r="X354" s="259"/>
      <c r="Y354" s="259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259"/>
      <c r="V355" s="259"/>
      <c r="W355" s="259"/>
      <c r="X355" s="259"/>
      <c r="Y355" s="259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259"/>
      <c r="V356" s="259"/>
      <c r="W356" s="259"/>
      <c r="X356" s="259"/>
      <c r="Y356" s="259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259"/>
      <c r="V357" s="259"/>
      <c r="W357" s="259"/>
      <c r="X357" s="259"/>
      <c r="Y357" s="259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259"/>
      <c r="V358" s="259"/>
      <c r="W358" s="259"/>
      <c r="X358" s="259"/>
      <c r="Y358" s="259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259"/>
      <c r="V359" s="259"/>
      <c r="W359" s="259"/>
      <c r="X359" s="259"/>
      <c r="Y359" s="259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259"/>
      <c r="V360" s="259"/>
      <c r="W360" s="259"/>
      <c r="X360" s="259"/>
      <c r="Y360" s="259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259"/>
      <c r="V361" s="259"/>
      <c r="W361" s="259"/>
      <c r="X361" s="259"/>
      <c r="Y361" s="259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259"/>
      <c r="V362" s="259"/>
      <c r="W362" s="259"/>
      <c r="X362" s="259"/>
      <c r="Y362" s="259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259"/>
      <c r="V363" s="259"/>
      <c r="W363" s="259"/>
      <c r="X363" s="259"/>
      <c r="Y363" s="259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259"/>
      <c r="V364" s="259"/>
      <c r="W364" s="259"/>
      <c r="X364" s="259"/>
      <c r="Y364" s="259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259"/>
      <c r="V365" s="259"/>
      <c r="W365" s="259"/>
      <c r="X365" s="259"/>
      <c r="Y365" s="259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259"/>
      <c r="V366" s="259"/>
      <c r="W366" s="259"/>
      <c r="X366" s="259"/>
      <c r="Y366" s="259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259"/>
      <c r="V367" s="259"/>
      <c r="W367" s="259"/>
      <c r="X367" s="259"/>
      <c r="Y367" s="259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259"/>
      <c r="V368" s="259"/>
      <c r="W368" s="259"/>
      <c r="X368" s="259"/>
      <c r="Y368" s="259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259"/>
      <c r="V369" s="259"/>
      <c r="W369" s="259"/>
      <c r="X369" s="259"/>
      <c r="Y369" s="259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259"/>
      <c r="V370" s="259"/>
      <c r="W370" s="259"/>
      <c r="X370" s="259"/>
      <c r="Y370" s="259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259"/>
      <c r="V371" s="259"/>
      <c r="W371" s="259"/>
      <c r="X371" s="259"/>
      <c r="Y371" s="259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259"/>
      <c r="V372" s="259"/>
      <c r="W372" s="259"/>
      <c r="X372" s="259"/>
      <c r="Y372" s="259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259"/>
      <c r="V373" s="259"/>
      <c r="W373" s="259"/>
      <c r="X373" s="259"/>
      <c r="Y373" s="259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259"/>
      <c r="V374" s="259"/>
      <c r="W374" s="259"/>
      <c r="X374" s="259"/>
      <c r="Y374" s="259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259"/>
      <c r="V375" s="259"/>
      <c r="W375" s="259"/>
      <c r="X375" s="259"/>
      <c r="Y375" s="259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259"/>
      <c r="V376" s="259"/>
      <c r="W376" s="259"/>
      <c r="X376" s="259"/>
      <c r="Y376" s="259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259"/>
      <c r="V377" s="259"/>
      <c r="W377" s="259"/>
      <c r="X377" s="259"/>
      <c r="Y377" s="259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259"/>
      <c r="V378" s="259"/>
      <c r="W378" s="259"/>
      <c r="X378" s="259"/>
      <c r="Y378" s="259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259"/>
      <c r="V379" s="259"/>
      <c r="W379" s="259"/>
      <c r="X379" s="259"/>
      <c r="Y379" s="259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259"/>
      <c r="V380" s="259"/>
      <c r="W380" s="259"/>
      <c r="X380" s="259"/>
      <c r="Y380" s="259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259"/>
      <c r="V381" s="259"/>
      <c r="W381" s="259"/>
      <c r="X381" s="259"/>
      <c r="Y381" s="259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259"/>
      <c r="V382" s="259"/>
      <c r="W382" s="259"/>
      <c r="X382" s="259"/>
      <c r="Y382" s="259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259"/>
      <c r="V383" s="259"/>
      <c r="W383" s="259"/>
      <c r="X383" s="259"/>
      <c r="Y383" s="259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259"/>
      <c r="V384" s="259"/>
      <c r="W384" s="259"/>
      <c r="X384" s="259"/>
      <c r="Y384" s="259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259"/>
      <c r="V385" s="259"/>
      <c r="W385" s="259"/>
      <c r="X385" s="259"/>
      <c r="Y385" s="259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259"/>
      <c r="V386" s="259"/>
      <c r="W386" s="259"/>
      <c r="X386" s="259"/>
      <c r="Y386" s="259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259"/>
      <c r="V387" s="259"/>
      <c r="W387" s="259"/>
      <c r="X387" s="259"/>
      <c r="Y387" s="259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259"/>
      <c r="V388" s="259"/>
      <c r="W388" s="259"/>
      <c r="X388" s="259"/>
      <c r="Y388" s="259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259"/>
      <c r="V389" s="259"/>
      <c r="W389" s="259"/>
      <c r="X389" s="259"/>
      <c r="Y389" s="259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259"/>
      <c r="V390" s="259"/>
      <c r="W390" s="259"/>
      <c r="X390" s="259"/>
      <c r="Y390" s="259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259"/>
      <c r="V391" s="259"/>
      <c r="W391" s="259"/>
      <c r="X391" s="259"/>
      <c r="Y391" s="259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259"/>
      <c r="V392" s="259"/>
      <c r="W392" s="259"/>
      <c r="X392" s="259"/>
      <c r="Y392" s="259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259"/>
      <c r="V393" s="259"/>
      <c r="W393" s="259"/>
      <c r="X393" s="259"/>
      <c r="Y393" s="259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259"/>
      <c r="V394" s="259"/>
      <c r="W394" s="259"/>
      <c r="X394" s="259"/>
      <c r="Y394" s="259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259"/>
      <c r="V395" s="259"/>
      <c r="W395" s="259"/>
      <c r="X395" s="259"/>
      <c r="Y395" s="259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259"/>
      <c r="V396" s="259"/>
      <c r="W396" s="259"/>
      <c r="X396" s="259"/>
      <c r="Y396" s="259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259"/>
      <c r="V397" s="259"/>
      <c r="W397" s="259"/>
      <c r="X397" s="259"/>
      <c r="Y397" s="259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259"/>
      <c r="V398" s="259"/>
      <c r="W398" s="259"/>
      <c r="X398" s="259"/>
      <c r="Y398" s="259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259"/>
      <c r="V399" s="259"/>
      <c r="W399" s="259"/>
      <c r="X399" s="259"/>
      <c r="Y399" s="259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259"/>
      <c r="V400" s="259"/>
      <c r="W400" s="259"/>
      <c r="X400" s="259"/>
      <c r="Y400" s="259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259"/>
      <c r="V401" s="259"/>
      <c r="W401" s="259"/>
      <c r="X401" s="259"/>
      <c r="Y401" s="259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259"/>
      <c r="V402" s="259"/>
      <c r="W402" s="259"/>
      <c r="X402" s="259"/>
      <c r="Y402" s="259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259"/>
      <c r="V403" s="259"/>
      <c r="W403" s="259"/>
      <c r="X403" s="259"/>
      <c r="Y403" s="259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259"/>
      <c r="V404" s="259"/>
      <c r="W404" s="259"/>
      <c r="X404" s="259"/>
      <c r="Y404" s="259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259"/>
      <c r="V405" s="259"/>
      <c r="W405" s="259"/>
      <c r="X405" s="259"/>
      <c r="Y405" s="259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259"/>
      <c r="V406" s="259"/>
      <c r="W406" s="259"/>
      <c r="X406" s="259"/>
      <c r="Y406" s="259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259"/>
      <c r="V407" s="259"/>
      <c r="W407" s="259"/>
      <c r="X407" s="259"/>
      <c r="Y407" s="259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259"/>
      <c r="V408" s="259"/>
      <c r="W408" s="259"/>
      <c r="X408" s="259"/>
      <c r="Y408" s="259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259"/>
      <c r="V409" s="259"/>
      <c r="W409" s="259"/>
      <c r="X409" s="259"/>
      <c r="Y409" s="259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259"/>
      <c r="V410" s="259"/>
      <c r="W410" s="259"/>
      <c r="X410" s="259"/>
      <c r="Y410" s="259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259"/>
      <c r="V411" s="259"/>
      <c r="W411" s="259"/>
      <c r="X411" s="259"/>
      <c r="Y411" s="259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259"/>
      <c r="V412" s="259"/>
      <c r="W412" s="259"/>
      <c r="X412" s="259"/>
      <c r="Y412" s="259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259"/>
      <c r="V413" s="259"/>
      <c r="W413" s="259"/>
      <c r="X413" s="259"/>
      <c r="Y413" s="259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259"/>
      <c r="V414" s="259"/>
      <c r="W414" s="259"/>
      <c r="X414" s="259"/>
      <c r="Y414" s="259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259"/>
      <c r="V415" s="259"/>
      <c r="W415" s="259"/>
      <c r="X415" s="259"/>
      <c r="Y415" s="259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259"/>
      <c r="V416" s="259"/>
      <c r="W416" s="259"/>
      <c r="X416" s="259"/>
      <c r="Y416" s="259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259"/>
      <c r="V417" s="259"/>
      <c r="W417" s="259"/>
      <c r="X417" s="259"/>
      <c r="Y417" s="259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259"/>
      <c r="V418" s="259"/>
      <c r="W418" s="259"/>
      <c r="X418" s="259"/>
      <c r="Y418" s="259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259"/>
      <c r="V419" s="259"/>
      <c r="W419" s="259"/>
      <c r="X419" s="259"/>
      <c r="Y419" s="259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259"/>
      <c r="V420" s="259"/>
      <c r="W420" s="259"/>
      <c r="X420" s="259"/>
      <c r="Y420" s="259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259"/>
      <c r="V421" s="259"/>
      <c r="W421" s="259"/>
      <c r="X421" s="259"/>
      <c r="Y421" s="259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259"/>
      <c r="V422" s="259"/>
      <c r="W422" s="259"/>
      <c r="X422" s="259"/>
      <c r="Y422" s="259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259"/>
      <c r="V423" s="259"/>
      <c r="W423" s="259"/>
      <c r="X423" s="259"/>
      <c r="Y423" s="259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259"/>
      <c r="V424" s="259"/>
      <c r="W424" s="259"/>
      <c r="X424" s="259"/>
      <c r="Y424" s="259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259"/>
      <c r="V425" s="259"/>
      <c r="W425" s="259"/>
      <c r="X425" s="259"/>
      <c r="Y425" s="259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259"/>
      <c r="V426" s="259"/>
      <c r="W426" s="259"/>
      <c r="X426" s="259"/>
      <c r="Y426" s="259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259"/>
      <c r="V427" s="259"/>
      <c r="W427" s="259"/>
      <c r="X427" s="259"/>
      <c r="Y427" s="259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259"/>
      <c r="V428" s="259"/>
      <c r="W428" s="259"/>
      <c r="X428" s="259"/>
      <c r="Y428" s="259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259"/>
      <c r="V429" s="259"/>
      <c r="W429" s="259"/>
      <c r="X429" s="259"/>
      <c r="Y429" s="259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259"/>
      <c r="V430" s="259"/>
      <c r="W430" s="259"/>
      <c r="X430" s="259"/>
      <c r="Y430" s="259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259"/>
      <c r="V431" s="259"/>
      <c r="W431" s="259"/>
      <c r="X431" s="259"/>
      <c r="Y431" s="259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259"/>
      <c r="V432" s="259"/>
      <c r="W432" s="259"/>
      <c r="X432" s="259"/>
      <c r="Y432" s="259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259"/>
      <c r="V433" s="259"/>
      <c r="W433" s="259"/>
      <c r="X433" s="259"/>
      <c r="Y433" s="259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259"/>
      <c r="V434" s="259"/>
      <c r="W434" s="259"/>
      <c r="X434" s="259"/>
      <c r="Y434" s="259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259"/>
      <c r="V435" s="259"/>
      <c r="W435" s="259"/>
      <c r="X435" s="259"/>
      <c r="Y435" s="259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259"/>
      <c r="V436" s="259"/>
      <c r="W436" s="259"/>
      <c r="X436" s="259"/>
      <c r="Y436" s="259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259"/>
      <c r="V437" s="259"/>
      <c r="W437" s="259"/>
      <c r="X437" s="259"/>
      <c r="Y437" s="259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259"/>
      <c r="V438" s="259"/>
      <c r="W438" s="259"/>
      <c r="X438" s="259"/>
      <c r="Y438" s="259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259"/>
      <c r="V439" s="259"/>
      <c r="W439" s="259"/>
      <c r="X439" s="259"/>
      <c r="Y439" s="259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259"/>
      <c r="V440" s="259"/>
      <c r="W440" s="259"/>
      <c r="X440" s="259"/>
      <c r="Y440" s="259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259"/>
      <c r="V441" s="259"/>
      <c r="W441" s="259"/>
      <c r="X441" s="259"/>
      <c r="Y441" s="259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259"/>
      <c r="V442" s="259"/>
      <c r="W442" s="259"/>
      <c r="X442" s="259"/>
      <c r="Y442" s="259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259"/>
      <c r="V443" s="259"/>
      <c r="W443" s="259"/>
      <c r="X443" s="259"/>
      <c r="Y443" s="259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259"/>
      <c r="V444" s="259"/>
      <c r="W444" s="259"/>
      <c r="X444" s="259"/>
      <c r="Y444" s="259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259"/>
      <c r="V445" s="259"/>
      <c r="W445" s="259"/>
      <c r="X445" s="259"/>
      <c r="Y445" s="259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259"/>
      <c r="V446" s="259"/>
      <c r="W446" s="259"/>
      <c r="X446" s="259"/>
      <c r="Y446" s="259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259"/>
      <c r="V447" s="259"/>
      <c r="W447" s="259"/>
      <c r="X447" s="259"/>
      <c r="Y447" s="259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259"/>
      <c r="V448" s="259"/>
      <c r="W448" s="259"/>
      <c r="X448" s="259"/>
      <c r="Y448" s="259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259"/>
      <c r="V449" s="259"/>
      <c r="W449" s="259"/>
      <c r="X449" s="259"/>
      <c r="Y449" s="259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259"/>
      <c r="V450" s="259"/>
      <c r="W450" s="259"/>
      <c r="X450" s="259"/>
      <c r="Y450" s="259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259"/>
      <c r="V451" s="259"/>
      <c r="W451" s="259"/>
      <c r="X451" s="259"/>
      <c r="Y451" s="259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259"/>
      <c r="V452" s="259"/>
      <c r="W452" s="259"/>
      <c r="X452" s="259"/>
      <c r="Y452" s="259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259"/>
      <c r="V453" s="259"/>
      <c r="W453" s="259"/>
      <c r="X453" s="259"/>
      <c r="Y453" s="259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259"/>
      <c r="V454" s="259"/>
      <c r="W454" s="259"/>
      <c r="X454" s="259"/>
      <c r="Y454" s="259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259"/>
      <c r="V455" s="259"/>
      <c r="W455" s="259"/>
      <c r="X455" s="259"/>
      <c r="Y455" s="259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259"/>
      <c r="V456" s="259"/>
      <c r="W456" s="259"/>
      <c r="X456" s="259"/>
      <c r="Y456" s="259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259"/>
      <c r="V457" s="259"/>
      <c r="W457" s="259"/>
      <c r="X457" s="259"/>
      <c r="Y457" s="259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259"/>
      <c r="V458" s="259"/>
      <c r="W458" s="259"/>
      <c r="X458" s="259"/>
      <c r="Y458" s="259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259"/>
      <c r="V459" s="259"/>
      <c r="W459" s="259"/>
      <c r="X459" s="259"/>
      <c r="Y459" s="259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259"/>
      <c r="V460" s="259"/>
      <c r="W460" s="259"/>
      <c r="X460" s="259"/>
      <c r="Y460" s="259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259"/>
      <c r="V461" s="259"/>
      <c r="W461" s="259"/>
      <c r="X461" s="259"/>
      <c r="Y461" s="259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259"/>
      <c r="V462" s="259"/>
      <c r="W462" s="259"/>
      <c r="X462" s="259"/>
      <c r="Y462" s="259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259"/>
      <c r="V463" s="259"/>
      <c r="W463" s="259"/>
      <c r="X463" s="259"/>
      <c r="Y463" s="259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259"/>
      <c r="V464" s="259"/>
      <c r="W464" s="259"/>
      <c r="X464" s="259"/>
      <c r="Y464" s="259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259"/>
      <c r="V465" s="259"/>
      <c r="W465" s="259"/>
      <c r="X465" s="259"/>
      <c r="Y465" s="259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259"/>
      <c r="V466" s="259"/>
      <c r="W466" s="259"/>
      <c r="X466" s="259"/>
      <c r="Y466" s="259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259"/>
      <c r="V467" s="259"/>
      <c r="W467" s="259"/>
      <c r="X467" s="259"/>
      <c r="Y467" s="259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259"/>
      <c r="V468" s="259"/>
      <c r="W468" s="259"/>
      <c r="X468" s="259"/>
      <c r="Y468" s="259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259"/>
      <c r="V469" s="259"/>
      <c r="W469" s="259"/>
      <c r="X469" s="259"/>
      <c r="Y469" s="259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259"/>
      <c r="V470" s="259"/>
      <c r="W470" s="259"/>
      <c r="X470" s="259"/>
      <c r="Y470" s="259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259"/>
      <c r="V471" s="259"/>
      <c r="W471" s="259"/>
      <c r="X471" s="259"/>
      <c r="Y471" s="259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259"/>
      <c r="V472" s="259"/>
      <c r="W472" s="259"/>
      <c r="X472" s="259"/>
      <c r="Y472" s="259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259"/>
      <c r="V473" s="259"/>
      <c r="W473" s="259"/>
      <c r="X473" s="259"/>
      <c r="Y473" s="259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259"/>
      <c r="V474" s="259"/>
      <c r="W474" s="259"/>
      <c r="X474" s="259"/>
      <c r="Y474" s="259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259"/>
      <c r="V475" s="259"/>
      <c r="W475" s="259"/>
      <c r="X475" s="259"/>
      <c r="Y475" s="259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259"/>
      <c r="V476" s="259"/>
      <c r="W476" s="259"/>
      <c r="X476" s="259"/>
      <c r="Y476" s="259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259"/>
      <c r="V477" s="259"/>
      <c r="W477" s="259"/>
      <c r="X477" s="259"/>
      <c r="Y477" s="259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259"/>
      <c r="V478" s="259"/>
      <c r="W478" s="259"/>
      <c r="X478" s="259"/>
      <c r="Y478" s="259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259"/>
      <c r="V479" s="259"/>
      <c r="W479" s="259"/>
      <c r="X479" s="259"/>
      <c r="Y479" s="259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259"/>
      <c r="V480" s="259"/>
      <c r="W480" s="259"/>
      <c r="X480" s="259"/>
      <c r="Y480" s="259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259"/>
      <c r="V481" s="259"/>
      <c r="W481" s="259"/>
      <c r="X481" s="259"/>
      <c r="Y481" s="259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259"/>
      <c r="V482" s="259"/>
      <c r="W482" s="259"/>
      <c r="X482" s="259"/>
      <c r="Y482" s="259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259"/>
      <c r="V483" s="259"/>
      <c r="W483" s="259"/>
      <c r="X483" s="259"/>
      <c r="Y483" s="259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259"/>
      <c r="V484" s="259"/>
      <c r="W484" s="259"/>
      <c r="X484" s="259"/>
      <c r="Y484" s="259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259"/>
      <c r="V485" s="259"/>
      <c r="W485" s="259"/>
      <c r="X485" s="259"/>
      <c r="Y485" s="259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259"/>
      <c r="V486" s="259"/>
      <c r="W486" s="259"/>
      <c r="X486" s="259"/>
      <c r="Y486" s="259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259"/>
      <c r="V487" s="259"/>
      <c r="W487" s="259"/>
      <c r="X487" s="259"/>
      <c r="Y487" s="259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259"/>
      <c r="V488" s="259"/>
      <c r="W488" s="259"/>
      <c r="X488" s="259"/>
      <c r="Y488" s="259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259"/>
      <c r="V489" s="259"/>
      <c r="W489" s="259"/>
      <c r="X489" s="259"/>
      <c r="Y489" s="259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259"/>
      <c r="V490" s="259"/>
      <c r="W490" s="259"/>
      <c r="X490" s="259"/>
      <c r="Y490" s="259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259"/>
      <c r="V491" s="259"/>
      <c r="W491" s="259"/>
      <c r="X491" s="259"/>
      <c r="Y491" s="259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259"/>
      <c r="V492" s="259"/>
      <c r="W492" s="259"/>
      <c r="X492" s="259"/>
      <c r="Y492" s="259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259"/>
      <c r="V493" s="259"/>
      <c r="W493" s="259"/>
      <c r="X493" s="259"/>
      <c r="Y493" s="259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259"/>
      <c r="V494" s="259"/>
      <c r="W494" s="259"/>
      <c r="X494" s="259"/>
      <c r="Y494" s="259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259"/>
      <c r="V495" s="259"/>
      <c r="W495" s="259"/>
      <c r="X495" s="259"/>
      <c r="Y495" s="259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259"/>
      <c r="V496" s="259"/>
      <c r="W496" s="259"/>
      <c r="X496" s="259"/>
      <c r="Y496" s="259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259"/>
      <c r="V497" s="259"/>
      <c r="W497" s="259"/>
      <c r="X497" s="259"/>
      <c r="Y497" s="259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259"/>
      <c r="V498" s="259"/>
      <c r="W498" s="259"/>
      <c r="X498" s="259"/>
      <c r="Y498" s="259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259"/>
      <c r="V499" s="259"/>
      <c r="W499" s="259"/>
      <c r="X499" s="259"/>
      <c r="Y499" s="259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259"/>
      <c r="V500" s="259"/>
      <c r="W500" s="259"/>
      <c r="X500" s="259"/>
      <c r="Y500" s="259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259"/>
      <c r="V501" s="259"/>
      <c r="W501" s="259"/>
      <c r="X501" s="259"/>
      <c r="Y501" s="259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259"/>
      <c r="V502" s="259"/>
      <c r="W502" s="259"/>
      <c r="X502" s="259"/>
      <c r="Y502" s="259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259"/>
      <c r="V503" s="259"/>
      <c r="W503" s="259"/>
      <c r="X503" s="259"/>
      <c r="Y503" s="259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259"/>
      <c r="V504" s="259"/>
      <c r="W504" s="259"/>
      <c r="X504" s="259"/>
      <c r="Y504" s="259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259"/>
      <c r="V505" s="259"/>
      <c r="W505" s="259"/>
      <c r="X505" s="259"/>
      <c r="Y505" s="259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259"/>
      <c r="V506" s="259"/>
      <c r="W506" s="259"/>
      <c r="X506" s="259"/>
      <c r="Y506" s="259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259"/>
      <c r="V507" s="259"/>
      <c r="W507" s="259"/>
      <c r="X507" s="259"/>
      <c r="Y507" s="259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259"/>
      <c r="V508" s="259"/>
      <c r="W508" s="259"/>
      <c r="X508" s="259"/>
      <c r="Y508" s="259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259"/>
      <c r="V509" s="259"/>
      <c r="W509" s="259"/>
      <c r="X509" s="259"/>
      <c r="Y509" s="259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259"/>
      <c r="V510" s="259"/>
      <c r="W510" s="259"/>
      <c r="X510" s="259"/>
      <c r="Y510" s="259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259"/>
      <c r="V511" s="259"/>
      <c r="W511" s="259"/>
      <c r="X511" s="259"/>
      <c r="Y511" s="259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259"/>
      <c r="V512" s="259"/>
      <c r="W512" s="259"/>
      <c r="X512" s="259"/>
      <c r="Y512" s="259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259"/>
      <c r="V513" s="259"/>
      <c r="W513" s="259"/>
      <c r="X513" s="259"/>
      <c r="Y513" s="259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259"/>
      <c r="V514" s="259"/>
      <c r="W514" s="259"/>
      <c r="X514" s="259"/>
      <c r="Y514" s="259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259"/>
      <c r="V515" s="259"/>
      <c r="W515" s="259"/>
      <c r="X515" s="259"/>
      <c r="Y515" s="259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259"/>
      <c r="V516" s="259"/>
      <c r="W516" s="259"/>
      <c r="X516" s="259"/>
      <c r="Y516" s="259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259"/>
      <c r="V517" s="259"/>
      <c r="W517" s="259"/>
      <c r="X517" s="259"/>
      <c r="Y517" s="259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259"/>
      <c r="V518" s="259"/>
      <c r="W518" s="259"/>
      <c r="X518" s="259"/>
      <c r="Y518" s="259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259"/>
      <c r="V519" s="259"/>
      <c r="W519" s="259"/>
      <c r="X519" s="259"/>
      <c r="Y519" s="259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259"/>
      <c r="V520" s="259"/>
      <c r="W520" s="259"/>
      <c r="X520" s="259"/>
      <c r="Y520" s="259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259"/>
      <c r="V521" s="259"/>
      <c r="W521" s="259"/>
      <c r="X521" s="259"/>
      <c r="Y521" s="259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259"/>
      <c r="V522" s="259"/>
      <c r="W522" s="259"/>
      <c r="X522" s="259"/>
      <c r="Y522" s="259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259"/>
      <c r="V523" s="259"/>
      <c r="W523" s="259"/>
      <c r="X523" s="259"/>
      <c r="Y523" s="259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259"/>
      <c r="V524" s="259"/>
      <c r="W524" s="259"/>
      <c r="X524" s="259"/>
      <c r="Y524" s="259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259"/>
      <c r="V525" s="259"/>
      <c r="W525" s="259"/>
      <c r="X525" s="259"/>
      <c r="Y525" s="259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259"/>
      <c r="V526" s="259"/>
      <c r="W526" s="259"/>
      <c r="X526" s="259"/>
      <c r="Y526" s="259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259"/>
      <c r="V527" s="259"/>
      <c r="W527" s="259"/>
      <c r="X527" s="259"/>
      <c r="Y527" s="259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259"/>
      <c r="V528" s="259"/>
      <c r="W528" s="259"/>
      <c r="X528" s="259"/>
      <c r="Y528" s="259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259"/>
      <c r="V529" s="259"/>
      <c r="W529" s="259"/>
      <c r="X529" s="259"/>
      <c r="Y529" s="259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259"/>
      <c r="V530" s="259"/>
      <c r="W530" s="259"/>
      <c r="X530" s="259"/>
      <c r="Y530" s="259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259"/>
      <c r="V531" s="259"/>
      <c r="W531" s="259"/>
      <c r="X531" s="259"/>
      <c r="Y531" s="259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259"/>
      <c r="V532" s="259"/>
      <c r="W532" s="259"/>
      <c r="X532" s="259"/>
      <c r="Y532" s="259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259"/>
      <c r="V533" s="259"/>
      <c r="W533" s="259"/>
      <c r="X533" s="259"/>
      <c r="Y533" s="259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259"/>
      <c r="V534" s="259"/>
      <c r="W534" s="259"/>
      <c r="X534" s="259"/>
      <c r="Y534" s="259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259"/>
      <c r="V535" s="259"/>
      <c r="W535" s="259"/>
      <c r="X535" s="259"/>
      <c r="Y535" s="259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259"/>
      <c r="V536" s="259"/>
      <c r="W536" s="259"/>
      <c r="X536" s="259"/>
      <c r="Y536" s="259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259"/>
      <c r="V537" s="259"/>
      <c r="W537" s="259"/>
      <c r="X537" s="259"/>
      <c r="Y537" s="259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259"/>
      <c r="V538" s="259"/>
      <c r="W538" s="259"/>
      <c r="X538" s="259"/>
      <c r="Y538" s="259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259"/>
      <c r="V539" s="259"/>
      <c r="W539" s="259"/>
      <c r="X539" s="259"/>
      <c r="Y539" s="259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259"/>
      <c r="V540" s="259"/>
      <c r="W540" s="259"/>
      <c r="X540" s="259"/>
      <c r="Y540" s="259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259"/>
      <c r="V541" s="259"/>
      <c r="W541" s="259"/>
      <c r="X541" s="259"/>
      <c r="Y541" s="259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259"/>
      <c r="V542" s="259"/>
      <c r="W542" s="259"/>
      <c r="X542" s="259"/>
      <c r="Y542" s="259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259"/>
      <c r="V543" s="259"/>
      <c r="W543" s="259"/>
      <c r="X543" s="259"/>
      <c r="Y543" s="259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259"/>
      <c r="V544" s="259"/>
      <c r="W544" s="259"/>
      <c r="X544" s="259"/>
      <c r="Y544" s="259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259"/>
      <c r="V545" s="259"/>
      <c r="W545" s="259"/>
      <c r="X545" s="259"/>
      <c r="Y545" s="259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259"/>
      <c r="V546" s="259"/>
      <c r="W546" s="259"/>
      <c r="X546" s="259"/>
      <c r="Y546" s="259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259"/>
      <c r="V547" s="259"/>
      <c r="W547" s="259"/>
      <c r="X547" s="259"/>
      <c r="Y547" s="259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259"/>
      <c r="V548" s="259"/>
      <c r="W548" s="259"/>
      <c r="X548" s="259"/>
      <c r="Y548" s="259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259"/>
      <c r="V549" s="259"/>
      <c r="W549" s="259"/>
      <c r="X549" s="259"/>
      <c r="Y549" s="259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259"/>
      <c r="V550" s="259"/>
      <c r="W550" s="259"/>
      <c r="X550" s="259"/>
      <c r="Y550" s="259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259"/>
      <c r="V551" s="259"/>
      <c r="W551" s="259"/>
      <c r="X551" s="259"/>
      <c r="Y551" s="259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259"/>
      <c r="V552" s="259"/>
      <c r="W552" s="259"/>
      <c r="X552" s="259"/>
      <c r="Y552" s="259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259"/>
      <c r="V553" s="259"/>
      <c r="W553" s="259"/>
      <c r="X553" s="259"/>
      <c r="Y553" s="259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259"/>
      <c r="V554" s="259"/>
      <c r="W554" s="259"/>
      <c r="X554" s="259"/>
      <c r="Y554" s="259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259"/>
      <c r="V555" s="259"/>
      <c r="W555" s="259"/>
      <c r="X555" s="259"/>
      <c r="Y555" s="259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259"/>
      <c r="V556" s="259"/>
      <c r="W556" s="259"/>
      <c r="X556" s="259"/>
      <c r="Y556" s="259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259"/>
      <c r="V557" s="259"/>
      <c r="W557" s="259"/>
      <c r="X557" s="259"/>
      <c r="Y557" s="259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259"/>
      <c r="V558" s="259"/>
      <c r="W558" s="259"/>
      <c r="X558" s="259"/>
      <c r="Y558" s="259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259"/>
      <c r="V559" s="259"/>
      <c r="W559" s="259"/>
      <c r="X559" s="259"/>
      <c r="Y559" s="259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259"/>
      <c r="V560" s="259"/>
      <c r="W560" s="259"/>
      <c r="X560" s="259"/>
      <c r="Y560" s="259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259"/>
      <c r="V561" s="259"/>
      <c r="W561" s="259"/>
      <c r="X561" s="259"/>
      <c r="Y561" s="259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259"/>
      <c r="V562" s="259"/>
      <c r="W562" s="259"/>
      <c r="X562" s="259"/>
      <c r="Y562" s="259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259"/>
      <c r="V563" s="259"/>
      <c r="W563" s="259"/>
      <c r="X563" s="259"/>
      <c r="Y563" s="259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259"/>
      <c r="V564" s="259"/>
      <c r="W564" s="259"/>
      <c r="X564" s="259"/>
      <c r="Y564" s="259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259"/>
      <c r="V565" s="259"/>
      <c r="W565" s="259"/>
      <c r="X565" s="259"/>
      <c r="Y565" s="259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259"/>
      <c r="V566" s="259"/>
      <c r="W566" s="259"/>
      <c r="X566" s="259"/>
      <c r="Y566" s="259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259"/>
      <c r="V567" s="259"/>
      <c r="W567" s="259"/>
      <c r="X567" s="259"/>
      <c r="Y567" s="259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259"/>
      <c r="V568" s="259"/>
      <c r="W568" s="259"/>
      <c r="X568" s="259"/>
      <c r="Y568" s="259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259"/>
      <c r="V569" s="259"/>
      <c r="W569" s="259"/>
      <c r="X569" s="259"/>
      <c r="Y569" s="259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259"/>
      <c r="V570" s="259"/>
      <c r="W570" s="259"/>
      <c r="X570" s="259"/>
      <c r="Y570" s="259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259"/>
      <c r="V571" s="259"/>
      <c r="W571" s="259"/>
      <c r="X571" s="259"/>
      <c r="Y571" s="259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259"/>
      <c r="V572" s="259"/>
      <c r="W572" s="259"/>
      <c r="X572" s="259"/>
      <c r="Y572" s="259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259"/>
      <c r="V573" s="259"/>
      <c r="W573" s="259"/>
      <c r="X573" s="259"/>
      <c r="Y573" s="259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259"/>
      <c r="V574" s="259"/>
      <c r="W574" s="259"/>
      <c r="X574" s="259"/>
      <c r="Y574" s="259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259"/>
      <c r="V575" s="259"/>
      <c r="W575" s="259"/>
      <c r="X575" s="259"/>
      <c r="Y575" s="259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259"/>
      <c r="V576" s="259"/>
      <c r="W576" s="259"/>
      <c r="X576" s="259"/>
      <c r="Y576" s="259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259"/>
      <c r="V577" s="259"/>
      <c r="W577" s="259"/>
      <c r="X577" s="259"/>
      <c r="Y577" s="259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259"/>
      <c r="V578" s="259"/>
      <c r="W578" s="259"/>
      <c r="X578" s="259"/>
      <c r="Y578" s="259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259"/>
      <c r="V579" s="259"/>
      <c r="W579" s="259"/>
      <c r="X579" s="259"/>
      <c r="Y579" s="259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259"/>
      <c r="V580" s="259"/>
      <c r="W580" s="259"/>
      <c r="X580" s="259"/>
      <c r="Y580" s="259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259"/>
      <c r="V581" s="259"/>
      <c r="W581" s="259"/>
      <c r="X581" s="259"/>
      <c r="Y581" s="259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259"/>
      <c r="V582" s="259"/>
      <c r="W582" s="259"/>
      <c r="X582" s="259"/>
      <c r="Y582" s="259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259"/>
      <c r="V583" s="259"/>
      <c r="W583" s="259"/>
      <c r="X583" s="259"/>
      <c r="Y583" s="259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259"/>
      <c r="V584" s="259"/>
      <c r="W584" s="259"/>
      <c r="X584" s="259"/>
      <c r="Y584" s="259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259"/>
      <c r="V585" s="259"/>
      <c r="W585" s="259"/>
      <c r="X585" s="259"/>
      <c r="Y585" s="259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259"/>
      <c r="V586" s="259"/>
      <c r="W586" s="259"/>
      <c r="X586" s="259"/>
      <c r="Y586" s="259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259"/>
      <c r="V587" s="259"/>
      <c r="W587" s="259"/>
      <c r="X587" s="259"/>
      <c r="Y587" s="259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259"/>
      <c r="V588" s="259"/>
      <c r="W588" s="259"/>
      <c r="X588" s="259"/>
      <c r="Y588" s="259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259"/>
      <c r="V589" s="259"/>
      <c r="W589" s="259"/>
      <c r="X589" s="259"/>
      <c r="Y589" s="259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259"/>
      <c r="V590" s="259"/>
      <c r="W590" s="259"/>
      <c r="X590" s="259"/>
      <c r="Y590" s="259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259"/>
      <c r="V591" s="259"/>
      <c r="W591" s="259"/>
      <c r="X591" s="259"/>
      <c r="Y591" s="259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259"/>
      <c r="V592" s="259"/>
      <c r="W592" s="259"/>
      <c r="X592" s="259"/>
      <c r="Y592" s="259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259"/>
      <c r="V593" s="259"/>
      <c r="W593" s="259"/>
      <c r="X593" s="259"/>
      <c r="Y593" s="259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259"/>
      <c r="V594" s="259"/>
      <c r="W594" s="259"/>
      <c r="X594" s="259"/>
      <c r="Y594" s="259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259"/>
      <c r="V595" s="259"/>
      <c r="W595" s="259"/>
      <c r="X595" s="259"/>
      <c r="Y595" s="259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259"/>
      <c r="V596" s="259"/>
      <c r="W596" s="259"/>
      <c r="X596" s="259"/>
      <c r="Y596" s="259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259"/>
      <c r="V597" s="259"/>
      <c r="W597" s="259"/>
      <c r="X597" s="259"/>
      <c r="Y597" s="259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259"/>
      <c r="V598" s="259"/>
      <c r="W598" s="259"/>
      <c r="X598" s="259"/>
      <c r="Y598" s="259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259"/>
      <c r="V599" s="259"/>
      <c r="W599" s="259"/>
      <c r="X599" s="259"/>
      <c r="Y599" s="259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259"/>
      <c r="V600" s="259"/>
      <c r="W600" s="259"/>
      <c r="X600" s="259"/>
      <c r="Y600" s="259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259"/>
      <c r="V601" s="259"/>
      <c r="W601" s="259"/>
      <c r="X601" s="259"/>
      <c r="Y601" s="259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259"/>
      <c r="V602" s="259"/>
      <c r="W602" s="259"/>
      <c r="X602" s="259"/>
      <c r="Y602" s="259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259"/>
      <c r="V603" s="259"/>
      <c r="W603" s="259"/>
      <c r="X603" s="259"/>
      <c r="Y603" s="259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259"/>
      <c r="V604" s="259"/>
      <c r="W604" s="259"/>
      <c r="X604" s="259"/>
      <c r="Y604" s="259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259"/>
      <c r="V605" s="259"/>
      <c r="W605" s="259"/>
      <c r="X605" s="259"/>
      <c r="Y605" s="259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259"/>
      <c r="V606" s="259"/>
      <c r="W606" s="259"/>
      <c r="X606" s="259"/>
      <c r="Y606" s="259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259"/>
      <c r="V607" s="259"/>
      <c r="W607" s="259"/>
      <c r="X607" s="259"/>
      <c r="Y607" s="259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259"/>
      <c r="V608" s="259"/>
      <c r="W608" s="259"/>
      <c r="X608" s="259"/>
      <c r="Y608" s="259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259"/>
      <c r="V609" s="259"/>
      <c r="W609" s="259"/>
      <c r="X609" s="259"/>
      <c r="Y609" s="259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259"/>
      <c r="V610" s="259"/>
      <c r="W610" s="259"/>
      <c r="X610" s="259"/>
      <c r="Y610" s="259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259"/>
      <c r="V611" s="259"/>
      <c r="W611" s="259"/>
      <c r="X611" s="259"/>
      <c r="Y611" s="259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259"/>
      <c r="V612" s="259"/>
      <c r="W612" s="259"/>
      <c r="X612" s="259"/>
      <c r="Y612" s="259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259"/>
      <c r="V613" s="259"/>
      <c r="W613" s="259"/>
      <c r="X613" s="259"/>
      <c r="Y613" s="259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259"/>
      <c r="V614" s="259"/>
      <c r="W614" s="259"/>
      <c r="X614" s="259"/>
      <c r="Y614" s="259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259"/>
      <c r="V615" s="259"/>
      <c r="W615" s="259"/>
      <c r="X615" s="259"/>
      <c r="Y615" s="259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259"/>
      <c r="V616" s="259"/>
      <c r="W616" s="259"/>
      <c r="X616" s="259"/>
      <c r="Y616" s="259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259"/>
      <c r="V617" s="259"/>
      <c r="W617" s="259"/>
      <c r="X617" s="259"/>
      <c r="Y617" s="259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259"/>
      <c r="V618" s="259"/>
      <c r="W618" s="259"/>
      <c r="X618" s="259"/>
      <c r="Y618" s="259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259"/>
      <c r="V619" s="259"/>
      <c r="W619" s="259"/>
      <c r="X619" s="259"/>
      <c r="Y619" s="259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259"/>
      <c r="V620" s="259"/>
      <c r="W620" s="259"/>
      <c r="X620" s="259"/>
      <c r="Y620" s="259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259"/>
      <c r="V621" s="259"/>
      <c r="W621" s="259"/>
      <c r="X621" s="259"/>
      <c r="Y621" s="259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259"/>
      <c r="V622" s="259"/>
      <c r="W622" s="259"/>
      <c r="X622" s="259"/>
      <c r="Y622" s="259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259"/>
      <c r="V623" s="259"/>
      <c r="W623" s="259"/>
      <c r="X623" s="259"/>
      <c r="Y623" s="259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259"/>
      <c r="V624" s="259"/>
      <c r="W624" s="259"/>
      <c r="X624" s="259"/>
      <c r="Y624" s="259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259"/>
      <c r="V625" s="259"/>
      <c r="W625" s="259"/>
      <c r="X625" s="259"/>
      <c r="Y625" s="259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259"/>
      <c r="V626" s="259"/>
      <c r="W626" s="259"/>
      <c r="X626" s="259"/>
      <c r="Y626" s="259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259"/>
      <c r="V627" s="259"/>
      <c r="W627" s="259"/>
      <c r="X627" s="259"/>
      <c r="Y627" s="259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259"/>
      <c r="V628" s="259"/>
      <c r="W628" s="259"/>
      <c r="X628" s="259"/>
      <c r="Y628" s="259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259"/>
      <c r="V629" s="259"/>
      <c r="W629" s="259"/>
      <c r="X629" s="259"/>
      <c r="Y629" s="259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259"/>
      <c r="V630" s="259"/>
      <c r="W630" s="259"/>
      <c r="X630" s="259"/>
      <c r="Y630" s="259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259"/>
      <c r="V631" s="259"/>
      <c r="W631" s="259"/>
      <c r="X631" s="259"/>
      <c r="Y631" s="259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259"/>
      <c r="V632" s="259"/>
      <c r="W632" s="259"/>
      <c r="X632" s="259"/>
      <c r="Y632" s="259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259"/>
      <c r="V633" s="259"/>
      <c r="W633" s="259"/>
      <c r="X633" s="259"/>
      <c r="Y633" s="259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259"/>
      <c r="V634" s="259"/>
      <c r="W634" s="259"/>
      <c r="X634" s="259"/>
      <c r="Y634" s="259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259"/>
      <c r="V635" s="259"/>
      <c r="W635" s="259"/>
      <c r="X635" s="259"/>
      <c r="Y635" s="259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259"/>
      <c r="V636" s="259"/>
      <c r="W636" s="259"/>
      <c r="X636" s="259"/>
      <c r="Y636" s="259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259"/>
      <c r="V637" s="259"/>
      <c r="W637" s="259"/>
      <c r="X637" s="259"/>
      <c r="Y637" s="259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259"/>
      <c r="V638" s="259"/>
      <c r="W638" s="259"/>
      <c r="X638" s="259"/>
      <c r="Y638" s="259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259"/>
      <c r="V639" s="259"/>
      <c r="W639" s="259"/>
      <c r="X639" s="259"/>
      <c r="Y639" s="259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259"/>
      <c r="V640" s="259"/>
      <c r="W640" s="259"/>
      <c r="X640" s="259"/>
      <c r="Y640" s="259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259"/>
      <c r="V641" s="259"/>
      <c r="W641" s="259"/>
      <c r="X641" s="259"/>
      <c r="Y641" s="259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259"/>
      <c r="V642" s="259"/>
      <c r="W642" s="259"/>
      <c r="X642" s="259"/>
      <c r="Y642" s="259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259"/>
      <c r="V643" s="259"/>
      <c r="W643" s="259"/>
      <c r="X643" s="259"/>
      <c r="Y643" s="259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259"/>
      <c r="V644" s="259"/>
      <c r="W644" s="259"/>
      <c r="X644" s="259"/>
      <c r="Y644" s="259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259"/>
      <c r="V645" s="259"/>
      <c r="W645" s="259"/>
      <c r="X645" s="259"/>
      <c r="Y645" s="259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259"/>
      <c r="V646" s="259"/>
      <c r="W646" s="259"/>
      <c r="X646" s="259"/>
      <c r="Y646" s="259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259"/>
      <c r="V647" s="259"/>
      <c r="W647" s="259"/>
      <c r="X647" s="259"/>
      <c r="Y647" s="259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259"/>
      <c r="V648" s="259"/>
      <c r="W648" s="259"/>
      <c r="X648" s="259"/>
      <c r="Y648" s="259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259"/>
      <c r="V649" s="259"/>
      <c r="W649" s="259"/>
      <c r="X649" s="259"/>
      <c r="Y649" s="259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259"/>
      <c r="V650" s="259"/>
      <c r="W650" s="259"/>
      <c r="X650" s="259"/>
      <c r="Y650" s="259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259"/>
      <c r="V651" s="259"/>
      <c r="W651" s="259"/>
      <c r="X651" s="259"/>
      <c r="Y651" s="259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259"/>
      <c r="V652" s="259"/>
      <c r="W652" s="259"/>
      <c r="X652" s="259"/>
      <c r="Y652" s="259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259"/>
      <c r="V653" s="259"/>
      <c r="W653" s="259"/>
      <c r="X653" s="259"/>
      <c r="Y653" s="259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259"/>
      <c r="V654" s="259"/>
      <c r="W654" s="259"/>
      <c r="X654" s="259"/>
      <c r="Y654" s="259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259"/>
      <c r="V655" s="259"/>
      <c r="W655" s="259"/>
      <c r="X655" s="259"/>
      <c r="Y655" s="259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259"/>
      <c r="V656" s="259"/>
      <c r="W656" s="259"/>
      <c r="X656" s="259"/>
      <c r="Y656" s="259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259"/>
      <c r="V657" s="259"/>
      <c r="W657" s="259"/>
      <c r="X657" s="259"/>
      <c r="Y657" s="259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259"/>
      <c r="V658" s="259"/>
      <c r="W658" s="259"/>
      <c r="X658" s="259"/>
      <c r="Y658" s="259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259"/>
      <c r="V659" s="259"/>
      <c r="W659" s="259"/>
      <c r="X659" s="259"/>
      <c r="Y659" s="259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259"/>
      <c r="V660" s="259"/>
      <c r="W660" s="259"/>
      <c r="X660" s="259"/>
      <c r="Y660" s="259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259"/>
      <c r="V661" s="259"/>
      <c r="W661" s="259"/>
      <c r="X661" s="259"/>
      <c r="Y661" s="259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259"/>
      <c r="V662" s="259"/>
      <c r="W662" s="259"/>
      <c r="X662" s="259"/>
      <c r="Y662" s="259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259"/>
      <c r="V663" s="259"/>
      <c r="W663" s="259"/>
      <c r="X663" s="259"/>
      <c r="Y663" s="259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259"/>
      <c r="V664" s="259"/>
      <c r="W664" s="259"/>
      <c r="X664" s="259"/>
      <c r="Y664" s="259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259"/>
      <c r="V665" s="259"/>
      <c r="W665" s="259"/>
      <c r="X665" s="259"/>
      <c r="Y665" s="259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259"/>
      <c r="V666" s="259"/>
      <c r="W666" s="259"/>
      <c r="X666" s="259"/>
      <c r="Y666" s="259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259"/>
      <c r="V667" s="259"/>
      <c r="W667" s="259"/>
      <c r="X667" s="259"/>
      <c r="Y667" s="259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259"/>
      <c r="V668" s="259"/>
      <c r="W668" s="259"/>
      <c r="X668" s="259"/>
      <c r="Y668" s="259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259"/>
      <c r="V669" s="259"/>
      <c r="W669" s="259"/>
      <c r="X669" s="259"/>
      <c r="Y669" s="259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259"/>
      <c r="V670" s="259"/>
      <c r="W670" s="259"/>
      <c r="X670" s="259"/>
      <c r="Y670" s="259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259"/>
      <c r="V671" s="259"/>
      <c r="W671" s="259"/>
      <c r="X671" s="259"/>
      <c r="Y671" s="259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259"/>
      <c r="V672" s="259"/>
      <c r="W672" s="259"/>
      <c r="X672" s="259"/>
      <c r="Y672" s="259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259"/>
      <c r="V673" s="259"/>
      <c r="W673" s="259"/>
      <c r="X673" s="259"/>
      <c r="Y673" s="259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259"/>
      <c r="V674" s="259"/>
      <c r="W674" s="259"/>
      <c r="X674" s="259"/>
      <c r="Y674" s="259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259"/>
      <c r="V675" s="259"/>
      <c r="W675" s="259"/>
      <c r="X675" s="259"/>
      <c r="Y675" s="259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259"/>
      <c r="V676" s="259"/>
      <c r="W676" s="259"/>
      <c r="X676" s="259"/>
      <c r="Y676" s="259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259"/>
      <c r="V677" s="259"/>
      <c r="W677" s="259"/>
      <c r="X677" s="259"/>
      <c r="Y677" s="259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259"/>
      <c r="V678" s="259"/>
      <c r="W678" s="259"/>
      <c r="X678" s="259"/>
      <c r="Y678" s="259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259"/>
      <c r="V679" s="259"/>
      <c r="W679" s="259"/>
      <c r="X679" s="259"/>
      <c r="Y679" s="259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259"/>
      <c r="V680" s="259"/>
      <c r="W680" s="259"/>
      <c r="X680" s="259"/>
      <c r="Y680" s="259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259"/>
      <c r="V681" s="259"/>
      <c r="W681" s="259"/>
      <c r="X681" s="259"/>
      <c r="Y681" s="259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259"/>
      <c r="V682" s="259"/>
      <c r="W682" s="259"/>
      <c r="X682" s="259"/>
      <c r="Y682" s="259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259"/>
      <c r="V683" s="259"/>
      <c r="W683" s="259"/>
      <c r="X683" s="259"/>
      <c r="Y683" s="259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259"/>
      <c r="V684" s="259"/>
      <c r="W684" s="259"/>
      <c r="X684" s="259"/>
      <c r="Y684" s="259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259"/>
      <c r="V685" s="259"/>
      <c r="W685" s="259"/>
      <c r="X685" s="259"/>
      <c r="Y685" s="259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259"/>
      <c r="V686" s="259"/>
      <c r="W686" s="259"/>
      <c r="X686" s="259"/>
      <c r="Y686" s="259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259"/>
      <c r="V687" s="259"/>
      <c r="W687" s="259"/>
      <c r="X687" s="259"/>
      <c r="Y687" s="259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259"/>
      <c r="V688" s="259"/>
      <c r="W688" s="259"/>
      <c r="X688" s="259"/>
      <c r="Y688" s="259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259"/>
      <c r="V689" s="259"/>
      <c r="W689" s="259"/>
      <c r="X689" s="259"/>
      <c r="Y689" s="259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259"/>
      <c r="V690" s="259"/>
      <c r="W690" s="259"/>
      <c r="X690" s="259"/>
      <c r="Y690" s="259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259"/>
      <c r="V691" s="259"/>
      <c r="W691" s="259"/>
      <c r="X691" s="259"/>
      <c r="Y691" s="259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259"/>
      <c r="V692" s="259"/>
      <c r="W692" s="259"/>
      <c r="X692" s="259"/>
      <c r="Y692" s="259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259"/>
      <c r="V693" s="259"/>
      <c r="W693" s="259"/>
      <c r="X693" s="259"/>
      <c r="Y693" s="259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259"/>
      <c r="V694" s="259"/>
      <c r="W694" s="259"/>
      <c r="X694" s="259"/>
      <c r="Y694" s="259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259"/>
      <c r="V695" s="259"/>
      <c r="W695" s="259"/>
      <c r="X695" s="259"/>
      <c r="Y695" s="259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259"/>
      <c r="V696" s="259"/>
      <c r="W696" s="259"/>
      <c r="X696" s="259"/>
      <c r="Y696" s="259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259"/>
      <c r="V697" s="259"/>
      <c r="W697" s="259"/>
      <c r="X697" s="259"/>
      <c r="Y697" s="259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259"/>
      <c r="V698" s="259"/>
      <c r="W698" s="259"/>
      <c r="X698" s="259"/>
      <c r="Y698" s="259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259"/>
      <c r="V699" s="259"/>
      <c r="W699" s="259"/>
      <c r="X699" s="259"/>
      <c r="Y699" s="259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259"/>
      <c r="V700" s="259"/>
      <c r="W700" s="259"/>
      <c r="X700" s="259"/>
      <c r="Y700" s="259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259"/>
      <c r="V701" s="259"/>
      <c r="W701" s="259"/>
      <c r="X701" s="259"/>
      <c r="Y701" s="259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259"/>
      <c r="V702" s="259"/>
      <c r="W702" s="259"/>
      <c r="X702" s="259"/>
      <c r="Y702" s="259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259"/>
      <c r="V703" s="259"/>
      <c r="W703" s="259"/>
      <c r="X703" s="259"/>
      <c r="Y703" s="259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259"/>
      <c r="V704" s="259"/>
      <c r="W704" s="259"/>
      <c r="X704" s="259"/>
      <c r="Y704" s="259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259"/>
      <c r="V705" s="259"/>
      <c r="W705" s="259"/>
      <c r="X705" s="259"/>
      <c r="Y705" s="259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259"/>
      <c r="V706" s="259"/>
      <c r="W706" s="259"/>
      <c r="X706" s="259"/>
      <c r="Y706" s="259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259"/>
      <c r="V707" s="259"/>
      <c r="W707" s="259"/>
      <c r="X707" s="259"/>
      <c r="Y707" s="259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259"/>
      <c r="V708" s="259"/>
      <c r="W708" s="259"/>
      <c r="X708" s="259"/>
      <c r="Y708" s="259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259"/>
      <c r="V709" s="259"/>
      <c r="W709" s="259"/>
      <c r="X709" s="259"/>
      <c r="Y709" s="259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259"/>
      <c r="V710" s="259"/>
      <c r="W710" s="259"/>
      <c r="X710" s="259"/>
      <c r="Y710" s="259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259"/>
      <c r="V711" s="259"/>
      <c r="W711" s="259"/>
      <c r="X711" s="259"/>
      <c r="Y711" s="259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259"/>
      <c r="V712" s="259"/>
      <c r="W712" s="259"/>
      <c r="X712" s="259"/>
      <c r="Y712" s="259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259"/>
      <c r="V713" s="259"/>
      <c r="W713" s="259"/>
      <c r="X713" s="259"/>
      <c r="Y713" s="259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259"/>
      <c r="V714" s="259"/>
      <c r="W714" s="259"/>
      <c r="X714" s="259"/>
      <c r="Y714" s="259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259"/>
      <c r="V715" s="259"/>
      <c r="W715" s="259"/>
      <c r="X715" s="259"/>
      <c r="Y715" s="259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259"/>
      <c r="V716" s="259"/>
      <c r="W716" s="259"/>
      <c r="X716" s="259"/>
      <c r="Y716" s="259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259"/>
      <c r="V717" s="259"/>
      <c r="W717" s="259"/>
      <c r="X717" s="259"/>
      <c r="Y717" s="259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259"/>
      <c r="V718" s="259"/>
      <c r="W718" s="259"/>
      <c r="X718" s="259"/>
      <c r="Y718" s="259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259"/>
      <c r="V719" s="259"/>
      <c r="W719" s="259"/>
      <c r="X719" s="259"/>
      <c r="Y719" s="259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259"/>
      <c r="V720" s="259"/>
      <c r="W720" s="259"/>
      <c r="X720" s="259"/>
      <c r="Y720" s="259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259"/>
      <c r="V721" s="259"/>
      <c r="W721" s="259"/>
      <c r="X721" s="259"/>
      <c r="Y721" s="259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259"/>
      <c r="V722" s="259"/>
      <c r="W722" s="259"/>
      <c r="X722" s="259"/>
      <c r="Y722" s="259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259"/>
      <c r="V723" s="259"/>
      <c r="W723" s="259"/>
      <c r="X723" s="259"/>
      <c r="Y723" s="259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259"/>
      <c r="V724" s="259"/>
      <c r="W724" s="259"/>
      <c r="X724" s="259"/>
      <c r="Y724" s="259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259"/>
      <c r="V725" s="259"/>
      <c r="W725" s="259"/>
      <c r="X725" s="259"/>
      <c r="Y725" s="259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259"/>
      <c r="V726" s="259"/>
      <c r="W726" s="259"/>
      <c r="X726" s="259"/>
      <c r="Y726" s="259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259"/>
      <c r="V727" s="259"/>
      <c r="W727" s="259"/>
      <c r="X727" s="259"/>
      <c r="Y727" s="259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259"/>
      <c r="V728" s="259"/>
      <c r="W728" s="259"/>
      <c r="X728" s="259"/>
      <c r="Y728" s="259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259"/>
      <c r="V729" s="259"/>
      <c r="W729" s="259"/>
      <c r="X729" s="259"/>
      <c r="Y729" s="259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259"/>
      <c r="V730" s="259"/>
      <c r="W730" s="259"/>
      <c r="X730" s="259"/>
      <c r="Y730" s="259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259"/>
      <c r="V731" s="259"/>
      <c r="W731" s="259"/>
      <c r="X731" s="259"/>
      <c r="Y731" s="259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259"/>
      <c r="V732" s="259"/>
      <c r="W732" s="259"/>
      <c r="X732" s="259"/>
      <c r="Y732" s="259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259"/>
      <c r="V733" s="259"/>
      <c r="W733" s="259"/>
      <c r="X733" s="259"/>
      <c r="Y733" s="259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259"/>
      <c r="V734" s="259"/>
      <c r="W734" s="259"/>
      <c r="X734" s="259"/>
      <c r="Y734" s="259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259"/>
      <c r="V735" s="259"/>
      <c r="W735" s="259"/>
      <c r="X735" s="259"/>
      <c r="Y735" s="259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259"/>
      <c r="V736" s="259"/>
      <c r="W736" s="259"/>
      <c r="X736" s="259"/>
      <c r="Y736" s="259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259"/>
      <c r="V737" s="259"/>
      <c r="W737" s="259"/>
      <c r="X737" s="259"/>
      <c r="Y737" s="259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259"/>
      <c r="V738" s="259"/>
      <c r="W738" s="259"/>
      <c r="X738" s="259"/>
      <c r="Y738" s="259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259"/>
      <c r="V739" s="259"/>
      <c r="W739" s="259"/>
      <c r="X739" s="259"/>
      <c r="Y739" s="259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259"/>
      <c r="V740" s="259"/>
      <c r="W740" s="259"/>
      <c r="X740" s="259"/>
      <c r="Y740" s="259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259"/>
      <c r="V741" s="259"/>
      <c r="W741" s="259"/>
      <c r="X741" s="259"/>
      <c r="Y741" s="259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259"/>
      <c r="V742" s="259"/>
      <c r="W742" s="259"/>
      <c r="X742" s="259"/>
      <c r="Y742" s="259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259"/>
      <c r="V743" s="259"/>
      <c r="W743" s="259"/>
      <c r="X743" s="259"/>
      <c r="Y743" s="259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259"/>
      <c r="V744" s="259"/>
      <c r="W744" s="259"/>
      <c r="X744" s="259"/>
      <c r="Y744" s="259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259"/>
      <c r="V745" s="259"/>
      <c r="W745" s="259"/>
      <c r="X745" s="259"/>
      <c r="Y745" s="259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259"/>
      <c r="V746" s="259"/>
      <c r="W746" s="259"/>
      <c r="X746" s="259"/>
      <c r="Y746" s="259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259"/>
      <c r="V747" s="259"/>
      <c r="W747" s="259"/>
      <c r="X747" s="259"/>
      <c r="Y747" s="259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259"/>
      <c r="V748" s="259"/>
      <c r="W748" s="259"/>
      <c r="X748" s="259"/>
      <c r="Y748" s="259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259"/>
      <c r="V749" s="259"/>
      <c r="W749" s="259"/>
      <c r="X749" s="259"/>
      <c r="Y749" s="259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259"/>
      <c r="V750" s="259"/>
      <c r="W750" s="259"/>
      <c r="X750" s="259"/>
      <c r="Y750" s="259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259"/>
      <c r="V751" s="259"/>
      <c r="W751" s="259"/>
      <c r="X751" s="259"/>
      <c r="Y751" s="259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259"/>
      <c r="V752" s="259"/>
      <c r="W752" s="259"/>
      <c r="X752" s="259"/>
      <c r="Y752" s="259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259"/>
      <c r="V753" s="259"/>
      <c r="W753" s="259"/>
      <c r="X753" s="259"/>
      <c r="Y753" s="259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259"/>
      <c r="V754" s="259"/>
      <c r="W754" s="259"/>
      <c r="X754" s="259"/>
      <c r="Y754" s="259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259"/>
      <c r="V755" s="259"/>
      <c r="W755" s="259"/>
      <c r="X755" s="259"/>
      <c r="Y755" s="259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259"/>
      <c r="V756" s="259"/>
      <c r="W756" s="259"/>
      <c r="X756" s="259"/>
      <c r="Y756" s="259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259"/>
      <c r="V757" s="259"/>
      <c r="W757" s="259"/>
      <c r="X757" s="259"/>
      <c r="Y757" s="259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259"/>
      <c r="V758" s="259"/>
      <c r="W758" s="259"/>
      <c r="X758" s="259"/>
      <c r="Y758" s="259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259"/>
      <c r="V759" s="259"/>
      <c r="W759" s="259"/>
      <c r="X759" s="259"/>
      <c r="Y759" s="259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259"/>
      <c r="V760" s="259"/>
      <c r="W760" s="259"/>
      <c r="X760" s="259"/>
      <c r="Y760" s="259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259"/>
      <c r="V761" s="259"/>
      <c r="W761" s="259"/>
      <c r="X761" s="259"/>
      <c r="Y761" s="259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259"/>
      <c r="V762" s="259"/>
      <c r="W762" s="259"/>
      <c r="X762" s="259"/>
      <c r="Y762" s="259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259"/>
      <c r="V763" s="259"/>
      <c r="W763" s="259"/>
      <c r="X763" s="259"/>
      <c r="Y763" s="259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259"/>
      <c r="V764" s="259"/>
      <c r="W764" s="259"/>
      <c r="X764" s="259"/>
      <c r="Y764" s="259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259"/>
      <c r="V765" s="259"/>
      <c r="W765" s="259"/>
      <c r="X765" s="259"/>
      <c r="Y765" s="259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259"/>
      <c r="V766" s="259"/>
      <c r="W766" s="259"/>
      <c r="X766" s="259"/>
      <c r="Y766" s="259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259"/>
      <c r="V767" s="259"/>
      <c r="W767" s="259"/>
      <c r="X767" s="259"/>
      <c r="Y767" s="259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259"/>
      <c r="V768" s="259"/>
      <c r="W768" s="259"/>
      <c r="X768" s="259"/>
      <c r="Y768" s="259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259"/>
      <c r="V769" s="259"/>
      <c r="W769" s="259"/>
      <c r="X769" s="259"/>
      <c r="Y769" s="259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259"/>
      <c r="V770" s="259"/>
      <c r="W770" s="259"/>
      <c r="X770" s="259"/>
      <c r="Y770" s="259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259"/>
      <c r="V771" s="259"/>
      <c r="W771" s="259"/>
      <c r="X771" s="259"/>
      <c r="Y771" s="259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259"/>
      <c r="V772" s="259"/>
      <c r="W772" s="259"/>
      <c r="X772" s="259"/>
      <c r="Y772" s="259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259"/>
      <c r="V773" s="259"/>
      <c r="W773" s="259"/>
      <c r="X773" s="259"/>
      <c r="Y773" s="259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259"/>
      <c r="V774" s="259"/>
      <c r="W774" s="259"/>
      <c r="X774" s="259"/>
      <c r="Y774" s="259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259"/>
      <c r="V775" s="259"/>
      <c r="W775" s="259"/>
      <c r="X775" s="259"/>
      <c r="Y775" s="259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259"/>
      <c r="V776" s="259"/>
      <c r="W776" s="259"/>
      <c r="X776" s="259"/>
      <c r="Y776" s="259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259"/>
      <c r="V777" s="259"/>
      <c r="W777" s="259"/>
      <c r="X777" s="259"/>
      <c r="Y777" s="259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259"/>
      <c r="V778" s="259"/>
      <c r="W778" s="259"/>
      <c r="X778" s="259"/>
      <c r="Y778" s="259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259"/>
      <c r="V779" s="259"/>
      <c r="W779" s="259"/>
      <c r="X779" s="259"/>
      <c r="Y779" s="259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259"/>
      <c r="V780" s="259"/>
      <c r="W780" s="259"/>
      <c r="X780" s="259"/>
      <c r="Y780" s="259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259"/>
      <c r="V781" s="259"/>
      <c r="W781" s="259"/>
      <c r="X781" s="259"/>
      <c r="Y781" s="259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259"/>
      <c r="V782" s="259"/>
      <c r="W782" s="259"/>
      <c r="X782" s="259"/>
      <c r="Y782" s="259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259"/>
      <c r="V783" s="259"/>
      <c r="W783" s="259"/>
      <c r="X783" s="259"/>
      <c r="Y783" s="259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259"/>
      <c r="V784" s="259"/>
      <c r="W784" s="259"/>
      <c r="X784" s="259"/>
      <c r="Y784" s="259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259"/>
      <c r="V785" s="259"/>
      <c r="W785" s="259"/>
      <c r="X785" s="259"/>
      <c r="Y785" s="259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259"/>
      <c r="V786" s="259"/>
      <c r="W786" s="259"/>
      <c r="X786" s="259"/>
      <c r="Y786" s="259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259"/>
      <c r="V787" s="259"/>
      <c r="W787" s="259"/>
      <c r="X787" s="259"/>
      <c r="Y787" s="259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259"/>
      <c r="V788" s="259"/>
      <c r="W788" s="259"/>
      <c r="X788" s="259"/>
      <c r="Y788" s="259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259"/>
      <c r="V789" s="259"/>
      <c r="W789" s="259"/>
      <c r="X789" s="259"/>
      <c r="Y789" s="259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259"/>
      <c r="V790" s="259"/>
      <c r="W790" s="259"/>
      <c r="X790" s="259"/>
      <c r="Y790" s="259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259"/>
      <c r="V791" s="259"/>
      <c r="W791" s="259"/>
      <c r="X791" s="259"/>
      <c r="Y791" s="259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259"/>
      <c r="V792" s="259"/>
      <c r="W792" s="259"/>
      <c r="X792" s="259"/>
      <c r="Y792" s="259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259"/>
      <c r="V793" s="259"/>
      <c r="W793" s="259"/>
      <c r="X793" s="259"/>
      <c r="Y793" s="259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259"/>
      <c r="V794" s="259"/>
      <c r="W794" s="259"/>
      <c r="X794" s="259"/>
      <c r="Y794" s="259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259"/>
      <c r="V795" s="259"/>
      <c r="W795" s="259"/>
      <c r="X795" s="259"/>
      <c r="Y795" s="259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259"/>
      <c r="V796" s="259"/>
      <c r="W796" s="259"/>
      <c r="X796" s="259"/>
      <c r="Y796" s="259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259"/>
      <c r="V797" s="259"/>
      <c r="W797" s="259"/>
      <c r="X797" s="259"/>
      <c r="Y797" s="259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259"/>
      <c r="V798" s="259"/>
      <c r="W798" s="259"/>
      <c r="X798" s="259"/>
      <c r="Y798" s="259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259"/>
      <c r="V799" s="259"/>
      <c r="W799" s="259"/>
      <c r="X799" s="259"/>
      <c r="Y799" s="259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259"/>
      <c r="V800" s="259"/>
      <c r="W800" s="259"/>
      <c r="X800" s="259"/>
      <c r="Y800" s="259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259"/>
      <c r="V801" s="259"/>
      <c r="W801" s="259"/>
      <c r="X801" s="259"/>
      <c r="Y801" s="259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259"/>
      <c r="V802" s="259"/>
      <c r="W802" s="259"/>
      <c r="X802" s="259"/>
      <c r="Y802" s="259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259"/>
      <c r="V803" s="259"/>
      <c r="W803" s="259"/>
      <c r="X803" s="259"/>
      <c r="Y803" s="259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259"/>
      <c r="V804" s="259"/>
      <c r="W804" s="259"/>
      <c r="X804" s="259"/>
      <c r="Y804" s="259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259"/>
      <c r="V805" s="259"/>
      <c r="W805" s="259"/>
      <c r="X805" s="259"/>
      <c r="Y805" s="259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259"/>
      <c r="V806" s="259"/>
      <c r="W806" s="259"/>
      <c r="X806" s="259"/>
      <c r="Y806" s="259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259"/>
      <c r="V807" s="259"/>
      <c r="W807" s="259"/>
      <c r="X807" s="259"/>
      <c r="Y807" s="259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259"/>
      <c r="V808" s="259"/>
      <c r="W808" s="259"/>
      <c r="X808" s="259"/>
      <c r="Y808" s="259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259"/>
      <c r="V809" s="259"/>
      <c r="W809" s="259"/>
      <c r="X809" s="259"/>
      <c r="Y809" s="259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259"/>
      <c r="V810" s="259"/>
      <c r="W810" s="259"/>
      <c r="X810" s="259"/>
      <c r="Y810" s="259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259"/>
      <c r="V811" s="259"/>
      <c r="W811" s="259"/>
      <c r="X811" s="259"/>
      <c r="Y811" s="259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259"/>
      <c r="V812" s="259"/>
      <c r="W812" s="259"/>
      <c r="X812" s="259"/>
      <c r="Y812" s="259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259"/>
      <c r="V813" s="259"/>
      <c r="W813" s="259"/>
      <c r="X813" s="259"/>
      <c r="Y813" s="259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259"/>
      <c r="V814" s="259"/>
      <c r="W814" s="259"/>
      <c r="X814" s="259"/>
      <c r="Y814" s="259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259"/>
      <c r="V815" s="259"/>
      <c r="W815" s="259"/>
      <c r="X815" s="259"/>
      <c r="Y815" s="259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259"/>
      <c r="V816" s="259"/>
      <c r="W816" s="259"/>
      <c r="X816" s="259"/>
      <c r="Y816" s="259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259"/>
      <c r="V817" s="259"/>
      <c r="W817" s="259"/>
      <c r="X817" s="259"/>
      <c r="Y817" s="259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259"/>
      <c r="V818" s="259"/>
      <c r="W818" s="259"/>
      <c r="X818" s="259"/>
      <c r="Y818" s="259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259"/>
      <c r="V819" s="259"/>
      <c r="W819" s="259"/>
      <c r="X819" s="259"/>
      <c r="Y819" s="259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259"/>
      <c r="V820" s="259"/>
      <c r="W820" s="259"/>
      <c r="X820" s="259"/>
      <c r="Y820" s="259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259"/>
      <c r="V821" s="259"/>
      <c r="W821" s="259"/>
      <c r="X821" s="259"/>
      <c r="Y821" s="259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259"/>
      <c r="V822" s="259"/>
      <c r="W822" s="259"/>
      <c r="X822" s="259"/>
      <c r="Y822" s="259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259"/>
      <c r="V823" s="259"/>
      <c r="W823" s="259"/>
      <c r="X823" s="259"/>
      <c r="Y823" s="259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259"/>
      <c r="V824" s="259"/>
      <c r="W824" s="259"/>
      <c r="X824" s="259"/>
      <c r="Y824" s="259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259"/>
      <c r="V825" s="259"/>
      <c r="W825" s="259"/>
      <c r="X825" s="259"/>
      <c r="Y825" s="259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259"/>
      <c r="V826" s="259"/>
      <c r="W826" s="259"/>
      <c r="X826" s="259"/>
      <c r="Y826" s="259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259"/>
      <c r="V827" s="259"/>
      <c r="W827" s="259"/>
      <c r="X827" s="259"/>
      <c r="Y827" s="259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259"/>
      <c r="V828" s="259"/>
      <c r="W828" s="259"/>
      <c r="X828" s="259"/>
      <c r="Y828" s="259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259"/>
      <c r="V829" s="259"/>
      <c r="W829" s="259"/>
      <c r="X829" s="259"/>
      <c r="Y829" s="259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259"/>
      <c r="V830" s="259"/>
      <c r="W830" s="259"/>
      <c r="X830" s="259"/>
      <c r="Y830" s="259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259"/>
      <c r="V831" s="259"/>
      <c r="W831" s="259"/>
      <c r="X831" s="259"/>
      <c r="Y831" s="259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259"/>
      <c r="V832" s="259"/>
      <c r="W832" s="259"/>
      <c r="X832" s="259"/>
      <c r="Y832" s="259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259"/>
      <c r="V833" s="259"/>
      <c r="W833" s="259"/>
      <c r="X833" s="259"/>
      <c r="Y833" s="259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259"/>
      <c r="V834" s="259"/>
      <c r="W834" s="259"/>
      <c r="X834" s="259"/>
      <c r="Y834" s="259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259"/>
      <c r="V835" s="259"/>
      <c r="W835" s="259"/>
      <c r="X835" s="259"/>
      <c r="Y835" s="259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259"/>
      <c r="V836" s="259"/>
      <c r="W836" s="259"/>
      <c r="X836" s="259"/>
      <c r="Y836" s="259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259"/>
      <c r="V837" s="259"/>
      <c r="W837" s="259"/>
      <c r="X837" s="259"/>
      <c r="Y837" s="259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259"/>
      <c r="V838" s="259"/>
      <c r="W838" s="259"/>
      <c r="X838" s="259"/>
      <c r="Y838" s="259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259"/>
      <c r="V839" s="259"/>
      <c r="W839" s="259"/>
      <c r="X839" s="259"/>
      <c r="Y839" s="259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259"/>
      <c r="V840" s="259"/>
      <c r="W840" s="259"/>
      <c r="X840" s="259"/>
      <c r="Y840" s="259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259"/>
      <c r="V841" s="259"/>
      <c r="W841" s="259"/>
      <c r="X841" s="259"/>
      <c r="Y841" s="259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259"/>
      <c r="V842" s="259"/>
      <c r="W842" s="259"/>
      <c r="X842" s="259"/>
      <c r="Y842" s="259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259"/>
      <c r="V843" s="259"/>
      <c r="W843" s="259"/>
      <c r="X843" s="259"/>
      <c r="Y843" s="259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259"/>
      <c r="V844" s="259"/>
      <c r="W844" s="259"/>
      <c r="X844" s="259"/>
      <c r="Y844" s="259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259"/>
      <c r="V845" s="259"/>
      <c r="W845" s="259"/>
      <c r="X845" s="259"/>
      <c r="Y845" s="259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259"/>
      <c r="V846" s="259"/>
      <c r="W846" s="259"/>
      <c r="X846" s="259"/>
      <c r="Y846" s="259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259"/>
      <c r="V847" s="259"/>
      <c r="W847" s="259"/>
      <c r="X847" s="259"/>
      <c r="Y847" s="259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259"/>
      <c r="V848" s="259"/>
      <c r="W848" s="259"/>
      <c r="X848" s="259"/>
      <c r="Y848" s="259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259"/>
      <c r="V849" s="259"/>
      <c r="W849" s="259"/>
      <c r="X849" s="259"/>
      <c r="Y849" s="259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259"/>
      <c r="V850" s="259"/>
      <c r="W850" s="259"/>
      <c r="X850" s="259"/>
      <c r="Y850" s="259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259"/>
      <c r="V851" s="259"/>
      <c r="W851" s="259"/>
      <c r="X851" s="259"/>
      <c r="Y851" s="259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259"/>
      <c r="V852" s="259"/>
      <c r="W852" s="259"/>
      <c r="X852" s="259"/>
      <c r="Y852" s="259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259"/>
      <c r="V853" s="259"/>
      <c r="W853" s="259"/>
      <c r="X853" s="259"/>
      <c r="Y853" s="259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259"/>
      <c r="V854" s="259"/>
      <c r="W854" s="259"/>
      <c r="X854" s="259"/>
      <c r="Y854" s="259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259"/>
      <c r="V855" s="259"/>
      <c r="W855" s="259"/>
      <c r="X855" s="259"/>
      <c r="Y855" s="259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259"/>
      <c r="V856" s="259"/>
      <c r="W856" s="259"/>
      <c r="X856" s="259"/>
      <c r="Y856" s="259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259"/>
      <c r="V857" s="259"/>
      <c r="W857" s="259"/>
      <c r="X857" s="259"/>
      <c r="Y857" s="259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259"/>
      <c r="V858" s="259"/>
      <c r="W858" s="259"/>
      <c r="X858" s="259"/>
      <c r="Y858" s="259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259"/>
      <c r="V859" s="259"/>
      <c r="W859" s="259"/>
      <c r="X859" s="259"/>
      <c r="Y859" s="259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259"/>
      <c r="V860" s="259"/>
      <c r="W860" s="259"/>
      <c r="X860" s="259"/>
      <c r="Y860" s="259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259"/>
      <c r="V861" s="259"/>
      <c r="W861" s="259"/>
      <c r="X861" s="259"/>
      <c r="Y861" s="259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259"/>
      <c r="V862" s="259"/>
      <c r="W862" s="259"/>
      <c r="X862" s="259"/>
      <c r="Y862" s="259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259"/>
      <c r="V863" s="259"/>
      <c r="W863" s="259"/>
      <c r="X863" s="259"/>
      <c r="Y863" s="259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259"/>
      <c r="V864" s="259"/>
      <c r="W864" s="259"/>
      <c r="X864" s="259"/>
      <c r="Y864" s="259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259"/>
      <c r="V865" s="259"/>
      <c r="W865" s="259"/>
      <c r="X865" s="259"/>
      <c r="Y865" s="259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259"/>
      <c r="V866" s="259"/>
      <c r="W866" s="259"/>
      <c r="X866" s="259"/>
      <c r="Y866" s="259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259"/>
      <c r="V867" s="259"/>
      <c r="W867" s="259"/>
      <c r="X867" s="259"/>
      <c r="Y867" s="259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259"/>
      <c r="V868" s="259"/>
      <c r="W868" s="259"/>
      <c r="X868" s="259"/>
      <c r="Y868" s="259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259"/>
      <c r="V869" s="259"/>
      <c r="W869" s="259"/>
      <c r="X869" s="259"/>
      <c r="Y869" s="259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259"/>
      <c r="V870" s="259"/>
      <c r="W870" s="259"/>
      <c r="X870" s="259"/>
      <c r="Y870" s="259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259"/>
      <c r="V871" s="259"/>
      <c r="W871" s="259"/>
      <c r="X871" s="259"/>
      <c r="Y871" s="259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259"/>
      <c r="V872" s="259"/>
      <c r="W872" s="259"/>
      <c r="X872" s="259"/>
      <c r="Y872" s="259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259"/>
      <c r="V873" s="259"/>
      <c r="W873" s="259"/>
      <c r="X873" s="259"/>
      <c r="Y873" s="259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259"/>
      <c r="V874" s="259"/>
      <c r="W874" s="259"/>
      <c r="X874" s="259"/>
      <c r="Y874" s="259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259"/>
      <c r="V875" s="259"/>
      <c r="W875" s="259"/>
      <c r="X875" s="259"/>
      <c r="Y875" s="259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259"/>
      <c r="V876" s="259"/>
      <c r="W876" s="259"/>
      <c r="X876" s="259"/>
      <c r="Y876" s="259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259"/>
      <c r="V877" s="259"/>
      <c r="W877" s="259"/>
      <c r="X877" s="259"/>
      <c r="Y877" s="259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259"/>
      <c r="V878" s="259"/>
      <c r="W878" s="259"/>
      <c r="X878" s="259"/>
      <c r="Y878" s="259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259"/>
      <c r="V879" s="259"/>
      <c r="W879" s="259"/>
      <c r="X879" s="259"/>
      <c r="Y879" s="259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259"/>
      <c r="V880" s="259"/>
      <c r="W880" s="259"/>
      <c r="X880" s="259"/>
      <c r="Y880" s="259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259"/>
      <c r="V881" s="259"/>
      <c r="W881" s="259"/>
      <c r="X881" s="259"/>
      <c r="Y881" s="259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259"/>
      <c r="V882" s="259"/>
      <c r="W882" s="259"/>
      <c r="X882" s="259"/>
      <c r="Y882" s="259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259"/>
      <c r="V883" s="259"/>
      <c r="W883" s="259"/>
      <c r="X883" s="259"/>
      <c r="Y883" s="259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259"/>
      <c r="V884" s="259"/>
      <c r="W884" s="259"/>
      <c r="X884" s="259"/>
      <c r="Y884" s="259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259"/>
      <c r="V885" s="259"/>
      <c r="W885" s="259"/>
      <c r="X885" s="259"/>
      <c r="Y885" s="259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259"/>
      <c r="V886" s="259"/>
      <c r="W886" s="259"/>
      <c r="X886" s="259"/>
      <c r="Y886" s="259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259"/>
      <c r="V887" s="259"/>
      <c r="W887" s="259"/>
      <c r="X887" s="259"/>
      <c r="Y887" s="259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259"/>
      <c r="V888" s="259"/>
      <c r="W888" s="259"/>
      <c r="X888" s="259"/>
      <c r="Y888" s="259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259"/>
      <c r="V889" s="259"/>
      <c r="W889" s="259"/>
      <c r="X889" s="259"/>
      <c r="Y889" s="259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259"/>
      <c r="V890" s="259"/>
      <c r="W890" s="259"/>
      <c r="X890" s="259"/>
      <c r="Y890" s="259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259"/>
      <c r="V891" s="259"/>
      <c r="W891" s="259"/>
      <c r="X891" s="259"/>
      <c r="Y891" s="259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259"/>
      <c r="V892" s="259"/>
      <c r="W892" s="259"/>
      <c r="X892" s="259"/>
      <c r="Y892" s="259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259"/>
      <c r="V893" s="259"/>
      <c r="W893" s="259"/>
      <c r="X893" s="259"/>
      <c r="Y893" s="259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259"/>
      <c r="V894" s="259"/>
      <c r="W894" s="259"/>
      <c r="X894" s="259"/>
      <c r="Y894" s="259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259"/>
      <c r="V895" s="259"/>
      <c r="W895" s="259"/>
      <c r="X895" s="259"/>
      <c r="Y895" s="259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259"/>
      <c r="V896" s="259"/>
      <c r="W896" s="259"/>
      <c r="X896" s="259"/>
      <c r="Y896" s="259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259"/>
      <c r="V897" s="259"/>
      <c r="W897" s="259"/>
      <c r="X897" s="259"/>
      <c r="Y897" s="259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259"/>
      <c r="V898" s="259"/>
      <c r="W898" s="259"/>
      <c r="X898" s="259"/>
      <c r="Y898" s="259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259"/>
      <c r="V899" s="259"/>
      <c r="W899" s="259"/>
      <c r="X899" s="259"/>
      <c r="Y899" s="259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259"/>
      <c r="V900" s="259"/>
      <c r="W900" s="259"/>
      <c r="X900" s="259"/>
      <c r="Y900" s="259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259"/>
      <c r="V901" s="259"/>
      <c r="W901" s="259"/>
      <c r="X901" s="259"/>
      <c r="Y901" s="259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259"/>
      <c r="V902" s="259"/>
      <c r="W902" s="259"/>
      <c r="X902" s="259"/>
      <c r="Y902" s="259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259"/>
      <c r="V903" s="259"/>
      <c r="W903" s="259"/>
      <c r="X903" s="259"/>
      <c r="Y903" s="259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259"/>
      <c r="V904" s="259"/>
      <c r="W904" s="259"/>
      <c r="X904" s="259"/>
      <c r="Y904" s="259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259"/>
      <c r="V905" s="259"/>
      <c r="W905" s="259"/>
      <c r="X905" s="259"/>
      <c r="Y905" s="259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259"/>
      <c r="V906" s="259"/>
      <c r="W906" s="259"/>
      <c r="X906" s="259"/>
      <c r="Y906" s="259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259"/>
      <c r="V907" s="259"/>
      <c r="W907" s="259"/>
      <c r="X907" s="259"/>
      <c r="Y907" s="259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259"/>
      <c r="V908" s="259"/>
      <c r="W908" s="259"/>
      <c r="X908" s="259"/>
      <c r="Y908" s="259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259"/>
      <c r="V909" s="259"/>
      <c r="W909" s="259"/>
      <c r="X909" s="259"/>
      <c r="Y909" s="259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259"/>
      <c r="V910" s="259"/>
      <c r="W910" s="259"/>
      <c r="X910" s="259"/>
      <c r="Y910" s="259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259"/>
      <c r="V911" s="259"/>
      <c r="W911" s="259"/>
      <c r="X911" s="259"/>
      <c r="Y911" s="259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259"/>
      <c r="V912" s="259"/>
      <c r="W912" s="259"/>
      <c r="X912" s="259"/>
      <c r="Y912" s="259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259"/>
      <c r="V913" s="259"/>
      <c r="W913" s="259"/>
      <c r="X913" s="259"/>
      <c r="Y913" s="259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259"/>
      <c r="V914" s="259"/>
      <c r="W914" s="259"/>
      <c r="X914" s="259"/>
      <c r="Y914" s="259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259"/>
      <c r="V915" s="259"/>
      <c r="W915" s="259"/>
      <c r="X915" s="259"/>
      <c r="Y915" s="259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259"/>
      <c r="V916" s="259"/>
      <c r="W916" s="259"/>
      <c r="X916" s="259"/>
      <c r="Y916" s="259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259"/>
      <c r="V917" s="259"/>
      <c r="W917" s="259"/>
      <c r="X917" s="259"/>
      <c r="Y917" s="259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259"/>
      <c r="V918" s="259"/>
      <c r="W918" s="259"/>
      <c r="X918" s="259"/>
      <c r="Y918" s="259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259"/>
      <c r="V919" s="259"/>
      <c r="W919" s="259"/>
      <c r="X919" s="259"/>
      <c r="Y919" s="259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259"/>
      <c r="V920" s="259"/>
      <c r="W920" s="259"/>
      <c r="X920" s="259"/>
      <c r="Y920" s="259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259"/>
      <c r="V921" s="259"/>
      <c r="W921" s="259"/>
      <c r="X921" s="259"/>
      <c r="Y921" s="259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259"/>
      <c r="V922" s="259"/>
      <c r="W922" s="259"/>
      <c r="X922" s="259"/>
      <c r="Y922" s="259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259"/>
      <c r="V923" s="259"/>
      <c r="W923" s="259"/>
      <c r="X923" s="259"/>
      <c r="Y923" s="259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259"/>
      <c r="V924" s="259"/>
      <c r="W924" s="259"/>
      <c r="X924" s="259"/>
      <c r="Y924" s="259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259"/>
      <c r="V925" s="259"/>
      <c r="W925" s="259"/>
      <c r="X925" s="259"/>
      <c r="Y925" s="259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259"/>
      <c r="V926" s="259"/>
      <c r="W926" s="259"/>
      <c r="X926" s="259"/>
      <c r="Y926" s="259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259"/>
      <c r="V927" s="259"/>
      <c r="W927" s="259"/>
      <c r="X927" s="259"/>
      <c r="Y927" s="259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259"/>
      <c r="V928" s="259"/>
      <c r="W928" s="259"/>
      <c r="X928" s="259"/>
      <c r="Y928" s="259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259"/>
      <c r="V929" s="259"/>
      <c r="W929" s="259"/>
      <c r="X929" s="259"/>
      <c r="Y929" s="259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259"/>
      <c r="V930" s="259"/>
      <c r="W930" s="259"/>
      <c r="X930" s="259"/>
      <c r="Y930" s="259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259"/>
      <c r="V931" s="259"/>
      <c r="W931" s="259"/>
      <c r="X931" s="259"/>
      <c r="Y931" s="259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259"/>
      <c r="V932" s="259"/>
      <c r="W932" s="259"/>
      <c r="X932" s="259"/>
      <c r="Y932" s="259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259"/>
      <c r="V933" s="259"/>
      <c r="W933" s="259"/>
      <c r="X933" s="259"/>
      <c r="Y933" s="259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259"/>
      <c r="V934" s="259"/>
      <c r="W934" s="259"/>
      <c r="X934" s="259"/>
      <c r="Y934" s="259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259"/>
      <c r="V935" s="259"/>
      <c r="W935" s="259"/>
      <c r="X935" s="259"/>
      <c r="Y935" s="259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259"/>
      <c r="V936" s="259"/>
      <c r="W936" s="259"/>
      <c r="X936" s="259"/>
      <c r="Y936" s="259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259"/>
      <c r="V937" s="259"/>
      <c r="W937" s="259"/>
      <c r="X937" s="259"/>
      <c r="Y937" s="259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259"/>
      <c r="V938" s="259"/>
      <c r="W938" s="259"/>
      <c r="X938" s="259"/>
      <c r="Y938" s="259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259"/>
      <c r="V939" s="259"/>
      <c r="W939" s="259"/>
      <c r="X939" s="259"/>
      <c r="Y939" s="259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259"/>
      <c r="V940" s="259"/>
      <c r="W940" s="259"/>
      <c r="X940" s="259"/>
      <c r="Y940" s="259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259"/>
      <c r="V941" s="259"/>
      <c r="W941" s="259"/>
      <c r="X941" s="259"/>
      <c r="Y941" s="259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259"/>
      <c r="V942" s="259"/>
      <c r="W942" s="259"/>
      <c r="X942" s="259"/>
      <c r="Y942" s="259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259"/>
      <c r="V943" s="259"/>
      <c r="W943" s="259"/>
      <c r="X943" s="259"/>
      <c r="Y943" s="259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259"/>
      <c r="V944" s="259"/>
      <c r="W944" s="259"/>
      <c r="X944" s="259"/>
      <c r="Y944" s="259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259"/>
      <c r="V945" s="259"/>
      <c r="W945" s="259"/>
      <c r="X945" s="259"/>
      <c r="Y945" s="259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259"/>
      <c r="V946" s="259"/>
      <c r="W946" s="259"/>
      <c r="X946" s="259"/>
      <c r="Y946" s="259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259"/>
      <c r="V947" s="259"/>
      <c r="W947" s="259"/>
      <c r="X947" s="259"/>
      <c r="Y947" s="259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259"/>
      <c r="V948" s="259"/>
      <c r="W948" s="259"/>
      <c r="X948" s="259"/>
      <c r="Y948" s="259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259"/>
      <c r="V949" s="259"/>
      <c r="W949" s="259"/>
      <c r="X949" s="259"/>
      <c r="Y949" s="259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259"/>
      <c r="V950" s="259"/>
      <c r="W950" s="259"/>
      <c r="X950" s="259"/>
      <c r="Y950" s="259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259"/>
      <c r="V951" s="259"/>
      <c r="W951" s="259"/>
      <c r="X951" s="259"/>
      <c r="Y951" s="259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259"/>
      <c r="V952" s="259"/>
      <c r="W952" s="259"/>
      <c r="X952" s="259"/>
      <c r="Y952" s="259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259"/>
      <c r="V953" s="259"/>
      <c r="W953" s="259"/>
      <c r="X953" s="259"/>
      <c r="Y953" s="259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259"/>
      <c r="V954" s="259"/>
      <c r="W954" s="259"/>
      <c r="X954" s="259"/>
      <c r="Y954" s="259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259"/>
      <c r="V955" s="259"/>
      <c r="W955" s="259"/>
      <c r="X955" s="259"/>
      <c r="Y955" s="259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259"/>
      <c r="V956" s="259"/>
      <c r="W956" s="259"/>
      <c r="X956" s="259"/>
      <c r="Y956" s="259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259"/>
      <c r="V957" s="259"/>
      <c r="W957" s="259"/>
      <c r="X957" s="259"/>
      <c r="Y957" s="259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259"/>
      <c r="V958" s="259"/>
      <c r="W958" s="259"/>
      <c r="X958" s="259"/>
      <c r="Y958" s="259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259"/>
      <c r="V959" s="259"/>
      <c r="W959" s="259"/>
      <c r="X959" s="259"/>
      <c r="Y959" s="259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259"/>
      <c r="V960" s="259"/>
      <c r="W960" s="259"/>
      <c r="X960" s="259"/>
      <c r="Y960" s="259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259"/>
      <c r="V961" s="259"/>
      <c r="W961" s="259"/>
      <c r="X961" s="259"/>
      <c r="Y961" s="259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259"/>
      <c r="V962" s="259"/>
      <c r="W962" s="259"/>
      <c r="X962" s="259"/>
      <c r="Y962" s="259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259"/>
      <c r="V963" s="259"/>
      <c r="W963" s="259"/>
      <c r="X963" s="259"/>
      <c r="Y963" s="259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259"/>
      <c r="V964" s="259"/>
      <c r="W964" s="259"/>
      <c r="X964" s="259"/>
      <c r="Y964" s="259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259"/>
      <c r="V965" s="259"/>
      <c r="W965" s="259"/>
      <c r="X965" s="259"/>
      <c r="Y965" s="259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259"/>
      <c r="V966" s="259"/>
      <c r="W966" s="259"/>
      <c r="X966" s="259"/>
      <c r="Y966" s="259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259"/>
      <c r="V967" s="259"/>
      <c r="W967" s="259"/>
      <c r="X967" s="259"/>
      <c r="Y967" s="259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259"/>
      <c r="V968" s="259"/>
      <c r="W968" s="259"/>
      <c r="X968" s="259"/>
      <c r="Y968" s="259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259"/>
      <c r="V969" s="259"/>
      <c r="W969" s="259"/>
      <c r="X969" s="259"/>
      <c r="Y969" s="259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259"/>
      <c r="V970" s="259"/>
      <c r="W970" s="259"/>
      <c r="X970" s="259"/>
      <c r="Y970" s="259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259"/>
      <c r="V971" s="259"/>
      <c r="W971" s="259"/>
      <c r="X971" s="259"/>
      <c r="Y971" s="259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259"/>
      <c r="V972" s="259"/>
      <c r="W972" s="259"/>
      <c r="X972" s="259"/>
      <c r="Y972" s="259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259"/>
      <c r="V973" s="259"/>
      <c r="W973" s="259"/>
      <c r="X973" s="259"/>
      <c r="Y973" s="259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259"/>
      <c r="V974" s="259"/>
      <c r="W974" s="259"/>
      <c r="X974" s="259"/>
      <c r="Y974" s="259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259"/>
      <c r="V975" s="259"/>
      <c r="W975" s="259"/>
      <c r="X975" s="259"/>
      <c r="Y975" s="259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259"/>
      <c r="V976" s="259"/>
      <c r="W976" s="259"/>
      <c r="X976" s="259"/>
      <c r="Y976" s="259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259"/>
      <c r="V977" s="259"/>
      <c r="W977" s="259"/>
      <c r="X977" s="259"/>
      <c r="Y977" s="259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259"/>
      <c r="V978" s="259"/>
      <c r="W978" s="259"/>
      <c r="X978" s="259"/>
      <c r="Y978" s="259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259"/>
      <c r="V979" s="259"/>
      <c r="W979" s="259"/>
      <c r="X979" s="259"/>
      <c r="Y979" s="259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259"/>
      <c r="V980" s="259"/>
      <c r="W980" s="259"/>
      <c r="X980" s="259"/>
      <c r="Y980" s="259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259"/>
      <c r="V981" s="259"/>
      <c r="W981" s="259"/>
      <c r="X981" s="259"/>
      <c r="Y981" s="259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259"/>
      <c r="V982" s="259"/>
      <c r="W982" s="259"/>
      <c r="X982" s="259"/>
      <c r="Y982" s="259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259"/>
      <c r="V983" s="259"/>
      <c r="W983" s="259"/>
      <c r="X983" s="259"/>
      <c r="Y983" s="259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259"/>
      <c r="V984" s="259"/>
      <c r="W984" s="259"/>
      <c r="X984" s="259"/>
      <c r="Y984" s="259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259"/>
      <c r="V985" s="259"/>
      <c r="W985" s="259"/>
      <c r="X985" s="259"/>
      <c r="Y985" s="259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259"/>
      <c r="V986" s="259"/>
      <c r="W986" s="259"/>
      <c r="X986" s="259"/>
      <c r="Y986" s="259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259"/>
      <c r="V987" s="259"/>
      <c r="W987" s="259"/>
      <c r="X987" s="259"/>
      <c r="Y987" s="259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259"/>
      <c r="V988" s="259"/>
      <c r="W988" s="259"/>
      <c r="X988" s="259"/>
      <c r="Y988" s="259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259"/>
      <c r="V989" s="259"/>
      <c r="W989" s="259"/>
      <c r="X989" s="259"/>
      <c r="Y989" s="259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259"/>
      <c r="V990" s="259"/>
      <c r="W990" s="259"/>
      <c r="X990" s="259"/>
      <c r="Y990" s="259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259"/>
      <c r="V991" s="259"/>
      <c r="W991" s="259"/>
      <c r="X991" s="259"/>
      <c r="Y991" s="259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259"/>
      <c r="V992" s="259"/>
      <c r="W992" s="259"/>
      <c r="X992" s="259"/>
      <c r="Y992" s="259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259"/>
      <c r="V993" s="259"/>
      <c r="W993" s="259"/>
      <c r="X993" s="259"/>
      <c r="Y993" s="259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259"/>
      <c r="V994" s="259"/>
      <c r="W994" s="259"/>
      <c r="X994" s="259"/>
      <c r="Y994" s="259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259"/>
      <c r="V995" s="259"/>
      <c r="W995" s="259"/>
      <c r="X995" s="259"/>
      <c r="Y995" s="259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259"/>
      <c r="V996" s="259"/>
      <c r="W996" s="259"/>
      <c r="X996" s="259"/>
      <c r="Y996" s="259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259"/>
      <c r="V997" s="259"/>
      <c r="W997" s="259"/>
      <c r="X997" s="259"/>
      <c r="Y997" s="259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259"/>
      <c r="V998" s="259"/>
      <c r="W998" s="259"/>
      <c r="X998" s="259"/>
      <c r="Y998" s="259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259"/>
      <c r="V999" s="259"/>
      <c r="W999" s="259"/>
      <c r="X999" s="259"/>
      <c r="Y999" s="259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259"/>
      <c r="V1000" s="259"/>
      <c r="W1000" s="259"/>
      <c r="X1000" s="259"/>
      <c r="Y1000" s="259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</row>
  </sheetData>
  <mergeCells count="271"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5:T35"/>
    <mergeCell ref="S36:T36"/>
    <mergeCell ref="S34:T34"/>
    <mergeCell ref="S37:T37"/>
    <mergeCell ref="E33:G33"/>
    <mergeCell ref="N33:O33"/>
    <mergeCell ref="E34:G34"/>
    <mergeCell ref="E35:G35"/>
    <mergeCell ref="E36:G36"/>
    <mergeCell ref="E37:G37"/>
    <mergeCell ref="E38:G38"/>
    <mergeCell ref="S33:T33"/>
    <mergeCell ref="S38:T38"/>
    <mergeCell ref="S39:T39"/>
    <mergeCell ref="S40:T40"/>
    <mergeCell ref="S41:T41"/>
    <mergeCell ref="S42:T42"/>
    <mergeCell ref="S43:T43"/>
    <mergeCell ref="E39:G39"/>
    <mergeCell ref="E40:G40"/>
    <mergeCell ref="E41:G41"/>
    <mergeCell ref="E42:G42"/>
    <mergeCell ref="E43:G43"/>
    <mergeCell ref="E44:G44"/>
    <mergeCell ref="E45:G45"/>
    <mergeCell ref="S51:T51"/>
    <mergeCell ref="S52:T52"/>
    <mergeCell ref="S53:T53"/>
    <mergeCell ref="S44:T44"/>
    <mergeCell ref="S45:T45"/>
    <mergeCell ref="S46:T46"/>
    <mergeCell ref="S47:T47"/>
    <mergeCell ref="S48:T48"/>
    <mergeCell ref="S49:T49"/>
    <mergeCell ref="S50:T50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N57:O57"/>
    <mergeCell ref="E58:G58"/>
    <mergeCell ref="E59:G59"/>
    <mergeCell ref="E60:G60"/>
    <mergeCell ref="E61:G61"/>
    <mergeCell ref="E69:G69"/>
    <mergeCell ref="N80:O80"/>
    <mergeCell ref="E84:G84"/>
    <mergeCell ref="E85:G85"/>
    <mergeCell ref="E86:G86"/>
    <mergeCell ref="E87:G87"/>
    <mergeCell ref="E88:G88"/>
    <mergeCell ref="E89:G89"/>
    <mergeCell ref="E62:G62"/>
    <mergeCell ref="E63:G63"/>
    <mergeCell ref="E64:G64"/>
    <mergeCell ref="E65:G65"/>
    <mergeCell ref="E66:G66"/>
    <mergeCell ref="E67:G67"/>
    <mergeCell ref="E68:G68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95:G295"/>
    <mergeCell ref="E296:G296"/>
    <mergeCell ref="E297:G297"/>
    <mergeCell ref="E298:G298"/>
    <mergeCell ref="E299:G299"/>
    <mergeCell ref="E300:G300"/>
    <mergeCell ref="E288:G288"/>
    <mergeCell ref="E289:G289"/>
    <mergeCell ref="E290:G290"/>
    <mergeCell ref="E291:G291"/>
    <mergeCell ref="E292:G292"/>
    <mergeCell ref="E293:G293"/>
    <mergeCell ref="E294:G294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</mergeCells>
  <conditionalFormatting sqref="S58:S77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9">
    <cfRule type="expression" dxfId="4" priority="3">
      <formula>B11="무지출"</formula>
    </cfRule>
  </conditionalFormatting>
  <dataValidations>
    <dataValidation type="list" allowBlank="1" showErrorMessage="1" sqref="M58">
      <formula1>"시장/마트,외식/배달,간식,술/회식,커피숍,기타 식비"</formula1>
    </dataValidation>
    <dataValidation type="list" allowBlank="1" showErrorMessage="1" sqref="M81">
      <formula1>"국민연금,고용보험,소득세,지방소득세,장기요양보험료,휴가지원사업,건강보험"</formula1>
    </dataValidation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5" width="8.86"/>
  </cols>
  <sheetData>
    <row r="1" ht="16.5" customHeight="1">
      <c r="A1" s="111">
        <f>'메인'!$R$3</f>
        <v>2026</v>
      </c>
      <c r="B1" s="112" t="s">
        <v>199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ht="16.5" customHeight="1">
      <c r="A2" s="119">
        <f>'메인'!$G$11</f>
        <v>3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ht="16.5" customHeight="1">
      <c r="A3" s="311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tr">
        <f>'1월'!P5</f>
        <v>필수지출</v>
      </c>
      <c r="Q5" s="49"/>
      <c r="R5" s="312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137"/>
      <c r="K6" s="181"/>
      <c r="L6" s="181"/>
      <c r="M6" s="181"/>
      <c r="N6" s="181"/>
      <c r="O6" s="181"/>
      <c r="P6" s="137"/>
      <c r="Q6" s="137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9.5" customHeight="1">
      <c r="A7" s="10"/>
      <c r="B7" s="138" t="s">
        <v>160</v>
      </c>
      <c r="C7" s="139">
        <f>$C$5-$C$6</f>
        <v>0</v>
      </c>
      <c r="D7" s="10"/>
      <c r="E7" s="10" t="s">
        <v>95</v>
      </c>
      <c r="F7" s="10"/>
      <c r="G7" s="10"/>
      <c r="H7" s="10"/>
      <c r="I7" s="10"/>
      <c r="J7" s="140"/>
      <c r="K7" s="262"/>
      <c r="L7" s="262"/>
      <c r="M7" s="262"/>
      <c r="N7" s="262"/>
      <c r="O7" s="262"/>
      <c r="P7" s="140"/>
      <c r="Q7" s="140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9.5" customHeight="1">
      <c r="A8" s="10"/>
      <c r="B8" s="138"/>
      <c r="C8" s="139"/>
      <c r="D8" s="10"/>
      <c r="E8" s="10"/>
      <c r="F8" s="10"/>
      <c r="G8" s="141" t="s">
        <v>161</v>
      </c>
      <c r="H8" s="142">
        <f>COUNTIF(B10:H28,"무지출")</f>
        <v>31</v>
      </c>
      <c r="I8" s="10"/>
      <c r="J8" s="313"/>
      <c r="K8" s="314"/>
      <c r="L8" s="314"/>
      <c r="M8" s="314"/>
      <c r="N8" s="314"/>
      <c r="O8" s="314"/>
      <c r="P8" s="313"/>
      <c r="Q8" s="313"/>
      <c r="R8" s="314"/>
      <c r="S8" s="314"/>
      <c r="T8" s="314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ht="19.5" customHeight="1">
      <c r="A11" s="10"/>
      <c r="B11" s="153">
        <f>DATE($A$1,$A$2,1)-WEEKDAY(DATE($A$1,$A$2,1))+1</f>
        <v>46082</v>
      </c>
      <c r="C11" s="154">
        <f t="shared" ref="C11:H11" si="4">B11+1</f>
        <v>46083</v>
      </c>
      <c r="D11" s="154">
        <f t="shared" si="4"/>
        <v>46084</v>
      </c>
      <c r="E11" s="154">
        <f t="shared" si="4"/>
        <v>46085</v>
      </c>
      <c r="F11" s="154">
        <f t="shared" si="4"/>
        <v>46086</v>
      </c>
      <c r="G11" s="154">
        <f t="shared" si="4"/>
        <v>46087</v>
      </c>
      <c r="H11" s="155">
        <f t="shared" si="4"/>
        <v>46088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VLOOKUP(J11,'예산'!$B$41:$N$52,4,FALSE)</f>
        <v/>
      </c>
      <c r="M11" s="158">
        <f t="shared" ref="M11:M22" si="7">L11-K11</f>
        <v>0</v>
      </c>
      <c r="N11" s="264">
        <f>VLOOKUP(J11,'2월'!$J$10:$K$23,2,FALSE)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>무지출</v>
      </c>
      <c r="C12" s="161" t="str">
        <f t="shared" si="5"/>
        <v>무지출</v>
      </c>
      <c r="D12" s="161" t="str">
        <f t="shared" si="5"/>
        <v>무지출</v>
      </c>
      <c r="E12" s="161" t="str">
        <f t="shared" si="5"/>
        <v>무지출</v>
      </c>
      <c r="F12" s="161" t="str">
        <f t="shared" si="5"/>
        <v>무지출</v>
      </c>
      <c r="G12" s="161" t="str">
        <f t="shared" si="5"/>
        <v>무지출</v>
      </c>
      <c r="H12" s="266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VLOOKUP(J12,'예산'!$B$41:$N$52,4,FALSE)</f>
        <v/>
      </c>
      <c r="M12" s="158">
        <f t="shared" si="7"/>
        <v>0</v>
      </c>
      <c r="N12" s="264">
        <f>VLOOKUP(J12,'2월'!$J$10:$K$23,2,FALSE)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VLOOKUP(J13,'예산'!$B$41:$N$52,4,FALSE)</f>
        <v/>
      </c>
      <c r="M13" s="158">
        <f t="shared" si="7"/>
        <v>0</v>
      </c>
      <c r="N13" s="264">
        <f>VLOOKUP(J13,'2월'!$J$10:$K$23,2,FALSE)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ht="19.5" customHeight="1">
      <c r="A14" s="10"/>
      <c r="B14" s="153">
        <f t="shared" ref="B14:H14" si="9">B11+7</f>
        <v>46089</v>
      </c>
      <c r="C14" s="154">
        <f t="shared" si="9"/>
        <v>46090</v>
      </c>
      <c r="D14" s="154">
        <f t="shared" si="9"/>
        <v>46091</v>
      </c>
      <c r="E14" s="154">
        <f t="shared" si="9"/>
        <v>46092</v>
      </c>
      <c r="F14" s="154">
        <f t="shared" si="9"/>
        <v>46093</v>
      </c>
      <c r="G14" s="154">
        <f t="shared" si="9"/>
        <v>46094</v>
      </c>
      <c r="H14" s="165">
        <f t="shared" si="9"/>
        <v>46095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VLOOKUP(J14,'예산'!$B$41:$N$52,4,FALSE)</f>
        <v/>
      </c>
      <c r="M14" s="158">
        <f t="shared" si="7"/>
        <v>0</v>
      </c>
      <c r="N14" s="264">
        <f>VLOOKUP(J14,'2월'!$J$10:$K$23,2,FALSE)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ht="19.5" customHeight="1">
      <c r="A15" s="10"/>
      <c r="B15" s="161" t="str">
        <f t="shared" ref="B15:H15" si="10">IF(MONTH(B14)&lt;&gt;$A$2,"",IF(AND(SUMIF($J$81:$J$300,B14,$R$81:$R$300)=0,B14&lt;=TODAY()),"무지출",SUMIF($J$81:$J$300,B14,$R$81:$R$300)))</f>
        <v>무지출</v>
      </c>
      <c r="C15" s="161" t="str">
        <f t="shared" si="10"/>
        <v>무지출</v>
      </c>
      <c r="D15" s="161" t="str">
        <f t="shared" si="10"/>
        <v>무지출</v>
      </c>
      <c r="E15" s="161" t="str">
        <f t="shared" si="10"/>
        <v>무지출</v>
      </c>
      <c r="F15" s="161" t="str">
        <f t="shared" si="10"/>
        <v>무지출</v>
      </c>
      <c r="G15" s="161" t="str">
        <f t="shared" si="10"/>
        <v>무지출</v>
      </c>
      <c r="H15" s="266" t="str">
        <f t="shared" si="10"/>
        <v>무지출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VLOOKUP(J15,'예산'!$B$41:$N$52,4,FALSE)</f>
        <v/>
      </c>
      <c r="M15" s="158">
        <f t="shared" si="7"/>
        <v>0</v>
      </c>
      <c r="N15" s="264">
        <f>VLOOKUP(J15,'2월'!$J$10:$K$23,2,FALSE)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315"/>
      <c r="X15" s="171"/>
      <c r="Y15" s="171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VLOOKUP(J16,'예산'!$B$41:$N$52,4,FALSE)</f>
        <v/>
      </c>
      <c r="M16" s="158">
        <f t="shared" si="7"/>
        <v>0</v>
      </c>
      <c r="N16" s="264">
        <f>VLOOKUP(J16,'2월'!$J$10:$K$23,2,FALSE)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315"/>
      <c r="X16" s="171"/>
      <c r="Y16" s="171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ht="19.5" customHeight="1">
      <c r="A17" s="10"/>
      <c r="B17" s="153">
        <f t="shared" ref="B17:H17" si="11">B11+14</f>
        <v>46096</v>
      </c>
      <c r="C17" s="154">
        <f t="shared" si="11"/>
        <v>46097</v>
      </c>
      <c r="D17" s="154">
        <f t="shared" si="11"/>
        <v>46098</v>
      </c>
      <c r="E17" s="154">
        <f t="shared" si="11"/>
        <v>46099</v>
      </c>
      <c r="F17" s="154">
        <f t="shared" si="11"/>
        <v>46100</v>
      </c>
      <c r="G17" s="154">
        <f t="shared" si="11"/>
        <v>46101</v>
      </c>
      <c r="H17" s="165">
        <f t="shared" si="11"/>
        <v>46102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VLOOKUP(J17,'예산'!$B$41:$N$52,4,FALSE)</f>
        <v/>
      </c>
      <c r="M17" s="158">
        <f t="shared" si="7"/>
        <v>0</v>
      </c>
      <c r="N17" s="264">
        <f>VLOOKUP(J17,'2월'!$J$10:$K$23,2,FALSE)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315"/>
      <c r="X17" s="171"/>
      <c r="Y17" s="171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ht="19.5" customHeight="1">
      <c r="A18" s="10"/>
      <c r="B18" s="161" t="str">
        <f t="shared" ref="B18:H18" si="12">IF(MONTH(B17)&lt;&gt;$A$2,"",IF(AND(SUMIF($J$81:$J$300,B17,$R$81:$R$300)=0,B17&lt;=TODAY()),"무지출",SUMIF($J$81:$J$300,B17,$R$81:$R$300)))</f>
        <v>무지출</v>
      </c>
      <c r="C18" s="161" t="str">
        <f t="shared" si="12"/>
        <v>무지출</v>
      </c>
      <c r="D18" s="161" t="str">
        <f t="shared" si="12"/>
        <v>무지출</v>
      </c>
      <c r="E18" s="161" t="str">
        <f t="shared" si="12"/>
        <v>무지출</v>
      </c>
      <c r="F18" s="161" t="str">
        <f t="shared" si="12"/>
        <v>무지출</v>
      </c>
      <c r="G18" s="161" t="str">
        <f t="shared" si="12"/>
        <v>무지출</v>
      </c>
      <c r="H18" s="266" t="str">
        <f t="shared" si="12"/>
        <v>무지출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VLOOKUP(J18,'예산'!$B$41:$N$52,4,FALSE)</f>
        <v/>
      </c>
      <c r="M18" s="158">
        <f t="shared" si="7"/>
        <v>0</v>
      </c>
      <c r="N18" s="264">
        <f>VLOOKUP(J18,'2월'!$J$10:$K$23,2,FALSE)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316"/>
      <c r="W18" s="315"/>
      <c r="X18" s="171"/>
      <c r="Y18" s="171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VLOOKUP(J19,'예산'!$B$41:$N$52,4,FALSE)</f>
        <v/>
      </c>
      <c r="M19" s="158">
        <f t="shared" si="7"/>
        <v>0</v>
      </c>
      <c r="N19" s="264">
        <f>VLOOKUP(J19,'2월'!$J$10:$K$23,2,FALSE)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316"/>
      <c r="W19" s="315"/>
      <c r="X19" s="171"/>
      <c r="Y19" s="171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ht="19.5" customHeight="1">
      <c r="A20" s="10"/>
      <c r="B20" s="153">
        <f t="shared" ref="B20:H20" si="13">B11+21</f>
        <v>46103</v>
      </c>
      <c r="C20" s="154">
        <f t="shared" si="13"/>
        <v>46104</v>
      </c>
      <c r="D20" s="154">
        <f t="shared" si="13"/>
        <v>46105</v>
      </c>
      <c r="E20" s="154">
        <f t="shared" si="13"/>
        <v>46106</v>
      </c>
      <c r="F20" s="154">
        <f t="shared" si="13"/>
        <v>46107</v>
      </c>
      <c r="G20" s="154">
        <f t="shared" si="13"/>
        <v>46108</v>
      </c>
      <c r="H20" s="165">
        <f t="shared" si="13"/>
        <v>46109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VLOOKUP(J20,'예산'!$B$41:$N$52,4,FALSE)</f>
        <v/>
      </c>
      <c r="M20" s="158">
        <f t="shared" si="7"/>
        <v>0</v>
      </c>
      <c r="N20" s="264">
        <f>VLOOKUP(J20,'2월'!$J$10:$K$23,2,FALSE)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316"/>
      <c r="W20" s="315"/>
      <c r="X20" s="171"/>
      <c r="Y20" s="171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ht="19.5" customHeight="1">
      <c r="A21" s="10"/>
      <c r="B21" s="161" t="str">
        <f t="shared" ref="B21:H21" si="14">IF(MONTH(B20)&lt;&gt;$A$2,"",IF(AND(SUMIF($J$81:$J$300,B20,$R$81:$R$300)=0,B20&lt;=TODAY()),"무지출",SUMIF($J$81:$J$300,B20,$R$81:$R$300)))</f>
        <v>무지출</v>
      </c>
      <c r="C21" s="161" t="str">
        <f t="shared" si="14"/>
        <v>무지출</v>
      </c>
      <c r="D21" s="161" t="str">
        <f t="shared" si="14"/>
        <v>무지출</v>
      </c>
      <c r="E21" s="161" t="str">
        <f t="shared" si="14"/>
        <v>무지출</v>
      </c>
      <c r="F21" s="161" t="str">
        <f t="shared" si="14"/>
        <v>무지출</v>
      </c>
      <c r="G21" s="161" t="str">
        <f t="shared" si="14"/>
        <v>무지출</v>
      </c>
      <c r="H21" s="266" t="str">
        <f t="shared" si="14"/>
        <v>무지출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VLOOKUP(J21,'예산'!$B$41:$N$52,4,FALSE)</f>
        <v/>
      </c>
      <c r="M21" s="158">
        <f t="shared" si="7"/>
        <v>0</v>
      </c>
      <c r="N21" s="264">
        <f>VLOOKUP(J21,'2월'!$J$10:$K$23,2,FALSE)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316"/>
      <c r="W21" s="315"/>
      <c r="X21" s="171"/>
      <c r="Y21" s="171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VLOOKUP(J22,'예산'!$B$41:$N$52,4,FALSE)</f>
        <v/>
      </c>
      <c r="M22" s="179">
        <f t="shared" si="7"/>
        <v>0</v>
      </c>
      <c r="N22" s="268">
        <f>VLOOKUP(J22,'2월'!$J$10:$K$23,2,FALSE)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316"/>
      <c r="W22" s="315"/>
      <c r="X22" s="171"/>
      <c r="Y22" s="171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ht="19.5" customHeight="1">
      <c r="A23" s="10"/>
      <c r="B23" s="153">
        <f t="shared" ref="B23:H23" si="15">B11+28</f>
        <v>46110</v>
      </c>
      <c r="C23" s="154">
        <f t="shared" si="15"/>
        <v>46111</v>
      </c>
      <c r="D23" s="154">
        <f t="shared" si="15"/>
        <v>46112</v>
      </c>
      <c r="E23" s="154">
        <f t="shared" si="15"/>
        <v>46113</v>
      </c>
      <c r="F23" s="154">
        <f t="shared" si="15"/>
        <v>46114</v>
      </c>
      <c r="G23" s="154">
        <f t="shared" si="15"/>
        <v>46115</v>
      </c>
      <c r="H23" s="165">
        <f t="shared" si="15"/>
        <v>46116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316"/>
      <c r="W23" s="315"/>
      <c r="X23" s="171"/>
      <c r="Y23" s="171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ht="19.5" customHeight="1">
      <c r="A24" s="10"/>
      <c r="B24" s="161" t="str">
        <f t="shared" ref="B24:H24" si="16">IF(MONTH(B23)&lt;&gt;$A$2,"",IF(AND(SUMIF($J$81:$J$300,B23,$R$81:$R$300)=0,B23&lt;=TODAY()),"무지출",SUMIF($J$81:$J$300,B23,$R$81:$R$300)))</f>
        <v>무지출</v>
      </c>
      <c r="C24" s="161" t="str">
        <f t="shared" si="16"/>
        <v>무지출</v>
      </c>
      <c r="D24" s="161" t="str">
        <f t="shared" si="16"/>
        <v>무지출</v>
      </c>
      <c r="E24" s="161" t="str">
        <f t="shared" si="16"/>
        <v/>
      </c>
      <c r="F24" s="161" t="str">
        <f t="shared" si="16"/>
        <v/>
      </c>
      <c r="G24" s="161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316"/>
      <c r="W24" s="315"/>
      <c r="X24" s="171"/>
      <c r="Y24" s="171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316"/>
      <c r="W25" s="315"/>
      <c r="X25" s="171"/>
      <c r="Y25" s="171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ht="19.5" customHeight="1">
      <c r="A26" s="10"/>
      <c r="B26" s="153">
        <f t="shared" ref="B26:H26" si="17">B11+35</f>
        <v>46117</v>
      </c>
      <c r="C26" s="154">
        <f t="shared" si="17"/>
        <v>46118</v>
      </c>
      <c r="D26" s="154">
        <f t="shared" si="17"/>
        <v>46119</v>
      </c>
      <c r="E26" s="154">
        <f t="shared" si="17"/>
        <v>46120</v>
      </c>
      <c r="F26" s="154">
        <f t="shared" si="17"/>
        <v>46121</v>
      </c>
      <c r="G26" s="154">
        <f t="shared" si="17"/>
        <v>46122</v>
      </c>
      <c r="H26" s="165">
        <f t="shared" si="17"/>
        <v>46123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316"/>
      <c r="W26" s="315"/>
      <c r="X26" s="171"/>
      <c r="Y26" s="171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ht="19.5" customHeight="1">
      <c r="A27" s="10"/>
      <c r="B27" s="161" t="str">
        <f t="shared" ref="B27:H27" si="18">IF(MONTH(B26)&lt;&gt;$A$2,"",IF(AND(SUMIF($J$81:$J$300,B26,$R$81:$R$300)=0,B26&lt;=TODAY()),"무지출",SUMIF($J$81:$J$300,B26,$R$81:$R$300)))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316"/>
      <c r="W27" s="315"/>
      <c r="X27" s="171"/>
      <c r="Y27" s="171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316"/>
      <c r="W28" s="315"/>
      <c r="X28" s="171"/>
      <c r="Y28" s="171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ht="9.75" customHeight="1">
      <c r="A31" s="10"/>
      <c r="B31" s="222"/>
      <c r="C31" s="222"/>
      <c r="D31" s="222"/>
      <c r="E31" s="222"/>
      <c r="F31" s="222"/>
      <c r="G31" s="222"/>
      <c r="H31" s="222"/>
      <c r="I31" s="10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ht="19.5" customHeight="1">
      <c r="A32" s="10"/>
      <c r="B32" s="130" t="str">
        <f>'1월'!B32</f>
        <v>고정수입</v>
      </c>
      <c r="C32" s="318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318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10"/>
      <c r="V32" s="51"/>
      <c r="W32" s="278"/>
      <c r="X32" s="12"/>
      <c r="Y32" s="319"/>
      <c r="Z32" s="12"/>
      <c r="AA32" s="51"/>
      <c r="AB32" s="320"/>
      <c r="AC32" s="223"/>
      <c r="AD32" s="186"/>
      <c r="AE32" s="10"/>
      <c r="AF32" s="12"/>
      <c r="AG32" s="12"/>
      <c r="AH32" s="12"/>
      <c r="AI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229"/>
      <c r="X33" s="229"/>
      <c r="Y33" s="229"/>
      <c r="Z33" s="12"/>
      <c r="AA33" s="229"/>
      <c r="AB33" s="229"/>
      <c r="AC33" s="229"/>
      <c r="AD33" s="229"/>
      <c r="AE33" s="229"/>
      <c r="AF33" s="229"/>
      <c r="AG33" s="229"/>
      <c r="AH33" s="229"/>
      <c r="AI33" s="229"/>
    </row>
    <row r="34" ht="18.0" customHeight="1">
      <c r="A34" s="10"/>
      <c r="B34" s="213"/>
      <c r="C34" s="209"/>
      <c r="D34" s="209"/>
      <c r="E34" s="194"/>
      <c r="F34" s="195"/>
      <c r="G34" s="196"/>
      <c r="H34" s="197"/>
      <c r="I34" s="129"/>
      <c r="J34" s="198"/>
      <c r="K34" s="209"/>
      <c r="L34" s="209"/>
      <c r="M34" s="209"/>
      <c r="N34" s="321"/>
      <c r="O34" s="196"/>
      <c r="P34" s="201"/>
      <c r="Q34" s="202"/>
      <c r="R34" s="203" t="str">
        <f t="shared" ref="R34:R53" si="19">IF(P34="","",P34-Q34)</f>
        <v/>
      </c>
      <c r="S34" s="194"/>
      <c r="T34" s="280"/>
      <c r="U34" s="10"/>
      <c r="V34" s="214"/>
      <c r="W34" s="219"/>
      <c r="X34" s="219"/>
      <c r="Y34" s="283"/>
      <c r="Z34" s="129"/>
      <c r="AA34" s="214"/>
      <c r="AB34" s="219"/>
      <c r="AC34" s="219"/>
      <c r="AD34" s="219"/>
      <c r="AE34" s="221"/>
      <c r="AF34" s="284"/>
      <c r="AG34" s="217"/>
      <c r="AH34" s="285"/>
      <c r="AI34" s="221"/>
    </row>
    <row r="35" ht="18.0" customHeight="1">
      <c r="A35" s="10"/>
      <c r="B35" s="213"/>
      <c r="C35" s="77"/>
      <c r="D35" s="77"/>
      <c r="E35" s="206"/>
      <c r="F35" s="207"/>
      <c r="G35" s="208"/>
      <c r="H35" s="201"/>
      <c r="I35" s="129"/>
      <c r="J35" s="198"/>
      <c r="K35" s="209"/>
      <c r="L35" s="209"/>
      <c r="M35" s="209"/>
      <c r="N35" s="241"/>
      <c r="O35" s="208"/>
      <c r="P35" s="201"/>
      <c r="Q35" s="202"/>
      <c r="R35" s="203" t="str">
        <f t="shared" si="19"/>
        <v/>
      </c>
      <c r="S35" s="206"/>
      <c r="T35" s="286"/>
      <c r="U35" s="10"/>
      <c r="V35" s="214"/>
      <c r="W35" s="219"/>
      <c r="X35" s="219"/>
      <c r="Y35" s="283"/>
      <c r="Z35" s="129"/>
      <c r="AA35" s="214"/>
      <c r="AB35" s="219"/>
      <c r="AC35" s="219"/>
      <c r="AD35" s="219"/>
      <c r="AE35" s="221"/>
      <c r="AF35" s="284"/>
      <c r="AG35" s="217"/>
      <c r="AH35" s="285"/>
      <c r="AI35" s="221"/>
    </row>
    <row r="36" ht="18.0" customHeight="1">
      <c r="A36" s="10"/>
      <c r="B36" s="213"/>
      <c r="C36" s="77"/>
      <c r="D36" s="77"/>
      <c r="E36" s="206"/>
      <c r="F36" s="207"/>
      <c r="G36" s="208"/>
      <c r="H36" s="201"/>
      <c r="I36" s="129"/>
      <c r="J36" s="198"/>
      <c r="K36" s="209"/>
      <c r="L36" s="209"/>
      <c r="M36" s="209"/>
      <c r="N36" s="241"/>
      <c r="O36" s="208"/>
      <c r="P36" s="201"/>
      <c r="Q36" s="202"/>
      <c r="R36" s="203" t="str">
        <f t="shared" si="19"/>
        <v/>
      </c>
      <c r="S36" s="206"/>
      <c r="T36" s="286"/>
      <c r="U36" s="10"/>
      <c r="V36" s="214"/>
      <c r="W36" s="219"/>
      <c r="X36" s="219"/>
      <c r="Y36" s="283"/>
      <c r="Z36" s="129"/>
      <c r="AA36" s="214"/>
      <c r="AB36" s="219"/>
      <c r="AC36" s="219"/>
      <c r="AD36" s="219"/>
      <c r="AE36" s="221"/>
      <c r="AF36" s="284"/>
      <c r="AG36" s="217"/>
      <c r="AH36" s="285"/>
      <c r="AI36" s="221"/>
    </row>
    <row r="37" ht="18.0" customHeight="1">
      <c r="A37" s="10"/>
      <c r="B37" s="213"/>
      <c r="C37" s="77"/>
      <c r="D37" s="77"/>
      <c r="E37" s="206"/>
      <c r="F37" s="207"/>
      <c r="G37" s="208"/>
      <c r="H37" s="201"/>
      <c r="I37" s="129"/>
      <c r="J37" s="198"/>
      <c r="K37" s="209"/>
      <c r="L37" s="209"/>
      <c r="M37" s="209"/>
      <c r="N37" s="241"/>
      <c r="O37" s="208"/>
      <c r="P37" s="201"/>
      <c r="Q37" s="202"/>
      <c r="R37" s="203" t="str">
        <f t="shared" si="19"/>
        <v/>
      </c>
      <c r="S37" s="206"/>
      <c r="T37" s="286"/>
      <c r="U37" s="10"/>
      <c r="V37" s="214"/>
      <c r="W37" s="219"/>
      <c r="X37" s="219"/>
      <c r="Y37" s="283"/>
      <c r="Z37" s="129"/>
      <c r="AA37" s="214"/>
      <c r="AB37" s="219"/>
      <c r="AC37" s="219"/>
      <c r="AD37" s="219"/>
      <c r="AE37" s="221"/>
      <c r="AF37" s="284"/>
      <c r="AG37" s="217"/>
      <c r="AH37" s="285"/>
      <c r="AI37" s="221"/>
    </row>
    <row r="38" ht="18.0" customHeight="1">
      <c r="A38" s="10"/>
      <c r="B38" s="198"/>
      <c r="C38" s="77"/>
      <c r="D38" s="77"/>
      <c r="E38" s="206"/>
      <c r="F38" s="207"/>
      <c r="G38" s="208"/>
      <c r="H38" s="201"/>
      <c r="I38" s="129"/>
      <c r="J38" s="198"/>
      <c r="K38" s="209"/>
      <c r="L38" s="209"/>
      <c r="M38" s="209"/>
      <c r="N38" s="241"/>
      <c r="O38" s="208"/>
      <c r="P38" s="201"/>
      <c r="Q38" s="202"/>
      <c r="R38" s="203" t="str">
        <f t="shared" si="19"/>
        <v/>
      </c>
      <c r="S38" s="206"/>
      <c r="T38" s="286"/>
      <c r="U38" s="10"/>
      <c r="V38" s="214"/>
      <c r="W38" s="219"/>
      <c r="X38" s="219"/>
      <c r="Y38" s="283"/>
      <c r="Z38" s="129"/>
      <c r="AA38" s="214"/>
      <c r="AB38" s="219"/>
      <c r="AC38" s="219"/>
      <c r="AD38" s="219"/>
      <c r="AE38" s="221"/>
      <c r="AF38" s="284"/>
      <c r="AG38" s="217"/>
      <c r="AH38" s="285"/>
      <c r="AI38" s="221"/>
    </row>
    <row r="39" ht="18.0" customHeight="1">
      <c r="A39" s="10"/>
      <c r="B39" s="198"/>
      <c r="C39" s="77"/>
      <c r="D39" s="77"/>
      <c r="E39" s="206"/>
      <c r="F39" s="207"/>
      <c r="G39" s="208"/>
      <c r="H39" s="201"/>
      <c r="I39" s="129"/>
      <c r="J39" s="198"/>
      <c r="K39" s="209"/>
      <c r="L39" s="209"/>
      <c r="M39" s="209"/>
      <c r="N39" s="241"/>
      <c r="O39" s="208"/>
      <c r="P39" s="201"/>
      <c r="Q39" s="202"/>
      <c r="R39" s="203" t="str">
        <f t="shared" si="19"/>
        <v/>
      </c>
      <c r="S39" s="287"/>
      <c r="T39" s="286"/>
      <c r="U39" s="10"/>
      <c r="V39" s="214"/>
      <c r="W39" s="219"/>
      <c r="X39" s="219"/>
      <c r="Y39" s="283"/>
      <c r="Z39" s="129"/>
      <c r="AA39" s="214"/>
      <c r="AB39" s="219"/>
      <c r="AC39" s="219"/>
      <c r="AD39" s="219"/>
      <c r="AE39" s="221"/>
      <c r="AF39" s="284"/>
      <c r="AG39" s="217"/>
      <c r="AH39" s="285"/>
      <c r="AI39" s="221"/>
    </row>
    <row r="40" ht="18.0" customHeight="1">
      <c r="A40" s="10"/>
      <c r="B40" s="198"/>
      <c r="C40" s="77"/>
      <c r="D40" s="77"/>
      <c r="E40" s="206"/>
      <c r="F40" s="207"/>
      <c r="G40" s="208"/>
      <c r="H40" s="201"/>
      <c r="I40" s="129"/>
      <c r="J40" s="198"/>
      <c r="K40" s="209"/>
      <c r="L40" s="209"/>
      <c r="M40" s="209"/>
      <c r="N40" s="241"/>
      <c r="O40" s="208"/>
      <c r="P40" s="202"/>
      <c r="Q40" s="202"/>
      <c r="R40" s="203" t="str">
        <f t="shared" si="19"/>
        <v/>
      </c>
      <c r="S40" s="206"/>
      <c r="T40" s="286"/>
      <c r="U40" s="10"/>
      <c r="V40" s="214"/>
      <c r="W40" s="219"/>
      <c r="X40" s="219"/>
      <c r="Y40" s="283"/>
      <c r="Z40" s="129"/>
      <c r="AA40" s="214"/>
      <c r="AB40" s="219"/>
      <c r="AC40" s="219"/>
      <c r="AD40" s="219"/>
      <c r="AE40" s="221"/>
      <c r="AF40" s="284"/>
      <c r="AG40" s="217"/>
      <c r="AH40" s="285"/>
      <c r="AI40" s="221"/>
    </row>
    <row r="41" ht="18.0" customHeight="1">
      <c r="A41" s="10"/>
      <c r="B41" s="198"/>
      <c r="C41" s="77"/>
      <c r="D41" s="77"/>
      <c r="E41" s="206"/>
      <c r="F41" s="207"/>
      <c r="G41" s="208"/>
      <c r="H41" s="201"/>
      <c r="I41" s="129"/>
      <c r="J41" s="198"/>
      <c r="K41" s="209"/>
      <c r="L41" s="209"/>
      <c r="M41" s="209"/>
      <c r="N41" s="241"/>
      <c r="O41" s="208"/>
      <c r="P41" s="202"/>
      <c r="Q41" s="202"/>
      <c r="R41" s="203" t="str">
        <f t="shared" si="19"/>
        <v/>
      </c>
      <c r="S41" s="206"/>
      <c r="T41" s="286"/>
      <c r="U41" s="10"/>
      <c r="V41" s="214"/>
      <c r="W41" s="219"/>
      <c r="X41" s="219"/>
      <c r="Y41" s="283"/>
      <c r="Z41" s="129"/>
      <c r="AA41" s="214"/>
      <c r="AB41" s="219"/>
      <c r="AC41" s="219"/>
      <c r="AD41" s="219"/>
      <c r="AE41" s="221"/>
      <c r="AF41" s="284"/>
      <c r="AG41" s="217"/>
      <c r="AH41" s="285"/>
      <c r="AI41" s="221"/>
    </row>
    <row r="42" ht="18.0" customHeight="1">
      <c r="A42" s="10"/>
      <c r="B42" s="198"/>
      <c r="C42" s="77"/>
      <c r="D42" s="77"/>
      <c r="E42" s="206"/>
      <c r="F42" s="207"/>
      <c r="G42" s="208"/>
      <c r="H42" s="201"/>
      <c r="I42" s="129"/>
      <c r="J42" s="198"/>
      <c r="K42" s="209"/>
      <c r="L42" s="209"/>
      <c r="M42" s="209"/>
      <c r="N42" s="241"/>
      <c r="O42" s="208"/>
      <c r="P42" s="202"/>
      <c r="Q42" s="202"/>
      <c r="R42" s="203" t="str">
        <f t="shared" si="19"/>
        <v/>
      </c>
      <c r="S42" s="287"/>
      <c r="T42" s="286"/>
      <c r="U42" s="10"/>
      <c r="V42" s="214"/>
      <c r="W42" s="219"/>
      <c r="X42" s="219"/>
      <c r="Y42" s="283"/>
      <c r="Z42" s="129"/>
      <c r="AA42" s="214"/>
      <c r="AB42" s="219"/>
      <c r="AC42" s="219"/>
      <c r="AD42" s="219"/>
      <c r="AE42" s="221"/>
      <c r="AF42" s="284"/>
      <c r="AG42" s="217"/>
      <c r="AH42" s="285"/>
      <c r="AI42" s="221"/>
    </row>
    <row r="43" ht="18.0" customHeight="1">
      <c r="A43" s="10"/>
      <c r="B43" s="198"/>
      <c r="C43" s="77"/>
      <c r="D43" s="77"/>
      <c r="E43" s="206"/>
      <c r="F43" s="207"/>
      <c r="G43" s="208"/>
      <c r="H43" s="201"/>
      <c r="I43" s="129"/>
      <c r="J43" s="198"/>
      <c r="K43" s="209"/>
      <c r="L43" s="209"/>
      <c r="M43" s="209"/>
      <c r="N43" s="241"/>
      <c r="O43" s="208"/>
      <c r="P43" s="212"/>
      <c r="Q43" s="212"/>
      <c r="R43" s="203" t="str">
        <f t="shared" si="19"/>
        <v/>
      </c>
      <c r="S43" s="287"/>
      <c r="T43" s="286"/>
      <c r="U43" s="10"/>
      <c r="V43" s="214"/>
      <c r="W43" s="219"/>
      <c r="X43" s="219"/>
      <c r="Y43" s="283"/>
      <c r="Z43" s="129"/>
      <c r="AA43" s="214"/>
      <c r="AB43" s="219"/>
      <c r="AC43" s="219"/>
      <c r="AD43" s="219"/>
      <c r="AE43" s="221"/>
      <c r="AF43" s="284"/>
      <c r="AG43" s="217"/>
      <c r="AH43" s="285"/>
      <c r="AI43" s="221"/>
    </row>
    <row r="44" ht="18.0" customHeight="1">
      <c r="A44" s="10"/>
      <c r="B44" s="198"/>
      <c r="C44" s="77"/>
      <c r="D44" s="77"/>
      <c r="E44" s="206"/>
      <c r="F44" s="207"/>
      <c r="G44" s="208"/>
      <c r="H44" s="201"/>
      <c r="I44" s="129"/>
      <c r="J44" s="213"/>
      <c r="K44" s="209"/>
      <c r="L44" s="209"/>
      <c r="M44" s="209"/>
      <c r="N44" s="241"/>
      <c r="O44" s="208"/>
      <c r="P44" s="212"/>
      <c r="Q44" s="212"/>
      <c r="R44" s="203" t="str">
        <f t="shared" si="19"/>
        <v/>
      </c>
      <c r="S44" s="287"/>
      <c r="T44" s="286"/>
      <c r="U44" s="10"/>
      <c r="V44" s="214"/>
      <c r="W44" s="219"/>
      <c r="X44" s="219"/>
      <c r="Y44" s="283"/>
      <c r="Z44" s="129"/>
      <c r="AA44" s="214"/>
      <c r="AB44" s="219"/>
      <c r="AC44" s="219"/>
      <c r="AD44" s="219"/>
      <c r="AE44" s="221"/>
      <c r="AF44" s="284"/>
      <c r="AG44" s="217"/>
      <c r="AH44" s="285"/>
      <c r="AI44" s="221"/>
    </row>
    <row r="45" ht="18.0" customHeight="1">
      <c r="A45" s="10"/>
      <c r="B45" s="198"/>
      <c r="C45" s="77"/>
      <c r="D45" s="77"/>
      <c r="E45" s="206"/>
      <c r="F45" s="207"/>
      <c r="G45" s="208"/>
      <c r="H45" s="201"/>
      <c r="I45" s="129"/>
      <c r="J45" s="213"/>
      <c r="K45" s="209"/>
      <c r="L45" s="209"/>
      <c r="M45" s="209"/>
      <c r="N45" s="241"/>
      <c r="O45" s="208"/>
      <c r="P45" s="212"/>
      <c r="Q45" s="212"/>
      <c r="R45" s="203" t="str">
        <f t="shared" si="19"/>
        <v/>
      </c>
      <c r="S45" s="287"/>
      <c r="T45" s="286"/>
      <c r="U45" s="10"/>
      <c r="V45" s="214"/>
      <c r="W45" s="219"/>
      <c r="X45" s="219"/>
      <c r="Y45" s="283"/>
      <c r="Z45" s="129"/>
      <c r="AA45" s="214"/>
      <c r="AB45" s="219"/>
      <c r="AC45" s="219"/>
      <c r="AD45" s="219"/>
      <c r="AE45" s="221"/>
      <c r="AF45" s="284"/>
      <c r="AG45" s="217"/>
      <c r="AH45" s="285"/>
      <c r="AI45" s="221"/>
    </row>
    <row r="46" ht="18.0" customHeight="1">
      <c r="A46" s="10"/>
      <c r="B46" s="198"/>
      <c r="C46" s="77"/>
      <c r="D46" s="77"/>
      <c r="E46" s="206"/>
      <c r="F46" s="207"/>
      <c r="G46" s="208"/>
      <c r="H46" s="201"/>
      <c r="I46" s="129"/>
      <c r="J46" s="213"/>
      <c r="K46" s="209"/>
      <c r="L46" s="209"/>
      <c r="M46" s="209"/>
      <c r="N46" s="241"/>
      <c r="O46" s="208"/>
      <c r="P46" s="212"/>
      <c r="Q46" s="212"/>
      <c r="R46" s="203" t="str">
        <f t="shared" si="19"/>
        <v/>
      </c>
      <c r="S46" s="287"/>
      <c r="T46" s="286"/>
      <c r="U46" s="10"/>
      <c r="V46" s="214"/>
      <c r="W46" s="219"/>
      <c r="X46" s="219"/>
      <c r="Y46" s="283"/>
      <c r="Z46" s="129"/>
      <c r="AA46" s="214"/>
      <c r="AB46" s="219"/>
      <c r="AC46" s="219"/>
      <c r="AD46" s="219"/>
      <c r="AE46" s="221"/>
      <c r="AF46" s="284"/>
      <c r="AG46" s="217"/>
      <c r="AH46" s="285"/>
      <c r="AI46" s="221"/>
    </row>
    <row r="47" ht="18.0" customHeight="1">
      <c r="A47" s="10"/>
      <c r="B47" s="198"/>
      <c r="C47" s="77"/>
      <c r="D47" s="77"/>
      <c r="E47" s="206"/>
      <c r="F47" s="207"/>
      <c r="G47" s="208"/>
      <c r="H47" s="201"/>
      <c r="I47" s="129"/>
      <c r="J47" s="213"/>
      <c r="K47" s="77"/>
      <c r="L47" s="77"/>
      <c r="M47" s="77"/>
      <c r="N47" s="241"/>
      <c r="O47" s="208"/>
      <c r="P47" s="212"/>
      <c r="Q47" s="212"/>
      <c r="R47" s="203" t="str">
        <f t="shared" si="19"/>
        <v/>
      </c>
      <c r="S47" s="287"/>
      <c r="T47" s="286"/>
      <c r="U47" s="10"/>
      <c r="V47" s="214"/>
      <c r="W47" s="219"/>
      <c r="X47" s="219"/>
      <c r="Y47" s="283"/>
      <c r="Z47" s="129"/>
      <c r="AA47" s="214"/>
      <c r="AB47" s="219"/>
      <c r="AC47" s="219"/>
      <c r="AD47" s="219"/>
      <c r="AE47" s="221"/>
      <c r="AF47" s="284"/>
      <c r="AG47" s="217"/>
      <c r="AH47" s="285"/>
      <c r="AI47" s="221"/>
    </row>
    <row r="48" ht="18.0" customHeight="1">
      <c r="A48" s="10"/>
      <c r="B48" s="198"/>
      <c r="C48" s="77"/>
      <c r="D48" s="77"/>
      <c r="E48" s="206"/>
      <c r="F48" s="207"/>
      <c r="G48" s="208"/>
      <c r="H48" s="201"/>
      <c r="I48" s="129"/>
      <c r="J48" s="198"/>
      <c r="K48" s="209"/>
      <c r="L48" s="209"/>
      <c r="M48" s="209"/>
      <c r="N48" s="241"/>
      <c r="O48" s="208"/>
      <c r="P48" s="212"/>
      <c r="Q48" s="212"/>
      <c r="R48" s="203" t="str">
        <f t="shared" si="19"/>
        <v/>
      </c>
      <c r="S48" s="287"/>
      <c r="T48" s="286"/>
      <c r="U48" s="10"/>
      <c r="V48" s="214"/>
      <c r="W48" s="219"/>
      <c r="X48" s="219"/>
      <c r="Y48" s="283"/>
      <c r="Z48" s="129"/>
      <c r="AA48" s="214"/>
      <c r="AB48" s="219"/>
      <c r="AC48" s="219"/>
      <c r="AD48" s="219"/>
      <c r="AE48" s="221"/>
      <c r="AF48" s="284"/>
      <c r="AG48" s="217"/>
      <c r="AH48" s="285"/>
      <c r="AI48" s="221"/>
    </row>
    <row r="49" ht="18.0" customHeight="1">
      <c r="A49" s="10"/>
      <c r="B49" s="198"/>
      <c r="C49" s="77"/>
      <c r="D49" s="77"/>
      <c r="E49" s="206"/>
      <c r="F49" s="207"/>
      <c r="G49" s="208"/>
      <c r="H49" s="201"/>
      <c r="I49" s="129"/>
      <c r="J49" s="213"/>
      <c r="K49" s="77"/>
      <c r="L49" s="77"/>
      <c r="M49" s="77"/>
      <c r="N49" s="241"/>
      <c r="O49" s="208"/>
      <c r="P49" s="212"/>
      <c r="Q49" s="212"/>
      <c r="R49" s="203" t="str">
        <f t="shared" si="19"/>
        <v/>
      </c>
      <c r="S49" s="287"/>
      <c r="T49" s="286"/>
      <c r="U49" s="10"/>
      <c r="V49" s="214"/>
      <c r="W49" s="219"/>
      <c r="X49" s="219"/>
      <c r="Y49" s="283"/>
      <c r="Z49" s="129"/>
      <c r="AA49" s="214"/>
      <c r="AB49" s="219"/>
      <c r="AC49" s="219"/>
      <c r="AD49" s="219"/>
      <c r="AE49" s="221"/>
      <c r="AF49" s="284"/>
      <c r="AG49" s="217"/>
      <c r="AH49" s="285"/>
      <c r="AI49" s="221"/>
    </row>
    <row r="50" ht="18.0" customHeight="1">
      <c r="A50" s="10"/>
      <c r="B50" s="198"/>
      <c r="C50" s="77"/>
      <c r="D50" s="77"/>
      <c r="E50" s="206"/>
      <c r="F50" s="207"/>
      <c r="G50" s="208"/>
      <c r="H50" s="201"/>
      <c r="I50" s="129"/>
      <c r="J50" s="198"/>
      <c r="K50" s="209"/>
      <c r="L50" s="209"/>
      <c r="M50" s="209"/>
      <c r="N50" s="241"/>
      <c r="O50" s="208"/>
      <c r="P50" s="212"/>
      <c r="Q50" s="212"/>
      <c r="R50" s="203" t="str">
        <f t="shared" si="19"/>
        <v/>
      </c>
      <c r="S50" s="287"/>
      <c r="T50" s="286"/>
      <c r="U50" s="10"/>
      <c r="V50" s="214"/>
      <c r="W50" s="219"/>
      <c r="X50" s="219"/>
      <c r="Y50" s="283"/>
      <c r="Z50" s="129"/>
      <c r="AA50" s="214"/>
      <c r="AB50" s="219"/>
      <c r="AC50" s="219"/>
      <c r="AD50" s="219"/>
      <c r="AE50" s="221"/>
      <c r="AF50" s="284"/>
      <c r="AG50" s="217"/>
      <c r="AH50" s="285"/>
      <c r="AI50" s="221"/>
    </row>
    <row r="51" ht="18.0" customHeight="1">
      <c r="A51" s="10"/>
      <c r="B51" s="198"/>
      <c r="C51" s="77"/>
      <c r="D51" s="77"/>
      <c r="E51" s="206"/>
      <c r="F51" s="207"/>
      <c r="G51" s="208"/>
      <c r="H51" s="201"/>
      <c r="I51" s="129"/>
      <c r="J51" s="198"/>
      <c r="K51" s="209"/>
      <c r="L51" s="209"/>
      <c r="M51" s="209"/>
      <c r="N51" s="241"/>
      <c r="O51" s="208"/>
      <c r="P51" s="212"/>
      <c r="Q51" s="212"/>
      <c r="R51" s="203" t="str">
        <f t="shared" si="19"/>
        <v/>
      </c>
      <c r="S51" s="287"/>
      <c r="T51" s="286"/>
      <c r="U51" s="10"/>
      <c r="V51" s="214"/>
      <c r="W51" s="219"/>
      <c r="X51" s="219"/>
      <c r="Y51" s="283"/>
      <c r="Z51" s="129"/>
      <c r="AA51" s="214"/>
      <c r="AB51" s="219"/>
      <c r="AC51" s="219"/>
      <c r="AD51" s="219"/>
      <c r="AE51" s="221"/>
      <c r="AF51" s="284"/>
      <c r="AG51" s="217"/>
      <c r="AH51" s="285"/>
      <c r="AI51" s="221"/>
    </row>
    <row r="52" ht="18.0" customHeight="1">
      <c r="A52" s="10"/>
      <c r="B52" s="198"/>
      <c r="C52" s="77"/>
      <c r="D52" s="77"/>
      <c r="E52" s="206"/>
      <c r="F52" s="207"/>
      <c r="G52" s="208"/>
      <c r="H52" s="201"/>
      <c r="I52" s="129"/>
      <c r="J52" s="198"/>
      <c r="K52" s="209"/>
      <c r="L52" s="209"/>
      <c r="M52" s="209"/>
      <c r="N52" s="241"/>
      <c r="O52" s="208"/>
      <c r="P52" s="212"/>
      <c r="Q52" s="212"/>
      <c r="R52" s="203" t="str">
        <f t="shared" si="19"/>
        <v/>
      </c>
      <c r="S52" s="287"/>
      <c r="T52" s="286"/>
      <c r="U52" s="10"/>
      <c r="V52" s="214"/>
      <c r="W52" s="219"/>
      <c r="X52" s="219"/>
      <c r="Y52" s="283"/>
      <c r="Z52" s="129"/>
      <c r="AA52" s="214"/>
      <c r="AB52" s="219"/>
      <c r="AC52" s="219"/>
      <c r="AD52" s="219"/>
      <c r="AE52" s="221"/>
      <c r="AF52" s="284"/>
      <c r="AG52" s="217"/>
      <c r="AH52" s="285"/>
      <c r="AI52" s="221"/>
    </row>
    <row r="53" ht="18.0" customHeight="1">
      <c r="A53" s="10"/>
      <c r="B53" s="198"/>
      <c r="C53" s="77"/>
      <c r="D53" s="77"/>
      <c r="E53" s="206"/>
      <c r="F53" s="207"/>
      <c r="G53" s="208"/>
      <c r="H53" s="201"/>
      <c r="I53" s="129"/>
      <c r="J53" s="198"/>
      <c r="K53" s="209"/>
      <c r="L53" s="209"/>
      <c r="M53" s="209"/>
      <c r="N53" s="241"/>
      <c r="O53" s="208"/>
      <c r="P53" s="212"/>
      <c r="Q53" s="212"/>
      <c r="R53" s="203" t="str">
        <f t="shared" si="19"/>
        <v/>
      </c>
      <c r="S53" s="287"/>
      <c r="T53" s="286"/>
      <c r="U53" s="10"/>
      <c r="V53" s="214"/>
      <c r="W53" s="219"/>
      <c r="X53" s="219"/>
      <c r="Y53" s="283"/>
      <c r="Z53" s="129"/>
      <c r="AA53" s="214"/>
      <c r="AB53" s="219"/>
      <c r="AC53" s="219"/>
      <c r="AD53" s="219"/>
      <c r="AE53" s="221"/>
      <c r="AF53" s="284"/>
      <c r="AG53" s="217"/>
      <c r="AH53" s="285"/>
      <c r="AI53" s="221"/>
    </row>
    <row r="54" ht="18.0" customHeight="1">
      <c r="A54" s="10"/>
      <c r="B54" s="214"/>
      <c r="C54" s="219"/>
      <c r="D54" s="219"/>
      <c r="E54" s="221"/>
      <c r="F54" s="221"/>
      <c r="G54" s="221"/>
      <c r="H54" s="217"/>
      <c r="I54" s="129"/>
      <c r="J54" s="214"/>
      <c r="K54" s="219"/>
      <c r="L54" s="219"/>
      <c r="M54" s="219"/>
      <c r="N54" s="219"/>
      <c r="O54" s="221"/>
      <c r="P54" s="221"/>
      <c r="Q54" s="221"/>
      <c r="R54" s="217"/>
      <c r="S54" s="217"/>
      <c r="T54" s="217"/>
      <c r="U54" s="10"/>
      <c r="V54" s="214"/>
      <c r="W54" s="219"/>
      <c r="X54" s="219"/>
      <c r="Y54" s="283"/>
      <c r="Z54" s="129"/>
      <c r="AA54" s="214"/>
      <c r="AB54" s="219"/>
      <c r="AC54" s="219"/>
      <c r="AD54" s="219"/>
      <c r="AE54" s="221"/>
      <c r="AF54" s="291"/>
      <c r="AG54" s="217"/>
      <c r="AH54" s="285"/>
      <c r="AI54" s="221"/>
    </row>
    <row r="55" ht="19.5" customHeight="1">
      <c r="A55" s="10"/>
      <c r="B55" s="214"/>
      <c r="C55" s="219"/>
      <c r="D55" s="219"/>
      <c r="E55" s="221"/>
      <c r="F55" s="221"/>
      <c r="G55" s="221"/>
      <c r="H55" s="217"/>
      <c r="I55" s="129"/>
      <c r="J55" s="10"/>
      <c r="K55" s="222" t="s">
        <v>191</v>
      </c>
      <c r="L55" s="223">
        <f>'예산'!E40</f>
        <v>0</v>
      </c>
      <c r="M55" s="219"/>
      <c r="N55" s="219"/>
      <c r="O55" s="221"/>
      <c r="P55" s="129"/>
      <c r="Q55" s="129"/>
      <c r="R55" s="133"/>
      <c r="S55" s="134"/>
      <c r="T55" s="217"/>
      <c r="U55" s="10"/>
      <c r="V55" s="214"/>
      <c r="W55" s="219"/>
      <c r="X55" s="219"/>
      <c r="Y55" s="283"/>
      <c r="Z55" s="129"/>
      <c r="AA55" s="10"/>
      <c r="AB55" s="222"/>
      <c r="AC55" s="292"/>
      <c r="AD55" s="223"/>
      <c r="AE55" s="221"/>
      <c r="AF55" s="291"/>
      <c r="AG55" s="217"/>
      <c r="AH55" s="285"/>
      <c r="AI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7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129"/>
      <c r="Q56" s="129"/>
      <c r="R56" s="133"/>
      <c r="S56" s="134"/>
      <c r="T56" s="230"/>
      <c r="U56" s="10"/>
      <c r="V56" s="299"/>
      <c r="W56" s="322"/>
      <c r="X56" s="229"/>
      <c r="Y56" s="323"/>
      <c r="Z56" s="12"/>
      <c r="AA56" s="299"/>
      <c r="AB56" s="222"/>
      <c r="AC56" s="292"/>
      <c r="AD56" s="223"/>
      <c r="AE56" s="294"/>
      <c r="AF56" s="300"/>
      <c r="AG56" s="134"/>
      <c r="AH56" s="298"/>
      <c r="AI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229"/>
      <c r="W57" s="229"/>
      <c r="X57" s="229"/>
      <c r="Y57" s="324"/>
      <c r="Z57" s="12"/>
      <c r="AA57" s="229"/>
      <c r="AB57" s="229"/>
      <c r="AC57" s="229"/>
      <c r="AD57" s="229"/>
      <c r="AE57" s="229"/>
      <c r="AF57" s="229"/>
      <c r="AG57" s="229"/>
      <c r="AH57" s="229"/>
      <c r="AI57" s="229"/>
    </row>
    <row r="58" ht="18.0" customHeight="1">
      <c r="A58" s="10"/>
      <c r="B58" s="213"/>
      <c r="C58" s="77"/>
      <c r="D58" s="77"/>
      <c r="E58" s="194"/>
      <c r="F58" s="195"/>
      <c r="G58" s="196"/>
      <c r="H58" s="201"/>
      <c r="I58" s="129"/>
      <c r="J58" s="198"/>
      <c r="K58" s="209"/>
      <c r="L58" s="209"/>
      <c r="M58" s="209"/>
      <c r="N58" s="321"/>
      <c r="O58" s="196"/>
      <c r="P58" s="243"/>
      <c r="Q58" s="237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214"/>
      <c r="W58" s="219"/>
      <c r="X58" s="219"/>
      <c r="Y58" s="283"/>
      <c r="Z58" s="129"/>
      <c r="AA58" s="214"/>
      <c r="AB58" s="219"/>
      <c r="AC58" s="219"/>
      <c r="AD58" s="219"/>
      <c r="AE58" s="221"/>
      <c r="AF58" s="284"/>
      <c r="AG58" s="217"/>
      <c r="AH58" s="285"/>
      <c r="AI58" s="221"/>
    </row>
    <row r="59" ht="18.0" customHeight="1">
      <c r="A59" s="10"/>
      <c r="B59" s="213"/>
      <c r="C59" s="77"/>
      <c r="D59" s="77"/>
      <c r="E59" s="241"/>
      <c r="F59" s="207"/>
      <c r="G59" s="208"/>
      <c r="H59" s="201"/>
      <c r="I59" s="129"/>
      <c r="J59" s="213"/>
      <c r="K59" s="209"/>
      <c r="L59" s="209"/>
      <c r="M59" s="209"/>
      <c r="N59" s="241"/>
      <c r="O59" s="208"/>
      <c r="P59" s="243"/>
      <c r="Q59" s="237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214"/>
      <c r="W59" s="219"/>
      <c r="X59" s="219"/>
      <c r="Y59" s="283"/>
      <c r="Z59" s="129"/>
      <c r="AA59" s="214"/>
      <c r="AB59" s="219"/>
      <c r="AC59" s="219"/>
      <c r="AD59" s="219"/>
      <c r="AE59" s="221"/>
      <c r="AF59" s="284"/>
      <c r="AG59" s="217"/>
      <c r="AH59" s="285"/>
      <c r="AI59" s="221"/>
    </row>
    <row r="60" ht="18.0" customHeight="1">
      <c r="A60" s="10"/>
      <c r="B60" s="213"/>
      <c r="C60" s="77"/>
      <c r="D60" s="77"/>
      <c r="E60" s="241"/>
      <c r="F60" s="207"/>
      <c r="G60" s="208"/>
      <c r="H60" s="201"/>
      <c r="I60" s="129"/>
      <c r="J60" s="213"/>
      <c r="K60" s="77"/>
      <c r="L60" s="77"/>
      <c r="M60" s="77"/>
      <c r="N60" s="241"/>
      <c r="O60" s="208"/>
      <c r="P60" s="243"/>
      <c r="Q60" s="237"/>
      <c r="R60" s="238" t="str">
        <f t="shared" si="20"/>
        <v/>
      </c>
      <c r="S60" s="238" t="str">
        <f t="shared" si="21"/>
        <v/>
      </c>
      <c r="T60" s="199"/>
      <c r="U60" s="10"/>
      <c r="V60" s="214"/>
      <c r="W60" s="219"/>
      <c r="X60" s="219"/>
      <c r="Y60" s="283"/>
      <c r="Z60" s="129"/>
      <c r="AA60" s="214"/>
      <c r="AB60" s="219"/>
      <c r="AC60" s="219"/>
      <c r="AD60" s="219"/>
      <c r="AE60" s="221"/>
      <c r="AF60" s="284"/>
      <c r="AG60" s="217"/>
      <c r="AH60" s="285"/>
      <c r="AI60" s="221"/>
    </row>
    <row r="61" ht="18.0" customHeight="1">
      <c r="A61" s="10"/>
      <c r="B61" s="213"/>
      <c r="C61" s="77"/>
      <c r="D61" s="77"/>
      <c r="E61" s="241"/>
      <c r="F61" s="207"/>
      <c r="G61" s="208"/>
      <c r="H61" s="201"/>
      <c r="I61" s="129"/>
      <c r="J61" s="213"/>
      <c r="K61" s="77"/>
      <c r="L61" s="77"/>
      <c r="M61" s="77"/>
      <c r="N61" s="241"/>
      <c r="O61" s="208"/>
      <c r="P61" s="243"/>
      <c r="Q61" s="237"/>
      <c r="R61" s="238" t="str">
        <f t="shared" si="20"/>
        <v/>
      </c>
      <c r="S61" s="238" t="str">
        <f t="shared" si="21"/>
        <v/>
      </c>
      <c r="T61" s="234"/>
      <c r="U61" s="10"/>
      <c r="V61" s="214"/>
      <c r="W61" s="219"/>
      <c r="X61" s="219"/>
      <c r="Y61" s="283"/>
      <c r="Z61" s="129"/>
      <c r="AA61" s="214"/>
      <c r="AB61" s="219"/>
      <c r="AC61" s="219"/>
      <c r="AD61" s="219"/>
      <c r="AE61" s="221"/>
      <c r="AF61" s="284"/>
      <c r="AG61" s="217"/>
      <c r="AH61" s="285"/>
      <c r="AI61" s="221"/>
    </row>
    <row r="62" ht="18.0" customHeight="1">
      <c r="A62" s="10"/>
      <c r="B62" s="213"/>
      <c r="C62" s="77"/>
      <c r="D62" s="77"/>
      <c r="E62" s="241"/>
      <c r="F62" s="207"/>
      <c r="G62" s="208"/>
      <c r="H62" s="201"/>
      <c r="I62" s="129"/>
      <c r="J62" s="213"/>
      <c r="K62" s="209"/>
      <c r="L62" s="209"/>
      <c r="M62" s="209"/>
      <c r="N62" s="241"/>
      <c r="O62" s="208"/>
      <c r="P62" s="243"/>
      <c r="Q62" s="237"/>
      <c r="R62" s="238" t="str">
        <f t="shared" si="20"/>
        <v/>
      </c>
      <c r="S62" s="238" t="str">
        <f t="shared" si="21"/>
        <v/>
      </c>
      <c r="T62" s="199"/>
      <c r="U62" s="10"/>
      <c r="V62" s="214"/>
      <c r="W62" s="219"/>
      <c r="X62" s="219"/>
      <c r="Y62" s="283"/>
      <c r="Z62" s="129"/>
      <c r="AA62" s="214"/>
      <c r="AB62" s="219"/>
      <c r="AC62" s="219"/>
      <c r="AD62" s="219"/>
      <c r="AE62" s="221"/>
      <c r="AF62" s="284"/>
      <c r="AG62" s="217"/>
      <c r="AH62" s="285"/>
      <c r="AI62" s="221"/>
    </row>
    <row r="63" ht="18.0" customHeight="1">
      <c r="A63" s="10"/>
      <c r="B63" s="213"/>
      <c r="C63" s="77"/>
      <c r="D63" s="77"/>
      <c r="E63" s="206"/>
      <c r="F63" s="207"/>
      <c r="G63" s="208"/>
      <c r="H63" s="201"/>
      <c r="I63" s="129"/>
      <c r="J63" s="213"/>
      <c r="K63" s="77"/>
      <c r="L63" s="77"/>
      <c r="M63" s="77"/>
      <c r="N63" s="241"/>
      <c r="O63" s="208"/>
      <c r="P63" s="243"/>
      <c r="Q63" s="237"/>
      <c r="R63" s="238" t="str">
        <f t="shared" si="20"/>
        <v/>
      </c>
      <c r="S63" s="238" t="str">
        <f t="shared" si="21"/>
        <v/>
      </c>
      <c r="T63" s="234"/>
      <c r="U63" s="10"/>
      <c r="V63" s="214"/>
      <c r="W63" s="219"/>
      <c r="X63" s="219"/>
      <c r="Y63" s="283"/>
      <c r="Z63" s="129"/>
      <c r="AA63" s="214"/>
      <c r="AB63" s="219"/>
      <c r="AC63" s="219"/>
      <c r="AD63" s="219"/>
      <c r="AE63" s="221"/>
      <c r="AF63" s="284"/>
      <c r="AG63" s="217"/>
      <c r="AH63" s="285"/>
      <c r="AI63" s="221"/>
    </row>
    <row r="64" ht="18.0" customHeight="1">
      <c r="A64" s="10"/>
      <c r="B64" s="213"/>
      <c r="C64" s="77"/>
      <c r="D64" s="77"/>
      <c r="E64" s="206"/>
      <c r="F64" s="207"/>
      <c r="G64" s="208"/>
      <c r="H64" s="201"/>
      <c r="I64" s="129"/>
      <c r="J64" s="213"/>
      <c r="K64" s="209"/>
      <c r="L64" s="209"/>
      <c r="M64" s="209"/>
      <c r="N64" s="241"/>
      <c r="O64" s="208"/>
      <c r="P64" s="243"/>
      <c r="Q64" s="237"/>
      <c r="R64" s="238" t="str">
        <f t="shared" si="20"/>
        <v/>
      </c>
      <c r="S64" s="238" t="str">
        <f t="shared" si="21"/>
        <v/>
      </c>
      <c r="T64" s="199"/>
      <c r="U64" s="10"/>
      <c r="V64" s="214"/>
      <c r="W64" s="219"/>
      <c r="X64" s="219"/>
      <c r="Y64" s="283"/>
      <c r="Z64" s="129"/>
      <c r="AA64" s="214"/>
      <c r="AB64" s="219"/>
      <c r="AC64" s="219"/>
      <c r="AD64" s="219"/>
      <c r="AE64" s="221"/>
      <c r="AF64" s="284"/>
      <c r="AG64" s="217"/>
      <c r="AH64" s="285"/>
      <c r="AI64" s="221"/>
    </row>
    <row r="65" ht="18.0" customHeight="1">
      <c r="A65" s="10"/>
      <c r="B65" s="213"/>
      <c r="C65" s="77"/>
      <c r="D65" s="77"/>
      <c r="E65" s="206"/>
      <c r="F65" s="207"/>
      <c r="G65" s="208"/>
      <c r="H65" s="201"/>
      <c r="I65" s="129"/>
      <c r="J65" s="198"/>
      <c r="K65" s="77"/>
      <c r="L65" s="77"/>
      <c r="M65" s="77"/>
      <c r="N65" s="241"/>
      <c r="O65" s="208"/>
      <c r="P65" s="237"/>
      <c r="Q65" s="237"/>
      <c r="R65" s="238" t="str">
        <f t="shared" si="20"/>
        <v/>
      </c>
      <c r="S65" s="238" t="str">
        <f t="shared" si="21"/>
        <v/>
      </c>
      <c r="T65" s="325"/>
      <c r="U65" s="10"/>
      <c r="V65" s="214"/>
      <c r="W65" s="219"/>
      <c r="X65" s="219"/>
      <c r="Y65" s="283"/>
      <c r="Z65" s="129"/>
      <c r="AA65" s="214"/>
      <c r="AB65" s="219"/>
      <c r="AC65" s="219"/>
      <c r="AD65" s="219"/>
      <c r="AE65" s="221"/>
      <c r="AF65" s="284"/>
      <c r="AG65" s="217"/>
      <c r="AH65" s="285"/>
      <c r="AI65" s="221"/>
    </row>
    <row r="66" ht="18.0" customHeight="1">
      <c r="A66" s="10"/>
      <c r="B66" s="213"/>
      <c r="C66" s="77"/>
      <c r="D66" s="77"/>
      <c r="E66" s="206"/>
      <c r="F66" s="207"/>
      <c r="G66" s="208"/>
      <c r="H66" s="201"/>
      <c r="I66" s="129"/>
      <c r="J66" s="198"/>
      <c r="K66" s="77"/>
      <c r="L66" s="77"/>
      <c r="M66" s="77"/>
      <c r="N66" s="241"/>
      <c r="O66" s="208"/>
      <c r="P66" s="237"/>
      <c r="Q66" s="237"/>
      <c r="R66" s="238" t="str">
        <f t="shared" si="20"/>
        <v/>
      </c>
      <c r="S66" s="238" t="str">
        <f t="shared" si="21"/>
        <v/>
      </c>
      <c r="T66" s="325"/>
      <c r="U66" s="10"/>
      <c r="V66" s="214"/>
      <c r="W66" s="219"/>
      <c r="X66" s="219"/>
      <c r="Y66" s="283"/>
      <c r="Z66" s="129"/>
      <c r="AA66" s="214"/>
      <c r="AB66" s="219"/>
      <c r="AC66" s="219"/>
      <c r="AD66" s="219"/>
      <c r="AE66" s="221"/>
      <c r="AF66" s="284"/>
      <c r="AG66" s="217"/>
      <c r="AH66" s="285"/>
      <c r="AI66" s="221"/>
    </row>
    <row r="67" ht="18.0" customHeight="1">
      <c r="A67" s="10"/>
      <c r="B67" s="213"/>
      <c r="C67" s="77"/>
      <c r="D67" s="77"/>
      <c r="E67" s="206"/>
      <c r="F67" s="207"/>
      <c r="G67" s="208"/>
      <c r="H67" s="201"/>
      <c r="I67" s="129"/>
      <c r="J67" s="213"/>
      <c r="K67" s="77"/>
      <c r="L67" s="77"/>
      <c r="M67" s="77"/>
      <c r="N67" s="241"/>
      <c r="O67" s="208"/>
      <c r="P67" s="212"/>
      <c r="Q67" s="212"/>
      <c r="R67" s="238" t="str">
        <f t="shared" si="20"/>
        <v/>
      </c>
      <c r="S67" s="238" t="str">
        <f t="shared" si="21"/>
        <v/>
      </c>
      <c r="T67" s="326"/>
      <c r="U67" s="10"/>
      <c r="V67" s="214"/>
      <c r="W67" s="219"/>
      <c r="X67" s="219"/>
      <c r="Y67" s="283"/>
      <c r="Z67" s="129"/>
      <c r="AA67" s="214"/>
      <c r="AB67" s="219"/>
      <c r="AC67" s="219"/>
      <c r="AD67" s="219"/>
      <c r="AE67" s="221"/>
      <c r="AF67" s="284"/>
      <c r="AG67" s="217"/>
      <c r="AH67" s="285"/>
      <c r="AI67" s="221"/>
    </row>
    <row r="68" ht="18.0" customHeight="1">
      <c r="A68" s="10"/>
      <c r="B68" s="213"/>
      <c r="C68" s="77"/>
      <c r="D68" s="77"/>
      <c r="E68" s="206"/>
      <c r="F68" s="207"/>
      <c r="G68" s="208"/>
      <c r="H68" s="201"/>
      <c r="I68" s="129"/>
      <c r="J68" s="213"/>
      <c r="K68" s="77"/>
      <c r="L68" s="77"/>
      <c r="M68" s="77"/>
      <c r="N68" s="241"/>
      <c r="O68" s="208"/>
      <c r="P68" s="212"/>
      <c r="Q68" s="212"/>
      <c r="R68" s="238" t="str">
        <f t="shared" si="20"/>
        <v/>
      </c>
      <c r="S68" s="238" t="str">
        <f t="shared" si="21"/>
        <v/>
      </c>
      <c r="T68" s="326"/>
      <c r="U68" s="10"/>
      <c r="V68" s="214"/>
      <c r="W68" s="219"/>
      <c r="X68" s="219"/>
      <c r="Y68" s="283"/>
      <c r="Z68" s="129"/>
      <c r="AA68" s="214"/>
      <c r="AB68" s="219"/>
      <c r="AC68" s="219"/>
      <c r="AD68" s="219"/>
      <c r="AE68" s="221"/>
      <c r="AF68" s="284"/>
      <c r="AG68" s="217"/>
      <c r="AH68" s="285"/>
      <c r="AI68" s="221"/>
    </row>
    <row r="69" ht="18.0" customHeight="1">
      <c r="A69" s="10"/>
      <c r="B69" s="213"/>
      <c r="C69" s="77"/>
      <c r="D69" s="77"/>
      <c r="E69" s="206"/>
      <c r="F69" s="207"/>
      <c r="G69" s="208"/>
      <c r="H69" s="201"/>
      <c r="I69" s="129"/>
      <c r="J69" s="213"/>
      <c r="K69" s="77"/>
      <c r="L69" s="77"/>
      <c r="M69" s="77"/>
      <c r="N69" s="241"/>
      <c r="O69" s="208"/>
      <c r="P69" s="212"/>
      <c r="Q69" s="212"/>
      <c r="R69" s="238" t="str">
        <f t="shared" si="20"/>
        <v/>
      </c>
      <c r="S69" s="238" t="str">
        <f t="shared" si="21"/>
        <v/>
      </c>
      <c r="T69" s="326"/>
      <c r="U69" s="10"/>
      <c r="V69" s="214"/>
      <c r="W69" s="219"/>
      <c r="X69" s="219"/>
      <c r="Y69" s="283"/>
      <c r="Z69" s="129"/>
      <c r="AA69" s="214"/>
      <c r="AB69" s="219"/>
      <c r="AC69" s="219"/>
      <c r="AD69" s="219"/>
      <c r="AE69" s="221"/>
      <c r="AF69" s="284"/>
      <c r="AG69" s="217"/>
      <c r="AH69" s="285"/>
      <c r="AI69" s="221"/>
    </row>
    <row r="70" ht="18.0" customHeight="1">
      <c r="A70" s="10"/>
      <c r="B70" s="213"/>
      <c r="C70" s="77"/>
      <c r="D70" s="77"/>
      <c r="E70" s="206"/>
      <c r="F70" s="207"/>
      <c r="G70" s="208"/>
      <c r="H70" s="201"/>
      <c r="I70" s="129"/>
      <c r="J70" s="213"/>
      <c r="K70" s="77"/>
      <c r="L70" s="77"/>
      <c r="M70" s="77"/>
      <c r="N70" s="241"/>
      <c r="O70" s="208"/>
      <c r="P70" s="212"/>
      <c r="Q70" s="212"/>
      <c r="R70" s="238" t="str">
        <f t="shared" si="20"/>
        <v/>
      </c>
      <c r="S70" s="238" t="str">
        <f t="shared" si="21"/>
        <v/>
      </c>
      <c r="T70" s="326"/>
      <c r="U70" s="10"/>
      <c r="V70" s="214"/>
      <c r="W70" s="219"/>
      <c r="X70" s="219"/>
      <c r="Y70" s="283"/>
      <c r="Z70" s="129"/>
      <c r="AA70" s="214"/>
      <c r="AB70" s="219"/>
      <c r="AC70" s="219"/>
      <c r="AD70" s="219"/>
      <c r="AE70" s="221"/>
      <c r="AF70" s="284"/>
      <c r="AG70" s="217"/>
      <c r="AH70" s="285"/>
      <c r="AI70" s="221"/>
    </row>
    <row r="71" ht="18.0" customHeight="1">
      <c r="A71" s="10"/>
      <c r="B71" s="213"/>
      <c r="C71" s="77"/>
      <c r="D71" s="77"/>
      <c r="E71" s="206"/>
      <c r="F71" s="207"/>
      <c r="G71" s="208"/>
      <c r="H71" s="201"/>
      <c r="I71" s="129"/>
      <c r="J71" s="213"/>
      <c r="K71" s="77"/>
      <c r="L71" s="77"/>
      <c r="M71" s="77"/>
      <c r="N71" s="241"/>
      <c r="O71" s="208"/>
      <c r="P71" s="212"/>
      <c r="Q71" s="212"/>
      <c r="R71" s="238" t="str">
        <f t="shared" si="20"/>
        <v/>
      </c>
      <c r="S71" s="238" t="str">
        <f t="shared" si="21"/>
        <v/>
      </c>
      <c r="T71" s="326"/>
      <c r="U71" s="10"/>
      <c r="V71" s="214"/>
      <c r="W71" s="219"/>
      <c r="X71" s="219"/>
      <c r="Y71" s="283"/>
      <c r="Z71" s="129"/>
      <c r="AA71" s="214"/>
      <c r="AB71" s="219"/>
      <c r="AC71" s="219"/>
      <c r="AD71" s="219"/>
      <c r="AE71" s="221"/>
      <c r="AF71" s="284"/>
      <c r="AG71" s="217"/>
      <c r="AH71" s="285"/>
      <c r="AI71" s="221"/>
    </row>
    <row r="72" ht="18.0" customHeight="1">
      <c r="A72" s="10"/>
      <c r="B72" s="213"/>
      <c r="C72" s="77"/>
      <c r="D72" s="77"/>
      <c r="E72" s="206"/>
      <c r="F72" s="207"/>
      <c r="G72" s="208"/>
      <c r="H72" s="201"/>
      <c r="I72" s="129"/>
      <c r="J72" s="213"/>
      <c r="K72" s="77"/>
      <c r="L72" s="77"/>
      <c r="M72" s="77"/>
      <c r="N72" s="241"/>
      <c r="O72" s="208"/>
      <c r="P72" s="212"/>
      <c r="Q72" s="212"/>
      <c r="R72" s="238" t="str">
        <f t="shared" si="20"/>
        <v/>
      </c>
      <c r="S72" s="238" t="str">
        <f t="shared" si="21"/>
        <v/>
      </c>
      <c r="T72" s="326"/>
      <c r="U72" s="10"/>
      <c r="V72" s="214"/>
      <c r="W72" s="219"/>
      <c r="X72" s="219"/>
      <c r="Y72" s="283"/>
      <c r="Z72" s="129"/>
      <c r="AA72" s="214"/>
      <c r="AB72" s="219"/>
      <c r="AC72" s="219"/>
      <c r="AD72" s="219"/>
      <c r="AE72" s="221"/>
      <c r="AF72" s="284"/>
      <c r="AG72" s="217"/>
      <c r="AH72" s="285"/>
      <c r="AI72" s="221"/>
    </row>
    <row r="73" ht="18.0" customHeight="1">
      <c r="A73" s="10"/>
      <c r="B73" s="213"/>
      <c r="C73" s="77"/>
      <c r="D73" s="77"/>
      <c r="E73" s="206"/>
      <c r="F73" s="207"/>
      <c r="G73" s="208"/>
      <c r="H73" s="201"/>
      <c r="I73" s="129"/>
      <c r="J73" s="213"/>
      <c r="K73" s="77"/>
      <c r="L73" s="77"/>
      <c r="M73" s="77"/>
      <c r="N73" s="241"/>
      <c r="O73" s="208"/>
      <c r="P73" s="212"/>
      <c r="Q73" s="212"/>
      <c r="R73" s="238" t="str">
        <f t="shared" si="20"/>
        <v/>
      </c>
      <c r="S73" s="238" t="str">
        <f t="shared" si="21"/>
        <v/>
      </c>
      <c r="T73" s="326"/>
      <c r="U73" s="10"/>
      <c r="V73" s="214"/>
      <c r="W73" s="219"/>
      <c r="X73" s="219"/>
      <c r="Y73" s="283"/>
      <c r="Z73" s="129"/>
      <c r="AA73" s="214"/>
      <c r="AB73" s="219"/>
      <c r="AC73" s="219"/>
      <c r="AD73" s="219"/>
      <c r="AE73" s="221"/>
      <c r="AF73" s="284"/>
      <c r="AG73" s="217"/>
      <c r="AH73" s="285"/>
      <c r="AI73" s="221"/>
    </row>
    <row r="74" ht="18.0" customHeight="1">
      <c r="A74" s="10"/>
      <c r="B74" s="213"/>
      <c r="C74" s="77"/>
      <c r="D74" s="77"/>
      <c r="E74" s="241"/>
      <c r="F74" s="207"/>
      <c r="G74" s="208"/>
      <c r="H74" s="201"/>
      <c r="I74" s="129"/>
      <c r="J74" s="213"/>
      <c r="K74" s="77"/>
      <c r="L74" s="77"/>
      <c r="M74" s="77"/>
      <c r="N74" s="241"/>
      <c r="O74" s="208"/>
      <c r="P74" s="212"/>
      <c r="Q74" s="212"/>
      <c r="R74" s="238" t="str">
        <f t="shared" si="20"/>
        <v/>
      </c>
      <c r="S74" s="238" t="str">
        <f t="shared" si="21"/>
        <v/>
      </c>
      <c r="T74" s="326"/>
      <c r="U74" s="10"/>
      <c r="V74" s="214"/>
      <c r="W74" s="219"/>
      <c r="X74" s="219"/>
      <c r="Y74" s="283"/>
      <c r="Z74" s="129"/>
      <c r="AA74" s="214"/>
      <c r="AB74" s="219"/>
      <c r="AC74" s="219"/>
      <c r="AD74" s="219"/>
      <c r="AE74" s="221"/>
      <c r="AF74" s="284"/>
      <c r="AG74" s="217"/>
      <c r="AH74" s="285"/>
      <c r="AI74" s="221"/>
    </row>
    <row r="75" ht="18.0" customHeight="1">
      <c r="A75" s="10"/>
      <c r="B75" s="213"/>
      <c r="C75" s="77"/>
      <c r="D75" s="77"/>
      <c r="E75" s="241"/>
      <c r="F75" s="207"/>
      <c r="G75" s="208"/>
      <c r="H75" s="201"/>
      <c r="I75" s="129"/>
      <c r="J75" s="213"/>
      <c r="K75" s="77"/>
      <c r="L75" s="77"/>
      <c r="M75" s="77"/>
      <c r="N75" s="241"/>
      <c r="O75" s="208"/>
      <c r="P75" s="212"/>
      <c r="Q75" s="212"/>
      <c r="R75" s="238" t="str">
        <f t="shared" si="20"/>
        <v/>
      </c>
      <c r="S75" s="238" t="str">
        <f t="shared" si="21"/>
        <v/>
      </c>
      <c r="T75" s="326"/>
      <c r="U75" s="10"/>
      <c r="V75" s="214"/>
      <c r="W75" s="219"/>
      <c r="X75" s="219"/>
      <c r="Y75" s="283"/>
      <c r="Z75" s="129"/>
      <c r="AA75" s="214"/>
      <c r="AB75" s="219"/>
      <c r="AC75" s="219"/>
      <c r="AD75" s="219"/>
      <c r="AE75" s="221"/>
      <c r="AF75" s="284"/>
      <c r="AG75" s="217"/>
      <c r="AH75" s="285"/>
      <c r="AI75" s="221"/>
    </row>
    <row r="76" ht="18.0" customHeight="1">
      <c r="A76" s="10"/>
      <c r="B76" s="213"/>
      <c r="C76" s="77"/>
      <c r="D76" s="77"/>
      <c r="E76" s="206"/>
      <c r="F76" s="207"/>
      <c r="G76" s="208"/>
      <c r="H76" s="201"/>
      <c r="I76" s="129"/>
      <c r="J76" s="213"/>
      <c r="K76" s="77"/>
      <c r="L76" s="77"/>
      <c r="M76" s="77"/>
      <c r="N76" s="241"/>
      <c r="O76" s="208"/>
      <c r="P76" s="212"/>
      <c r="Q76" s="212"/>
      <c r="R76" s="238" t="str">
        <f t="shared" si="20"/>
        <v/>
      </c>
      <c r="S76" s="238" t="str">
        <f t="shared" si="21"/>
        <v/>
      </c>
      <c r="T76" s="326"/>
      <c r="U76" s="10"/>
      <c r="V76" s="214"/>
      <c r="W76" s="219"/>
      <c r="X76" s="219"/>
      <c r="Y76" s="283"/>
      <c r="Z76" s="129"/>
      <c r="AA76" s="214"/>
      <c r="AB76" s="219"/>
      <c r="AC76" s="219"/>
      <c r="AD76" s="219"/>
      <c r="AE76" s="221"/>
      <c r="AF76" s="284"/>
      <c r="AG76" s="217"/>
      <c r="AH76" s="285"/>
      <c r="AI76" s="221"/>
    </row>
    <row r="77" ht="18.0" customHeight="1">
      <c r="A77" s="10"/>
      <c r="B77" s="213"/>
      <c r="C77" s="77"/>
      <c r="D77" s="77"/>
      <c r="E77" s="206"/>
      <c r="F77" s="207"/>
      <c r="G77" s="208"/>
      <c r="H77" s="201"/>
      <c r="I77" s="129"/>
      <c r="J77" s="213"/>
      <c r="K77" s="77"/>
      <c r="L77" s="77"/>
      <c r="M77" s="77"/>
      <c r="N77" s="241"/>
      <c r="O77" s="208"/>
      <c r="P77" s="212"/>
      <c r="Q77" s="212"/>
      <c r="R77" s="238" t="str">
        <f t="shared" si="20"/>
        <v/>
      </c>
      <c r="S77" s="238" t="str">
        <f t="shared" si="21"/>
        <v/>
      </c>
      <c r="T77" s="326"/>
      <c r="U77" s="10"/>
      <c r="V77" s="214"/>
      <c r="W77" s="219"/>
      <c r="X77" s="219"/>
      <c r="Y77" s="283"/>
      <c r="Z77" s="129"/>
      <c r="AA77" s="214"/>
      <c r="AB77" s="219"/>
      <c r="AC77" s="219"/>
      <c r="AD77" s="219"/>
      <c r="AE77" s="221"/>
      <c r="AF77" s="284"/>
      <c r="AG77" s="217"/>
      <c r="AH77" s="285"/>
      <c r="AI77" s="221"/>
    </row>
    <row r="78" ht="18.0" customHeight="1">
      <c r="A78" s="10"/>
      <c r="B78" s="213"/>
      <c r="C78" s="77"/>
      <c r="D78" s="77"/>
      <c r="E78" s="206"/>
      <c r="F78" s="207"/>
      <c r="G78" s="208"/>
      <c r="H78" s="201"/>
      <c r="I78" s="129"/>
      <c r="J78" s="214"/>
      <c r="K78" s="219"/>
      <c r="L78" s="219"/>
      <c r="M78" s="219"/>
      <c r="N78" s="219"/>
      <c r="O78" s="221"/>
      <c r="P78" s="247"/>
      <c r="Q78" s="247"/>
      <c r="R78" s="217"/>
      <c r="S78" s="217"/>
      <c r="T78" s="129"/>
      <c r="U78" s="10"/>
      <c r="V78" s="129"/>
      <c r="W78" s="129"/>
      <c r="X78" s="129"/>
      <c r="Y78" s="283"/>
      <c r="Z78" s="129"/>
      <c r="AA78" s="214"/>
      <c r="AB78" s="219"/>
      <c r="AC78" s="219"/>
      <c r="AD78" s="219"/>
      <c r="AE78" s="221"/>
      <c r="AF78" s="284"/>
      <c r="AG78" s="217"/>
      <c r="AH78" s="285"/>
      <c r="AI78" s="221"/>
    </row>
    <row r="79" ht="18.0" customHeight="1">
      <c r="A79" s="10"/>
      <c r="B79" s="213"/>
      <c r="C79" s="77"/>
      <c r="D79" s="77"/>
      <c r="E79" s="206"/>
      <c r="F79" s="207"/>
      <c r="G79" s="208"/>
      <c r="H79" s="201"/>
      <c r="I79" s="129"/>
      <c r="J79" s="228" t="s">
        <v>196</v>
      </c>
      <c r="K79" s="129"/>
      <c r="L79" s="129"/>
      <c r="M79" s="327"/>
      <c r="N79" s="327"/>
      <c r="O79" s="328"/>
      <c r="P79" s="329"/>
      <c r="Q79" s="329"/>
      <c r="R79" s="222" t="s">
        <v>197</v>
      </c>
      <c r="S79" s="248">
        <f>L55-SUM(P58:P77)</f>
        <v>0</v>
      </c>
      <c r="T79" s="330"/>
      <c r="U79" s="10"/>
      <c r="V79" s="129"/>
      <c r="W79" s="129"/>
      <c r="X79" s="129"/>
      <c r="Y79" s="283"/>
      <c r="Z79" s="129"/>
      <c r="AA79" s="214"/>
      <c r="AB79" s="219"/>
      <c r="AC79" s="219"/>
      <c r="AD79" s="219"/>
      <c r="AE79" s="221"/>
      <c r="AF79" s="284"/>
      <c r="AG79" s="217"/>
      <c r="AH79" s="285"/>
      <c r="AI79" s="221"/>
    </row>
    <row r="80" ht="18.0" customHeight="1">
      <c r="A80" s="10"/>
      <c r="B80" s="213"/>
      <c r="C80" s="77"/>
      <c r="D80" s="77"/>
      <c r="E80" s="206"/>
      <c r="F80" s="207"/>
      <c r="G80" s="208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219"/>
      <c r="W80" s="129"/>
      <c r="X80" s="129"/>
      <c r="Y80" s="219"/>
      <c r="Z80" s="129"/>
      <c r="AA80" s="214"/>
      <c r="AB80" s="219"/>
      <c r="AC80" s="219"/>
      <c r="AD80" s="219"/>
      <c r="AE80" s="221"/>
      <c r="AF80" s="284"/>
      <c r="AG80" s="217"/>
      <c r="AH80" s="285"/>
      <c r="AI80" s="221"/>
    </row>
    <row r="81" ht="18.0" customHeight="1">
      <c r="A81" s="10"/>
      <c r="B81" s="213"/>
      <c r="C81" s="77"/>
      <c r="D81" s="77"/>
      <c r="E81" s="206"/>
      <c r="F81" s="207"/>
      <c r="G81" s="208"/>
      <c r="H81" s="201"/>
      <c r="I81" s="129"/>
      <c r="J81" s="198"/>
      <c r="K81" s="209"/>
      <c r="L81" s="209"/>
      <c r="M81" s="209"/>
      <c r="N81" s="321"/>
      <c r="O81" s="196"/>
      <c r="P81" s="243"/>
      <c r="Q81" s="237"/>
      <c r="R81" s="238" t="str">
        <f t="shared" ref="R81:R300" si="22">IF(P81="","",P81-Q81)</f>
        <v/>
      </c>
      <c r="S81" s="238" t="str">
        <f>IF(R81="","",S79-R81)</f>
        <v/>
      </c>
      <c r="T81" s="325"/>
      <c r="U81" s="10"/>
      <c r="V81" s="219"/>
      <c r="W81" s="219"/>
      <c r="X81" s="219"/>
      <c r="Y81" s="219"/>
      <c r="Z81" s="129"/>
      <c r="AA81" s="214"/>
      <c r="AB81" s="219"/>
      <c r="AC81" s="219"/>
      <c r="AD81" s="219"/>
      <c r="AE81" s="221"/>
      <c r="AF81" s="284"/>
      <c r="AG81" s="217"/>
      <c r="AH81" s="285"/>
      <c r="AI81" s="221"/>
    </row>
    <row r="82" ht="18.0" customHeight="1">
      <c r="A82" s="10"/>
      <c r="B82" s="213"/>
      <c r="C82" s="77"/>
      <c r="D82" s="77"/>
      <c r="E82" s="206"/>
      <c r="F82" s="207"/>
      <c r="G82" s="208"/>
      <c r="H82" s="201"/>
      <c r="I82" s="129"/>
      <c r="J82" s="198"/>
      <c r="K82" s="77"/>
      <c r="L82" s="77"/>
      <c r="M82" s="77"/>
      <c r="N82" s="241"/>
      <c r="O82" s="208"/>
      <c r="P82" s="243"/>
      <c r="Q82" s="237"/>
      <c r="R82" s="238" t="str">
        <f t="shared" si="22"/>
        <v/>
      </c>
      <c r="S82" s="238" t="str">
        <f t="shared" ref="S82:S300" si="23">IF(R82="","",S81-R82)</f>
        <v/>
      </c>
      <c r="T82" s="325"/>
      <c r="U82" s="10"/>
      <c r="V82" s="217"/>
      <c r="W82" s="250"/>
      <c r="X82" s="251"/>
      <c r="Y82" s="251"/>
      <c r="Z82" s="129"/>
      <c r="AA82" s="214"/>
      <c r="AB82" s="219"/>
      <c r="AC82" s="219"/>
      <c r="AD82" s="219"/>
      <c r="AE82" s="221"/>
      <c r="AF82" s="284"/>
      <c r="AG82" s="217"/>
      <c r="AH82" s="285"/>
      <c r="AI82" s="221"/>
    </row>
    <row r="83" ht="18.0" customHeight="1">
      <c r="A83" s="10"/>
      <c r="B83" s="213"/>
      <c r="C83" s="77"/>
      <c r="D83" s="77"/>
      <c r="E83" s="206"/>
      <c r="F83" s="207"/>
      <c r="G83" s="208"/>
      <c r="H83" s="201"/>
      <c r="I83" s="129"/>
      <c r="J83" s="198"/>
      <c r="K83" s="77"/>
      <c r="L83" s="77"/>
      <c r="M83" s="77"/>
      <c r="N83" s="241"/>
      <c r="O83" s="208"/>
      <c r="P83" s="243"/>
      <c r="Q83" s="237"/>
      <c r="R83" s="238" t="str">
        <f t="shared" si="22"/>
        <v/>
      </c>
      <c r="S83" s="238" t="str">
        <f t="shared" si="23"/>
        <v/>
      </c>
      <c r="T83" s="325"/>
      <c r="U83" s="10"/>
      <c r="V83" s="217"/>
      <c r="W83" s="250"/>
      <c r="X83" s="251"/>
      <c r="Y83" s="251"/>
      <c r="Z83" s="129"/>
      <c r="AA83" s="214"/>
      <c r="AB83" s="219"/>
      <c r="AC83" s="219"/>
      <c r="AD83" s="219"/>
      <c r="AE83" s="221"/>
      <c r="AF83" s="284"/>
      <c r="AG83" s="217"/>
      <c r="AH83" s="285"/>
      <c r="AI83" s="221"/>
    </row>
    <row r="84" ht="18.0" customHeight="1">
      <c r="A84" s="10"/>
      <c r="B84" s="213"/>
      <c r="C84" s="77"/>
      <c r="D84" s="77"/>
      <c r="E84" s="206"/>
      <c r="F84" s="207"/>
      <c r="G84" s="208"/>
      <c r="H84" s="201"/>
      <c r="I84" s="129"/>
      <c r="J84" s="198"/>
      <c r="K84" s="77"/>
      <c r="L84" s="77"/>
      <c r="M84" s="77"/>
      <c r="N84" s="241"/>
      <c r="O84" s="208"/>
      <c r="P84" s="243"/>
      <c r="Q84" s="237"/>
      <c r="R84" s="238" t="str">
        <f t="shared" si="22"/>
        <v/>
      </c>
      <c r="S84" s="238" t="str">
        <f t="shared" si="23"/>
        <v/>
      </c>
      <c r="T84" s="325"/>
      <c r="U84" s="10"/>
      <c r="V84" s="251"/>
      <c r="W84" s="247"/>
      <c r="X84" s="219"/>
      <c r="Y84" s="283"/>
      <c r="Z84" s="129"/>
      <c r="AA84" s="214"/>
      <c r="AB84" s="219"/>
      <c r="AC84" s="219"/>
      <c r="AD84" s="219"/>
      <c r="AE84" s="221"/>
      <c r="AF84" s="284"/>
      <c r="AG84" s="217"/>
      <c r="AH84" s="285"/>
      <c r="AI84" s="221"/>
    </row>
    <row r="85" ht="18.0" customHeight="1">
      <c r="A85" s="10"/>
      <c r="B85" s="213"/>
      <c r="C85" s="77"/>
      <c r="D85" s="77"/>
      <c r="E85" s="206"/>
      <c r="F85" s="207"/>
      <c r="G85" s="208"/>
      <c r="H85" s="201"/>
      <c r="I85" s="129"/>
      <c r="J85" s="198"/>
      <c r="K85" s="77"/>
      <c r="L85" s="77"/>
      <c r="M85" s="77"/>
      <c r="N85" s="241"/>
      <c r="O85" s="208"/>
      <c r="P85" s="243"/>
      <c r="Q85" s="237"/>
      <c r="R85" s="238" t="str">
        <f t="shared" si="22"/>
        <v/>
      </c>
      <c r="S85" s="238" t="str">
        <f t="shared" si="23"/>
        <v/>
      </c>
      <c r="T85" s="325"/>
      <c r="U85" s="10"/>
      <c r="V85" s="214"/>
      <c r="W85" s="219"/>
      <c r="X85" s="219"/>
      <c r="Y85" s="283"/>
      <c r="Z85" s="129"/>
      <c r="AA85" s="214"/>
      <c r="AB85" s="219"/>
      <c r="AC85" s="219"/>
      <c r="AD85" s="219"/>
      <c r="AE85" s="221"/>
      <c r="AF85" s="284"/>
      <c r="AG85" s="217"/>
      <c r="AH85" s="285"/>
      <c r="AI85" s="221"/>
    </row>
    <row r="86" ht="18.0" customHeight="1">
      <c r="A86" s="10"/>
      <c r="B86" s="213"/>
      <c r="C86" s="77"/>
      <c r="D86" s="77"/>
      <c r="E86" s="206"/>
      <c r="F86" s="207"/>
      <c r="G86" s="208"/>
      <c r="H86" s="201"/>
      <c r="I86" s="129"/>
      <c r="J86" s="198"/>
      <c r="K86" s="77"/>
      <c r="L86" s="77"/>
      <c r="M86" s="77"/>
      <c r="N86" s="241"/>
      <c r="O86" s="208"/>
      <c r="P86" s="237"/>
      <c r="Q86" s="237"/>
      <c r="R86" s="238" t="str">
        <f t="shared" si="22"/>
        <v/>
      </c>
      <c r="S86" s="238" t="str">
        <f t="shared" si="23"/>
        <v/>
      </c>
      <c r="T86" s="325"/>
      <c r="U86" s="10"/>
      <c r="V86" s="214"/>
      <c r="W86" s="219"/>
      <c r="X86" s="219"/>
      <c r="Y86" s="283"/>
      <c r="Z86" s="129"/>
      <c r="AA86" s="214"/>
      <c r="AB86" s="219"/>
      <c r="AC86" s="219"/>
      <c r="AD86" s="219"/>
      <c r="AE86" s="221"/>
      <c r="AF86" s="284"/>
      <c r="AG86" s="217"/>
      <c r="AH86" s="285"/>
      <c r="AI86" s="221"/>
    </row>
    <row r="87" ht="18.0" customHeight="1">
      <c r="A87" s="10"/>
      <c r="B87" s="213"/>
      <c r="C87" s="77"/>
      <c r="D87" s="77"/>
      <c r="E87" s="206"/>
      <c r="F87" s="207"/>
      <c r="G87" s="208"/>
      <c r="H87" s="201"/>
      <c r="I87" s="129"/>
      <c r="J87" s="198"/>
      <c r="K87" s="77"/>
      <c r="L87" s="77"/>
      <c r="M87" s="77"/>
      <c r="N87" s="241"/>
      <c r="O87" s="208"/>
      <c r="P87" s="237"/>
      <c r="Q87" s="237"/>
      <c r="R87" s="238" t="str">
        <f t="shared" si="22"/>
        <v/>
      </c>
      <c r="S87" s="238" t="str">
        <f t="shared" si="23"/>
        <v/>
      </c>
      <c r="T87" s="325"/>
      <c r="U87" s="10"/>
      <c r="V87" s="214"/>
      <c r="W87" s="219"/>
      <c r="X87" s="219"/>
      <c r="Y87" s="283"/>
      <c r="Z87" s="129"/>
      <c r="AA87" s="214"/>
      <c r="AB87" s="219"/>
      <c r="AC87" s="219"/>
      <c r="AD87" s="219"/>
      <c r="AE87" s="221"/>
      <c r="AF87" s="284"/>
      <c r="AG87" s="217"/>
      <c r="AH87" s="285"/>
      <c r="AI87" s="221"/>
    </row>
    <row r="88" ht="18.0" customHeight="1">
      <c r="A88" s="10"/>
      <c r="B88" s="213"/>
      <c r="C88" s="77"/>
      <c r="D88" s="77"/>
      <c r="E88" s="206"/>
      <c r="F88" s="207"/>
      <c r="G88" s="208"/>
      <c r="H88" s="201"/>
      <c r="I88" s="129"/>
      <c r="J88" s="198"/>
      <c r="K88" s="77"/>
      <c r="L88" s="77"/>
      <c r="M88" s="77"/>
      <c r="N88" s="241"/>
      <c r="O88" s="208"/>
      <c r="P88" s="237"/>
      <c r="Q88" s="237"/>
      <c r="R88" s="238" t="str">
        <f t="shared" si="22"/>
        <v/>
      </c>
      <c r="S88" s="238" t="str">
        <f t="shared" si="23"/>
        <v/>
      </c>
      <c r="T88" s="325"/>
      <c r="U88" s="10"/>
      <c r="V88" s="214"/>
      <c r="W88" s="219"/>
      <c r="X88" s="219"/>
      <c r="Y88" s="283"/>
      <c r="Z88" s="129"/>
      <c r="AA88" s="214"/>
      <c r="AB88" s="219"/>
      <c r="AC88" s="219"/>
      <c r="AD88" s="219"/>
      <c r="AE88" s="221"/>
      <c r="AF88" s="284"/>
      <c r="AG88" s="217"/>
      <c r="AH88" s="285"/>
      <c r="AI88" s="221"/>
    </row>
    <row r="89" ht="18.0" customHeight="1">
      <c r="A89" s="10"/>
      <c r="B89" s="213"/>
      <c r="C89" s="77"/>
      <c r="D89" s="77"/>
      <c r="E89" s="206"/>
      <c r="F89" s="207"/>
      <c r="G89" s="208"/>
      <c r="H89" s="201"/>
      <c r="I89" s="129"/>
      <c r="J89" s="198"/>
      <c r="K89" s="77"/>
      <c r="L89" s="77"/>
      <c r="M89" s="77"/>
      <c r="N89" s="241"/>
      <c r="O89" s="208"/>
      <c r="P89" s="237"/>
      <c r="Q89" s="237"/>
      <c r="R89" s="238" t="str">
        <f t="shared" si="22"/>
        <v/>
      </c>
      <c r="S89" s="238" t="str">
        <f t="shared" si="23"/>
        <v/>
      </c>
      <c r="T89" s="325"/>
      <c r="U89" s="10"/>
      <c r="V89" s="214"/>
      <c r="W89" s="219"/>
      <c r="X89" s="219"/>
      <c r="Y89" s="283"/>
      <c r="Z89" s="129"/>
      <c r="AA89" s="214"/>
      <c r="AB89" s="219"/>
      <c r="AC89" s="219"/>
      <c r="AD89" s="219"/>
      <c r="AE89" s="221"/>
      <c r="AF89" s="284"/>
      <c r="AG89" s="217"/>
      <c r="AH89" s="285"/>
      <c r="AI89" s="221"/>
    </row>
    <row r="90" ht="18.0" customHeight="1">
      <c r="A90" s="10"/>
      <c r="B90" s="213"/>
      <c r="C90" s="77"/>
      <c r="D90" s="77"/>
      <c r="E90" s="206"/>
      <c r="F90" s="207"/>
      <c r="G90" s="208"/>
      <c r="H90" s="201"/>
      <c r="I90" s="129"/>
      <c r="J90" s="198"/>
      <c r="K90" s="77"/>
      <c r="L90" s="77"/>
      <c r="M90" s="77"/>
      <c r="N90" s="241"/>
      <c r="O90" s="208"/>
      <c r="P90" s="237"/>
      <c r="Q90" s="237"/>
      <c r="R90" s="238" t="str">
        <f t="shared" si="22"/>
        <v/>
      </c>
      <c r="S90" s="238" t="str">
        <f t="shared" si="23"/>
        <v/>
      </c>
      <c r="T90" s="325"/>
      <c r="U90" s="10"/>
      <c r="V90" s="214"/>
      <c r="W90" s="219"/>
      <c r="X90" s="219"/>
      <c r="Y90" s="283"/>
      <c r="Z90" s="129"/>
      <c r="AA90" s="214"/>
      <c r="AB90" s="219"/>
      <c r="AC90" s="219"/>
      <c r="AD90" s="219"/>
      <c r="AE90" s="221"/>
      <c r="AF90" s="284"/>
      <c r="AG90" s="217"/>
      <c r="AH90" s="285"/>
      <c r="AI90" s="221"/>
    </row>
    <row r="91" ht="18.0" customHeight="1">
      <c r="A91" s="10"/>
      <c r="B91" s="213"/>
      <c r="C91" s="77"/>
      <c r="D91" s="77"/>
      <c r="E91" s="206"/>
      <c r="F91" s="207"/>
      <c r="G91" s="208"/>
      <c r="H91" s="201"/>
      <c r="I91" s="129"/>
      <c r="J91" s="198"/>
      <c r="K91" s="77"/>
      <c r="L91" s="77"/>
      <c r="M91" s="77"/>
      <c r="N91" s="241"/>
      <c r="O91" s="208"/>
      <c r="P91" s="237"/>
      <c r="Q91" s="237"/>
      <c r="R91" s="238" t="str">
        <f t="shared" si="22"/>
        <v/>
      </c>
      <c r="S91" s="238" t="str">
        <f t="shared" si="23"/>
        <v/>
      </c>
      <c r="T91" s="325"/>
      <c r="U91" s="10"/>
      <c r="V91" s="214"/>
      <c r="W91" s="219"/>
      <c r="X91" s="219"/>
      <c r="Y91" s="283"/>
      <c r="Z91" s="129"/>
      <c r="AA91" s="214"/>
      <c r="AB91" s="219"/>
      <c r="AC91" s="219"/>
      <c r="AD91" s="219"/>
      <c r="AE91" s="221"/>
      <c r="AF91" s="284"/>
      <c r="AG91" s="217"/>
      <c r="AH91" s="285"/>
      <c r="AI91" s="221"/>
    </row>
    <row r="92" ht="18.0" customHeight="1">
      <c r="A92" s="10"/>
      <c r="B92" s="213"/>
      <c r="C92" s="77"/>
      <c r="D92" s="77"/>
      <c r="E92" s="206"/>
      <c r="F92" s="207"/>
      <c r="G92" s="208"/>
      <c r="H92" s="201"/>
      <c r="I92" s="129"/>
      <c r="J92" s="198"/>
      <c r="K92" s="77"/>
      <c r="L92" s="77"/>
      <c r="M92" s="77"/>
      <c r="N92" s="241"/>
      <c r="O92" s="208"/>
      <c r="P92" s="237"/>
      <c r="Q92" s="237"/>
      <c r="R92" s="238" t="str">
        <f t="shared" si="22"/>
        <v/>
      </c>
      <c r="S92" s="238" t="str">
        <f t="shared" si="23"/>
        <v/>
      </c>
      <c r="T92" s="325"/>
      <c r="U92" s="10"/>
      <c r="V92" s="214"/>
      <c r="W92" s="219"/>
      <c r="X92" s="219"/>
      <c r="Y92" s="283"/>
      <c r="Z92" s="129"/>
      <c r="AA92" s="214"/>
      <c r="AB92" s="219"/>
      <c r="AC92" s="219"/>
      <c r="AD92" s="219"/>
      <c r="AE92" s="221"/>
      <c r="AF92" s="284"/>
      <c r="AG92" s="217"/>
      <c r="AH92" s="285"/>
      <c r="AI92" s="221"/>
    </row>
    <row r="93" ht="18.0" customHeight="1">
      <c r="A93" s="10"/>
      <c r="B93" s="213"/>
      <c r="C93" s="77"/>
      <c r="D93" s="77"/>
      <c r="E93" s="206"/>
      <c r="F93" s="207"/>
      <c r="G93" s="208"/>
      <c r="H93" s="201"/>
      <c r="I93" s="129"/>
      <c r="J93" s="198"/>
      <c r="K93" s="77"/>
      <c r="L93" s="77"/>
      <c r="M93" s="77"/>
      <c r="N93" s="241"/>
      <c r="O93" s="208"/>
      <c r="P93" s="237"/>
      <c r="Q93" s="237"/>
      <c r="R93" s="238" t="str">
        <f t="shared" si="22"/>
        <v/>
      </c>
      <c r="S93" s="238" t="str">
        <f t="shared" si="23"/>
        <v/>
      </c>
      <c r="T93" s="325"/>
      <c r="U93" s="10"/>
      <c r="V93" s="214"/>
      <c r="W93" s="219"/>
      <c r="X93" s="219"/>
      <c r="Y93" s="283"/>
      <c r="Z93" s="129"/>
      <c r="AA93" s="214"/>
      <c r="AB93" s="219"/>
      <c r="AC93" s="219"/>
      <c r="AD93" s="219"/>
      <c r="AE93" s="221"/>
      <c r="AF93" s="284"/>
      <c r="AG93" s="217"/>
      <c r="AH93" s="285"/>
      <c r="AI93" s="221"/>
    </row>
    <row r="94" ht="18.0" customHeight="1">
      <c r="A94" s="10"/>
      <c r="B94" s="213"/>
      <c r="C94" s="77"/>
      <c r="D94" s="77"/>
      <c r="E94" s="206"/>
      <c r="F94" s="207"/>
      <c r="G94" s="208"/>
      <c r="H94" s="201"/>
      <c r="I94" s="129"/>
      <c r="J94" s="198"/>
      <c r="K94" s="77"/>
      <c r="L94" s="77"/>
      <c r="M94" s="77"/>
      <c r="N94" s="241"/>
      <c r="O94" s="208"/>
      <c r="P94" s="237"/>
      <c r="Q94" s="237"/>
      <c r="R94" s="238" t="str">
        <f t="shared" si="22"/>
        <v/>
      </c>
      <c r="S94" s="238" t="str">
        <f t="shared" si="23"/>
        <v/>
      </c>
      <c r="T94" s="325"/>
      <c r="U94" s="10"/>
      <c r="V94" s="214"/>
      <c r="W94" s="219"/>
      <c r="X94" s="219"/>
      <c r="Y94" s="283"/>
      <c r="Z94" s="129"/>
      <c r="AA94" s="214"/>
      <c r="AB94" s="219"/>
      <c r="AC94" s="219"/>
      <c r="AD94" s="219"/>
      <c r="AE94" s="221"/>
      <c r="AF94" s="284"/>
      <c r="AG94" s="217"/>
      <c r="AH94" s="285"/>
      <c r="AI94" s="217"/>
    </row>
    <row r="95" ht="18.0" customHeight="1">
      <c r="A95" s="10"/>
      <c r="B95" s="213"/>
      <c r="C95" s="77"/>
      <c r="D95" s="77"/>
      <c r="E95" s="206"/>
      <c r="F95" s="207"/>
      <c r="G95" s="208"/>
      <c r="H95" s="201"/>
      <c r="I95" s="129"/>
      <c r="J95" s="198"/>
      <c r="K95" s="77"/>
      <c r="L95" s="77"/>
      <c r="M95" s="77"/>
      <c r="N95" s="241"/>
      <c r="O95" s="208"/>
      <c r="P95" s="237"/>
      <c r="Q95" s="237"/>
      <c r="R95" s="238" t="str">
        <f t="shared" si="22"/>
        <v/>
      </c>
      <c r="S95" s="238" t="str">
        <f t="shared" si="23"/>
        <v/>
      </c>
      <c r="T95" s="325"/>
      <c r="U95" s="10"/>
      <c r="V95" s="214"/>
      <c r="W95" s="219"/>
      <c r="X95" s="219"/>
      <c r="Y95" s="283"/>
      <c r="Z95" s="129"/>
      <c r="AA95" s="214"/>
      <c r="AB95" s="219"/>
      <c r="AC95" s="219"/>
      <c r="AD95" s="219"/>
      <c r="AE95" s="221"/>
      <c r="AF95" s="284"/>
      <c r="AG95" s="217"/>
      <c r="AH95" s="285"/>
      <c r="AI95" s="217"/>
    </row>
    <row r="96" ht="18.0" customHeight="1">
      <c r="A96" s="10"/>
      <c r="B96" s="213"/>
      <c r="C96" s="77"/>
      <c r="D96" s="77"/>
      <c r="E96" s="206"/>
      <c r="F96" s="207"/>
      <c r="G96" s="208"/>
      <c r="H96" s="201"/>
      <c r="I96" s="129"/>
      <c r="J96" s="198"/>
      <c r="K96" s="77"/>
      <c r="L96" s="77"/>
      <c r="M96" s="77"/>
      <c r="N96" s="241"/>
      <c r="O96" s="208"/>
      <c r="P96" s="237"/>
      <c r="Q96" s="237"/>
      <c r="R96" s="238" t="str">
        <f t="shared" si="22"/>
        <v/>
      </c>
      <c r="S96" s="238" t="str">
        <f t="shared" si="23"/>
        <v/>
      </c>
      <c r="T96" s="325"/>
      <c r="U96" s="10"/>
      <c r="V96" s="214"/>
      <c r="W96" s="219"/>
      <c r="X96" s="219"/>
      <c r="Y96" s="283"/>
      <c r="Z96" s="129"/>
      <c r="AA96" s="214"/>
      <c r="AB96" s="219"/>
      <c r="AC96" s="219"/>
      <c r="AD96" s="219"/>
      <c r="AE96" s="221"/>
      <c r="AF96" s="284"/>
      <c r="AG96" s="217"/>
      <c r="AH96" s="285"/>
      <c r="AI96" s="217"/>
    </row>
    <row r="97" ht="18.0" customHeight="1">
      <c r="A97" s="10"/>
      <c r="B97" s="213"/>
      <c r="C97" s="77"/>
      <c r="D97" s="77"/>
      <c r="E97" s="206"/>
      <c r="F97" s="207"/>
      <c r="G97" s="208"/>
      <c r="H97" s="201"/>
      <c r="I97" s="129"/>
      <c r="J97" s="198"/>
      <c r="K97" s="77"/>
      <c r="L97" s="77"/>
      <c r="M97" s="77"/>
      <c r="N97" s="241"/>
      <c r="O97" s="208"/>
      <c r="P97" s="237"/>
      <c r="Q97" s="237"/>
      <c r="R97" s="238" t="str">
        <f t="shared" si="22"/>
        <v/>
      </c>
      <c r="S97" s="238" t="str">
        <f t="shared" si="23"/>
        <v/>
      </c>
      <c r="T97" s="325"/>
      <c r="U97" s="10"/>
      <c r="V97" s="214"/>
      <c r="W97" s="219"/>
      <c r="X97" s="219"/>
      <c r="Y97" s="283"/>
      <c r="Z97" s="129"/>
      <c r="AA97" s="214"/>
      <c r="AB97" s="219"/>
      <c r="AC97" s="219"/>
      <c r="AD97" s="219"/>
      <c r="AE97" s="221"/>
      <c r="AF97" s="284"/>
      <c r="AG97" s="217"/>
      <c r="AH97" s="285"/>
      <c r="AI97" s="217"/>
    </row>
    <row r="98" ht="18.0" customHeight="1">
      <c r="A98" s="10"/>
      <c r="B98" s="213"/>
      <c r="C98" s="77"/>
      <c r="D98" s="77"/>
      <c r="E98" s="206"/>
      <c r="F98" s="207"/>
      <c r="G98" s="208"/>
      <c r="H98" s="201"/>
      <c r="I98" s="129"/>
      <c r="J98" s="198"/>
      <c r="K98" s="77"/>
      <c r="L98" s="77"/>
      <c r="M98" s="77"/>
      <c r="N98" s="241"/>
      <c r="O98" s="208"/>
      <c r="P98" s="237"/>
      <c r="Q98" s="237"/>
      <c r="R98" s="238" t="str">
        <f t="shared" si="22"/>
        <v/>
      </c>
      <c r="S98" s="238" t="str">
        <f t="shared" si="23"/>
        <v/>
      </c>
      <c r="T98" s="325"/>
      <c r="U98" s="10"/>
      <c r="V98" s="214"/>
      <c r="W98" s="219"/>
      <c r="X98" s="219"/>
      <c r="Y98" s="283"/>
      <c r="Z98" s="129"/>
      <c r="AA98" s="214"/>
      <c r="AB98" s="219"/>
      <c r="AC98" s="219"/>
      <c r="AD98" s="219"/>
      <c r="AE98" s="221"/>
      <c r="AF98" s="284"/>
      <c r="AG98" s="217"/>
      <c r="AH98" s="285"/>
      <c r="AI98" s="217"/>
    </row>
    <row r="99" ht="18.0" customHeight="1">
      <c r="A99" s="10"/>
      <c r="B99" s="213"/>
      <c r="C99" s="77"/>
      <c r="D99" s="77"/>
      <c r="E99" s="206"/>
      <c r="F99" s="207"/>
      <c r="G99" s="208"/>
      <c r="H99" s="201"/>
      <c r="I99" s="129"/>
      <c r="J99" s="198"/>
      <c r="K99" s="77"/>
      <c r="L99" s="77"/>
      <c r="M99" s="77"/>
      <c r="N99" s="241"/>
      <c r="O99" s="208"/>
      <c r="P99" s="237"/>
      <c r="Q99" s="237"/>
      <c r="R99" s="238" t="str">
        <f t="shared" si="22"/>
        <v/>
      </c>
      <c r="S99" s="238" t="str">
        <f t="shared" si="23"/>
        <v/>
      </c>
      <c r="T99" s="325"/>
      <c r="U99" s="10"/>
      <c r="V99" s="214"/>
      <c r="W99" s="219"/>
      <c r="X99" s="219"/>
      <c r="Y99" s="283"/>
      <c r="Z99" s="129"/>
      <c r="AA99" s="214"/>
      <c r="AB99" s="219"/>
      <c r="AC99" s="219"/>
      <c r="AD99" s="219"/>
      <c r="AE99" s="221"/>
      <c r="AF99" s="284"/>
      <c r="AG99" s="217"/>
      <c r="AH99" s="285"/>
      <c r="AI99" s="217"/>
    </row>
    <row r="100" ht="18.0" customHeight="1">
      <c r="A100" s="10"/>
      <c r="B100" s="213"/>
      <c r="C100" s="77"/>
      <c r="D100" s="77"/>
      <c r="E100" s="206"/>
      <c r="F100" s="207"/>
      <c r="G100" s="208"/>
      <c r="H100" s="201"/>
      <c r="I100" s="129"/>
      <c r="J100" s="198"/>
      <c r="K100" s="77"/>
      <c r="L100" s="77"/>
      <c r="M100" s="77"/>
      <c r="N100" s="241"/>
      <c r="O100" s="208"/>
      <c r="P100" s="237"/>
      <c r="Q100" s="237"/>
      <c r="R100" s="238" t="str">
        <f t="shared" si="22"/>
        <v/>
      </c>
      <c r="S100" s="238" t="str">
        <f t="shared" si="23"/>
        <v/>
      </c>
      <c r="T100" s="325"/>
      <c r="U100" s="10"/>
      <c r="V100" s="214"/>
      <c r="W100" s="219"/>
      <c r="X100" s="219"/>
      <c r="Y100" s="283"/>
      <c r="Z100" s="129"/>
      <c r="AA100" s="214"/>
      <c r="AB100" s="219"/>
      <c r="AC100" s="219"/>
      <c r="AD100" s="219"/>
      <c r="AE100" s="221"/>
      <c r="AF100" s="284"/>
      <c r="AG100" s="217"/>
      <c r="AH100" s="285"/>
      <c r="AI100" s="217"/>
    </row>
    <row r="101" ht="18.0" customHeight="1">
      <c r="A101" s="10"/>
      <c r="B101" s="213"/>
      <c r="C101" s="77"/>
      <c r="D101" s="77"/>
      <c r="E101" s="206"/>
      <c r="F101" s="207"/>
      <c r="G101" s="208"/>
      <c r="H101" s="201"/>
      <c r="I101" s="129"/>
      <c r="J101" s="198"/>
      <c r="K101" s="77"/>
      <c r="L101" s="77"/>
      <c r="M101" s="77"/>
      <c r="N101" s="241"/>
      <c r="O101" s="208"/>
      <c r="P101" s="237"/>
      <c r="Q101" s="237"/>
      <c r="R101" s="238" t="str">
        <f t="shared" si="22"/>
        <v/>
      </c>
      <c r="S101" s="238" t="str">
        <f t="shared" si="23"/>
        <v/>
      </c>
      <c r="T101" s="325"/>
      <c r="U101" s="10"/>
      <c r="V101" s="214"/>
      <c r="W101" s="219"/>
      <c r="X101" s="219"/>
      <c r="Y101" s="283"/>
      <c r="Z101" s="129"/>
      <c r="AA101" s="214"/>
      <c r="AB101" s="219"/>
      <c r="AC101" s="219"/>
      <c r="AD101" s="219"/>
      <c r="AE101" s="221"/>
      <c r="AF101" s="284"/>
      <c r="AG101" s="217"/>
      <c r="AH101" s="285"/>
      <c r="AI101" s="217"/>
    </row>
    <row r="102" ht="18.0" customHeight="1">
      <c r="A102" s="10"/>
      <c r="B102" s="213"/>
      <c r="C102" s="77"/>
      <c r="D102" s="77"/>
      <c r="E102" s="206"/>
      <c r="F102" s="207"/>
      <c r="G102" s="208"/>
      <c r="H102" s="201"/>
      <c r="I102" s="129"/>
      <c r="J102" s="198"/>
      <c r="K102" s="77"/>
      <c r="L102" s="77"/>
      <c r="M102" s="77"/>
      <c r="N102" s="241"/>
      <c r="O102" s="208"/>
      <c r="P102" s="237"/>
      <c r="Q102" s="237"/>
      <c r="R102" s="238" t="str">
        <f t="shared" si="22"/>
        <v/>
      </c>
      <c r="S102" s="238" t="str">
        <f t="shared" si="23"/>
        <v/>
      </c>
      <c r="T102" s="325"/>
      <c r="U102" s="10"/>
      <c r="V102" s="214"/>
      <c r="W102" s="219"/>
      <c r="X102" s="219"/>
      <c r="Y102" s="283"/>
      <c r="Z102" s="129"/>
      <c r="AA102" s="214"/>
      <c r="AB102" s="219"/>
      <c r="AC102" s="219"/>
      <c r="AD102" s="219"/>
      <c r="AE102" s="221"/>
      <c r="AF102" s="284"/>
      <c r="AG102" s="217"/>
      <c r="AH102" s="285"/>
      <c r="AI102" s="217"/>
    </row>
    <row r="103" ht="18.0" customHeight="1">
      <c r="A103" s="10"/>
      <c r="B103" s="213"/>
      <c r="C103" s="77"/>
      <c r="D103" s="77"/>
      <c r="E103" s="206"/>
      <c r="F103" s="207"/>
      <c r="G103" s="208"/>
      <c r="H103" s="201"/>
      <c r="I103" s="129"/>
      <c r="J103" s="198"/>
      <c r="K103" s="77"/>
      <c r="L103" s="77"/>
      <c r="M103" s="77"/>
      <c r="N103" s="241"/>
      <c r="O103" s="208"/>
      <c r="P103" s="237"/>
      <c r="Q103" s="237"/>
      <c r="R103" s="238" t="str">
        <f t="shared" si="22"/>
        <v/>
      </c>
      <c r="S103" s="238" t="str">
        <f t="shared" si="23"/>
        <v/>
      </c>
      <c r="T103" s="325"/>
      <c r="U103" s="10"/>
      <c r="V103" s="214"/>
      <c r="W103" s="219"/>
      <c r="X103" s="219"/>
      <c r="Y103" s="283"/>
      <c r="Z103" s="129"/>
      <c r="AA103" s="214"/>
      <c r="AB103" s="219"/>
      <c r="AC103" s="219"/>
      <c r="AD103" s="219"/>
      <c r="AE103" s="221"/>
      <c r="AF103" s="284"/>
      <c r="AG103" s="217"/>
      <c r="AH103" s="285"/>
      <c r="AI103" s="217"/>
    </row>
    <row r="104" ht="18.0" customHeight="1">
      <c r="A104" s="10"/>
      <c r="B104" s="213"/>
      <c r="C104" s="77"/>
      <c r="D104" s="77"/>
      <c r="E104" s="206"/>
      <c r="F104" s="207"/>
      <c r="G104" s="208"/>
      <c r="H104" s="201"/>
      <c r="I104" s="129"/>
      <c r="J104" s="198"/>
      <c r="K104" s="77"/>
      <c r="L104" s="77"/>
      <c r="M104" s="77"/>
      <c r="N104" s="241"/>
      <c r="O104" s="208"/>
      <c r="P104" s="237"/>
      <c r="Q104" s="237"/>
      <c r="R104" s="238" t="str">
        <f t="shared" si="22"/>
        <v/>
      </c>
      <c r="S104" s="238" t="str">
        <f t="shared" si="23"/>
        <v/>
      </c>
      <c r="T104" s="325"/>
      <c r="U104" s="10"/>
      <c r="V104" s="214"/>
      <c r="W104" s="219"/>
      <c r="X104" s="219"/>
      <c r="Y104" s="283"/>
      <c r="Z104" s="129"/>
      <c r="AA104" s="214"/>
      <c r="AB104" s="219"/>
      <c r="AC104" s="219"/>
      <c r="AD104" s="219"/>
      <c r="AE104" s="221"/>
      <c r="AF104" s="284"/>
      <c r="AG104" s="217"/>
      <c r="AH104" s="285"/>
      <c r="AI104" s="217"/>
    </row>
    <row r="105" ht="18.0" customHeight="1">
      <c r="A105" s="10"/>
      <c r="B105" s="213"/>
      <c r="C105" s="77"/>
      <c r="D105" s="77"/>
      <c r="E105" s="206"/>
      <c r="F105" s="207"/>
      <c r="G105" s="208"/>
      <c r="H105" s="201"/>
      <c r="I105" s="129"/>
      <c r="J105" s="198"/>
      <c r="K105" s="77"/>
      <c r="L105" s="77"/>
      <c r="M105" s="77"/>
      <c r="N105" s="241"/>
      <c r="O105" s="208"/>
      <c r="P105" s="237"/>
      <c r="Q105" s="237"/>
      <c r="R105" s="238" t="str">
        <f t="shared" si="22"/>
        <v/>
      </c>
      <c r="S105" s="238" t="str">
        <f t="shared" si="23"/>
        <v/>
      </c>
      <c r="T105" s="325"/>
      <c r="U105" s="10"/>
      <c r="V105" s="214"/>
      <c r="W105" s="219"/>
      <c r="X105" s="219"/>
      <c r="Y105" s="283"/>
      <c r="Z105" s="129"/>
      <c r="AA105" s="214"/>
      <c r="AB105" s="219"/>
      <c r="AC105" s="219"/>
      <c r="AD105" s="219"/>
      <c r="AE105" s="221"/>
      <c r="AF105" s="284"/>
      <c r="AG105" s="217"/>
      <c r="AH105" s="285"/>
      <c r="AI105" s="217"/>
    </row>
    <row r="106" ht="18.0" customHeight="1">
      <c r="A106" s="10"/>
      <c r="B106" s="213"/>
      <c r="C106" s="77"/>
      <c r="D106" s="77"/>
      <c r="E106" s="206"/>
      <c r="F106" s="207"/>
      <c r="G106" s="208"/>
      <c r="H106" s="201"/>
      <c r="I106" s="129"/>
      <c r="J106" s="198"/>
      <c r="K106" s="77"/>
      <c r="L106" s="77"/>
      <c r="M106" s="77"/>
      <c r="N106" s="241"/>
      <c r="O106" s="208"/>
      <c r="P106" s="237"/>
      <c r="Q106" s="237"/>
      <c r="R106" s="238" t="str">
        <f t="shared" si="22"/>
        <v/>
      </c>
      <c r="S106" s="238" t="str">
        <f t="shared" si="23"/>
        <v/>
      </c>
      <c r="T106" s="325"/>
      <c r="U106" s="10"/>
      <c r="V106" s="214"/>
      <c r="W106" s="219"/>
      <c r="X106" s="219"/>
      <c r="Y106" s="283"/>
      <c r="Z106" s="129"/>
      <c r="AA106" s="214"/>
      <c r="AB106" s="219"/>
      <c r="AC106" s="219"/>
      <c r="AD106" s="219"/>
      <c r="AE106" s="221"/>
      <c r="AF106" s="284"/>
      <c r="AG106" s="217"/>
      <c r="AH106" s="285"/>
      <c r="AI106" s="217"/>
    </row>
    <row r="107" ht="18.0" customHeight="1">
      <c r="A107" s="10"/>
      <c r="B107" s="213"/>
      <c r="C107" s="77"/>
      <c r="D107" s="77"/>
      <c r="E107" s="206"/>
      <c r="F107" s="207"/>
      <c r="G107" s="208"/>
      <c r="H107" s="201"/>
      <c r="I107" s="129"/>
      <c r="J107" s="198"/>
      <c r="K107" s="77"/>
      <c r="L107" s="77"/>
      <c r="M107" s="77"/>
      <c r="N107" s="241"/>
      <c r="O107" s="208"/>
      <c r="P107" s="237"/>
      <c r="Q107" s="237"/>
      <c r="R107" s="238" t="str">
        <f t="shared" si="22"/>
        <v/>
      </c>
      <c r="S107" s="238" t="str">
        <f t="shared" si="23"/>
        <v/>
      </c>
      <c r="T107" s="325"/>
      <c r="U107" s="10"/>
      <c r="V107" s="214"/>
      <c r="W107" s="219"/>
      <c r="X107" s="219"/>
      <c r="Y107" s="283"/>
      <c r="Z107" s="129"/>
      <c r="AA107" s="214"/>
      <c r="AB107" s="219"/>
      <c r="AC107" s="219"/>
      <c r="AD107" s="219"/>
      <c r="AE107" s="221"/>
      <c r="AF107" s="284"/>
      <c r="AG107" s="217"/>
      <c r="AH107" s="285"/>
      <c r="AI107" s="217"/>
    </row>
    <row r="108" ht="18.0" customHeight="1">
      <c r="A108" s="10"/>
      <c r="B108" s="213"/>
      <c r="C108" s="77"/>
      <c r="D108" s="77"/>
      <c r="E108" s="206"/>
      <c r="F108" s="207"/>
      <c r="G108" s="208"/>
      <c r="H108" s="201"/>
      <c r="I108" s="129"/>
      <c r="J108" s="198"/>
      <c r="K108" s="77"/>
      <c r="L108" s="77"/>
      <c r="M108" s="77"/>
      <c r="N108" s="241"/>
      <c r="O108" s="208"/>
      <c r="P108" s="237"/>
      <c r="Q108" s="237"/>
      <c r="R108" s="238" t="str">
        <f t="shared" si="22"/>
        <v/>
      </c>
      <c r="S108" s="238" t="str">
        <f t="shared" si="23"/>
        <v/>
      </c>
      <c r="T108" s="325"/>
      <c r="U108" s="10"/>
      <c r="V108" s="214"/>
      <c r="W108" s="219"/>
      <c r="X108" s="219"/>
      <c r="Y108" s="283"/>
      <c r="Z108" s="129"/>
      <c r="AA108" s="214"/>
      <c r="AB108" s="219"/>
      <c r="AC108" s="219"/>
      <c r="AD108" s="219"/>
      <c r="AE108" s="221"/>
      <c r="AF108" s="284"/>
      <c r="AG108" s="217"/>
      <c r="AH108" s="285"/>
      <c r="AI108" s="217"/>
    </row>
    <row r="109" ht="18.0" customHeight="1">
      <c r="A109" s="10"/>
      <c r="B109" s="213"/>
      <c r="C109" s="77"/>
      <c r="D109" s="77"/>
      <c r="E109" s="206"/>
      <c r="F109" s="207"/>
      <c r="G109" s="208"/>
      <c r="H109" s="201"/>
      <c r="I109" s="129"/>
      <c r="J109" s="198"/>
      <c r="K109" s="77"/>
      <c r="L109" s="77"/>
      <c r="M109" s="77"/>
      <c r="N109" s="241"/>
      <c r="O109" s="208"/>
      <c r="P109" s="237"/>
      <c r="Q109" s="237"/>
      <c r="R109" s="238" t="str">
        <f t="shared" si="22"/>
        <v/>
      </c>
      <c r="S109" s="238" t="str">
        <f t="shared" si="23"/>
        <v/>
      </c>
      <c r="T109" s="325"/>
      <c r="U109" s="10"/>
      <c r="V109" s="214"/>
      <c r="W109" s="219"/>
      <c r="X109" s="219"/>
      <c r="Y109" s="283"/>
      <c r="Z109" s="129"/>
      <c r="AA109" s="214"/>
      <c r="AB109" s="219"/>
      <c r="AC109" s="219"/>
      <c r="AD109" s="219"/>
      <c r="AE109" s="221"/>
      <c r="AF109" s="284"/>
      <c r="AG109" s="217"/>
      <c r="AH109" s="285"/>
      <c r="AI109" s="217"/>
    </row>
    <row r="110" ht="18.0" customHeight="1">
      <c r="A110" s="10"/>
      <c r="B110" s="213"/>
      <c r="C110" s="77"/>
      <c r="D110" s="77"/>
      <c r="E110" s="206"/>
      <c r="F110" s="207"/>
      <c r="G110" s="208"/>
      <c r="H110" s="201"/>
      <c r="I110" s="129"/>
      <c r="J110" s="198"/>
      <c r="K110" s="77"/>
      <c r="L110" s="77"/>
      <c r="M110" s="77"/>
      <c r="N110" s="241"/>
      <c r="O110" s="208"/>
      <c r="P110" s="237"/>
      <c r="Q110" s="237"/>
      <c r="R110" s="238" t="str">
        <f t="shared" si="22"/>
        <v/>
      </c>
      <c r="S110" s="238" t="str">
        <f t="shared" si="23"/>
        <v/>
      </c>
      <c r="T110" s="325"/>
      <c r="U110" s="10"/>
      <c r="V110" s="214"/>
      <c r="W110" s="219"/>
      <c r="X110" s="219"/>
      <c r="Y110" s="283"/>
      <c r="Z110" s="129"/>
      <c r="AA110" s="214"/>
      <c r="AB110" s="219"/>
      <c r="AC110" s="219"/>
      <c r="AD110" s="219"/>
      <c r="AE110" s="221"/>
      <c r="AF110" s="284"/>
      <c r="AG110" s="217"/>
      <c r="AH110" s="285"/>
      <c r="AI110" s="217"/>
    </row>
    <row r="111" ht="18.0" customHeight="1">
      <c r="A111" s="10"/>
      <c r="B111" s="213"/>
      <c r="C111" s="77"/>
      <c r="D111" s="77"/>
      <c r="E111" s="206"/>
      <c r="F111" s="207"/>
      <c r="G111" s="208"/>
      <c r="H111" s="201"/>
      <c r="I111" s="129"/>
      <c r="J111" s="198"/>
      <c r="K111" s="77"/>
      <c r="L111" s="77"/>
      <c r="M111" s="77"/>
      <c r="N111" s="241"/>
      <c r="O111" s="208"/>
      <c r="P111" s="237"/>
      <c r="Q111" s="237"/>
      <c r="R111" s="238" t="str">
        <f t="shared" si="22"/>
        <v/>
      </c>
      <c r="S111" s="238" t="str">
        <f t="shared" si="23"/>
        <v/>
      </c>
      <c r="T111" s="325"/>
      <c r="U111" s="10"/>
      <c r="V111" s="214"/>
      <c r="W111" s="219"/>
      <c r="X111" s="219"/>
      <c r="Y111" s="283"/>
      <c r="Z111" s="129"/>
      <c r="AA111" s="214"/>
      <c r="AB111" s="219"/>
      <c r="AC111" s="219"/>
      <c r="AD111" s="219"/>
      <c r="AE111" s="221"/>
      <c r="AF111" s="284"/>
      <c r="AG111" s="217"/>
      <c r="AH111" s="285"/>
      <c r="AI111" s="217"/>
    </row>
    <row r="112" ht="18.0" customHeight="1">
      <c r="A112" s="10"/>
      <c r="B112" s="213"/>
      <c r="C112" s="77"/>
      <c r="D112" s="77"/>
      <c r="E112" s="206"/>
      <c r="F112" s="207"/>
      <c r="G112" s="208"/>
      <c r="H112" s="201"/>
      <c r="I112" s="129"/>
      <c r="J112" s="198"/>
      <c r="K112" s="77"/>
      <c r="L112" s="77"/>
      <c r="M112" s="77"/>
      <c r="N112" s="241"/>
      <c r="O112" s="208"/>
      <c r="P112" s="237"/>
      <c r="Q112" s="237"/>
      <c r="R112" s="238" t="str">
        <f t="shared" si="22"/>
        <v/>
      </c>
      <c r="S112" s="238" t="str">
        <f t="shared" si="23"/>
        <v/>
      </c>
      <c r="T112" s="325"/>
      <c r="U112" s="10"/>
      <c r="V112" s="214"/>
      <c r="W112" s="219"/>
      <c r="X112" s="219"/>
      <c r="Y112" s="283"/>
      <c r="Z112" s="129"/>
      <c r="AA112" s="214"/>
      <c r="AB112" s="219"/>
      <c r="AC112" s="219"/>
      <c r="AD112" s="219"/>
      <c r="AE112" s="221"/>
      <c r="AF112" s="284"/>
      <c r="AG112" s="217"/>
      <c r="AH112" s="285"/>
      <c r="AI112" s="217"/>
    </row>
    <row r="113" ht="18.0" customHeight="1">
      <c r="A113" s="10"/>
      <c r="B113" s="213"/>
      <c r="C113" s="77"/>
      <c r="D113" s="77"/>
      <c r="E113" s="206"/>
      <c r="F113" s="207"/>
      <c r="G113" s="208"/>
      <c r="H113" s="201"/>
      <c r="I113" s="129"/>
      <c r="J113" s="198"/>
      <c r="K113" s="77"/>
      <c r="L113" s="77"/>
      <c r="M113" s="77"/>
      <c r="N113" s="241"/>
      <c r="O113" s="208"/>
      <c r="P113" s="237"/>
      <c r="Q113" s="237"/>
      <c r="R113" s="238" t="str">
        <f t="shared" si="22"/>
        <v/>
      </c>
      <c r="S113" s="238" t="str">
        <f t="shared" si="23"/>
        <v/>
      </c>
      <c r="T113" s="325"/>
      <c r="U113" s="10"/>
      <c r="V113" s="214"/>
      <c r="W113" s="219"/>
      <c r="X113" s="219"/>
      <c r="Y113" s="283"/>
      <c r="Z113" s="129"/>
      <c r="AA113" s="214"/>
      <c r="AB113" s="219"/>
      <c r="AC113" s="219"/>
      <c r="AD113" s="219"/>
      <c r="AE113" s="221"/>
      <c r="AF113" s="284"/>
      <c r="AG113" s="217"/>
      <c r="AH113" s="285"/>
      <c r="AI113" s="217"/>
    </row>
    <row r="114" ht="18.0" customHeight="1">
      <c r="A114" s="10"/>
      <c r="B114" s="213"/>
      <c r="C114" s="77"/>
      <c r="D114" s="77"/>
      <c r="E114" s="206"/>
      <c r="F114" s="207"/>
      <c r="G114" s="208"/>
      <c r="H114" s="201"/>
      <c r="I114" s="129"/>
      <c r="J114" s="198"/>
      <c r="K114" s="77"/>
      <c r="L114" s="77"/>
      <c r="M114" s="77"/>
      <c r="N114" s="241"/>
      <c r="O114" s="208"/>
      <c r="P114" s="237"/>
      <c r="Q114" s="237"/>
      <c r="R114" s="238" t="str">
        <f t="shared" si="22"/>
        <v/>
      </c>
      <c r="S114" s="238" t="str">
        <f t="shared" si="23"/>
        <v/>
      </c>
      <c r="T114" s="325"/>
      <c r="U114" s="10"/>
      <c r="V114" s="214"/>
      <c r="W114" s="219"/>
      <c r="X114" s="219"/>
      <c r="Y114" s="283"/>
      <c r="Z114" s="129"/>
      <c r="AA114" s="214"/>
      <c r="AB114" s="219"/>
      <c r="AC114" s="219"/>
      <c r="AD114" s="219"/>
      <c r="AE114" s="221"/>
      <c r="AF114" s="284"/>
      <c r="AG114" s="217"/>
      <c r="AH114" s="285"/>
      <c r="AI114" s="217"/>
    </row>
    <row r="115" ht="18.0" customHeight="1">
      <c r="A115" s="10"/>
      <c r="B115" s="213"/>
      <c r="C115" s="77"/>
      <c r="D115" s="77"/>
      <c r="E115" s="206"/>
      <c r="F115" s="207"/>
      <c r="G115" s="208"/>
      <c r="H115" s="201"/>
      <c r="I115" s="129"/>
      <c r="J115" s="198"/>
      <c r="K115" s="77"/>
      <c r="L115" s="77"/>
      <c r="M115" s="77"/>
      <c r="N115" s="241"/>
      <c r="O115" s="208"/>
      <c r="P115" s="237"/>
      <c r="Q115" s="237"/>
      <c r="R115" s="238" t="str">
        <f t="shared" si="22"/>
        <v/>
      </c>
      <c r="S115" s="238" t="str">
        <f t="shared" si="23"/>
        <v/>
      </c>
      <c r="T115" s="325"/>
      <c r="U115" s="10"/>
      <c r="V115" s="214"/>
      <c r="W115" s="219"/>
      <c r="X115" s="219"/>
      <c r="Y115" s="283"/>
      <c r="Z115" s="129"/>
      <c r="AA115" s="214"/>
      <c r="AB115" s="219"/>
      <c r="AC115" s="219"/>
      <c r="AD115" s="219"/>
      <c r="AE115" s="221"/>
      <c r="AF115" s="284"/>
      <c r="AG115" s="217"/>
      <c r="AH115" s="285"/>
      <c r="AI115" s="217"/>
    </row>
    <row r="116" ht="18.0" customHeight="1">
      <c r="A116" s="10"/>
      <c r="B116" s="213"/>
      <c r="C116" s="77"/>
      <c r="D116" s="77"/>
      <c r="E116" s="206"/>
      <c r="F116" s="207"/>
      <c r="G116" s="208"/>
      <c r="H116" s="201"/>
      <c r="I116" s="129"/>
      <c r="J116" s="198"/>
      <c r="K116" s="77"/>
      <c r="L116" s="77"/>
      <c r="M116" s="77"/>
      <c r="N116" s="241"/>
      <c r="O116" s="208"/>
      <c r="P116" s="237"/>
      <c r="Q116" s="237"/>
      <c r="R116" s="238" t="str">
        <f t="shared" si="22"/>
        <v/>
      </c>
      <c r="S116" s="238" t="str">
        <f t="shared" si="23"/>
        <v/>
      </c>
      <c r="T116" s="325"/>
      <c r="U116" s="10"/>
      <c r="V116" s="214"/>
      <c r="W116" s="219"/>
      <c r="X116" s="219"/>
      <c r="Y116" s="283"/>
      <c r="Z116" s="129"/>
      <c r="AA116" s="214"/>
      <c r="AB116" s="219"/>
      <c r="AC116" s="219"/>
      <c r="AD116" s="219"/>
      <c r="AE116" s="221"/>
      <c r="AF116" s="284"/>
      <c r="AG116" s="217"/>
      <c r="AH116" s="285"/>
      <c r="AI116" s="217"/>
    </row>
    <row r="117" ht="18.0" customHeight="1">
      <c r="A117" s="10"/>
      <c r="B117" s="213"/>
      <c r="C117" s="77"/>
      <c r="D117" s="77"/>
      <c r="E117" s="206"/>
      <c r="F117" s="207"/>
      <c r="G117" s="208"/>
      <c r="H117" s="201"/>
      <c r="I117" s="129"/>
      <c r="J117" s="213"/>
      <c r="K117" s="77"/>
      <c r="L117" s="77"/>
      <c r="M117" s="77"/>
      <c r="N117" s="241"/>
      <c r="O117" s="208"/>
      <c r="P117" s="237"/>
      <c r="Q117" s="237"/>
      <c r="R117" s="238" t="str">
        <f t="shared" si="22"/>
        <v/>
      </c>
      <c r="S117" s="238" t="str">
        <f t="shared" si="23"/>
        <v/>
      </c>
      <c r="T117" s="325"/>
      <c r="U117" s="10"/>
      <c r="V117" s="214"/>
      <c r="W117" s="219"/>
      <c r="X117" s="219"/>
      <c r="Y117" s="283"/>
      <c r="Z117" s="129"/>
      <c r="AA117" s="214"/>
      <c r="AB117" s="219"/>
      <c r="AC117" s="219"/>
      <c r="AD117" s="219"/>
      <c r="AE117" s="221"/>
      <c r="AF117" s="284"/>
      <c r="AG117" s="217"/>
      <c r="AH117" s="285"/>
      <c r="AI117" s="217"/>
    </row>
    <row r="118" ht="18.0" customHeight="1">
      <c r="A118" s="10"/>
      <c r="B118" s="213"/>
      <c r="C118" s="77"/>
      <c r="D118" s="77"/>
      <c r="E118" s="206"/>
      <c r="F118" s="207"/>
      <c r="G118" s="208"/>
      <c r="H118" s="201"/>
      <c r="I118" s="129"/>
      <c r="J118" s="213"/>
      <c r="K118" s="77"/>
      <c r="L118" s="77"/>
      <c r="M118" s="77"/>
      <c r="N118" s="241"/>
      <c r="O118" s="208"/>
      <c r="P118" s="237"/>
      <c r="Q118" s="237"/>
      <c r="R118" s="238" t="str">
        <f t="shared" si="22"/>
        <v/>
      </c>
      <c r="S118" s="238" t="str">
        <f t="shared" si="23"/>
        <v/>
      </c>
      <c r="T118" s="325"/>
      <c r="U118" s="10"/>
      <c r="V118" s="214"/>
      <c r="W118" s="219"/>
      <c r="X118" s="219"/>
      <c r="Y118" s="283"/>
      <c r="Z118" s="129"/>
      <c r="AA118" s="214"/>
      <c r="AB118" s="219"/>
      <c r="AC118" s="219"/>
      <c r="AD118" s="219"/>
      <c r="AE118" s="221"/>
      <c r="AF118" s="284"/>
      <c r="AG118" s="217"/>
      <c r="AH118" s="285"/>
      <c r="AI118" s="217"/>
    </row>
    <row r="119" ht="18.0" customHeight="1">
      <c r="A119" s="10"/>
      <c r="B119" s="213"/>
      <c r="C119" s="77"/>
      <c r="D119" s="77"/>
      <c r="E119" s="206"/>
      <c r="F119" s="207"/>
      <c r="G119" s="208"/>
      <c r="H119" s="201"/>
      <c r="I119" s="129"/>
      <c r="J119" s="213"/>
      <c r="K119" s="77"/>
      <c r="L119" s="77"/>
      <c r="M119" s="77"/>
      <c r="N119" s="241"/>
      <c r="O119" s="208"/>
      <c r="P119" s="237"/>
      <c r="Q119" s="237"/>
      <c r="R119" s="238" t="str">
        <f t="shared" si="22"/>
        <v/>
      </c>
      <c r="S119" s="238" t="str">
        <f t="shared" si="23"/>
        <v/>
      </c>
      <c r="T119" s="325"/>
      <c r="U119" s="10"/>
      <c r="V119" s="214"/>
      <c r="W119" s="219"/>
      <c r="X119" s="219"/>
      <c r="Y119" s="283"/>
      <c r="Z119" s="129"/>
      <c r="AA119" s="214"/>
      <c r="AB119" s="219"/>
      <c r="AC119" s="219"/>
      <c r="AD119" s="219"/>
      <c r="AE119" s="221"/>
      <c r="AF119" s="284"/>
      <c r="AG119" s="217"/>
      <c r="AH119" s="285"/>
      <c r="AI119" s="217"/>
    </row>
    <row r="120" ht="18.0" customHeight="1">
      <c r="A120" s="10"/>
      <c r="B120" s="213"/>
      <c r="C120" s="77"/>
      <c r="D120" s="77"/>
      <c r="E120" s="206"/>
      <c r="F120" s="207"/>
      <c r="G120" s="208"/>
      <c r="H120" s="201"/>
      <c r="I120" s="129"/>
      <c r="J120" s="213"/>
      <c r="K120" s="77"/>
      <c r="L120" s="77"/>
      <c r="M120" s="77"/>
      <c r="N120" s="241"/>
      <c r="O120" s="208"/>
      <c r="P120" s="237"/>
      <c r="Q120" s="237"/>
      <c r="R120" s="238" t="str">
        <f t="shared" si="22"/>
        <v/>
      </c>
      <c r="S120" s="238" t="str">
        <f t="shared" si="23"/>
        <v/>
      </c>
      <c r="T120" s="325"/>
      <c r="U120" s="10"/>
      <c r="V120" s="214"/>
      <c r="W120" s="219"/>
      <c r="X120" s="219"/>
      <c r="Y120" s="283"/>
      <c r="Z120" s="129"/>
      <c r="AA120" s="214"/>
      <c r="AB120" s="219"/>
      <c r="AC120" s="219"/>
      <c r="AD120" s="219"/>
      <c r="AE120" s="221"/>
      <c r="AF120" s="284"/>
      <c r="AG120" s="217"/>
      <c r="AH120" s="285"/>
      <c r="AI120" s="217"/>
    </row>
    <row r="121" ht="18.0" customHeight="1">
      <c r="A121" s="10"/>
      <c r="B121" s="213"/>
      <c r="C121" s="77"/>
      <c r="D121" s="77"/>
      <c r="E121" s="206"/>
      <c r="F121" s="207"/>
      <c r="G121" s="208"/>
      <c r="H121" s="201"/>
      <c r="I121" s="129"/>
      <c r="J121" s="213"/>
      <c r="K121" s="77"/>
      <c r="L121" s="77"/>
      <c r="M121" s="77"/>
      <c r="N121" s="241"/>
      <c r="O121" s="208"/>
      <c r="P121" s="237"/>
      <c r="Q121" s="237"/>
      <c r="R121" s="238" t="str">
        <f t="shared" si="22"/>
        <v/>
      </c>
      <c r="S121" s="238" t="str">
        <f t="shared" si="23"/>
        <v/>
      </c>
      <c r="T121" s="325"/>
      <c r="U121" s="10"/>
      <c r="V121" s="214"/>
      <c r="W121" s="219"/>
      <c r="X121" s="219"/>
      <c r="Y121" s="283"/>
      <c r="Z121" s="129"/>
      <c r="AA121" s="214"/>
      <c r="AB121" s="219"/>
      <c r="AC121" s="219"/>
      <c r="AD121" s="219"/>
      <c r="AE121" s="221"/>
      <c r="AF121" s="284"/>
      <c r="AG121" s="217"/>
      <c r="AH121" s="285"/>
      <c r="AI121" s="217"/>
    </row>
    <row r="122" ht="18.0" customHeight="1">
      <c r="A122" s="10"/>
      <c r="B122" s="213"/>
      <c r="C122" s="77"/>
      <c r="D122" s="77"/>
      <c r="E122" s="206"/>
      <c r="F122" s="207"/>
      <c r="G122" s="208"/>
      <c r="H122" s="201"/>
      <c r="I122" s="129"/>
      <c r="J122" s="213"/>
      <c r="K122" s="77"/>
      <c r="L122" s="77"/>
      <c r="M122" s="77"/>
      <c r="N122" s="241"/>
      <c r="O122" s="208"/>
      <c r="P122" s="237"/>
      <c r="Q122" s="237"/>
      <c r="R122" s="238" t="str">
        <f t="shared" si="22"/>
        <v/>
      </c>
      <c r="S122" s="238" t="str">
        <f t="shared" si="23"/>
        <v/>
      </c>
      <c r="T122" s="325"/>
      <c r="U122" s="10"/>
      <c r="V122" s="214"/>
      <c r="W122" s="219"/>
      <c r="X122" s="219"/>
      <c r="Y122" s="283"/>
      <c r="Z122" s="129"/>
      <c r="AA122" s="214"/>
      <c r="AB122" s="219"/>
      <c r="AC122" s="219"/>
      <c r="AD122" s="219"/>
      <c r="AE122" s="221"/>
      <c r="AF122" s="284"/>
      <c r="AG122" s="217"/>
      <c r="AH122" s="285"/>
      <c r="AI122" s="217"/>
    </row>
    <row r="123" ht="18.0" customHeight="1">
      <c r="A123" s="10"/>
      <c r="B123" s="213"/>
      <c r="C123" s="77"/>
      <c r="D123" s="77"/>
      <c r="E123" s="206"/>
      <c r="F123" s="207"/>
      <c r="G123" s="208"/>
      <c r="H123" s="201"/>
      <c r="I123" s="129"/>
      <c r="J123" s="213"/>
      <c r="K123" s="77"/>
      <c r="L123" s="77"/>
      <c r="M123" s="77"/>
      <c r="N123" s="241"/>
      <c r="O123" s="208"/>
      <c r="P123" s="237"/>
      <c r="Q123" s="237"/>
      <c r="R123" s="238" t="str">
        <f t="shared" si="22"/>
        <v/>
      </c>
      <c r="S123" s="238" t="str">
        <f t="shared" si="23"/>
        <v/>
      </c>
      <c r="T123" s="325"/>
      <c r="U123" s="10"/>
      <c r="V123" s="214"/>
      <c r="W123" s="219"/>
      <c r="X123" s="219"/>
      <c r="Y123" s="283"/>
      <c r="Z123" s="129"/>
      <c r="AA123" s="214"/>
      <c r="AB123" s="219"/>
      <c r="AC123" s="219"/>
      <c r="AD123" s="219"/>
      <c r="AE123" s="221"/>
      <c r="AF123" s="284"/>
      <c r="AG123" s="217"/>
      <c r="AH123" s="285"/>
      <c r="AI123" s="217"/>
    </row>
    <row r="124" ht="18.0" customHeight="1">
      <c r="A124" s="10"/>
      <c r="B124" s="213"/>
      <c r="C124" s="77"/>
      <c r="D124" s="77"/>
      <c r="E124" s="206"/>
      <c r="F124" s="207"/>
      <c r="G124" s="208"/>
      <c r="H124" s="201"/>
      <c r="I124" s="129"/>
      <c r="J124" s="213"/>
      <c r="K124" s="77"/>
      <c r="L124" s="77"/>
      <c r="M124" s="77"/>
      <c r="N124" s="241"/>
      <c r="O124" s="208"/>
      <c r="P124" s="237"/>
      <c r="Q124" s="237"/>
      <c r="R124" s="238" t="str">
        <f t="shared" si="22"/>
        <v/>
      </c>
      <c r="S124" s="238" t="str">
        <f t="shared" si="23"/>
        <v/>
      </c>
      <c r="T124" s="325"/>
      <c r="U124" s="10"/>
      <c r="V124" s="214"/>
      <c r="W124" s="219"/>
      <c r="X124" s="219"/>
      <c r="Y124" s="283"/>
      <c r="Z124" s="129"/>
      <c r="AA124" s="214"/>
      <c r="AB124" s="219"/>
      <c r="AC124" s="219"/>
      <c r="AD124" s="219"/>
      <c r="AE124" s="221"/>
      <c r="AF124" s="284"/>
      <c r="AG124" s="217"/>
      <c r="AH124" s="285"/>
      <c r="AI124" s="217"/>
    </row>
    <row r="125" ht="18.0" customHeight="1">
      <c r="A125" s="10"/>
      <c r="B125" s="213"/>
      <c r="C125" s="77"/>
      <c r="D125" s="77"/>
      <c r="E125" s="206"/>
      <c r="F125" s="207"/>
      <c r="G125" s="208"/>
      <c r="H125" s="201"/>
      <c r="I125" s="129"/>
      <c r="J125" s="213"/>
      <c r="K125" s="77"/>
      <c r="L125" s="77"/>
      <c r="M125" s="77"/>
      <c r="N125" s="241"/>
      <c r="O125" s="208"/>
      <c r="P125" s="237"/>
      <c r="Q125" s="237"/>
      <c r="R125" s="238" t="str">
        <f t="shared" si="22"/>
        <v/>
      </c>
      <c r="S125" s="238" t="str">
        <f t="shared" si="23"/>
        <v/>
      </c>
      <c r="T125" s="325"/>
      <c r="U125" s="10"/>
      <c r="V125" s="214"/>
      <c r="W125" s="219"/>
      <c r="X125" s="219"/>
      <c r="Y125" s="283"/>
      <c r="Z125" s="129"/>
      <c r="AA125" s="214"/>
      <c r="AB125" s="219"/>
      <c r="AC125" s="219"/>
      <c r="AD125" s="219"/>
      <c r="AE125" s="221"/>
      <c r="AF125" s="284"/>
      <c r="AG125" s="217"/>
      <c r="AH125" s="285"/>
      <c r="AI125" s="217"/>
    </row>
    <row r="126" ht="18.0" customHeight="1">
      <c r="A126" s="10"/>
      <c r="B126" s="213"/>
      <c r="C126" s="77"/>
      <c r="D126" s="77"/>
      <c r="E126" s="206"/>
      <c r="F126" s="207"/>
      <c r="G126" s="208"/>
      <c r="H126" s="201"/>
      <c r="I126" s="129"/>
      <c r="J126" s="213"/>
      <c r="K126" s="77"/>
      <c r="L126" s="77"/>
      <c r="M126" s="77"/>
      <c r="N126" s="241"/>
      <c r="O126" s="208"/>
      <c r="P126" s="237"/>
      <c r="Q126" s="237"/>
      <c r="R126" s="238" t="str">
        <f t="shared" si="22"/>
        <v/>
      </c>
      <c r="S126" s="238" t="str">
        <f t="shared" si="23"/>
        <v/>
      </c>
      <c r="T126" s="325"/>
      <c r="U126" s="10"/>
      <c r="V126" s="214"/>
      <c r="W126" s="219"/>
      <c r="X126" s="219"/>
      <c r="Y126" s="283"/>
      <c r="Z126" s="129"/>
      <c r="AA126" s="214"/>
      <c r="AB126" s="219"/>
      <c r="AC126" s="219"/>
      <c r="AD126" s="219"/>
      <c r="AE126" s="221"/>
      <c r="AF126" s="284"/>
      <c r="AG126" s="217"/>
      <c r="AH126" s="285"/>
      <c r="AI126" s="217"/>
    </row>
    <row r="127" ht="18.0" customHeight="1">
      <c r="A127" s="10"/>
      <c r="B127" s="213"/>
      <c r="C127" s="77"/>
      <c r="D127" s="77"/>
      <c r="E127" s="206"/>
      <c r="F127" s="207"/>
      <c r="G127" s="208"/>
      <c r="H127" s="201"/>
      <c r="I127" s="129"/>
      <c r="J127" s="213"/>
      <c r="K127" s="77"/>
      <c r="L127" s="77"/>
      <c r="M127" s="77"/>
      <c r="N127" s="241"/>
      <c r="O127" s="208"/>
      <c r="P127" s="237"/>
      <c r="Q127" s="237"/>
      <c r="R127" s="238" t="str">
        <f t="shared" si="22"/>
        <v/>
      </c>
      <c r="S127" s="238" t="str">
        <f t="shared" si="23"/>
        <v/>
      </c>
      <c r="T127" s="325"/>
      <c r="U127" s="10"/>
      <c r="V127" s="214"/>
      <c r="W127" s="219"/>
      <c r="X127" s="219"/>
      <c r="Y127" s="283"/>
      <c r="Z127" s="129"/>
      <c r="AA127" s="214"/>
      <c r="AB127" s="219"/>
      <c r="AC127" s="219"/>
      <c r="AD127" s="219"/>
      <c r="AE127" s="221"/>
      <c r="AF127" s="284"/>
      <c r="AG127" s="217"/>
      <c r="AH127" s="285"/>
      <c r="AI127" s="217"/>
    </row>
    <row r="128" ht="18.0" customHeight="1">
      <c r="A128" s="10"/>
      <c r="B128" s="213"/>
      <c r="C128" s="77"/>
      <c r="D128" s="77"/>
      <c r="E128" s="206"/>
      <c r="F128" s="207"/>
      <c r="G128" s="208"/>
      <c r="H128" s="201"/>
      <c r="I128" s="129"/>
      <c r="J128" s="213"/>
      <c r="K128" s="77"/>
      <c r="L128" s="77"/>
      <c r="M128" s="77"/>
      <c r="N128" s="241"/>
      <c r="O128" s="208"/>
      <c r="P128" s="237"/>
      <c r="Q128" s="237"/>
      <c r="R128" s="238" t="str">
        <f t="shared" si="22"/>
        <v/>
      </c>
      <c r="S128" s="238" t="str">
        <f t="shared" si="23"/>
        <v/>
      </c>
      <c r="T128" s="325"/>
      <c r="U128" s="10"/>
      <c r="V128" s="214"/>
      <c r="W128" s="219"/>
      <c r="X128" s="219"/>
      <c r="Y128" s="283"/>
      <c r="Z128" s="129"/>
      <c r="AA128" s="214"/>
      <c r="AB128" s="219"/>
      <c r="AC128" s="219"/>
      <c r="AD128" s="219"/>
      <c r="AE128" s="221"/>
      <c r="AF128" s="284"/>
      <c r="AG128" s="217"/>
      <c r="AH128" s="285"/>
      <c r="AI128" s="217"/>
    </row>
    <row r="129" ht="18.0" customHeight="1">
      <c r="A129" s="10"/>
      <c r="B129" s="213"/>
      <c r="C129" s="77"/>
      <c r="D129" s="77"/>
      <c r="E129" s="206"/>
      <c r="F129" s="207"/>
      <c r="G129" s="208"/>
      <c r="H129" s="201"/>
      <c r="I129" s="129"/>
      <c r="J129" s="213"/>
      <c r="K129" s="77"/>
      <c r="L129" s="77"/>
      <c r="M129" s="77"/>
      <c r="N129" s="241"/>
      <c r="O129" s="208"/>
      <c r="P129" s="237"/>
      <c r="Q129" s="237"/>
      <c r="R129" s="238" t="str">
        <f t="shared" si="22"/>
        <v/>
      </c>
      <c r="S129" s="238" t="str">
        <f t="shared" si="23"/>
        <v/>
      </c>
      <c r="T129" s="325"/>
      <c r="U129" s="10"/>
      <c r="V129" s="214"/>
      <c r="W129" s="219"/>
      <c r="X129" s="219"/>
      <c r="Y129" s="283"/>
      <c r="Z129" s="129"/>
      <c r="AA129" s="214"/>
      <c r="AB129" s="219"/>
      <c r="AC129" s="219"/>
      <c r="AD129" s="219"/>
      <c r="AE129" s="221"/>
      <c r="AF129" s="284"/>
      <c r="AG129" s="217"/>
      <c r="AH129" s="285"/>
      <c r="AI129" s="217"/>
    </row>
    <row r="130" ht="18.0" customHeight="1">
      <c r="A130" s="10"/>
      <c r="B130" s="213"/>
      <c r="C130" s="77"/>
      <c r="D130" s="77"/>
      <c r="E130" s="206"/>
      <c r="F130" s="207"/>
      <c r="G130" s="208"/>
      <c r="H130" s="201"/>
      <c r="I130" s="129"/>
      <c r="J130" s="213"/>
      <c r="K130" s="77"/>
      <c r="L130" s="77"/>
      <c r="M130" s="77"/>
      <c r="N130" s="241"/>
      <c r="O130" s="208"/>
      <c r="P130" s="237"/>
      <c r="Q130" s="237"/>
      <c r="R130" s="238" t="str">
        <f t="shared" si="22"/>
        <v/>
      </c>
      <c r="S130" s="238" t="str">
        <f t="shared" si="23"/>
        <v/>
      </c>
      <c r="T130" s="325"/>
      <c r="U130" s="10"/>
      <c r="V130" s="214"/>
      <c r="W130" s="219"/>
      <c r="X130" s="219"/>
      <c r="Y130" s="283"/>
      <c r="Z130" s="129"/>
      <c r="AA130" s="214"/>
      <c r="AB130" s="219"/>
      <c r="AC130" s="219"/>
      <c r="AD130" s="219"/>
      <c r="AE130" s="221"/>
      <c r="AF130" s="284"/>
      <c r="AG130" s="217"/>
      <c r="AH130" s="285"/>
      <c r="AI130" s="217"/>
    </row>
    <row r="131" ht="18.0" customHeight="1">
      <c r="A131" s="10"/>
      <c r="B131" s="213"/>
      <c r="C131" s="77"/>
      <c r="D131" s="77"/>
      <c r="E131" s="206"/>
      <c r="F131" s="207"/>
      <c r="G131" s="208"/>
      <c r="H131" s="201"/>
      <c r="I131" s="129"/>
      <c r="J131" s="213"/>
      <c r="K131" s="77"/>
      <c r="L131" s="77"/>
      <c r="M131" s="77"/>
      <c r="N131" s="241"/>
      <c r="O131" s="208"/>
      <c r="P131" s="237"/>
      <c r="Q131" s="237"/>
      <c r="R131" s="238" t="str">
        <f t="shared" si="22"/>
        <v/>
      </c>
      <c r="S131" s="238" t="str">
        <f t="shared" si="23"/>
        <v/>
      </c>
      <c r="T131" s="325"/>
      <c r="U131" s="10"/>
      <c r="V131" s="214"/>
      <c r="W131" s="219"/>
      <c r="X131" s="219"/>
      <c r="Y131" s="283"/>
      <c r="Z131" s="129"/>
      <c r="AA131" s="214"/>
      <c r="AB131" s="219"/>
      <c r="AC131" s="219"/>
      <c r="AD131" s="219"/>
      <c r="AE131" s="221"/>
      <c r="AF131" s="284"/>
      <c r="AG131" s="217"/>
      <c r="AH131" s="285"/>
      <c r="AI131" s="217"/>
    </row>
    <row r="132" ht="18.0" customHeight="1">
      <c r="A132" s="10"/>
      <c r="B132" s="213"/>
      <c r="C132" s="77"/>
      <c r="D132" s="77"/>
      <c r="E132" s="206"/>
      <c r="F132" s="207"/>
      <c r="G132" s="208"/>
      <c r="H132" s="201"/>
      <c r="I132" s="129"/>
      <c r="J132" s="213"/>
      <c r="K132" s="77"/>
      <c r="L132" s="77"/>
      <c r="M132" s="77"/>
      <c r="N132" s="241"/>
      <c r="O132" s="208"/>
      <c r="P132" s="237"/>
      <c r="Q132" s="237"/>
      <c r="R132" s="238" t="str">
        <f t="shared" si="22"/>
        <v/>
      </c>
      <c r="S132" s="238" t="str">
        <f t="shared" si="23"/>
        <v/>
      </c>
      <c r="T132" s="325"/>
      <c r="U132" s="10"/>
      <c r="V132" s="214"/>
      <c r="W132" s="219"/>
      <c r="X132" s="219"/>
      <c r="Y132" s="283"/>
      <c r="Z132" s="129"/>
      <c r="AA132" s="214"/>
      <c r="AB132" s="219"/>
      <c r="AC132" s="219"/>
      <c r="AD132" s="219"/>
      <c r="AE132" s="221"/>
      <c r="AF132" s="284"/>
      <c r="AG132" s="217"/>
      <c r="AH132" s="285"/>
      <c r="AI132" s="217"/>
    </row>
    <row r="133" ht="18.0" customHeight="1">
      <c r="A133" s="10"/>
      <c r="B133" s="213"/>
      <c r="C133" s="77"/>
      <c r="D133" s="77"/>
      <c r="E133" s="241"/>
      <c r="F133" s="207"/>
      <c r="G133" s="208"/>
      <c r="H133" s="201"/>
      <c r="I133" s="129"/>
      <c r="J133" s="213"/>
      <c r="K133" s="77"/>
      <c r="L133" s="77"/>
      <c r="M133" s="77"/>
      <c r="N133" s="241"/>
      <c r="O133" s="208"/>
      <c r="P133" s="237"/>
      <c r="Q133" s="237"/>
      <c r="R133" s="238" t="str">
        <f t="shared" si="22"/>
        <v/>
      </c>
      <c r="S133" s="238" t="str">
        <f t="shared" si="23"/>
        <v/>
      </c>
      <c r="T133" s="325"/>
      <c r="U133" s="10"/>
      <c r="V133" s="214"/>
      <c r="W133" s="219"/>
      <c r="X133" s="219"/>
      <c r="Y133" s="283"/>
      <c r="Z133" s="129"/>
      <c r="AA133" s="214"/>
      <c r="AB133" s="219"/>
      <c r="AC133" s="219"/>
      <c r="AD133" s="219"/>
      <c r="AE133" s="221"/>
      <c r="AF133" s="284"/>
      <c r="AG133" s="217"/>
      <c r="AH133" s="285"/>
      <c r="AI133" s="217"/>
    </row>
    <row r="134" ht="18.0" customHeight="1">
      <c r="A134" s="10"/>
      <c r="B134" s="213"/>
      <c r="C134" s="77"/>
      <c r="D134" s="77"/>
      <c r="E134" s="241"/>
      <c r="F134" s="207"/>
      <c r="G134" s="208"/>
      <c r="H134" s="201"/>
      <c r="I134" s="129"/>
      <c r="J134" s="213"/>
      <c r="K134" s="77"/>
      <c r="L134" s="77"/>
      <c r="M134" s="77"/>
      <c r="N134" s="241"/>
      <c r="O134" s="208"/>
      <c r="P134" s="237"/>
      <c r="Q134" s="237"/>
      <c r="R134" s="238" t="str">
        <f t="shared" si="22"/>
        <v/>
      </c>
      <c r="S134" s="238" t="str">
        <f t="shared" si="23"/>
        <v/>
      </c>
      <c r="T134" s="325"/>
      <c r="U134" s="10"/>
      <c r="V134" s="214"/>
      <c r="W134" s="219"/>
      <c r="X134" s="219"/>
      <c r="Y134" s="283"/>
      <c r="Z134" s="129"/>
      <c r="AA134" s="214"/>
      <c r="AB134" s="219"/>
      <c r="AC134" s="219"/>
      <c r="AD134" s="219"/>
      <c r="AE134" s="221"/>
      <c r="AF134" s="284"/>
      <c r="AG134" s="217"/>
      <c r="AH134" s="285"/>
      <c r="AI134" s="217"/>
    </row>
    <row r="135" ht="18.0" customHeight="1">
      <c r="A135" s="10"/>
      <c r="B135" s="213"/>
      <c r="C135" s="77"/>
      <c r="D135" s="77"/>
      <c r="E135" s="241"/>
      <c r="F135" s="207"/>
      <c r="G135" s="208"/>
      <c r="H135" s="201"/>
      <c r="I135" s="129"/>
      <c r="J135" s="213"/>
      <c r="K135" s="77"/>
      <c r="L135" s="77"/>
      <c r="M135" s="77"/>
      <c r="N135" s="241"/>
      <c r="O135" s="208"/>
      <c r="P135" s="237"/>
      <c r="Q135" s="237"/>
      <c r="R135" s="238" t="str">
        <f t="shared" si="22"/>
        <v/>
      </c>
      <c r="S135" s="238" t="str">
        <f t="shared" si="23"/>
        <v/>
      </c>
      <c r="T135" s="325"/>
      <c r="U135" s="10"/>
      <c r="V135" s="214"/>
      <c r="W135" s="219"/>
      <c r="X135" s="219"/>
      <c r="Y135" s="283"/>
      <c r="Z135" s="129"/>
      <c r="AA135" s="214"/>
      <c r="AB135" s="219"/>
      <c r="AC135" s="219"/>
      <c r="AD135" s="219"/>
      <c r="AE135" s="221"/>
      <c r="AF135" s="284"/>
      <c r="AG135" s="217"/>
      <c r="AH135" s="285"/>
      <c r="AI135" s="217"/>
    </row>
    <row r="136" ht="18.0" customHeight="1">
      <c r="A136" s="10"/>
      <c r="B136" s="213"/>
      <c r="C136" s="77"/>
      <c r="D136" s="77"/>
      <c r="E136" s="241"/>
      <c r="F136" s="207"/>
      <c r="G136" s="208"/>
      <c r="H136" s="201"/>
      <c r="I136" s="129"/>
      <c r="J136" s="213"/>
      <c r="K136" s="77"/>
      <c r="L136" s="77"/>
      <c r="M136" s="77"/>
      <c r="N136" s="241"/>
      <c r="O136" s="208"/>
      <c r="P136" s="237"/>
      <c r="Q136" s="237"/>
      <c r="R136" s="238" t="str">
        <f t="shared" si="22"/>
        <v/>
      </c>
      <c r="S136" s="238" t="str">
        <f t="shared" si="23"/>
        <v/>
      </c>
      <c r="T136" s="325"/>
      <c r="U136" s="10"/>
      <c r="V136" s="214"/>
      <c r="W136" s="219"/>
      <c r="X136" s="219"/>
      <c r="Y136" s="283"/>
      <c r="Z136" s="129"/>
      <c r="AA136" s="214"/>
      <c r="AB136" s="219"/>
      <c r="AC136" s="219"/>
      <c r="AD136" s="219"/>
      <c r="AE136" s="221"/>
      <c r="AF136" s="284"/>
      <c r="AG136" s="217"/>
      <c r="AH136" s="285"/>
      <c r="AI136" s="217"/>
    </row>
    <row r="137" ht="18.0" customHeight="1">
      <c r="A137" s="10"/>
      <c r="B137" s="213"/>
      <c r="C137" s="77"/>
      <c r="D137" s="77"/>
      <c r="E137" s="241"/>
      <c r="F137" s="207"/>
      <c r="G137" s="208"/>
      <c r="H137" s="201"/>
      <c r="I137" s="129"/>
      <c r="J137" s="213"/>
      <c r="K137" s="77"/>
      <c r="L137" s="77"/>
      <c r="M137" s="77"/>
      <c r="N137" s="241"/>
      <c r="O137" s="208"/>
      <c r="P137" s="237"/>
      <c r="Q137" s="237"/>
      <c r="R137" s="238" t="str">
        <f t="shared" si="22"/>
        <v/>
      </c>
      <c r="S137" s="238" t="str">
        <f t="shared" si="23"/>
        <v/>
      </c>
      <c r="T137" s="325"/>
      <c r="U137" s="10"/>
      <c r="V137" s="214"/>
      <c r="W137" s="219"/>
      <c r="X137" s="219"/>
      <c r="Y137" s="283"/>
      <c r="Z137" s="129"/>
      <c r="AA137" s="214"/>
      <c r="AB137" s="219"/>
      <c r="AC137" s="219"/>
      <c r="AD137" s="219"/>
      <c r="AE137" s="221"/>
      <c r="AF137" s="284"/>
      <c r="AG137" s="217"/>
      <c r="AH137" s="285"/>
      <c r="AI137" s="217"/>
    </row>
    <row r="138" ht="18.0" customHeight="1">
      <c r="A138" s="10"/>
      <c r="B138" s="213"/>
      <c r="C138" s="77"/>
      <c r="D138" s="77"/>
      <c r="E138" s="206"/>
      <c r="F138" s="207"/>
      <c r="G138" s="208"/>
      <c r="H138" s="201"/>
      <c r="I138" s="129"/>
      <c r="J138" s="213"/>
      <c r="K138" s="77"/>
      <c r="L138" s="77"/>
      <c r="M138" s="77"/>
      <c r="N138" s="241"/>
      <c r="O138" s="208"/>
      <c r="P138" s="237"/>
      <c r="Q138" s="237"/>
      <c r="R138" s="238" t="str">
        <f t="shared" si="22"/>
        <v/>
      </c>
      <c r="S138" s="238" t="str">
        <f t="shared" si="23"/>
        <v/>
      </c>
      <c r="T138" s="325"/>
      <c r="U138" s="10"/>
      <c r="V138" s="214"/>
      <c r="W138" s="219"/>
      <c r="X138" s="219"/>
      <c r="Y138" s="283"/>
      <c r="Z138" s="129"/>
      <c r="AA138" s="214"/>
      <c r="AB138" s="219"/>
      <c r="AC138" s="219"/>
      <c r="AD138" s="219"/>
      <c r="AE138" s="221"/>
      <c r="AF138" s="284"/>
      <c r="AG138" s="217"/>
      <c r="AH138" s="285"/>
      <c r="AI138" s="217"/>
    </row>
    <row r="139" ht="18.0" customHeight="1">
      <c r="A139" s="10"/>
      <c r="B139" s="213"/>
      <c r="C139" s="77"/>
      <c r="D139" s="77"/>
      <c r="E139" s="206"/>
      <c r="F139" s="207"/>
      <c r="G139" s="208"/>
      <c r="H139" s="201"/>
      <c r="I139" s="129"/>
      <c r="J139" s="213"/>
      <c r="K139" s="77"/>
      <c r="L139" s="77"/>
      <c r="M139" s="77"/>
      <c r="N139" s="241"/>
      <c r="O139" s="208"/>
      <c r="P139" s="237"/>
      <c r="Q139" s="237"/>
      <c r="R139" s="238" t="str">
        <f t="shared" si="22"/>
        <v/>
      </c>
      <c r="S139" s="238" t="str">
        <f t="shared" si="23"/>
        <v/>
      </c>
      <c r="T139" s="325"/>
      <c r="U139" s="10"/>
      <c r="V139" s="214"/>
      <c r="W139" s="219"/>
      <c r="X139" s="219"/>
      <c r="Y139" s="283"/>
      <c r="Z139" s="10"/>
      <c r="AA139" s="214"/>
      <c r="AB139" s="219"/>
      <c r="AC139" s="219"/>
      <c r="AD139" s="219"/>
      <c r="AE139" s="221"/>
      <c r="AF139" s="284"/>
      <c r="AG139" s="217"/>
      <c r="AH139" s="285"/>
      <c r="AI139" s="217"/>
    </row>
    <row r="140" ht="18.0" customHeight="1">
      <c r="A140" s="10"/>
      <c r="B140" s="213"/>
      <c r="C140" s="77"/>
      <c r="D140" s="77"/>
      <c r="E140" s="206"/>
      <c r="F140" s="207"/>
      <c r="G140" s="208"/>
      <c r="H140" s="201"/>
      <c r="I140" s="129"/>
      <c r="J140" s="213"/>
      <c r="K140" s="77"/>
      <c r="L140" s="77"/>
      <c r="M140" s="77"/>
      <c r="N140" s="241"/>
      <c r="O140" s="208"/>
      <c r="P140" s="237"/>
      <c r="Q140" s="237"/>
      <c r="R140" s="238" t="str">
        <f t="shared" si="22"/>
        <v/>
      </c>
      <c r="S140" s="238" t="str">
        <f t="shared" si="23"/>
        <v/>
      </c>
      <c r="T140" s="325"/>
      <c r="U140" s="10"/>
      <c r="V140" s="214"/>
      <c r="W140" s="219"/>
      <c r="X140" s="219"/>
      <c r="Y140" s="283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 ht="18.0" customHeight="1">
      <c r="A141" s="10"/>
      <c r="B141" s="213"/>
      <c r="C141" s="77"/>
      <c r="D141" s="77"/>
      <c r="E141" s="206"/>
      <c r="F141" s="207"/>
      <c r="G141" s="208"/>
      <c r="H141" s="201"/>
      <c r="I141" s="10"/>
      <c r="J141" s="213"/>
      <c r="K141" s="77"/>
      <c r="L141" s="77"/>
      <c r="M141" s="77"/>
      <c r="N141" s="241"/>
      <c r="O141" s="208"/>
      <c r="P141" s="237"/>
      <c r="Q141" s="237"/>
      <c r="R141" s="238" t="str">
        <f t="shared" si="22"/>
        <v/>
      </c>
      <c r="S141" s="238" t="str">
        <f t="shared" si="23"/>
        <v/>
      </c>
      <c r="T141" s="325"/>
      <c r="U141" s="10"/>
      <c r="V141" s="214"/>
      <c r="W141" s="219"/>
      <c r="X141" s="219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 ht="18.0" customHeight="1">
      <c r="A142" s="10"/>
      <c r="B142" s="213"/>
      <c r="C142" s="77"/>
      <c r="D142" s="77"/>
      <c r="E142" s="206"/>
      <c r="F142" s="207"/>
      <c r="G142" s="208"/>
      <c r="H142" s="201"/>
      <c r="I142" s="10"/>
      <c r="J142" s="213"/>
      <c r="K142" s="77"/>
      <c r="L142" s="77"/>
      <c r="M142" s="77"/>
      <c r="N142" s="241"/>
      <c r="O142" s="208"/>
      <c r="P142" s="237"/>
      <c r="Q142" s="237"/>
      <c r="R142" s="238" t="str">
        <f t="shared" si="22"/>
        <v/>
      </c>
      <c r="S142" s="238" t="str">
        <f t="shared" si="23"/>
        <v/>
      </c>
      <c r="T142" s="325"/>
      <c r="U142" s="10"/>
      <c r="V142" s="214"/>
      <c r="W142" s="219"/>
      <c r="X142" s="219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 ht="18.0" customHeight="1">
      <c r="A143" s="10"/>
      <c r="B143" s="213"/>
      <c r="C143" s="77"/>
      <c r="D143" s="77"/>
      <c r="E143" s="206"/>
      <c r="F143" s="207"/>
      <c r="G143" s="208"/>
      <c r="H143" s="201"/>
      <c r="I143" s="10"/>
      <c r="J143" s="213"/>
      <c r="K143" s="77"/>
      <c r="L143" s="77"/>
      <c r="M143" s="77"/>
      <c r="N143" s="241"/>
      <c r="O143" s="208"/>
      <c r="P143" s="237"/>
      <c r="Q143" s="237"/>
      <c r="R143" s="238" t="str">
        <f t="shared" si="22"/>
        <v/>
      </c>
      <c r="S143" s="238" t="str">
        <f t="shared" si="23"/>
        <v/>
      </c>
      <c r="T143" s="325"/>
      <c r="U143" s="10"/>
      <c r="V143" s="214"/>
      <c r="W143" s="219"/>
      <c r="X143" s="219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 ht="18.0" customHeight="1">
      <c r="A144" s="10"/>
      <c r="B144" s="213"/>
      <c r="C144" s="77"/>
      <c r="D144" s="77"/>
      <c r="E144" s="206"/>
      <c r="F144" s="207"/>
      <c r="G144" s="208"/>
      <c r="H144" s="201"/>
      <c r="I144" s="10"/>
      <c r="J144" s="213"/>
      <c r="K144" s="77"/>
      <c r="L144" s="77"/>
      <c r="M144" s="77"/>
      <c r="N144" s="241"/>
      <c r="O144" s="208"/>
      <c r="P144" s="237"/>
      <c r="Q144" s="237"/>
      <c r="R144" s="238" t="str">
        <f t="shared" si="22"/>
        <v/>
      </c>
      <c r="S144" s="238" t="str">
        <f t="shared" si="23"/>
        <v/>
      </c>
      <c r="T144" s="325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 ht="18.0" customHeight="1">
      <c r="A145" s="10"/>
      <c r="B145" s="213"/>
      <c r="C145" s="77"/>
      <c r="D145" s="77"/>
      <c r="E145" s="206"/>
      <c r="F145" s="207"/>
      <c r="G145" s="208"/>
      <c r="H145" s="201"/>
      <c r="I145" s="10"/>
      <c r="J145" s="213"/>
      <c r="K145" s="77"/>
      <c r="L145" s="77"/>
      <c r="M145" s="77"/>
      <c r="N145" s="241"/>
      <c r="O145" s="208"/>
      <c r="P145" s="237"/>
      <c r="Q145" s="237"/>
      <c r="R145" s="238" t="str">
        <f t="shared" si="22"/>
        <v/>
      </c>
      <c r="S145" s="238" t="str">
        <f t="shared" si="23"/>
        <v/>
      </c>
      <c r="T145" s="325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ht="18.0" customHeight="1">
      <c r="A146" s="10"/>
      <c r="B146" s="308"/>
      <c r="C146" s="77"/>
      <c r="D146" s="77"/>
      <c r="E146" s="206"/>
      <c r="F146" s="207"/>
      <c r="G146" s="208"/>
      <c r="H146" s="201"/>
      <c r="I146" s="10"/>
      <c r="J146" s="213"/>
      <c r="K146" s="77"/>
      <c r="L146" s="77"/>
      <c r="M146" s="77"/>
      <c r="N146" s="241"/>
      <c r="O146" s="208"/>
      <c r="P146" s="237"/>
      <c r="Q146" s="237"/>
      <c r="R146" s="238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 ht="18.0" customHeight="1">
      <c r="A147" s="10"/>
      <c r="B147" s="213"/>
      <c r="C147" s="77"/>
      <c r="D147" s="77"/>
      <c r="E147" s="206"/>
      <c r="F147" s="207"/>
      <c r="G147" s="208"/>
      <c r="H147" s="201"/>
      <c r="I147" s="10"/>
      <c r="J147" s="213"/>
      <c r="K147" s="77"/>
      <c r="L147" s="77"/>
      <c r="M147" s="77"/>
      <c r="N147" s="241"/>
      <c r="O147" s="208"/>
      <c r="P147" s="237"/>
      <c r="Q147" s="237"/>
      <c r="R147" s="238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 ht="18.0" customHeight="1">
      <c r="A148" s="10"/>
      <c r="B148" s="213"/>
      <c r="C148" s="77"/>
      <c r="D148" s="77"/>
      <c r="E148" s="206"/>
      <c r="F148" s="207"/>
      <c r="G148" s="208"/>
      <c r="H148" s="201"/>
      <c r="I148" s="10"/>
      <c r="J148" s="213"/>
      <c r="K148" s="77"/>
      <c r="L148" s="77"/>
      <c r="M148" s="77"/>
      <c r="N148" s="241"/>
      <c r="O148" s="208"/>
      <c r="P148" s="237"/>
      <c r="Q148" s="237"/>
      <c r="R148" s="238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 ht="18.0" customHeight="1">
      <c r="A149" s="10"/>
      <c r="B149" s="213"/>
      <c r="C149" s="77"/>
      <c r="D149" s="77"/>
      <c r="E149" s="206"/>
      <c r="F149" s="207"/>
      <c r="G149" s="208"/>
      <c r="H149" s="201"/>
      <c r="I149" s="10"/>
      <c r="J149" s="213"/>
      <c r="K149" s="77"/>
      <c r="L149" s="77"/>
      <c r="M149" s="77"/>
      <c r="N149" s="241"/>
      <c r="O149" s="208"/>
      <c r="P149" s="237"/>
      <c r="Q149" s="237"/>
      <c r="R149" s="238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ht="18.0" customHeight="1">
      <c r="A150" s="10"/>
      <c r="B150" s="213"/>
      <c r="C150" s="77"/>
      <c r="D150" s="77"/>
      <c r="E150" s="206"/>
      <c r="F150" s="207"/>
      <c r="G150" s="208"/>
      <c r="H150" s="201"/>
      <c r="I150" s="10"/>
      <c r="J150" s="213"/>
      <c r="K150" s="77"/>
      <c r="L150" s="77"/>
      <c r="M150" s="77"/>
      <c r="N150" s="241"/>
      <c r="O150" s="208"/>
      <c r="P150" s="237"/>
      <c r="Q150" s="237"/>
      <c r="R150" s="238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 ht="18.0" customHeight="1">
      <c r="A151" s="10"/>
      <c r="B151" s="213"/>
      <c r="C151" s="77"/>
      <c r="D151" s="77"/>
      <c r="E151" s="206"/>
      <c r="F151" s="207"/>
      <c r="G151" s="208"/>
      <c r="H151" s="201"/>
      <c r="I151" s="10"/>
      <c r="J151" s="213"/>
      <c r="K151" s="77"/>
      <c r="L151" s="77"/>
      <c r="M151" s="77"/>
      <c r="N151" s="241"/>
      <c r="O151" s="208"/>
      <c r="P151" s="237"/>
      <c r="Q151" s="237"/>
      <c r="R151" s="238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 ht="18.0" customHeight="1">
      <c r="A152" s="10"/>
      <c r="B152" s="213"/>
      <c r="C152" s="77"/>
      <c r="D152" s="77"/>
      <c r="E152" s="206"/>
      <c r="F152" s="207"/>
      <c r="G152" s="208"/>
      <c r="H152" s="201"/>
      <c r="I152" s="10"/>
      <c r="J152" s="213"/>
      <c r="K152" s="77"/>
      <c r="L152" s="77"/>
      <c r="M152" s="77"/>
      <c r="N152" s="241"/>
      <c r="O152" s="208"/>
      <c r="P152" s="237"/>
      <c r="Q152" s="237"/>
      <c r="R152" s="238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ht="18.0" customHeight="1">
      <c r="A153" s="10"/>
      <c r="B153" s="213"/>
      <c r="C153" s="77"/>
      <c r="D153" s="77"/>
      <c r="E153" s="206"/>
      <c r="F153" s="207"/>
      <c r="G153" s="208"/>
      <c r="H153" s="201"/>
      <c r="I153" s="10"/>
      <c r="J153" s="213"/>
      <c r="K153" s="77"/>
      <c r="L153" s="77"/>
      <c r="M153" s="77"/>
      <c r="N153" s="241"/>
      <c r="O153" s="208"/>
      <c r="P153" s="237"/>
      <c r="Q153" s="237"/>
      <c r="R153" s="238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ht="18.0" customHeight="1">
      <c r="A154" s="10"/>
      <c r="B154" s="213"/>
      <c r="C154" s="77"/>
      <c r="D154" s="77"/>
      <c r="E154" s="206"/>
      <c r="F154" s="207"/>
      <c r="G154" s="208"/>
      <c r="H154" s="201"/>
      <c r="I154" s="10"/>
      <c r="J154" s="213"/>
      <c r="K154" s="77"/>
      <c r="L154" s="77"/>
      <c r="M154" s="77"/>
      <c r="N154" s="241"/>
      <c r="O154" s="208"/>
      <c r="P154" s="237"/>
      <c r="Q154" s="237"/>
      <c r="R154" s="238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ht="18.0" customHeight="1">
      <c r="A155" s="10"/>
      <c r="B155" s="213"/>
      <c r="C155" s="77"/>
      <c r="D155" s="77"/>
      <c r="E155" s="206"/>
      <c r="F155" s="207"/>
      <c r="G155" s="208"/>
      <c r="H155" s="201"/>
      <c r="I155" s="10"/>
      <c r="J155" s="213"/>
      <c r="K155" s="77"/>
      <c r="L155" s="77"/>
      <c r="M155" s="77"/>
      <c r="N155" s="241"/>
      <c r="O155" s="208"/>
      <c r="P155" s="237"/>
      <c r="Q155" s="237"/>
      <c r="R155" s="238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ht="18.0" customHeight="1">
      <c r="A156" s="10"/>
      <c r="B156" s="213"/>
      <c r="C156" s="77"/>
      <c r="D156" s="77"/>
      <c r="E156" s="206"/>
      <c r="F156" s="207"/>
      <c r="G156" s="208"/>
      <c r="H156" s="201"/>
      <c r="I156" s="10"/>
      <c r="J156" s="213"/>
      <c r="K156" s="77"/>
      <c r="L156" s="77"/>
      <c r="M156" s="77"/>
      <c r="N156" s="241"/>
      <c r="O156" s="208"/>
      <c r="P156" s="237"/>
      <c r="Q156" s="237"/>
      <c r="R156" s="238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ht="18.0" customHeight="1">
      <c r="A157" s="10"/>
      <c r="B157" s="213"/>
      <c r="C157" s="77"/>
      <c r="D157" s="77"/>
      <c r="E157" s="206"/>
      <c r="F157" s="207"/>
      <c r="G157" s="208"/>
      <c r="H157" s="201"/>
      <c r="I157" s="10"/>
      <c r="J157" s="213"/>
      <c r="K157" s="77"/>
      <c r="L157" s="77"/>
      <c r="M157" s="77"/>
      <c r="N157" s="241"/>
      <c r="O157" s="208"/>
      <c r="P157" s="237"/>
      <c r="Q157" s="237"/>
      <c r="R157" s="238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ht="18.0" customHeight="1">
      <c r="A158" s="10"/>
      <c r="B158" s="213"/>
      <c r="C158" s="77"/>
      <c r="D158" s="77"/>
      <c r="E158" s="206"/>
      <c r="F158" s="207"/>
      <c r="G158" s="208"/>
      <c r="H158" s="201"/>
      <c r="I158" s="10"/>
      <c r="J158" s="213"/>
      <c r="K158" s="77"/>
      <c r="L158" s="77"/>
      <c r="M158" s="77"/>
      <c r="N158" s="241"/>
      <c r="O158" s="208"/>
      <c r="P158" s="237"/>
      <c r="Q158" s="237"/>
      <c r="R158" s="238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 ht="18.0" customHeight="1">
      <c r="A159" s="10"/>
      <c r="B159" s="213"/>
      <c r="C159" s="77"/>
      <c r="D159" s="77"/>
      <c r="E159" s="206"/>
      <c r="F159" s="207"/>
      <c r="G159" s="208"/>
      <c r="H159" s="201"/>
      <c r="I159" s="10"/>
      <c r="J159" s="213"/>
      <c r="K159" s="77"/>
      <c r="L159" s="77"/>
      <c r="M159" s="77"/>
      <c r="N159" s="241"/>
      <c r="O159" s="208"/>
      <c r="P159" s="237"/>
      <c r="Q159" s="237"/>
      <c r="R159" s="238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ht="18.0" customHeight="1">
      <c r="A160" s="10"/>
      <c r="B160" s="213"/>
      <c r="C160" s="77"/>
      <c r="D160" s="77"/>
      <c r="E160" s="206"/>
      <c r="F160" s="207"/>
      <c r="G160" s="208"/>
      <c r="H160" s="201"/>
      <c r="I160" s="10"/>
      <c r="J160" s="213"/>
      <c r="K160" s="77"/>
      <c r="L160" s="77"/>
      <c r="M160" s="77"/>
      <c r="N160" s="241"/>
      <c r="O160" s="208"/>
      <c r="P160" s="237"/>
      <c r="Q160" s="237"/>
      <c r="R160" s="238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 ht="18.0" customHeight="1">
      <c r="A161" s="10"/>
      <c r="B161" s="213"/>
      <c r="C161" s="77"/>
      <c r="D161" s="77"/>
      <c r="E161" s="206"/>
      <c r="F161" s="207"/>
      <c r="G161" s="208"/>
      <c r="H161" s="201"/>
      <c r="I161" s="10"/>
      <c r="J161" s="213"/>
      <c r="K161" s="77"/>
      <c r="L161" s="77"/>
      <c r="M161" s="77"/>
      <c r="N161" s="241"/>
      <c r="O161" s="208"/>
      <c r="P161" s="237"/>
      <c r="Q161" s="237"/>
      <c r="R161" s="238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 ht="18.0" customHeight="1">
      <c r="A162" s="10"/>
      <c r="B162" s="213"/>
      <c r="C162" s="77"/>
      <c r="D162" s="77"/>
      <c r="E162" s="206"/>
      <c r="F162" s="207"/>
      <c r="G162" s="208"/>
      <c r="H162" s="201"/>
      <c r="I162" s="10"/>
      <c r="J162" s="213"/>
      <c r="K162" s="77"/>
      <c r="L162" s="77"/>
      <c r="M162" s="77"/>
      <c r="N162" s="241"/>
      <c r="O162" s="208"/>
      <c r="P162" s="237"/>
      <c r="Q162" s="237"/>
      <c r="R162" s="238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ht="18.0" customHeight="1">
      <c r="A163" s="10"/>
      <c r="B163" s="213"/>
      <c r="C163" s="77"/>
      <c r="D163" s="77"/>
      <c r="E163" s="206"/>
      <c r="F163" s="207"/>
      <c r="G163" s="208"/>
      <c r="H163" s="201"/>
      <c r="I163" s="10"/>
      <c r="J163" s="213"/>
      <c r="K163" s="77"/>
      <c r="L163" s="77"/>
      <c r="M163" s="77"/>
      <c r="N163" s="241"/>
      <c r="O163" s="208"/>
      <c r="P163" s="237"/>
      <c r="Q163" s="237"/>
      <c r="R163" s="238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ht="18.0" customHeight="1">
      <c r="A164" s="10"/>
      <c r="B164" s="213"/>
      <c r="C164" s="77"/>
      <c r="D164" s="77"/>
      <c r="E164" s="206"/>
      <c r="F164" s="207"/>
      <c r="G164" s="208"/>
      <c r="H164" s="201"/>
      <c r="I164" s="10"/>
      <c r="J164" s="213"/>
      <c r="K164" s="77"/>
      <c r="L164" s="77"/>
      <c r="M164" s="77"/>
      <c r="N164" s="241"/>
      <c r="O164" s="208"/>
      <c r="P164" s="237"/>
      <c r="Q164" s="237"/>
      <c r="R164" s="238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ht="18.0" customHeight="1">
      <c r="A165" s="10"/>
      <c r="B165" s="213"/>
      <c r="C165" s="77"/>
      <c r="D165" s="77"/>
      <c r="E165" s="206"/>
      <c r="F165" s="207"/>
      <c r="G165" s="208"/>
      <c r="H165" s="201"/>
      <c r="I165" s="10"/>
      <c r="J165" s="213"/>
      <c r="K165" s="77"/>
      <c r="L165" s="77"/>
      <c r="M165" s="77"/>
      <c r="N165" s="241"/>
      <c r="O165" s="208"/>
      <c r="P165" s="237"/>
      <c r="Q165" s="237"/>
      <c r="R165" s="238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ht="18.0" customHeight="1">
      <c r="A166" s="10"/>
      <c r="B166" s="213"/>
      <c r="C166" s="77"/>
      <c r="D166" s="77"/>
      <c r="E166" s="206"/>
      <c r="F166" s="207"/>
      <c r="G166" s="208"/>
      <c r="H166" s="201"/>
      <c r="I166" s="10"/>
      <c r="J166" s="213"/>
      <c r="K166" s="77"/>
      <c r="L166" s="77"/>
      <c r="M166" s="77"/>
      <c r="N166" s="241"/>
      <c r="O166" s="208"/>
      <c r="P166" s="237"/>
      <c r="Q166" s="237"/>
      <c r="R166" s="238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ht="18.0" customHeight="1">
      <c r="A167" s="10"/>
      <c r="B167" s="213"/>
      <c r="C167" s="77"/>
      <c r="D167" s="77"/>
      <c r="E167" s="206"/>
      <c r="F167" s="207"/>
      <c r="G167" s="208"/>
      <c r="H167" s="201"/>
      <c r="I167" s="10"/>
      <c r="J167" s="213"/>
      <c r="K167" s="77"/>
      <c r="L167" s="77"/>
      <c r="M167" s="77"/>
      <c r="N167" s="241"/>
      <c r="O167" s="208"/>
      <c r="P167" s="237"/>
      <c r="Q167" s="237"/>
      <c r="R167" s="238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ht="18.0" customHeight="1">
      <c r="A168" s="10"/>
      <c r="B168" s="213"/>
      <c r="C168" s="77"/>
      <c r="D168" s="77"/>
      <c r="E168" s="206"/>
      <c r="F168" s="207"/>
      <c r="G168" s="208"/>
      <c r="H168" s="201"/>
      <c r="I168" s="10"/>
      <c r="J168" s="213"/>
      <c r="K168" s="77"/>
      <c r="L168" s="77"/>
      <c r="M168" s="77"/>
      <c r="N168" s="241"/>
      <c r="O168" s="208"/>
      <c r="P168" s="237"/>
      <c r="Q168" s="237"/>
      <c r="R168" s="238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ht="18.0" customHeight="1">
      <c r="A169" s="10"/>
      <c r="B169" s="213"/>
      <c r="C169" s="77"/>
      <c r="D169" s="77"/>
      <c r="E169" s="206"/>
      <c r="F169" s="207"/>
      <c r="G169" s="208"/>
      <c r="H169" s="201"/>
      <c r="I169" s="10"/>
      <c r="J169" s="213"/>
      <c r="K169" s="77"/>
      <c r="L169" s="77"/>
      <c r="M169" s="77"/>
      <c r="N169" s="241"/>
      <c r="O169" s="208"/>
      <c r="P169" s="237"/>
      <c r="Q169" s="237"/>
      <c r="R169" s="238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ht="18.0" customHeight="1">
      <c r="A170" s="10"/>
      <c r="B170" s="213"/>
      <c r="C170" s="77"/>
      <c r="D170" s="77"/>
      <c r="E170" s="206"/>
      <c r="F170" s="207"/>
      <c r="G170" s="208"/>
      <c r="H170" s="201"/>
      <c r="I170" s="10"/>
      <c r="J170" s="213"/>
      <c r="K170" s="77"/>
      <c r="L170" s="77"/>
      <c r="M170" s="77"/>
      <c r="N170" s="241"/>
      <c r="O170" s="208"/>
      <c r="P170" s="237"/>
      <c r="Q170" s="237"/>
      <c r="R170" s="238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ht="18.0" customHeight="1">
      <c r="A171" s="10"/>
      <c r="B171" s="213"/>
      <c r="C171" s="77"/>
      <c r="D171" s="77"/>
      <c r="E171" s="206"/>
      <c r="F171" s="207"/>
      <c r="G171" s="208"/>
      <c r="H171" s="201"/>
      <c r="I171" s="10"/>
      <c r="J171" s="213"/>
      <c r="K171" s="77"/>
      <c r="L171" s="77"/>
      <c r="M171" s="77"/>
      <c r="N171" s="241"/>
      <c r="O171" s="208"/>
      <c r="P171" s="237"/>
      <c r="Q171" s="237"/>
      <c r="R171" s="238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ht="18.0" customHeight="1">
      <c r="A172" s="10"/>
      <c r="B172" s="213"/>
      <c r="C172" s="77"/>
      <c r="D172" s="77"/>
      <c r="E172" s="206"/>
      <c r="F172" s="207"/>
      <c r="G172" s="208"/>
      <c r="H172" s="201"/>
      <c r="I172" s="10"/>
      <c r="J172" s="213"/>
      <c r="K172" s="77"/>
      <c r="L172" s="77"/>
      <c r="M172" s="77"/>
      <c r="N172" s="241"/>
      <c r="O172" s="208"/>
      <c r="P172" s="237"/>
      <c r="Q172" s="237"/>
      <c r="R172" s="238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ht="18.0" customHeight="1">
      <c r="A173" s="10"/>
      <c r="B173" s="213"/>
      <c r="C173" s="77"/>
      <c r="D173" s="77"/>
      <c r="E173" s="206"/>
      <c r="F173" s="207"/>
      <c r="G173" s="208"/>
      <c r="H173" s="201"/>
      <c r="I173" s="10"/>
      <c r="J173" s="213"/>
      <c r="K173" s="77"/>
      <c r="L173" s="77"/>
      <c r="M173" s="77"/>
      <c r="N173" s="241"/>
      <c r="O173" s="208"/>
      <c r="P173" s="237"/>
      <c r="Q173" s="237"/>
      <c r="R173" s="238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ht="18.0" customHeight="1">
      <c r="A174" s="10"/>
      <c r="B174" s="213"/>
      <c r="C174" s="77"/>
      <c r="D174" s="77"/>
      <c r="E174" s="206"/>
      <c r="F174" s="207"/>
      <c r="G174" s="208"/>
      <c r="H174" s="201"/>
      <c r="I174" s="10"/>
      <c r="J174" s="213"/>
      <c r="K174" s="77"/>
      <c r="L174" s="77"/>
      <c r="M174" s="77"/>
      <c r="N174" s="241"/>
      <c r="O174" s="208"/>
      <c r="P174" s="237"/>
      <c r="Q174" s="237"/>
      <c r="R174" s="238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ht="18.0" customHeight="1">
      <c r="A175" s="10"/>
      <c r="B175" s="213"/>
      <c r="C175" s="77"/>
      <c r="D175" s="77"/>
      <c r="E175" s="206"/>
      <c r="F175" s="207"/>
      <c r="G175" s="208"/>
      <c r="H175" s="201"/>
      <c r="I175" s="10"/>
      <c r="J175" s="213"/>
      <c r="K175" s="77"/>
      <c r="L175" s="77"/>
      <c r="M175" s="77"/>
      <c r="N175" s="241"/>
      <c r="O175" s="208"/>
      <c r="P175" s="237"/>
      <c r="Q175" s="237"/>
      <c r="R175" s="238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ht="18.0" customHeight="1">
      <c r="A176" s="10"/>
      <c r="B176" s="213"/>
      <c r="C176" s="77"/>
      <c r="D176" s="77"/>
      <c r="E176" s="206"/>
      <c r="F176" s="207"/>
      <c r="G176" s="208"/>
      <c r="H176" s="201"/>
      <c r="I176" s="10"/>
      <c r="J176" s="213"/>
      <c r="K176" s="77"/>
      <c r="L176" s="77"/>
      <c r="M176" s="77"/>
      <c r="N176" s="241"/>
      <c r="O176" s="208"/>
      <c r="P176" s="237"/>
      <c r="Q176" s="237"/>
      <c r="R176" s="238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ht="18.0" customHeight="1">
      <c r="A177" s="10"/>
      <c r="B177" s="213"/>
      <c r="C177" s="77"/>
      <c r="D177" s="77"/>
      <c r="E177" s="206"/>
      <c r="F177" s="207"/>
      <c r="G177" s="208"/>
      <c r="H177" s="201"/>
      <c r="I177" s="10"/>
      <c r="J177" s="213"/>
      <c r="K177" s="77"/>
      <c r="L177" s="77"/>
      <c r="M177" s="77"/>
      <c r="N177" s="241"/>
      <c r="O177" s="208"/>
      <c r="P177" s="237"/>
      <c r="Q177" s="237"/>
      <c r="R177" s="238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ht="18.0" customHeight="1">
      <c r="A178" s="10"/>
      <c r="B178" s="213"/>
      <c r="C178" s="77"/>
      <c r="D178" s="77"/>
      <c r="E178" s="206"/>
      <c r="F178" s="207"/>
      <c r="G178" s="208"/>
      <c r="H178" s="201"/>
      <c r="I178" s="10"/>
      <c r="J178" s="213"/>
      <c r="K178" s="77"/>
      <c r="L178" s="77"/>
      <c r="M178" s="77"/>
      <c r="N178" s="241"/>
      <c r="O178" s="208"/>
      <c r="P178" s="237"/>
      <c r="Q178" s="237"/>
      <c r="R178" s="238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ht="18.0" customHeight="1">
      <c r="A179" s="10"/>
      <c r="B179" s="213"/>
      <c r="C179" s="77"/>
      <c r="D179" s="77"/>
      <c r="E179" s="206"/>
      <c r="F179" s="207"/>
      <c r="G179" s="208"/>
      <c r="H179" s="201"/>
      <c r="I179" s="10"/>
      <c r="J179" s="213"/>
      <c r="K179" s="77"/>
      <c r="L179" s="77"/>
      <c r="M179" s="77"/>
      <c r="N179" s="241"/>
      <c r="O179" s="208"/>
      <c r="P179" s="237"/>
      <c r="Q179" s="237"/>
      <c r="R179" s="238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ht="18.0" customHeight="1">
      <c r="A180" s="10"/>
      <c r="B180" s="213"/>
      <c r="C180" s="77"/>
      <c r="D180" s="77"/>
      <c r="E180" s="206"/>
      <c r="F180" s="207"/>
      <c r="G180" s="208"/>
      <c r="H180" s="201"/>
      <c r="I180" s="10"/>
      <c r="J180" s="213"/>
      <c r="K180" s="77"/>
      <c r="L180" s="77"/>
      <c r="M180" s="77"/>
      <c r="N180" s="241"/>
      <c r="O180" s="208"/>
      <c r="P180" s="237"/>
      <c r="Q180" s="237"/>
      <c r="R180" s="238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ht="18.0" customHeight="1">
      <c r="A181" s="10"/>
      <c r="B181" s="213"/>
      <c r="C181" s="77"/>
      <c r="D181" s="77"/>
      <c r="E181" s="206"/>
      <c r="F181" s="207"/>
      <c r="G181" s="208"/>
      <c r="H181" s="201"/>
      <c r="I181" s="10"/>
      <c r="J181" s="213"/>
      <c r="K181" s="77"/>
      <c r="L181" s="77"/>
      <c r="M181" s="77"/>
      <c r="N181" s="241"/>
      <c r="O181" s="208"/>
      <c r="P181" s="237"/>
      <c r="Q181" s="237"/>
      <c r="R181" s="238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ht="18.0" customHeight="1">
      <c r="A182" s="10"/>
      <c r="B182" s="213"/>
      <c r="C182" s="77"/>
      <c r="D182" s="77"/>
      <c r="E182" s="206"/>
      <c r="F182" s="207"/>
      <c r="G182" s="208"/>
      <c r="H182" s="201"/>
      <c r="I182" s="10"/>
      <c r="J182" s="213"/>
      <c r="K182" s="77"/>
      <c r="L182" s="77"/>
      <c r="M182" s="77"/>
      <c r="N182" s="241"/>
      <c r="O182" s="208"/>
      <c r="P182" s="237"/>
      <c r="Q182" s="237"/>
      <c r="R182" s="238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ht="18.0" customHeight="1">
      <c r="A183" s="10"/>
      <c r="B183" s="213"/>
      <c r="C183" s="77"/>
      <c r="D183" s="77"/>
      <c r="E183" s="206"/>
      <c r="F183" s="207"/>
      <c r="G183" s="208"/>
      <c r="H183" s="201"/>
      <c r="I183" s="10"/>
      <c r="J183" s="213"/>
      <c r="K183" s="77"/>
      <c r="L183" s="77"/>
      <c r="M183" s="77"/>
      <c r="N183" s="241"/>
      <c r="O183" s="208"/>
      <c r="P183" s="237"/>
      <c r="Q183" s="237"/>
      <c r="R183" s="238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ht="18.0" customHeight="1">
      <c r="A184" s="10"/>
      <c r="B184" s="213"/>
      <c r="C184" s="77"/>
      <c r="D184" s="77"/>
      <c r="E184" s="206"/>
      <c r="F184" s="207"/>
      <c r="G184" s="208"/>
      <c r="H184" s="201"/>
      <c r="I184" s="10"/>
      <c r="J184" s="213"/>
      <c r="K184" s="77"/>
      <c r="L184" s="77"/>
      <c r="M184" s="77"/>
      <c r="N184" s="241"/>
      <c r="O184" s="208"/>
      <c r="P184" s="237"/>
      <c r="Q184" s="237"/>
      <c r="R184" s="238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ht="18.0" customHeight="1">
      <c r="A185" s="10"/>
      <c r="B185" s="213"/>
      <c r="C185" s="77"/>
      <c r="D185" s="77"/>
      <c r="E185" s="206"/>
      <c r="F185" s="207"/>
      <c r="G185" s="208"/>
      <c r="H185" s="201"/>
      <c r="I185" s="10"/>
      <c r="J185" s="213"/>
      <c r="K185" s="77"/>
      <c r="L185" s="77"/>
      <c r="M185" s="77"/>
      <c r="N185" s="241"/>
      <c r="O185" s="208"/>
      <c r="P185" s="237"/>
      <c r="Q185" s="237"/>
      <c r="R185" s="238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ht="18.0" customHeight="1">
      <c r="A186" s="10"/>
      <c r="B186" s="213"/>
      <c r="C186" s="77"/>
      <c r="D186" s="77"/>
      <c r="E186" s="206"/>
      <c r="F186" s="207"/>
      <c r="G186" s="208"/>
      <c r="H186" s="201"/>
      <c r="I186" s="10"/>
      <c r="J186" s="213"/>
      <c r="K186" s="77"/>
      <c r="L186" s="77"/>
      <c r="M186" s="77"/>
      <c r="N186" s="241"/>
      <c r="O186" s="208"/>
      <c r="P186" s="237"/>
      <c r="Q186" s="237"/>
      <c r="R186" s="238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ht="18.0" customHeight="1">
      <c r="A187" s="10"/>
      <c r="B187" s="213"/>
      <c r="C187" s="77"/>
      <c r="D187" s="77"/>
      <c r="E187" s="206"/>
      <c r="F187" s="207"/>
      <c r="G187" s="208"/>
      <c r="H187" s="201"/>
      <c r="I187" s="10"/>
      <c r="J187" s="213"/>
      <c r="K187" s="77"/>
      <c r="L187" s="77"/>
      <c r="M187" s="77"/>
      <c r="N187" s="241"/>
      <c r="O187" s="208"/>
      <c r="P187" s="237"/>
      <c r="Q187" s="237"/>
      <c r="R187" s="238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ht="18.0" customHeight="1">
      <c r="A188" s="10"/>
      <c r="B188" s="213"/>
      <c r="C188" s="77"/>
      <c r="D188" s="77"/>
      <c r="E188" s="206"/>
      <c r="F188" s="207"/>
      <c r="G188" s="208"/>
      <c r="H188" s="201"/>
      <c r="I188" s="10"/>
      <c r="J188" s="213"/>
      <c r="K188" s="77"/>
      <c r="L188" s="77"/>
      <c r="M188" s="77"/>
      <c r="N188" s="241"/>
      <c r="O188" s="208"/>
      <c r="P188" s="237"/>
      <c r="Q188" s="237"/>
      <c r="R188" s="238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ht="18.0" customHeight="1">
      <c r="A189" s="10"/>
      <c r="B189" s="213"/>
      <c r="C189" s="77"/>
      <c r="D189" s="77"/>
      <c r="E189" s="206"/>
      <c r="F189" s="207"/>
      <c r="G189" s="208"/>
      <c r="H189" s="201"/>
      <c r="I189" s="10"/>
      <c r="J189" s="213"/>
      <c r="K189" s="77"/>
      <c r="L189" s="77"/>
      <c r="M189" s="77"/>
      <c r="N189" s="241"/>
      <c r="O189" s="208"/>
      <c r="P189" s="237"/>
      <c r="Q189" s="237"/>
      <c r="R189" s="238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ht="18.0" customHeight="1">
      <c r="A190" s="10"/>
      <c r="B190" s="213"/>
      <c r="C190" s="77"/>
      <c r="D190" s="77"/>
      <c r="E190" s="206"/>
      <c r="F190" s="207"/>
      <c r="G190" s="208"/>
      <c r="H190" s="201"/>
      <c r="I190" s="10"/>
      <c r="J190" s="213"/>
      <c r="K190" s="77"/>
      <c r="L190" s="77"/>
      <c r="M190" s="77"/>
      <c r="N190" s="241"/>
      <c r="O190" s="208"/>
      <c r="P190" s="237"/>
      <c r="Q190" s="237"/>
      <c r="R190" s="238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ht="18.0" customHeight="1">
      <c r="A191" s="10"/>
      <c r="B191" s="213"/>
      <c r="C191" s="77"/>
      <c r="D191" s="77"/>
      <c r="E191" s="206"/>
      <c r="F191" s="207"/>
      <c r="G191" s="208"/>
      <c r="H191" s="201"/>
      <c r="I191" s="10"/>
      <c r="J191" s="213"/>
      <c r="K191" s="77"/>
      <c r="L191" s="77"/>
      <c r="M191" s="77"/>
      <c r="N191" s="241"/>
      <c r="O191" s="208"/>
      <c r="P191" s="237"/>
      <c r="Q191" s="237"/>
      <c r="R191" s="238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ht="18.0" customHeight="1">
      <c r="A192" s="10"/>
      <c r="B192" s="213"/>
      <c r="C192" s="77"/>
      <c r="D192" s="77"/>
      <c r="E192" s="206"/>
      <c r="F192" s="207"/>
      <c r="G192" s="208"/>
      <c r="H192" s="201"/>
      <c r="I192" s="10"/>
      <c r="J192" s="213"/>
      <c r="K192" s="77"/>
      <c r="L192" s="77"/>
      <c r="M192" s="77"/>
      <c r="N192" s="241"/>
      <c r="O192" s="208"/>
      <c r="P192" s="237"/>
      <c r="Q192" s="237"/>
      <c r="R192" s="238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ht="18.0" customHeight="1">
      <c r="A193" s="10"/>
      <c r="B193" s="213"/>
      <c r="C193" s="77"/>
      <c r="D193" s="77"/>
      <c r="E193" s="206"/>
      <c r="F193" s="207"/>
      <c r="G193" s="208"/>
      <c r="H193" s="201"/>
      <c r="I193" s="10"/>
      <c r="J193" s="213"/>
      <c r="K193" s="77"/>
      <c r="L193" s="77"/>
      <c r="M193" s="77"/>
      <c r="N193" s="241"/>
      <c r="O193" s="208"/>
      <c r="P193" s="237"/>
      <c r="Q193" s="237"/>
      <c r="R193" s="238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ht="18.0" customHeight="1">
      <c r="A194" s="10"/>
      <c r="B194" s="213"/>
      <c r="C194" s="77"/>
      <c r="D194" s="77"/>
      <c r="E194" s="206"/>
      <c r="F194" s="207"/>
      <c r="G194" s="208"/>
      <c r="H194" s="201"/>
      <c r="I194" s="10"/>
      <c r="J194" s="213"/>
      <c r="K194" s="77"/>
      <c r="L194" s="77"/>
      <c r="M194" s="77"/>
      <c r="N194" s="241"/>
      <c r="O194" s="208"/>
      <c r="P194" s="237"/>
      <c r="Q194" s="237"/>
      <c r="R194" s="238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ht="18.0" customHeight="1">
      <c r="A195" s="10"/>
      <c r="B195" s="213"/>
      <c r="C195" s="77"/>
      <c r="D195" s="77"/>
      <c r="E195" s="206"/>
      <c r="F195" s="207"/>
      <c r="G195" s="208"/>
      <c r="H195" s="201"/>
      <c r="I195" s="10"/>
      <c r="J195" s="213"/>
      <c r="K195" s="77"/>
      <c r="L195" s="77"/>
      <c r="M195" s="77"/>
      <c r="N195" s="241"/>
      <c r="O195" s="208"/>
      <c r="P195" s="237"/>
      <c r="Q195" s="237"/>
      <c r="R195" s="238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ht="18.0" customHeight="1">
      <c r="A196" s="10"/>
      <c r="B196" s="213"/>
      <c r="C196" s="77"/>
      <c r="D196" s="77"/>
      <c r="E196" s="206"/>
      <c r="F196" s="207"/>
      <c r="G196" s="208"/>
      <c r="H196" s="201"/>
      <c r="I196" s="10"/>
      <c r="J196" s="213"/>
      <c r="K196" s="77"/>
      <c r="L196" s="77"/>
      <c r="M196" s="77"/>
      <c r="N196" s="241"/>
      <c r="O196" s="208"/>
      <c r="P196" s="237"/>
      <c r="Q196" s="237"/>
      <c r="R196" s="238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ht="18.0" customHeight="1">
      <c r="A197" s="10"/>
      <c r="B197" s="213"/>
      <c r="C197" s="77"/>
      <c r="D197" s="77"/>
      <c r="E197" s="206"/>
      <c r="F197" s="207"/>
      <c r="G197" s="208"/>
      <c r="H197" s="201"/>
      <c r="I197" s="10"/>
      <c r="J197" s="213"/>
      <c r="K197" s="77"/>
      <c r="L197" s="77"/>
      <c r="M197" s="77"/>
      <c r="N197" s="241"/>
      <c r="O197" s="208"/>
      <c r="P197" s="237"/>
      <c r="Q197" s="237"/>
      <c r="R197" s="238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ht="18.0" customHeight="1">
      <c r="A198" s="10"/>
      <c r="B198" s="213"/>
      <c r="C198" s="77"/>
      <c r="D198" s="77"/>
      <c r="E198" s="206"/>
      <c r="F198" s="207"/>
      <c r="G198" s="208"/>
      <c r="H198" s="201"/>
      <c r="I198" s="10"/>
      <c r="J198" s="213"/>
      <c r="K198" s="77"/>
      <c r="L198" s="77"/>
      <c r="M198" s="77"/>
      <c r="N198" s="241"/>
      <c r="O198" s="208"/>
      <c r="P198" s="237"/>
      <c r="Q198" s="237"/>
      <c r="R198" s="238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ht="18.0" customHeight="1">
      <c r="A199" s="10"/>
      <c r="B199" s="213"/>
      <c r="C199" s="77"/>
      <c r="D199" s="77"/>
      <c r="E199" s="206"/>
      <c r="F199" s="207"/>
      <c r="G199" s="208"/>
      <c r="H199" s="201"/>
      <c r="I199" s="10"/>
      <c r="J199" s="213"/>
      <c r="K199" s="77"/>
      <c r="L199" s="77"/>
      <c r="M199" s="77"/>
      <c r="N199" s="241"/>
      <c r="O199" s="208"/>
      <c r="P199" s="237"/>
      <c r="Q199" s="237"/>
      <c r="R199" s="238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ht="18.0" customHeight="1">
      <c r="A200" s="10"/>
      <c r="B200" s="213"/>
      <c r="C200" s="77"/>
      <c r="D200" s="77"/>
      <c r="E200" s="206"/>
      <c r="F200" s="207"/>
      <c r="G200" s="208"/>
      <c r="H200" s="201"/>
      <c r="I200" s="10"/>
      <c r="J200" s="213"/>
      <c r="K200" s="77"/>
      <c r="L200" s="77"/>
      <c r="M200" s="77"/>
      <c r="N200" s="241"/>
      <c r="O200" s="208"/>
      <c r="P200" s="237"/>
      <c r="Q200" s="237"/>
      <c r="R200" s="238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ht="18.0" customHeight="1">
      <c r="A201" s="10"/>
      <c r="B201" s="213"/>
      <c r="C201" s="77"/>
      <c r="D201" s="77"/>
      <c r="E201" s="206"/>
      <c r="F201" s="207"/>
      <c r="G201" s="208"/>
      <c r="H201" s="201"/>
      <c r="I201" s="10"/>
      <c r="J201" s="213"/>
      <c r="K201" s="77"/>
      <c r="L201" s="77"/>
      <c r="M201" s="77"/>
      <c r="N201" s="241"/>
      <c r="O201" s="208"/>
      <c r="P201" s="237"/>
      <c r="Q201" s="237"/>
      <c r="R201" s="238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ht="18.0" customHeight="1">
      <c r="A202" s="10"/>
      <c r="B202" s="213"/>
      <c r="C202" s="77"/>
      <c r="D202" s="77"/>
      <c r="E202" s="206"/>
      <c r="F202" s="207"/>
      <c r="G202" s="208"/>
      <c r="H202" s="201"/>
      <c r="I202" s="10"/>
      <c r="J202" s="213"/>
      <c r="K202" s="77"/>
      <c r="L202" s="77"/>
      <c r="M202" s="77"/>
      <c r="N202" s="241"/>
      <c r="O202" s="208"/>
      <c r="P202" s="237"/>
      <c r="Q202" s="237"/>
      <c r="R202" s="238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ht="18.0" customHeight="1">
      <c r="A203" s="10"/>
      <c r="B203" s="213"/>
      <c r="C203" s="77"/>
      <c r="D203" s="77"/>
      <c r="E203" s="206"/>
      <c r="F203" s="207"/>
      <c r="G203" s="208"/>
      <c r="H203" s="201"/>
      <c r="I203" s="10"/>
      <c r="J203" s="213"/>
      <c r="K203" s="77"/>
      <c r="L203" s="77"/>
      <c r="M203" s="77"/>
      <c r="N203" s="241"/>
      <c r="O203" s="208"/>
      <c r="P203" s="237"/>
      <c r="Q203" s="237"/>
      <c r="R203" s="238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ht="18.0" customHeight="1">
      <c r="A204" s="10"/>
      <c r="B204" s="213"/>
      <c r="C204" s="77"/>
      <c r="D204" s="77"/>
      <c r="E204" s="206"/>
      <c r="F204" s="207"/>
      <c r="G204" s="208"/>
      <c r="H204" s="201"/>
      <c r="I204" s="10"/>
      <c r="J204" s="213"/>
      <c r="K204" s="77"/>
      <c r="L204" s="77"/>
      <c r="M204" s="77"/>
      <c r="N204" s="241"/>
      <c r="O204" s="208"/>
      <c r="P204" s="237"/>
      <c r="Q204" s="237"/>
      <c r="R204" s="238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ht="18.0" customHeight="1">
      <c r="A205" s="10"/>
      <c r="B205" s="213"/>
      <c r="C205" s="77"/>
      <c r="D205" s="77"/>
      <c r="E205" s="206"/>
      <c r="F205" s="207"/>
      <c r="G205" s="208"/>
      <c r="H205" s="201"/>
      <c r="I205" s="10"/>
      <c r="J205" s="213"/>
      <c r="K205" s="77"/>
      <c r="L205" s="77"/>
      <c r="M205" s="77"/>
      <c r="N205" s="241"/>
      <c r="O205" s="208"/>
      <c r="P205" s="237"/>
      <c r="Q205" s="237"/>
      <c r="R205" s="238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ht="18.0" customHeight="1">
      <c r="A206" s="10"/>
      <c r="B206" s="213"/>
      <c r="C206" s="77"/>
      <c r="D206" s="77"/>
      <c r="E206" s="206"/>
      <c r="F206" s="207"/>
      <c r="G206" s="208"/>
      <c r="H206" s="201"/>
      <c r="I206" s="10"/>
      <c r="J206" s="213"/>
      <c r="K206" s="77"/>
      <c r="L206" s="77"/>
      <c r="M206" s="77"/>
      <c r="N206" s="241"/>
      <c r="O206" s="208"/>
      <c r="P206" s="237"/>
      <c r="Q206" s="237"/>
      <c r="R206" s="238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ht="18.0" customHeight="1">
      <c r="A207" s="10"/>
      <c r="B207" s="213"/>
      <c r="C207" s="77"/>
      <c r="D207" s="77"/>
      <c r="E207" s="206"/>
      <c r="F207" s="207"/>
      <c r="G207" s="208"/>
      <c r="H207" s="201"/>
      <c r="I207" s="10"/>
      <c r="J207" s="213"/>
      <c r="K207" s="77"/>
      <c r="L207" s="77"/>
      <c r="M207" s="77"/>
      <c r="N207" s="241"/>
      <c r="O207" s="208"/>
      <c r="P207" s="237"/>
      <c r="Q207" s="237"/>
      <c r="R207" s="238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ht="18.0" customHeight="1">
      <c r="A208" s="10"/>
      <c r="B208" s="213"/>
      <c r="C208" s="77"/>
      <c r="D208" s="77"/>
      <c r="E208" s="206"/>
      <c r="F208" s="207"/>
      <c r="G208" s="208"/>
      <c r="H208" s="201"/>
      <c r="I208" s="10"/>
      <c r="J208" s="213"/>
      <c r="K208" s="77"/>
      <c r="L208" s="77"/>
      <c r="M208" s="77"/>
      <c r="N208" s="241"/>
      <c r="O208" s="208"/>
      <c r="P208" s="237"/>
      <c r="Q208" s="237"/>
      <c r="R208" s="238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ht="18.0" customHeight="1">
      <c r="A209" s="10"/>
      <c r="B209" s="213"/>
      <c r="C209" s="77"/>
      <c r="D209" s="77"/>
      <c r="E209" s="206"/>
      <c r="F209" s="207"/>
      <c r="G209" s="208"/>
      <c r="H209" s="201"/>
      <c r="I209" s="10"/>
      <c r="J209" s="213"/>
      <c r="K209" s="77"/>
      <c r="L209" s="77"/>
      <c r="M209" s="77"/>
      <c r="N209" s="241"/>
      <c r="O209" s="208"/>
      <c r="P209" s="237"/>
      <c r="Q209" s="237"/>
      <c r="R209" s="238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ht="18.0" customHeight="1">
      <c r="A210" s="10"/>
      <c r="B210" s="213"/>
      <c r="C210" s="77"/>
      <c r="D210" s="77"/>
      <c r="E210" s="206"/>
      <c r="F210" s="207"/>
      <c r="G210" s="208"/>
      <c r="H210" s="201"/>
      <c r="I210" s="10"/>
      <c r="J210" s="213"/>
      <c r="K210" s="77"/>
      <c r="L210" s="77"/>
      <c r="M210" s="77"/>
      <c r="N210" s="241"/>
      <c r="O210" s="208"/>
      <c r="P210" s="237"/>
      <c r="Q210" s="237"/>
      <c r="R210" s="238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ht="18.0" customHeight="1">
      <c r="A211" s="10"/>
      <c r="B211" s="213"/>
      <c r="C211" s="77"/>
      <c r="D211" s="77"/>
      <c r="E211" s="206"/>
      <c r="F211" s="207"/>
      <c r="G211" s="208"/>
      <c r="H211" s="201"/>
      <c r="I211" s="10"/>
      <c r="J211" s="213"/>
      <c r="K211" s="77"/>
      <c r="L211" s="77"/>
      <c r="M211" s="77"/>
      <c r="N211" s="241"/>
      <c r="O211" s="208"/>
      <c r="P211" s="237"/>
      <c r="Q211" s="237"/>
      <c r="R211" s="238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ht="18.0" customHeight="1">
      <c r="A212" s="10"/>
      <c r="B212" s="213"/>
      <c r="C212" s="77"/>
      <c r="D212" s="77"/>
      <c r="E212" s="206"/>
      <c r="F212" s="207"/>
      <c r="G212" s="208"/>
      <c r="H212" s="201"/>
      <c r="I212" s="10"/>
      <c r="J212" s="213"/>
      <c r="K212" s="77"/>
      <c r="L212" s="77"/>
      <c r="M212" s="77"/>
      <c r="N212" s="241"/>
      <c r="O212" s="208"/>
      <c r="P212" s="237"/>
      <c r="Q212" s="237"/>
      <c r="R212" s="238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ht="18.0" customHeight="1">
      <c r="A213" s="10"/>
      <c r="B213" s="213"/>
      <c r="C213" s="77"/>
      <c r="D213" s="77"/>
      <c r="E213" s="206"/>
      <c r="F213" s="207"/>
      <c r="G213" s="208"/>
      <c r="H213" s="201"/>
      <c r="I213" s="10"/>
      <c r="J213" s="213"/>
      <c r="K213" s="77"/>
      <c r="L213" s="77"/>
      <c r="M213" s="77"/>
      <c r="N213" s="241"/>
      <c r="O213" s="208"/>
      <c r="P213" s="237"/>
      <c r="Q213" s="237"/>
      <c r="R213" s="238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ht="18.0" customHeight="1">
      <c r="A214" s="10"/>
      <c r="B214" s="213"/>
      <c r="C214" s="77"/>
      <c r="D214" s="77"/>
      <c r="E214" s="206"/>
      <c r="F214" s="207"/>
      <c r="G214" s="208"/>
      <c r="H214" s="201"/>
      <c r="I214" s="10"/>
      <c r="J214" s="213"/>
      <c r="K214" s="77"/>
      <c r="L214" s="77"/>
      <c r="M214" s="77"/>
      <c r="N214" s="241"/>
      <c r="O214" s="208"/>
      <c r="P214" s="237"/>
      <c r="Q214" s="237"/>
      <c r="R214" s="238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ht="18.0" customHeight="1">
      <c r="A215" s="10"/>
      <c r="B215" s="213"/>
      <c r="C215" s="77"/>
      <c r="D215" s="77"/>
      <c r="E215" s="206"/>
      <c r="F215" s="207"/>
      <c r="G215" s="208"/>
      <c r="H215" s="201"/>
      <c r="I215" s="10"/>
      <c r="J215" s="213"/>
      <c r="K215" s="77"/>
      <c r="L215" s="77"/>
      <c r="M215" s="77"/>
      <c r="N215" s="241"/>
      <c r="O215" s="208"/>
      <c r="P215" s="237"/>
      <c r="Q215" s="237"/>
      <c r="R215" s="238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ht="18.0" customHeight="1">
      <c r="A216" s="10"/>
      <c r="B216" s="213"/>
      <c r="C216" s="77"/>
      <c r="D216" s="77"/>
      <c r="E216" s="206"/>
      <c r="F216" s="207"/>
      <c r="G216" s="208"/>
      <c r="H216" s="201"/>
      <c r="I216" s="10"/>
      <c r="J216" s="213"/>
      <c r="K216" s="77"/>
      <c r="L216" s="77"/>
      <c r="M216" s="77"/>
      <c r="N216" s="241"/>
      <c r="O216" s="208"/>
      <c r="P216" s="237"/>
      <c r="Q216" s="237"/>
      <c r="R216" s="238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ht="18.0" customHeight="1">
      <c r="A217" s="10"/>
      <c r="B217" s="213"/>
      <c r="C217" s="77"/>
      <c r="D217" s="77"/>
      <c r="E217" s="206"/>
      <c r="F217" s="207"/>
      <c r="G217" s="208"/>
      <c r="H217" s="201"/>
      <c r="I217" s="10"/>
      <c r="J217" s="213"/>
      <c r="K217" s="77"/>
      <c r="L217" s="77"/>
      <c r="M217" s="77"/>
      <c r="N217" s="241"/>
      <c r="O217" s="208"/>
      <c r="P217" s="237"/>
      <c r="Q217" s="23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ht="18.0" customHeight="1">
      <c r="A218" s="10"/>
      <c r="B218" s="213"/>
      <c r="C218" s="77"/>
      <c r="D218" s="77"/>
      <c r="E218" s="206"/>
      <c r="F218" s="207"/>
      <c r="G218" s="208"/>
      <c r="H218" s="201"/>
      <c r="I218" s="10"/>
      <c r="J218" s="213"/>
      <c r="K218" s="77"/>
      <c r="L218" s="77"/>
      <c r="M218" s="77"/>
      <c r="N218" s="241"/>
      <c r="O218" s="208"/>
      <c r="P218" s="237"/>
      <c r="Q218" s="23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ht="18.0" customHeight="1">
      <c r="A219" s="10"/>
      <c r="B219" s="213"/>
      <c r="C219" s="77"/>
      <c r="D219" s="77"/>
      <c r="E219" s="206"/>
      <c r="F219" s="207"/>
      <c r="G219" s="208"/>
      <c r="H219" s="201"/>
      <c r="I219" s="10"/>
      <c r="J219" s="213"/>
      <c r="K219" s="77"/>
      <c r="L219" s="77"/>
      <c r="M219" s="77"/>
      <c r="N219" s="241"/>
      <c r="O219" s="208"/>
      <c r="P219" s="237"/>
      <c r="Q219" s="23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ht="18.0" customHeight="1">
      <c r="A220" s="10"/>
      <c r="B220" s="213"/>
      <c r="C220" s="77"/>
      <c r="D220" s="77"/>
      <c r="E220" s="206"/>
      <c r="F220" s="207"/>
      <c r="G220" s="208"/>
      <c r="H220" s="201"/>
      <c r="I220" s="10"/>
      <c r="J220" s="213"/>
      <c r="K220" s="77"/>
      <c r="L220" s="77"/>
      <c r="M220" s="77"/>
      <c r="N220" s="241"/>
      <c r="O220" s="208"/>
      <c r="P220" s="237"/>
      <c r="Q220" s="23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ht="18.0" customHeight="1">
      <c r="A221" s="10"/>
      <c r="B221" s="213"/>
      <c r="C221" s="77"/>
      <c r="D221" s="77"/>
      <c r="E221" s="206"/>
      <c r="F221" s="207"/>
      <c r="G221" s="208"/>
      <c r="H221" s="201"/>
      <c r="I221" s="10"/>
      <c r="J221" s="213"/>
      <c r="K221" s="77"/>
      <c r="L221" s="77"/>
      <c r="M221" s="77"/>
      <c r="N221" s="241"/>
      <c r="O221" s="208"/>
      <c r="P221" s="237"/>
      <c r="Q221" s="23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ht="18.0" customHeight="1">
      <c r="A222" s="10"/>
      <c r="B222" s="213"/>
      <c r="C222" s="77"/>
      <c r="D222" s="77"/>
      <c r="E222" s="206"/>
      <c r="F222" s="207"/>
      <c r="G222" s="208"/>
      <c r="H222" s="201"/>
      <c r="I222" s="10"/>
      <c r="J222" s="213"/>
      <c r="K222" s="77"/>
      <c r="L222" s="77"/>
      <c r="M222" s="77"/>
      <c r="N222" s="241"/>
      <c r="O222" s="208"/>
      <c r="P222" s="237"/>
      <c r="Q222" s="23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ht="18.0" customHeight="1">
      <c r="A223" s="10"/>
      <c r="B223" s="213"/>
      <c r="C223" s="77"/>
      <c r="D223" s="77"/>
      <c r="E223" s="206"/>
      <c r="F223" s="207"/>
      <c r="G223" s="208"/>
      <c r="H223" s="201"/>
      <c r="I223" s="10"/>
      <c r="J223" s="213"/>
      <c r="K223" s="77"/>
      <c r="L223" s="77"/>
      <c r="M223" s="77"/>
      <c r="N223" s="241"/>
      <c r="O223" s="208"/>
      <c r="P223" s="237"/>
      <c r="Q223" s="23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ht="18.0" customHeight="1">
      <c r="A224" s="10"/>
      <c r="B224" s="213"/>
      <c r="C224" s="77"/>
      <c r="D224" s="77"/>
      <c r="E224" s="206"/>
      <c r="F224" s="207"/>
      <c r="G224" s="208"/>
      <c r="H224" s="201"/>
      <c r="I224" s="10"/>
      <c r="J224" s="213"/>
      <c r="K224" s="77"/>
      <c r="L224" s="77"/>
      <c r="M224" s="77"/>
      <c r="N224" s="241"/>
      <c r="O224" s="208"/>
      <c r="P224" s="237"/>
      <c r="Q224" s="23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ht="18.0" customHeight="1">
      <c r="A225" s="10"/>
      <c r="B225" s="213"/>
      <c r="C225" s="77"/>
      <c r="D225" s="77"/>
      <c r="E225" s="206"/>
      <c r="F225" s="207"/>
      <c r="G225" s="208"/>
      <c r="H225" s="201"/>
      <c r="I225" s="10"/>
      <c r="J225" s="213"/>
      <c r="K225" s="77"/>
      <c r="L225" s="77"/>
      <c r="M225" s="77"/>
      <c r="N225" s="241"/>
      <c r="O225" s="208"/>
      <c r="P225" s="237"/>
      <c r="Q225" s="23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ht="18.0" customHeight="1">
      <c r="A226" s="10"/>
      <c r="B226" s="213"/>
      <c r="C226" s="77"/>
      <c r="D226" s="77"/>
      <c r="E226" s="206"/>
      <c r="F226" s="207"/>
      <c r="G226" s="208"/>
      <c r="H226" s="201"/>
      <c r="I226" s="10"/>
      <c r="J226" s="213"/>
      <c r="K226" s="77"/>
      <c r="L226" s="77"/>
      <c r="M226" s="77"/>
      <c r="N226" s="241"/>
      <c r="O226" s="208"/>
      <c r="P226" s="237"/>
      <c r="Q226" s="23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ht="18.0" customHeight="1">
      <c r="A227" s="10"/>
      <c r="B227" s="213"/>
      <c r="C227" s="77"/>
      <c r="D227" s="77"/>
      <c r="E227" s="206"/>
      <c r="F227" s="207"/>
      <c r="G227" s="208"/>
      <c r="H227" s="201"/>
      <c r="I227" s="10"/>
      <c r="J227" s="213"/>
      <c r="K227" s="77"/>
      <c r="L227" s="77"/>
      <c r="M227" s="77"/>
      <c r="N227" s="241"/>
      <c r="O227" s="208"/>
      <c r="P227" s="237"/>
      <c r="Q227" s="23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ht="18.0" customHeight="1">
      <c r="A228" s="10"/>
      <c r="B228" s="213"/>
      <c r="C228" s="77"/>
      <c r="D228" s="77"/>
      <c r="E228" s="206"/>
      <c r="F228" s="207"/>
      <c r="G228" s="208"/>
      <c r="H228" s="201"/>
      <c r="I228" s="10"/>
      <c r="J228" s="213"/>
      <c r="K228" s="77"/>
      <c r="L228" s="77"/>
      <c r="M228" s="77"/>
      <c r="N228" s="241"/>
      <c r="O228" s="208"/>
      <c r="P228" s="237"/>
      <c r="Q228" s="23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ht="18.0" customHeight="1">
      <c r="A229" s="10"/>
      <c r="B229" s="213"/>
      <c r="C229" s="77"/>
      <c r="D229" s="77"/>
      <c r="E229" s="206"/>
      <c r="F229" s="207"/>
      <c r="G229" s="208"/>
      <c r="H229" s="201"/>
      <c r="I229" s="10"/>
      <c r="J229" s="213"/>
      <c r="K229" s="77"/>
      <c r="L229" s="77"/>
      <c r="M229" s="77"/>
      <c r="N229" s="241"/>
      <c r="O229" s="208"/>
      <c r="P229" s="237"/>
      <c r="Q229" s="23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ht="18.0" customHeight="1">
      <c r="A230" s="10"/>
      <c r="B230" s="213"/>
      <c r="C230" s="77"/>
      <c r="D230" s="77"/>
      <c r="E230" s="206"/>
      <c r="F230" s="207"/>
      <c r="G230" s="208"/>
      <c r="H230" s="201"/>
      <c r="I230" s="10"/>
      <c r="J230" s="213"/>
      <c r="K230" s="77"/>
      <c r="L230" s="77"/>
      <c r="M230" s="77"/>
      <c r="N230" s="241"/>
      <c r="O230" s="208"/>
      <c r="P230" s="237"/>
      <c r="Q230" s="23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ht="18.0" customHeight="1">
      <c r="A231" s="10"/>
      <c r="B231" s="213"/>
      <c r="C231" s="77"/>
      <c r="D231" s="77"/>
      <c r="E231" s="206"/>
      <c r="F231" s="207"/>
      <c r="G231" s="208"/>
      <c r="H231" s="201"/>
      <c r="I231" s="10"/>
      <c r="J231" s="213"/>
      <c r="K231" s="77"/>
      <c r="L231" s="77"/>
      <c r="M231" s="77"/>
      <c r="N231" s="241"/>
      <c r="O231" s="208"/>
      <c r="P231" s="237"/>
      <c r="Q231" s="23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ht="18.0" customHeight="1">
      <c r="A232" s="10"/>
      <c r="B232" s="213"/>
      <c r="C232" s="77"/>
      <c r="D232" s="77"/>
      <c r="E232" s="206"/>
      <c r="F232" s="207"/>
      <c r="G232" s="208"/>
      <c r="H232" s="201"/>
      <c r="I232" s="10"/>
      <c r="J232" s="213"/>
      <c r="K232" s="77"/>
      <c r="L232" s="77"/>
      <c r="M232" s="77"/>
      <c r="N232" s="241"/>
      <c r="O232" s="208"/>
      <c r="P232" s="237"/>
      <c r="Q232" s="23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ht="18.0" customHeight="1">
      <c r="A233" s="10"/>
      <c r="B233" s="213"/>
      <c r="C233" s="77"/>
      <c r="D233" s="77"/>
      <c r="E233" s="206"/>
      <c r="F233" s="207"/>
      <c r="G233" s="208"/>
      <c r="H233" s="201"/>
      <c r="I233" s="10"/>
      <c r="J233" s="213"/>
      <c r="K233" s="77"/>
      <c r="L233" s="77"/>
      <c r="M233" s="77"/>
      <c r="N233" s="241"/>
      <c r="O233" s="208"/>
      <c r="P233" s="237"/>
      <c r="Q233" s="23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ht="18.0" customHeight="1">
      <c r="A234" s="10"/>
      <c r="B234" s="213"/>
      <c r="C234" s="77"/>
      <c r="D234" s="77"/>
      <c r="E234" s="206"/>
      <c r="F234" s="207"/>
      <c r="G234" s="208"/>
      <c r="H234" s="201"/>
      <c r="I234" s="10"/>
      <c r="J234" s="213"/>
      <c r="K234" s="77"/>
      <c r="L234" s="77"/>
      <c r="M234" s="77"/>
      <c r="N234" s="241"/>
      <c r="O234" s="208"/>
      <c r="P234" s="237"/>
      <c r="Q234" s="23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ht="18.0" customHeight="1">
      <c r="A235" s="10"/>
      <c r="B235" s="213"/>
      <c r="C235" s="77"/>
      <c r="D235" s="77"/>
      <c r="E235" s="206"/>
      <c r="F235" s="207"/>
      <c r="G235" s="208"/>
      <c r="H235" s="201"/>
      <c r="I235" s="10"/>
      <c r="J235" s="213"/>
      <c r="K235" s="77"/>
      <c r="L235" s="77"/>
      <c r="M235" s="77"/>
      <c r="N235" s="241"/>
      <c r="O235" s="208"/>
      <c r="P235" s="237"/>
      <c r="Q235" s="23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ht="18.0" customHeight="1">
      <c r="A236" s="10"/>
      <c r="B236" s="213"/>
      <c r="C236" s="77"/>
      <c r="D236" s="77"/>
      <c r="E236" s="206"/>
      <c r="F236" s="207"/>
      <c r="G236" s="208"/>
      <c r="H236" s="201"/>
      <c r="I236" s="10"/>
      <c r="J236" s="213"/>
      <c r="K236" s="77"/>
      <c r="L236" s="77"/>
      <c r="M236" s="77"/>
      <c r="N236" s="241"/>
      <c r="O236" s="208"/>
      <c r="P236" s="237"/>
      <c r="Q236" s="23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ht="18.0" customHeight="1">
      <c r="A237" s="10"/>
      <c r="B237" s="213"/>
      <c r="C237" s="77"/>
      <c r="D237" s="77"/>
      <c r="E237" s="206"/>
      <c r="F237" s="207"/>
      <c r="G237" s="208"/>
      <c r="H237" s="201"/>
      <c r="I237" s="10"/>
      <c r="J237" s="213"/>
      <c r="K237" s="77"/>
      <c r="L237" s="77"/>
      <c r="M237" s="77"/>
      <c r="N237" s="241"/>
      <c r="O237" s="208"/>
      <c r="P237" s="237"/>
      <c r="Q237" s="23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ht="18.0" customHeight="1">
      <c r="A238" s="10"/>
      <c r="B238" s="213"/>
      <c r="C238" s="77"/>
      <c r="D238" s="77"/>
      <c r="E238" s="206"/>
      <c r="F238" s="207"/>
      <c r="G238" s="208"/>
      <c r="H238" s="201"/>
      <c r="I238" s="10"/>
      <c r="J238" s="213"/>
      <c r="K238" s="77"/>
      <c r="L238" s="77"/>
      <c r="M238" s="77"/>
      <c r="N238" s="241"/>
      <c r="O238" s="208"/>
      <c r="P238" s="237"/>
      <c r="Q238" s="23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ht="18.0" customHeight="1">
      <c r="A239" s="10"/>
      <c r="B239" s="213"/>
      <c r="C239" s="77"/>
      <c r="D239" s="77"/>
      <c r="E239" s="206"/>
      <c r="F239" s="207"/>
      <c r="G239" s="208"/>
      <c r="H239" s="201"/>
      <c r="I239" s="10"/>
      <c r="J239" s="213"/>
      <c r="K239" s="77"/>
      <c r="L239" s="77"/>
      <c r="M239" s="77"/>
      <c r="N239" s="241"/>
      <c r="O239" s="208"/>
      <c r="P239" s="237"/>
      <c r="Q239" s="23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ht="18.0" customHeight="1">
      <c r="A240" s="10"/>
      <c r="B240" s="213"/>
      <c r="C240" s="77"/>
      <c r="D240" s="77"/>
      <c r="E240" s="206"/>
      <c r="F240" s="207"/>
      <c r="G240" s="208"/>
      <c r="H240" s="201"/>
      <c r="I240" s="10"/>
      <c r="J240" s="213"/>
      <c r="K240" s="77"/>
      <c r="L240" s="77"/>
      <c r="M240" s="77"/>
      <c r="N240" s="241"/>
      <c r="O240" s="208"/>
      <c r="P240" s="237"/>
      <c r="Q240" s="23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ht="18.0" customHeight="1">
      <c r="A241" s="10"/>
      <c r="B241" s="213"/>
      <c r="C241" s="77"/>
      <c r="D241" s="77"/>
      <c r="E241" s="206"/>
      <c r="F241" s="207"/>
      <c r="G241" s="208"/>
      <c r="H241" s="201"/>
      <c r="I241" s="10"/>
      <c r="J241" s="213"/>
      <c r="K241" s="77"/>
      <c r="L241" s="77"/>
      <c r="M241" s="77"/>
      <c r="N241" s="241"/>
      <c r="O241" s="208"/>
      <c r="P241" s="237"/>
      <c r="Q241" s="23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ht="18.0" customHeight="1">
      <c r="A242" s="10"/>
      <c r="B242" s="213"/>
      <c r="C242" s="77"/>
      <c r="D242" s="77"/>
      <c r="E242" s="206"/>
      <c r="F242" s="207"/>
      <c r="G242" s="208"/>
      <c r="H242" s="201"/>
      <c r="I242" s="10"/>
      <c r="J242" s="213"/>
      <c r="K242" s="77"/>
      <c r="L242" s="77"/>
      <c r="M242" s="77"/>
      <c r="N242" s="241"/>
      <c r="O242" s="208"/>
      <c r="P242" s="237"/>
      <c r="Q242" s="23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ht="18.0" customHeight="1">
      <c r="A243" s="10"/>
      <c r="B243" s="213"/>
      <c r="C243" s="77"/>
      <c r="D243" s="77"/>
      <c r="E243" s="206"/>
      <c r="F243" s="207"/>
      <c r="G243" s="208"/>
      <c r="H243" s="201"/>
      <c r="I243" s="10"/>
      <c r="J243" s="213"/>
      <c r="K243" s="77"/>
      <c r="L243" s="77"/>
      <c r="M243" s="77"/>
      <c r="N243" s="241"/>
      <c r="O243" s="208"/>
      <c r="P243" s="237"/>
      <c r="Q243" s="23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ht="18.0" customHeight="1">
      <c r="A244" s="10"/>
      <c r="B244" s="213"/>
      <c r="C244" s="77"/>
      <c r="D244" s="77"/>
      <c r="E244" s="206"/>
      <c r="F244" s="207"/>
      <c r="G244" s="208"/>
      <c r="H244" s="201"/>
      <c r="I244" s="10"/>
      <c r="J244" s="213"/>
      <c r="K244" s="77"/>
      <c r="L244" s="77"/>
      <c r="M244" s="77"/>
      <c r="N244" s="241"/>
      <c r="O244" s="208"/>
      <c r="P244" s="237"/>
      <c r="Q244" s="23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ht="18.0" customHeight="1">
      <c r="A245" s="10"/>
      <c r="B245" s="213"/>
      <c r="C245" s="77"/>
      <c r="D245" s="77"/>
      <c r="E245" s="206"/>
      <c r="F245" s="207"/>
      <c r="G245" s="208"/>
      <c r="H245" s="201"/>
      <c r="I245" s="10"/>
      <c r="J245" s="213"/>
      <c r="K245" s="77"/>
      <c r="L245" s="77"/>
      <c r="M245" s="77"/>
      <c r="N245" s="241"/>
      <c r="O245" s="208"/>
      <c r="P245" s="237"/>
      <c r="Q245" s="23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ht="18.0" customHeight="1">
      <c r="A246" s="10"/>
      <c r="B246" s="213"/>
      <c r="C246" s="77"/>
      <c r="D246" s="77"/>
      <c r="E246" s="206"/>
      <c r="F246" s="207"/>
      <c r="G246" s="208"/>
      <c r="H246" s="201"/>
      <c r="I246" s="10"/>
      <c r="J246" s="213"/>
      <c r="K246" s="77"/>
      <c r="L246" s="77"/>
      <c r="M246" s="77"/>
      <c r="N246" s="241"/>
      <c r="O246" s="208"/>
      <c r="P246" s="237"/>
      <c r="Q246" s="23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ht="18.0" customHeight="1">
      <c r="A247" s="10"/>
      <c r="B247" s="213"/>
      <c r="C247" s="77"/>
      <c r="D247" s="77"/>
      <c r="E247" s="206"/>
      <c r="F247" s="207"/>
      <c r="G247" s="208"/>
      <c r="H247" s="201"/>
      <c r="I247" s="10"/>
      <c r="J247" s="213"/>
      <c r="K247" s="77"/>
      <c r="L247" s="77"/>
      <c r="M247" s="77"/>
      <c r="N247" s="241"/>
      <c r="O247" s="208"/>
      <c r="P247" s="237"/>
      <c r="Q247" s="23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ht="18.0" customHeight="1">
      <c r="A248" s="10"/>
      <c r="B248" s="213"/>
      <c r="C248" s="77"/>
      <c r="D248" s="77"/>
      <c r="E248" s="206"/>
      <c r="F248" s="207"/>
      <c r="G248" s="208"/>
      <c r="H248" s="201"/>
      <c r="I248" s="10"/>
      <c r="J248" s="213"/>
      <c r="K248" s="77"/>
      <c r="L248" s="77"/>
      <c r="M248" s="77"/>
      <c r="N248" s="241"/>
      <c r="O248" s="208"/>
      <c r="P248" s="237"/>
      <c r="Q248" s="23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ht="18.0" customHeight="1">
      <c r="A249" s="10"/>
      <c r="B249" s="213"/>
      <c r="C249" s="77"/>
      <c r="D249" s="77"/>
      <c r="E249" s="206"/>
      <c r="F249" s="207"/>
      <c r="G249" s="208"/>
      <c r="H249" s="201"/>
      <c r="I249" s="10"/>
      <c r="J249" s="213"/>
      <c r="K249" s="77"/>
      <c r="L249" s="77"/>
      <c r="M249" s="77"/>
      <c r="N249" s="241"/>
      <c r="O249" s="208"/>
      <c r="P249" s="237"/>
      <c r="Q249" s="23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ht="18.0" customHeight="1">
      <c r="A250" s="10"/>
      <c r="B250" s="213"/>
      <c r="C250" s="77"/>
      <c r="D250" s="77"/>
      <c r="E250" s="206"/>
      <c r="F250" s="207"/>
      <c r="G250" s="208"/>
      <c r="H250" s="201"/>
      <c r="I250" s="10"/>
      <c r="J250" s="213"/>
      <c r="K250" s="77"/>
      <c r="L250" s="77"/>
      <c r="M250" s="77"/>
      <c r="N250" s="241"/>
      <c r="O250" s="208"/>
      <c r="P250" s="237"/>
      <c r="Q250" s="23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ht="18.0" customHeight="1">
      <c r="A251" s="10"/>
      <c r="B251" s="213"/>
      <c r="C251" s="77"/>
      <c r="D251" s="77"/>
      <c r="E251" s="206"/>
      <c r="F251" s="207"/>
      <c r="G251" s="208"/>
      <c r="H251" s="201"/>
      <c r="I251" s="10"/>
      <c r="J251" s="213"/>
      <c r="K251" s="77"/>
      <c r="L251" s="77"/>
      <c r="M251" s="77"/>
      <c r="N251" s="241"/>
      <c r="O251" s="208"/>
      <c r="P251" s="237"/>
      <c r="Q251" s="23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ht="18.0" customHeight="1">
      <c r="A252" s="10"/>
      <c r="B252" s="213"/>
      <c r="C252" s="77"/>
      <c r="D252" s="77"/>
      <c r="E252" s="206"/>
      <c r="F252" s="207"/>
      <c r="G252" s="208"/>
      <c r="H252" s="201"/>
      <c r="I252" s="10"/>
      <c r="J252" s="213"/>
      <c r="K252" s="77"/>
      <c r="L252" s="77"/>
      <c r="M252" s="77"/>
      <c r="N252" s="241"/>
      <c r="O252" s="208"/>
      <c r="P252" s="237"/>
      <c r="Q252" s="23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ht="18.0" customHeight="1">
      <c r="A253" s="10"/>
      <c r="B253" s="213"/>
      <c r="C253" s="77"/>
      <c r="D253" s="77"/>
      <c r="E253" s="206"/>
      <c r="F253" s="207"/>
      <c r="G253" s="208"/>
      <c r="H253" s="201"/>
      <c r="I253" s="10"/>
      <c r="J253" s="213"/>
      <c r="K253" s="77"/>
      <c r="L253" s="77"/>
      <c r="M253" s="77"/>
      <c r="N253" s="241"/>
      <c r="O253" s="208"/>
      <c r="P253" s="237"/>
      <c r="Q253" s="23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ht="18.0" customHeight="1">
      <c r="A254" s="10"/>
      <c r="B254" s="213"/>
      <c r="C254" s="77"/>
      <c r="D254" s="77"/>
      <c r="E254" s="206"/>
      <c r="F254" s="207"/>
      <c r="G254" s="208"/>
      <c r="H254" s="201"/>
      <c r="I254" s="10"/>
      <c r="J254" s="213"/>
      <c r="K254" s="77"/>
      <c r="L254" s="77"/>
      <c r="M254" s="77"/>
      <c r="N254" s="241"/>
      <c r="O254" s="208"/>
      <c r="P254" s="237"/>
      <c r="Q254" s="23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ht="18.0" customHeight="1">
      <c r="A255" s="10"/>
      <c r="B255" s="213"/>
      <c r="C255" s="77"/>
      <c r="D255" s="77"/>
      <c r="E255" s="206"/>
      <c r="F255" s="207"/>
      <c r="G255" s="208"/>
      <c r="H255" s="201"/>
      <c r="I255" s="10"/>
      <c r="J255" s="213"/>
      <c r="K255" s="77"/>
      <c r="L255" s="77"/>
      <c r="M255" s="77"/>
      <c r="N255" s="241"/>
      <c r="O255" s="208"/>
      <c r="P255" s="237"/>
      <c r="Q255" s="23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ht="18.0" customHeight="1">
      <c r="A256" s="10"/>
      <c r="B256" s="213"/>
      <c r="C256" s="77"/>
      <c r="D256" s="77"/>
      <c r="E256" s="206"/>
      <c r="F256" s="207"/>
      <c r="G256" s="208"/>
      <c r="H256" s="201"/>
      <c r="I256" s="10"/>
      <c r="J256" s="213"/>
      <c r="K256" s="77"/>
      <c r="L256" s="77"/>
      <c r="M256" s="77"/>
      <c r="N256" s="241"/>
      <c r="O256" s="208"/>
      <c r="P256" s="237"/>
      <c r="Q256" s="23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ht="18.0" customHeight="1">
      <c r="A257" s="10"/>
      <c r="B257" s="213"/>
      <c r="C257" s="77"/>
      <c r="D257" s="77"/>
      <c r="E257" s="206"/>
      <c r="F257" s="207"/>
      <c r="G257" s="208"/>
      <c r="H257" s="201"/>
      <c r="I257" s="10"/>
      <c r="J257" s="213"/>
      <c r="K257" s="77"/>
      <c r="L257" s="77"/>
      <c r="M257" s="77"/>
      <c r="N257" s="241"/>
      <c r="O257" s="208"/>
      <c r="P257" s="237"/>
      <c r="Q257" s="23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ht="18.0" customHeight="1">
      <c r="A258" s="10"/>
      <c r="B258" s="213"/>
      <c r="C258" s="77"/>
      <c r="D258" s="77"/>
      <c r="E258" s="206"/>
      <c r="F258" s="207"/>
      <c r="G258" s="208"/>
      <c r="H258" s="201"/>
      <c r="I258" s="10"/>
      <c r="J258" s="213"/>
      <c r="K258" s="77"/>
      <c r="L258" s="77"/>
      <c r="M258" s="77"/>
      <c r="N258" s="241"/>
      <c r="O258" s="208"/>
      <c r="P258" s="237"/>
      <c r="Q258" s="23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ht="18.0" customHeight="1">
      <c r="A259" s="10"/>
      <c r="B259" s="213"/>
      <c r="C259" s="77"/>
      <c r="D259" s="77"/>
      <c r="E259" s="206"/>
      <c r="F259" s="207"/>
      <c r="G259" s="208"/>
      <c r="H259" s="201"/>
      <c r="I259" s="10"/>
      <c r="J259" s="213"/>
      <c r="K259" s="77"/>
      <c r="L259" s="77"/>
      <c r="M259" s="77"/>
      <c r="N259" s="241"/>
      <c r="O259" s="208"/>
      <c r="P259" s="237"/>
      <c r="Q259" s="23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ht="18.0" customHeight="1">
      <c r="A260" s="10"/>
      <c r="B260" s="213"/>
      <c r="C260" s="77"/>
      <c r="D260" s="77"/>
      <c r="E260" s="206"/>
      <c r="F260" s="207"/>
      <c r="G260" s="208"/>
      <c r="H260" s="201"/>
      <c r="I260" s="10"/>
      <c r="J260" s="213"/>
      <c r="K260" s="77"/>
      <c r="L260" s="77"/>
      <c r="M260" s="77"/>
      <c r="N260" s="241"/>
      <c r="O260" s="208"/>
      <c r="P260" s="237"/>
      <c r="Q260" s="23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ht="18.0" customHeight="1">
      <c r="A261" s="10"/>
      <c r="B261" s="213"/>
      <c r="C261" s="77"/>
      <c r="D261" s="77"/>
      <c r="E261" s="206"/>
      <c r="F261" s="207"/>
      <c r="G261" s="208"/>
      <c r="H261" s="201"/>
      <c r="I261" s="10"/>
      <c r="J261" s="213"/>
      <c r="K261" s="77"/>
      <c r="L261" s="77"/>
      <c r="M261" s="77"/>
      <c r="N261" s="241"/>
      <c r="O261" s="208"/>
      <c r="P261" s="237"/>
      <c r="Q261" s="23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ht="18.0" customHeight="1">
      <c r="A262" s="10"/>
      <c r="B262" s="213"/>
      <c r="C262" s="77"/>
      <c r="D262" s="77"/>
      <c r="E262" s="206"/>
      <c r="F262" s="207"/>
      <c r="G262" s="208"/>
      <c r="H262" s="201"/>
      <c r="I262" s="10"/>
      <c r="J262" s="213"/>
      <c r="K262" s="77"/>
      <c r="L262" s="77"/>
      <c r="M262" s="77"/>
      <c r="N262" s="241"/>
      <c r="O262" s="208"/>
      <c r="P262" s="237"/>
      <c r="Q262" s="23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ht="18.0" customHeight="1">
      <c r="A263" s="10"/>
      <c r="B263" s="213"/>
      <c r="C263" s="77"/>
      <c r="D263" s="77"/>
      <c r="E263" s="206"/>
      <c r="F263" s="207"/>
      <c r="G263" s="208"/>
      <c r="H263" s="201"/>
      <c r="I263" s="10"/>
      <c r="J263" s="213"/>
      <c r="K263" s="77"/>
      <c r="L263" s="77"/>
      <c r="M263" s="77"/>
      <c r="N263" s="241"/>
      <c r="O263" s="208"/>
      <c r="P263" s="237"/>
      <c r="Q263" s="23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ht="18.0" customHeight="1">
      <c r="A264" s="10"/>
      <c r="B264" s="213"/>
      <c r="C264" s="77"/>
      <c r="D264" s="77"/>
      <c r="E264" s="206"/>
      <c r="F264" s="207"/>
      <c r="G264" s="208"/>
      <c r="H264" s="201"/>
      <c r="I264" s="10"/>
      <c r="J264" s="213"/>
      <c r="K264" s="77"/>
      <c r="L264" s="77"/>
      <c r="M264" s="77"/>
      <c r="N264" s="241"/>
      <c r="O264" s="208"/>
      <c r="P264" s="237"/>
      <c r="Q264" s="23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ht="18.0" customHeight="1">
      <c r="A265" s="10"/>
      <c r="B265" s="213"/>
      <c r="C265" s="77"/>
      <c r="D265" s="77"/>
      <c r="E265" s="206"/>
      <c r="F265" s="207"/>
      <c r="G265" s="208"/>
      <c r="H265" s="201"/>
      <c r="I265" s="10"/>
      <c r="J265" s="213"/>
      <c r="K265" s="77"/>
      <c r="L265" s="77"/>
      <c r="M265" s="77"/>
      <c r="N265" s="241"/>
      <c r="O265" s="208"/>
      <c r="P265" s="237"/>
      <c r="Q265" s="23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ht="18.0" customHeight="1">
      <c r="A266" s="10"/>
      <c r="B266" s="213"/>
      <c r="C266" s="77"/>
      <c r="D266" s="77"/>
      <c r="E266" s="206"/>
      <c r="F266" s="207"/>
      <c r="G266" s="208"/>
      <c r="H266" s="201"/>
      <c r="I266" s="10"/>
      <c r="J266" s="213"/>
      <c r="K266" s="77"/>
      <c r="L266" s="77"/>
      <c r="M266" s="77"/>
      <c r="N266" s="241"/>
      <c r="O266" s="208"/>
      <c r="P266" s="237"/>
      <c r="Q266" s="23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ht="18.0" customHeight="1">
      <c r="A267" s="10"/>
      <c r="B267" s="213"/>
      <c r="C267" s="77"/>
      <c r="D267" s="77"/>
      <c r="E267" s="206"/>
      <c r="F267" s="207"/>
      <c r="G267" s="208"/>
      <c r="H267" s="201"/>
      <c r="I267" s="10"/>
      <c r="J267" s="213"/>
      <c r="K267" s="77"/>
      <c r="L267" s="77"/>
      <c r="M267" s="77"/>
      <c r="N267" s="241"/>
      <c r="O267" s="208"/>
      <c r="P267" s="237"/>
      <c r="Q267" s="23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ht="18.0" customHeight="1">
      <c r="A268" s="10"/>
      <c r="B268" s="213"/>
      <c r="C268" s="77"/>
      <c r="D268" s="77"/>
      <c r="E268" s="206"/>
      <c r="F268" s="207"/>
      <c r="G268" s="208"/>
      <c r="H268" s="201"/>
      <c r="I268" s="10"/>
      <c r="J268" s="213"/>
      <c r="K268" s="77"/>
      <c r="L268" s="77"/>
      <c r="M268" s="77"/>
      <c r="N268" s="241"/>
      <c r="O268" s="208"/>
      <c r="P268" s="237"/>
      <c r="Q268" s="23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ht="18.0" customHeight="1">
      <c r="A269" s="10"/>
      <c r="B269" s="213"/>
      <c r="C269" s="77"/>
      <c r="D269" s="77"/>
      <c r="E269" s="206"/>
      <c r="F269" s="207"/>
      <c r="G269" s="208"/>
      <c r="H269" s="201"/>
      <c r="I269" s="10"/>
      <c r="J269" s="213"/>
      <c r="K269" s="77"/>
      <c r="L269" s="77"/>
      <c r="M269" s="77"/>
      <c r="N269" s="241"/>
      <c r="O269" s="208"/>
      <c r="P269" s="237"/>
      <c r="Q269" s="23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ht="18.0" customHeight="1">
      <c r="A270" s="10"/>
      <c r="B270" s="213"/>
      <c r="C270" s="77"/>
      <c r="D270" s="77"/>
      <c r="E270" s="206"/>
      <c r="F270" s="207"/>
      <c r="G270" s="208"/>
      <c r="H270" s="201"/>
      <c r="I270" s="10"/>
      <c r="J270" s="213"/>
      <c r="K270" s="77"/>
      <c r="L270" s="77"/>
      <c r="M270" s="77"/>
      <c r="N270" s="241"/>
      <c r="O270" s="208"/>
      <c r="P270" s="237"/>
      <c r="Q270" s="23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ht="18.0" customHeight="1">
      <c r="A271" s="10"/>
      <c r="B271" s="213"/>
      <c r="C271" s="77"/>
      <c r="D271" s="77"/>
      <c r="E271" s="206"/>
      <c r="F271" s="207"/>
      <c r="G271" s="208"/>
      <c r="H271" s="201"/>
      <c r="I271" s="10"/>
      <c r="J271" s="213"/>
      <c r="K271" s="77"/>
      <c r="L271" s="77"/>
      <c r="M271" s="77"/>
      <c r="N271" s="241"/>
      <c r="O271" s="208"/>
      <c r="P271" s="237"/>
      <c r="Q271" s="23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ht="18.0" customHeight="1">
      <c r="A272" s="10"/>
      <c r="B272" s="213"/>
      <c r="C272" s="77"/>
      <c r="D272" s="77"/>
      <c r="E272" s="206"/>
      <c r="F272" s="207"/>
      <c r="G272" s="208"/>
      <c r="H272" s="201"/>
      <c r="I272" s="10"/>
      <c r="J272" s="213"/>
      <c r="K272" s="77"/>
      <c r="L272" s="77"/>
      <c r="M272" s="77"/>
      <c r="N272" s="241"/>
      <c r="O272" s="208"/>
      <c r="P272" s="237"/>
      <c r="Q272" s="23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ht="18.0" customHeight="1">
      <c r="A273" s="10"/>
      <c r="B273" s="213"/>
      <c r="C273" s="77"/>
      <c r="D273" s="77"/>
      <c r="E273" s="206"/>
      <c r="F273" s="207"/>
      <c r="G273" s="208"/>
      <c r="H273" s="201"/>
      <c r="I273" s="10"/>
      <c r="J273" s="213"/>
      <c r="K273" s="77"/>
      <c r="L273" s="77"/>
      <c r="M273" s="77"/>
      <c r="N273" s="241"/>
      <c r="O273" s="208"/>
      <c r="P273" s="237"/>
      <c r="Q273" s="23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ht="18.0" customHeight="1">
      <c r="A274" s="10"/>
      <c r="B274" s="213"/>
      <c r="C274" s="77"/>
      <c r="D274" s="77"/>
      <c r="E274" s="206"/>
      <c r="F274" s="207"/>
      <c r="G274" s="208"/>
      <c r="H274" s="201"/>
      <c r="I274" s="10"/>
      <c r="J274" s="213"/>
      <c r="K274" s="77"/>
      <c r="L274" s="77"/>
      <c r="M274" s="77"/>
      <c r="N274" s="241"/>
      <c r="O274" s="208"/>
      <c r="P274" s="237"/>
      <c r="Q274" s="23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ht="18.0" customHeight="1">
      <c r="A275" s="10"/>
      <c r="B275" s="213"/>
      <c r="C275" s="77"/>
      <c r="D275" s="77"/>
      <c r="E275" s="206"/>
      <c r="F275" s="207"/>
      <c r="G275" s="208"/>
      <c r="H275" s="201"/>
      <c r="I275" s="10"/>
      <c r="J275" s="213"/>
      <c r="K275" s="77"/>
      <c r="L275" s="77"/>
      <c r="M275" s="77"/>
      <c r="N275" s="241"/>
      <c r="O275" s="208"/>
      <c r="P275" s="237"/>
      <c r="Q275" s="23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ht="18.0" customHeight="1">
      <c r="A276" s="10"/>
      <c r="B276" s="213"/>
      <c r="C276" s="77"/>
      <c r="D276" s="77"/>
      <c r="E276" s="206"/>
      <c r="F276" s="207"/>
      <c r="G276" s="208"/>
      <c r="H276" s="201"/>
      <c r="I276" s="10"/>
      <c r="J276" s="213"/>
      <c r="K276" s="77"/>
      <c r="L276" s="77"/>
      <c r="M276" s="77"/>
      <c r="N276" s="241"/>
      <c r="O276" s="208"/>
      <c r="P276" s="237"/>
      <c r="Q276" s="23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ht="18.0" customHeight="1">
      <c r="A277" s="10"/>
      <c r="B277" s="213"/>
      <c r="C277" s="77"/>
      <c r="D277" s="77"/>
      <c r="E277" s="206"/>
      <c r="F277" s="207"/>
      <c r="G277" s="208"/>
      <c r="H277" s="201"/>
      <c r="I277" s="10"/>
      <c r="J277" s="213"/>
      <c r="K277" s="77"/>
      <c r="L277" s="77"/>
      <c r="M277" s="77"/>
      <c r="N277" s="241"/>
      <c r="O277" s="208"/>
      <c r="P277" s="237"/>
      <c r="Q277" s="23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ht="18.0" customHeight="1">
      <c r="A278" s="10"/>
      <c r="B278" s="213"/>
      <c r="C278" s="77"/>
      <c r="D278" s="77"/>
      <c r="E278" s="206"/>
      <c r="F278" s="207"/>
      <c r="G278" s="208"/>
      <c r="H278" s="201"/>
      <c r="I278" s="10"/>
      <c r="J278" s="213"/>
      <c r="K278" s="77"/>
      <c r="L278" s="77"/>
      <c r="M278" s="77"/>
      <c r="N278" s="241"/>
      <c r="O278" s="208"/>
      <c r="P278" s="237"/>
      <c r="Q278" s="23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ht="18.0" customHeight="1">
      <c r="A279" s="10"/>
      <c r="B279" s="213"/>
      <c r="C279" s="77"/>
      <c r="D279" s="77"/>
      <c r="E279" s="206"/>
      <c r="F279" s="207"/>
      <c r="G279" s="208"/>
      <c r="H279" s="201"/>
      <c r="I279" s="10"/>
      <c r="J279" s="213"/>
      <c r="K279" s="77"/>
      <c r="L279" s="77"/>
      <c r="M279" s="77"/>
      <c r="N279" s="241"/>
      <c r="O279" s="208"/>
      <c r="P279" s="237"/>
      <c r="Q279" s="23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ht="18.0" customHeight="1">
      <c r="A280" s="10"/>
      <c r="B280" s="213"/>
      <c r="C280" s="77"/>
      <c r="D280" s="77"/>
      <c r="E280" s="206"/>
      <c r="F280" s="207"/>
      <c r="G280" s="208"/>
      <c r="H280" s="201"/>
      <c r="I280" s="10"/>
      <c r="J280" s="213"/>
      <c r="K280" s="77"/>
      <c r="L280" s="77"/>
      <c r="M280" s="77"/>
      <c r="N280" s="241"/>
      <c r="O280" s="208"/>
      <c r="P280" s="237"/>
      <c r="Q280" s="23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ht="18.0" customHeight="1">
      <c r="A281" s="10"/>
      <c r="B281" s="213"/>
      <c r="C281" s="77"/>
      <c r="D281" s="77"/>
      <c r="E281" s="206"/>
      <c r="F281" s="207"/>
      <c r="G281" s="208"/>
      <c r="H281" s="201"/>
      <c r="I281" s="10"/>
      <c r="J281" s="213"/>
      <c r="K281" s="77"/>
      <c r="L281" s="77"/>
      <c r="M281" s="77"/>
      <c r="N281" s="241"/>
      <c r="O281" s="208"/>
      <c r="P281" s="237"/>
      <c r="Q281" s="23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ht="18.0" customHeight="1">
      <c r="A282" s="10"/>
      <c r="B282" s="213"/>
      <c r="C282" s="77"/>
      <c r="D282" s="77"/>
      <c r="E282" s="206"/>
      <c r="F282" s="207"/>
      <c r="G282" s="208"/>
      <c r="H282" s="201"/>
      <c r="I282" s="10"/>
      <c r="J282" s="213"/>
      <c r="K282" s="77"/>
      <c r="L282" s="77"/>
      <c r="M282" s="77"/>
      <c r="N282" s="241"/>
      <c r="O282" s="208"/>
      <c r="P282" s="237"/>
      <c r="Q282" s="23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ht="18.0" customHeight="1">
      <c r="A283" s="10"/>
      <c r="B283" s="213"/>
      <c r="C283" s="77"/>
      <c r="D283" s="77"/>
      <c r="E283" s="206"/>
      <c r="F283" s="207"/>
      <c r="G283" s="208"/>
      <c r="H283" s="201"/>
      <c r="I283" s="10"/>
      <c r="J283" s="213"/>
      <c r="K283" s="77"/>
      <c r="L283" s="77"/>
      <c r="M283" s="77"/>
      <c r="N283" s="241"/>
      <c r="O283" s="208"/>
      <c r="P283" s="237"/>
      <c r="Q283" s="23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ht="18.0" customHeight="1">
      <c r="A284" s="10"/>
      <c r="B284" s="213"/>
      <c r="C284" s="77"/>
      <c r="D284" s="77"/>
      <c r="E284" s="206"/>
      <c r="F284" s="207"/>
      <c r="G284" s="208"/>
      <c r="H284" s="201"/>
      <c r="I284" s="10"/>
      <c r="J284" s="213"/>
      <c r="K284" s="77"/>
      <c r="L284" s="77"/>
      <c r="M284" s="77"/>
      <c r="N284" s="241"/>
      <c r="O284" s="208"/>
      <c r="P284" s="237"/>
      <c r="Q284" s="23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ht="18.0" customHeight="1">
      <c r="A285" s="10"/>
      <c r="B285" s="213"/>
      <c r="C285" s="77"/>
      <c r="D285" s="77"/>
      <c r="E285" s="206"/>
      <c r="F285" s="207"/>
      <c r="G285" s="208"/>
      <c r="H285" s="201"/>
      <c r="I285" s="10"/>
      <c r="J285" s="213"/>
      <c r="K285" s="77"/>
      <c r="L285" s="77"/>
      <c r="M285" s="77"/>
      <c r="N285" s="241"/>
      <c r="O285" s="208"/>
      <c r="P285" s="237"/>
      <c r="Q285" s="23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ht="18.0" customHeight="1">
      <c r="A286" s="10"/>
      <c r="B286" s="213"/>
      <c r="C286" s="77"/>
      <c r="D286" s="77"/>
      <c r="E286" s="206"/>
      <c r="F286" s="207"/>
      <c r="G286" s="208"/>
      <c r="H286" s="201"/>
      <c r="I286" s="10"/>
      <c r="J286" s="213"/>
      <c r="K286" s="77"/>
      <c r="L286" s="77"/>
      <c r="M286" s="77"/>
      <c r="N286" s="241"/>
      <c r="O286" s="208"/>
      <c r="P286" s="237"/>
      <c r="Q286" s="23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ht="18.0" customHeight="1">
      <c r="A287" s="10"/>
      <c r="B287" s="213"/>
      <c r="C287" s="77"/>
      <c r="D287" s="77"/>
      <c r="E287" s="206"/>
      <c r="F287" s="207"/>
      <c r="G287" s="208"/>
      <c r="H287" s="201"/>
      <c r="I287" s="10"/>
      <c r="J287" s="213"/>
      <c r="K287" s="77"/>
      <c r="L287" s="77"/>
      <c r="M287" s="77"/>
      <c r="N287" s="241"/>
      <c r="O287" s="208"/>
      <c r="P287" s="237"/>
      <c r="Q287" s="23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ht="18.0" customHeight="1">
      <c r="A288" s="10"/>
      <c r="B288" s="213"/>
      <c r="C288" s="77"/>
      <c r="D288" s="77"/>
      <c r="E288" s="206"/>
      <c r="F288" s="207"/>
      <c r="G288" s="208"/>
      <c r="H288" s="201"/>
      <c r="I288" s="10"/>
      <c r="J288" s="213"/>
      <c r="K288" s="77"/>
      <c r="L288" s="77"/>
      <c r="M288" s="77"/>
      <c r="N288" s="241"/>
      <c r="O288" s="208"/>
      <c r="P288" s="237"/>
      <c r="Q288" s="23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ht="18.0" customHeight="1">
      <c r="A289" s="10"/>
      <c r="B289" s="213"/>
      <c r="C289" s="77"/>
      <c r="D289" s="77"/>
      <c r="E289" s="206"/>
      <c r="F289" s="207"/>
      <c r="G289" s="208"/>
      <c r="H289" s="201"/>
      <c r="I289" s="10"/>
      <c r="J289" s="213"/>
      <c r="K289" s="77"/>
      <c r="L289" s="77"/>
      <c r="M289" s="77"/>
      <c r="N289" s="241"/>
      <c r="O289" s="208"/>
      <c r="P289" s="237"/>
      <c r="Q289" s="23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 ht="18.0" customHeight="1">
      <c r="A290" s="10"/>
      <c r="B290" s="213"/>
      <c r="C290" s="77"/>
      <c r="D290" s="77"/>
      <c r="E290" s="206"/>
      <c r="F290" s="207"/>
      <c r="G290" s="208"/>
      <c r="H290" s="201"/>
      <c r="I290" s="10"/>
      <c r="J290" s="213"/>
      <c r="K290" s="77"/>
      <c r="L290" s="77"/>
      <c r="M290" s="77"/>
      <c r="N290" s="241"/>
      <c r="O290" s="208"/>
      <c r="P290" s="237"/>
      <c r="Q290" s="23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 ht="18.0" customHeight="1">
      <c r="A291" s="10"/>
      <c r="B291" s="213"/>
      <c r="C291" s="77"/>
      <c r="D291" s="77"/>
      <c r="E291" s="206"/>
      <c r="F291" s="207"/>
      <c r="G291" s="208"/>
      <c r="H291" s="201"/>
      <c r="I291" s="10"/>
      <c r="J291" s="213"/>
      <c r="K291" s="77"/>
      <c r="L291" s="77"/>
      <c r="M291" s="77"/>
      <c r="N291" s="241"/>
      <c r="O291" s="208"/>
      <c r="P291" s="237"/>
      <c r="Q291" s="23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 ht="18.0" customHeight="1">
      <c r="A292" s="10"/>
      <c r="B292" s="213"/>
      <c r="C292" s="77"/>
      <c r="D292" s="77"/>
      <c r="E292" s="206"/>
      <c r="F292" s="207"/>
      <c r="G292" s="208"/>
      <c r="H292" s="201"/>
      <c r="I292" s="10"/>
      <c r="J292" s="213"/>
      <c r="K292" s="77"/>
      <c r="L292" s="77"/>
      <c r="M292" s="77"/>
      <c r="N292" s="241"/>
      <c r="O292" s="208"/>
      <c r="P292" s="237"/>
      <c r="Q292" s="23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 ht="18.0" customHeight="1">
      <c r="A293" s="10"/>
      <c r="B293" s="213"/>
      <c r="C293" s="77"/>
      <c r="D293" s="77"/>
      <c r="E293" s="206"/>
      <c r="F293" s="207"/>
      <c r="G293" s="208"/>
      <c r="H293" s="201"/>
      <c r="I293" s="10"/>
      <c r="J293" s="213"/>
      <c r="K293" s="77"/>
      <c r="L293" s="77"/>
      <c r="M293" s="77"/>
      <c r="N293" s="241"/>
      <c r="O293" s="208"/>
      <c r="P293" s="237"/>
      <c r="Q293" s="23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 ht="18.0" customHeight="1">
      <c r="A294" s="10"/>
      <c r="B294" s="213"/>
      <c r="C294" s="77"/>
      <c r="D294" s="77"/>
      <c r="E294" s="206"/>
      <c r="F294" s="207"/>
      <c r="G294" s="208"/>
      <c r="H294" s="201"/>
      <c r="I294" s="10"/>
      <c r="J294" s="213"/>
      <c r="K294" s="77"/>
      <c r="L294" s="77"/>
      <c r="M294" s="77"/>
      <c r="N294" s="241"/>
      <c r="O294" s="208"/>
      <c r="P294" s="237"/>
      <c r="Q294" s="23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 ht="18.0" customHeight="1">
      <c r="A295" s="10"/>
      <c r="B295" s="213"/>
      <c r="C295" s="77"/>
      <c r="D295" s="77"/>
      <c r="E295" s="206"/>
      <c r="F295" s="207"/>
      <c r="G295" s="208"/>
      <c r="H295" s="201"/>
      <c r="I295" s="10"/>
      <c r="J295" s="213"/>
      <c r="K295" s="77"/>
      <c r="L295" s="77"/>
      <c r="M295" s="77"/>
      <c r="N295" s="241"/>
      <c r="O295" s="208"/>
      <c r="P295" s="237"/>
      <c r="Q295" s="23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 ht="18.0" customHeight="1">
      <c r="A296" s="10"/>
      <c r="B296" s="213"/>
      <c r="C296" s="77"/>
      <c r="D296" s="77"/>
      <c r="E296" s="206"/>
      <c r="F296" s="207"/>
      <c r="G296" s="208"/>
      <c r="H296" s="201"/>
      <c r="I296" s="10"/>
      <c r="J296" s="213"/>
      <c r="K296" s="77"/>
      <c r="L296" s="77"/>
      <c r="M296" s="77"/>
      <c r="N296" s="241"/>
      <c r="O296" s="208"/>
      <c r="P296" s="237"/>
      <c r="Q296" s="23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 ht="18.0" customHeight="1">
      <c r="A297" s="10"/>
      <c r="B297" s="213"/>
      <c r="C297" s="77"/>
      <c r="D297" s="77"/>
      <c r="E297" s="206"/>
      <c r="F297" s="207"/>
      <c r="G297" s="208"/>
      <c r="H297" s="201"/>
      <c r="I297" s="10"/>
      <c r="J297" s="213"/>
      <c r="K297" s="77"/>
      <c r="L297" s="77"/>
      <c r="M297" s="77"/>
      <c r="N297" s="241"/>
      <c r="O297" s="208"/>
      <c r="P297" s="237"/>
      <c r="Q297" s="23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ht="18.0" customHeight="1">
      <c r="A298" s="10"/>
      <c r="B298" s="213"/>
      <c r="C298" s="77"/>
      <c r="D298" s="77"/>
      <c r="E298" s="206"/>
      <c r="F298" s="207"/>
      <c r="G298" s="208"/>
      <c r="H298" s="201"/>
      <c r="I298" s="10"/>
      <c r="J298" s="213"/>
      <c r="K298" s="77"/>
      <c r="L298" s="77"/>
      <c r="M298" s="77"/>
      <c r="N298" s="241"/>
      <c r="O298" s="208"/>
      <c r="P298" s="237"/>
      <c r="Q298" s="23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 ht="18.0" customHeight="1">
      <c r="A299" s="10"/>
      <c r="B299" s="213"/>
      <c r="C299" s="77"/>
      <c r="D299" s="77"/>
      <c r="E299" s="206"/>
      <c r="F299" s="207"/>
      <c r="G299" s="208"/>
      <c r="H299" s="201"/>
      <c r="I299" s="10"/>
      <c r="J299" s="213"/>
      <c r="K299" s="77"/>
      <c r="L299" s="77"/>
      <c r="M299" s="77"/>
      <c r="N299" s="241"/>
      <c r="O299" s="208"/>
      <c r="P299" s="237"/>
      <c r="Q299" s="23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 ht="18.0" customHeight="1">
      <c r="A300" s="10"/>
      <c r="B300" s="213"/>
      <c r="C300" s="77"/>
      <c r="D300" s="77"/>
      <c r="E300" s="206"/>
      <c r="F300" s="207"/>
      <c r="G300" s="208"/>
      <c r="H300" s="201"/>
      <c r="I300" s="10"/>
      <c r="J300" s="213"/>
      <c r="K300" s="77"/>
      <c r="L300" s="77"/>
      <c r="M300" s="77"/>
      <c r="N300" s="241"/>
      <c r="O300" s="208"/>
      <c r="P300" s="237"/>
      <c r="Q300" s="23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ht="16.5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ht="16.5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ht="16.5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 ht="16.5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 ht="16.5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 ht="16.5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 ht="16.5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 ht="16.5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 ht="16.5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 ht="16.5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 ht="16.5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 ht="16.5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 ht="16.5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 ht="16.5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 ht="16.5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 ht="16.5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 ht="16.5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 ht="16.5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 ht="16.5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 ht="16.5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</sheetData>
  <mergeCells count="596">
    <mergeCell ref="N163:O163"/>
    <mergeCell ref="N164:O164"/>
    <mergeCell ref="N156:O156"/>
    <mergeCell ref="N157:O157"/>
    <mergeCell ref="N158:O158"/>
    <mergeCell ref="N159:O159"/>
    <mergeCell ref="N160:O160"/>
    <mergeCell ref="N161:O161"/>
    <mergeCell ref="N162:O162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8:O298"/>
    <mergeCell ref="N299:O299"/>
    <mergeCell ref="N300:O300"/>
    <mergeCell ref="N291:O291"/>
    <mergeCell ref="N292:O292"/>
    <mergeCell ref="N293:O293"/>
    <mergeCell ref="N294:O294"/>
    <mergeCell ref="N295:O295"/>
    <mergeCell ref="N296:O296"/>
    <mergeCell ref="N297:O297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4:T34"/>
    <mergeCell ref="S35:T35"/>
    <mergeCell ref="E33:G33"/>
    <mergeCell ref="N33:O33"/>
    <mergeCell ref="S33:T33"/>
    <mergeCell ref="E34:G34"/>
    <mergeCell ref="N34:O34"/>
    <mergeCell ref="E35:G35"/>
    <mergeCell ref="S36:T36"/>
    <mergeCell ref="N35:O35"/>
    <mergeCell ref="N36:O36"/>
    <mergeCell ref="N37:O37"/>
    <mergeCell ref="S37:T37"/>
    <mergeCell ref="N38:O38"/>
    <mergeCell ref="S38:T38"/>
    <mergeCell ref="S39:T39"/>
    <mergeCell ref="E36:G36"/>
    <mergeCell ref="E37:G37"/>
    <mergeCell ref="E38:G38"/>
    <mergeCell ref="E39:G39"/>
    <mergeCell ref="E40:G40"/>
    <mergeCell ref="E41:G41"/>
    <mergeCell ref="E42:G42"/>
    <mergeCell ref="N39:O39"/>
    <mergeCell ref="N40:O40"/>
    <mergeCell ref="N41:O41"/>
    <mergeCell ref="N42:O42"/>
    <mergeCell ref="N43:O43"/>
    <mergeCell ref="N44:O44"/>
    <mergeCell ref="N45:O45"/>
    <mergeCell ref="S47:T47"/>
    <mergeCell ref="S48:T48"/>
    <mergeCell ref="S49:T49"/>
    <mergeCell ref="S50:T50"/>
    <mergeCell ref="S51:T51"/>
    <mergeCell ref="S52:T52"/>
    <mergeCell ref="S53:T53"/>
    <mergeCell ref="S40:T40"/>
    <mergeCell ref="S41:T41"/>
    <mergeCell ref="S42:T42"/>
    <mergeCell ref="S43:T43"/>
    <mergeCell ref="S44:T44"/>
    <mergeCell ref="S45:T45"/>
    <mergeCell ref="S46:T46"/>
    <mergeCell ref="N46:O46"/>
    <mergeCell ref="N47:O47"/>
    <mergeCell ref="N48:O48"/>
    <mergeCell ref="N49:O49"/>
    <mergeCell ref="N50:O50"/>
    <mergeCell ref="N51:O51"/>
    <mergeCell ref="N52:O5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N53:O53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7" width="8.86"/>
  </cols>
  <sheetData>
    <row r="1" ht="16.5" customHeight="1">
      <c r="A1" s="111">
        <f>'메인'!$R$3</f>
        <v>2026</v>
      </c>
      <c r="B1" s="112" t="s">
        <v>200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ht="16.5" customHeight="1">
      <c r="A2" s="119">
        <f>'메인'!$H$11</f>
        <v>4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29"/>
      <c r="F5" s="129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10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332" t="str">
        <f t="shared" si="3"/>
        <v/>
      </c>
      <c r="Z5" s="26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29"/>
      <c r="F6" s="129"/>
      <c r="G6" s="133"/>
      <c r="H6" s="134"/>
      <c r="I6" s="10"/>
      <c r="J6" s="137"/>
      <c r="K6" s="137"/>
      <c r="L6" s="137"/>
      <c r="M6" s="137"/>
      <c r="N6" s="137"/>
      <c r="O6" s="137"/>
      <c r="P6" s="137"/>
      <c r="Q6" s="137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332" t="str">
        <f t="shared" si="3"/>
        <v/>
      </c>
      <c r="Z6" s="28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ht="19.5" customHeight="1">
      <c r="A7" s="10"/>
      <c r="B7" s="138" t="s">
        <v>160</v>
      </c>
      <c r="C7" s="139">
        <f>$C$5-$C$6</f>
        <v>0</v>
      </c>
      <c r="D7" s="28"/>
      <c r="E7" s="129"/>
      <c r="F7" s="129"/>
      <c r="G7" s="10"/>
      <c r="H7" s="10"/>
      <c r="I7" s="10"/>
      <c r="J7" s="140"/>
      <c r="K7" s="140"/>
      <c r="L7" s="140"/>
      <c r="M7" s="140"/>
      <c r="N7" s="140"/>
      <c r="O7" s="140"/>
      <c r="P7" s="140"/>
      <c r="Q7" s="140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332" t="str">
        <f t="shared" si="3"/>
        <v/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30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257" t="str">
        <f t="shared" si="3"/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257" t="str">
        <f t="shared" si="3"/>
        <v/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257" t="str">
        <f t="shared" si="3"/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9.5" customHeight="1">
      <c r="A11" s="10"/>
      <c r="B11" s="153">
        <f>DATE($A$1,$A$2,1)-WEEKDAY(DATE($A$1,$A$2,1))+1</f>
        <v>46110</v>
      </c>
      <c r="C11" s="154">
        <f t="shared" ref="C11:H11" si="4">B11+1</f>
        <v>46111</v>
      </c>
      <c r="D11" s="154">
        <f t="shared" si="4"/>
        <v>46112</v>
      </c>
      <c r="E11" s="154">
        <f t="shared" si="4"/>
        <v>46113</v>
      </c>
      <c r="F11" s="154">
        <f t="shared" si="4"/>
        <v>46114</v>
      </c>
      <c r="G11" s="154">
        <f t="shared" si="4"/>
        <v>46115</v>
      </c>
      <c r="H11" s="155">
        <f t="shared" si="4"/>
        <v>46116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VLOOKUP(J11,'예산'!$B$41:$N$52,5,FALSE)</f>
        <v/>
      </c>
      <c r="M11" s="158">
        <f t="shared" ref="M11:M22" si="7">L11-K11</f>
        <v>0</v>
      </c>
      <c r="N11" s="264">
        <f>VLOOKUP(J11,'3월'!$J$10:$K$23,2,FALSE)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257" t="str">
        <f t="shared" si="3"/>
        <v/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>무지출</v>
      </c>
      <c r="F12" s="161" t="str">
        <f t="shared" si="5"/>
        <v>무지출</v>
      </c>
      <c r="G12" s="161" t="str">
        <f t="shared" si="5"/>
        <v>무지출</v>
      </c>
      <c r="H12" s="266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VLOOKUP(J12,'예산'!$B$41:$N$52,5,FALSE)</f>
        <v/>
      </c>
      <c r="M12" s="158">
        <f t="shared" si="7"/>
        <v>0</v>
      </c>
      <c r="N12" s="264">
        <f>VLOOKUP(J12,'3월'!$J$10:$K$23,2,FALSE)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257" t="str">
        <f t="shared" si="3"/>
        <v/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VLOOKUP(J13,'예산'!$B$41:$N$52,5,FALSE)</f>
        <v/>
      </c>
      <c r="M13" s="158">
        <f t="shared" si="7"/>
        <v>0</v>
      </c>
      <c r="N13" s="264">
        <f>VLOOKUP(J13,'3월'!$J$10:$K$23,2,FALSE)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257" t="str">
        <f t="shared" si="3"/>
        <v/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9.5" customHeight="1">
      <c r="A14" s="10"/>
      <c r="B14" s="153">
        <f t="shared" ref="B14:H14" si="9">B11+7</f>
        <v>46117</v>
      </c>
      <c r="C14" s="154">
        <f t="shared" si="9"/>
        <v>46118</v>
      </c>
      <c r="D14" s="154">
        <f t="shared" si="9"/>
        <v>46119</v>
      </c>
      <c r="E14" s="154">
        <f t="shared" si="9"/>
        <v>46120</v>
      </c>
      <c r="F14" s="154">
        <f t="shared" si="9"/>
        <v>46121</v>
      </c>
      <c r="G14" s="154">
        <f t="shared" si="9"/>
        <v>46122</v>
      </c>
      <c r="H14" s="165">
        <f t="shared" si="9"/>
        <v>46123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VLOOKUP(J14,'예산'!$B$41:$N$52,5,FALSE)</f>
        <v/>
      </c>
      <c r="M14" s="158">
        <f t="shared" si="7"/>
        <v>0</v>
      </c>
      <c r="N14" s="264">
        <f>VLOOKUP(J14,'3월'!$J$10:$K$23,2,FALSE)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257" t="str">
        <f t="shared" si="3"/>
        <v/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9.5" customHeight="1">
      <c r="A15" s="10"/>
      <c r="B15" s="161" t="str">
        <f t="shared" ref="B15:H15" si="10">IF(MONTH(B14)&lt;&gt;$A$2,"",IF(AND(SUMIF($J$81:$J$300,B14,$R$81:$R$300)=0,B14&lt;=TODAY()),"무지출",SUMIF($J$81:$J$300,B14,$R$81:$R$300)))</f>
        <v>무지출</v>
      </c>
      <c r="C15" s="161" t="str">
        <f t="shared" si="10"/>
        <v>무지출</v>
      </c>
      <c r="D15" s="161" t="str">
        <f t="shared" si="10"/>
        <v>무지출</v>
      </c>
      <c r="E15" s="161" t="str">
        <f t="shared" si="10"/>
        <v>무지출</v>
      </c>
      <c r="F15" s="161" t="str">
        <f t="shared" si="10"/>
        <v>무지출</v>
      </c>
      <c r="G15" s="161" t="str">
        <f t="shared" si="10"/>
        <v>무지출</v>
      </c>
      <c r="H15" s="266" t="str">
        <f t="shared" si="10"/>
        <v>무지출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VLOOKUP(J15,'예산'!$B$41:$N$52,5,FALSE)</f>
        <v/>
      </c>
      <c r="M15" s="158">
        <f t="shared" si="7"/>
        <v>0</v>
      </c>
      <c r="N15" s="264">
        <f>VLOOKUP(J15,'3월'!$J$10:$K$23,2,FALSE)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257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VLOOKUP(J16,'예산'!$B$41:$N$52,5,FALSE)</f>
        <v/>
      </c>
      <c r="M16" s="158">
        <f t="shared" si="7"/>
        <v>0</v>
      </c>
      <c r="N16" s="264">
        <f>VLOOKUP(J16,'3월'!$J$10:$K$23,2,FALSE)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257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9.5" customHeight="1">
      <c r="A17" s="10"/>
      <c r="B17" s="153">
        <f t="shared" ref="B17:H17" si="11">B11+14</f>
        <v>46124</v>
      </c>
      <c r="C17" s="154">
        <f t="shared" si="11"/>
        <v>46125</v>
      </c>
      <c r="D17" s="154">
        <f t="shared" si="11"/>
        <v>46126</v>
      </c>
      <c r="E17" s="154">
        <f t="shared" si="11"/>
        <v>46127</v>
      </c>
      <c r="F17" s="154">
        <f t="shared" si="11"/>
        <v>46128</v>
      </c>
      <c r="G17" s="154">
        <f t="shared" si="11"/>
        <v>46129</v>
      </c>
      <c r="H17" s="165">
        <f t="shared" si="11"/>
        <v>46130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VLOOKUP(J17,'예산'!$B$41:$N$52,5,FALSE)</f>
        <v/>
      </c>
      <c r="M17" s="158">
        <f t="shared" si="7"/>
        <v>0</v>
      </c>
      <c r="N17" s="264">
        <f>VLOOKUP(J17,'3월'!$J$10:$K$23,2,FALSE)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257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9.5" customHeight="1">
      <c r="A18" s="10"/>
      <c r="B18" s="161" t="str">
        <f t="shared" ref="B18:H18" si="12">IF(MONTH(B17)&lt;&gt;$A$2,"",IF(AND(SUMIF($J$81:$J$300,B17,$R$81:$R$300)=0,B17&lt;=TODAY()),"무지출",SUMIF($J$81:$J$300,B17,$R$81:$R$300)))</f>
        <v>무지출</v>
      </c>
      <c r="C18" s="161" t="str">
        <f t="shared" si="12"/>
        <v>무지출</v>
      </c>
      <c r="D18" s="161" t="str">
        <f t="shared" si="12"/>
        <v>무지출</v>
      </c>
      <c r="E18" s="161" t="str">
        <f t="shared" si="12"/>
        <v>무지출</v>
      </c>
      <c r="F18" s="161" t="str">
        <f t="shared" si="12"/>
        <v>무지출</v>
      </c>
      <c r="G18" s="161" t="str">
        <f t="shared" si="12"/>
        <v>무지출</v>
      </c>
      <c r="H18" s="266" t="str">
        <f t="shared" si="12"/>
        <v>무지출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VLOOKUP(J18,'예산'!$B$41:$N$52,5,FALSE)</f>
        <v/>
      </c>
      <c r="M18" s="158">
        <f t="shared" si="7"/>
        <v>0</v>
      </c>
      <c r="N18" s="264">
        <f>VLOOKUP(J18,'3월'!$J$10:$K$23,2,FALSE)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257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VLOOKUP(J19,'예산'!$B$41:$N$52,5,FALSE)</f>
        <v/>
      </c>
      <c r="M19" s="158">
        <f t="shared" si="7"/>
        <v>0</v>
      </c>
      <c r="N19" s="264">
        <f>VLOOKUP(J19,'3월'!$J$10:$K$23,2,FALSE)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257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9.5" customHeight="1">
      <c r="A20" s="10"/>
      <c r="B20" s="153">
        <f t="shared" ref="B20:H20" si="13">B11+21</f>
        <v>46131</v>
      </c>
      <c r="C20" s="154">
        <f t="shared" si="13"/>
        <v>46132</v>
      </c>
      <c r="D20" s="154">
        <f t="shared" si="13"/>
        <v>46133</v>
      </c>
      <c r="E20" s="154">
        <f t="shared" si="13"/>
        <v>46134</v>
      </c>
      <c r="F20" s="154">
        <f t="shared" si="13"/>
        <v>46135</v>
      </c>
      <c r="G20" s="154">
        <f t="shared" si="13"/>
        <v>46136</v>
      </c>
      <c r="H20" s="165">
        <f t="shared" si="13"/>
        <v>46137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VLOOKUP(J20,'예산'!$B$41:$N$52,5,FALSE)</f>
        <v/>
      </c>
      <c r="M20" s="158">
        <f t="shared" si="7"/>
        <v>0</v>
      </c>
      <c r="N20" s="264">
        <f>VLOOKUP(J20,'3월'!$J$10:$K$23,2,FALSE)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257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9.5" customHeight="1">
      <c r="A21" s="10"/>
      <c r="B21" s="161" t="str">
        <f t="shared" ref="B21:H21" si="14">IF(MONTH(B20)&lt;&gt;$A$2,"",IF(AND(SUMIF($J$81:$J$300,B20,$R$81:$R$300)=0,B20&lt;=TODAY()),"무지출",SUMIF($J$81:$J$300,B20,$R$81:$R$300)))</f>
        <v>무지출</v>
      </c>
      <c r="C21" s="161" t="str">
        <f t="shared" si="14"/>
        <v>무지출</v>
      </c>
      <c r="D21" s="161" t="str">
        <f t="shared" si="14"/>
        <v>무지출</v>
      </c>
      <c r="E21" s="161" t="str">
        <f t="shared" si="14"/>
        <v>무지출</v>
      </c>
      <c r="F21" s="161" t="str">
        <f t="shared" si="14"/>
        <v>무지출</v>
      </c>
      <c r="G21" s="161" t="str">
        <f t="shared" si="14"/>
        <v>무지출</v>
      </c>
      <c r="H21" s="162" t="str">
        <f t="shared" si="14"/>
        <v>무지출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VLOOKUP(J21,'예산'!$B$41:$N$52,5,FALSE)</f>
        <v/>
      </c>
      <c r="M21" s="158">
        <f t="shared" si="7"/>
        <v>0</v>
      </c>
      <c r="N21" s="264">
        <f>VLOOKUP(J21,'3월'!$J$10:$K$23,2,FALSE)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257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9.5" customHeight="1">
      <c r="A22" s="10"/>
      <c r="B22" s="163"/>
      <c r="C22" s="163"/>
      <c r="D22" s="163"/>
      <c r="E22" s="163"/>
      <c r="F22" s="163"/>
      <c r="G22" s="163"/>
      <c r="H22" s="164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VLOOKUP(J22,'예산'!$B$41:$N$52,5,FALSE)</f>
        <v/>
      </c>
      <c r="M22" s="179">
        <f t="shared" si="7"/>
        <v>0</v>
      </c>
      <c r="N22" s="268">
        <f>VLOOKUP(J22,'3월'!$J$10:$K$23,2,FALSE)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257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9.5" customHeight="1">
      <c r="A23" s="10"/>
      <c r="B23" s="153">
        <f t="shared" ref="B23:H23" si="15">B11+28</f>
        <v>46138</v>
      </c>
      <c r="C23" s="154">
        <f t="shared" si="15"/>
        <v>46139</v>
      </c>
      <c r="D23" s="154">
        <f t="shared" si="15"/>
        <v>46140</v>
      </c>
      <c r="E23" s="154">
        <f t="shared" si="15"/>
        <v>46141</v>
      </c>
      <c r="F23" s="154">
        <f t="shared" si="15"/>
        <v>46142</v>
      </c>
      <c r="G23" s="154">
        <f t="shared" si="15"/>
        <v>46143</v>
      </c>
      <c r="H23" s="165">
        <f t="shared" si="15"/>
        <v>46144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257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9.5" customHeight="1">
      <c r="A24" s="10"/>
      <c r="B24" s="161" t="str">
        <f t="shared" ref="B24:H24" si="16">IF(MONTH(B23)&lt;&gt;$A$2,"",IF(AND(SUMIF($J$81:$J$300,B23,$R$81:$R$300)=0,B23&lt;=TODAY()),"무지출",SUMIF($J$81:$J$300,B23,$R$81:$R$300)))</f>
        <v>무지출</v>
      </c>
      <c r="C24" s="161" t="str">
        <f t="shared" si="16"/>
        <v>무지출</v>
      </c>
      <c r="D24" s="161" t="str">
        <f t="shared" si="16"/>
        <v>무지출</v>
      </c>
      <c r="E24" s="161" t="str">
        <f t="shared" si="16"/>
        <v>무지출</v>
      </c>
      <c r="F24" s="161" t="str">
        <f t="shared" si="16"/>
        <v>무지출</v>
      </c>
      <c r="G24" s="161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257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257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9.5" customHeight="1">
      <c r="A26" s="10"/>
      <c r="B26" s="153">
        <f t="shared" ref="B26:H26" si="17">B11+35</f>
        <v>46145</v>
      </c>
      <c r="C26" s="154">
        <f t="shared" si="17"/>
        <v>46146</v>
      </c>
      <c r="D26" s="154">
        <f t="shared" si="17"/>
        <v>46147</v>
      </c>
      <c r="E26" s="154">
        <f t="shared" si="17"/>
        <v>46148</v>
      </c>
      <c r="F26" s="154">
        <f t="shared" si="17"/>
        <v>46149</v>
      </c>
      <c r="G26" s="154">
        <f t="shared" si="17"/>
        <v>46150</v>
      </c>
      <c r="H26" s="165">
        <f t="shared" si="17"/>
        <v>46151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257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9.5" customHeight="1">
      <c r="A27" s="10"/>
      <c r="B27" s="161" t="str">
        <f t="shared" ref="B27:H27" si="18">IF(MONTH(B26)&lt;&gt;$A$2,"",IF(AND(SUMIF($J$81:$J$300,B26,$R$81:$R$300)=0,B26&lt;=TODAY()),"무지출",SUMIF($J$81:$J$300,B26,$R$81:$R$300)))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257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257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257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28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8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10"/>
      <c r="V32" s="51"/>
      <c r="W32" s="333"/>
      <c r="X32" s="12"/>
      <c r="Y32" s="248"/>
      <c r="Z32" s="12"/>
      <c r="AA32" s="320"/>
      <c r="AB32" s="12"/>
      <c r="AC32" s="51"/>
      <c r="AD32" s="333"/>
      <c r="AE32" s="223"/>
      <c r="AF32" s="186"/>
      <c r="AG32" s="10"/>
      <c r="AH32" s="12"/>
      <c r="AI32" s="12"/>
      <c r="AJ32" s="12"/>
      <c r="AK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229"/>
      <c r="X33" s="229"/>
      <c r="Y33" s="229"/>
      <c r="Z33" s="229"/>
      <c r="AA33" s="229"/>
      <c r="AB33" s="12"/>
      <c r="AC33" s="229"/>
      <c r="AD33" s="229"/>
      <c r="AE33" s="229"/>
      <c r="AF33" s="229"/>
      <c r="AG33" s="229"/>
      <c r="AH33" s="229"/>
      <c r="AI33" s="229"/>
      <c r="AJ33" s="229"/>
      <c r="AK33" s="229"/>
    </row>
    <row r="34" ht="18.0" customHeight="1">
      <c r="A34" s="10"/>
      <c r="B34" s="198"/>
      <c r="C34" s="209"/>
      <c r="D34" s="209"/>
      <c r="E34" s="321"/>
      <c r="F34" s="195"/>
      <c r="G34" s="196"/>
      <c r="H34" s="197"/>
      <c r="I34" s="129"/>
      <c r="J34" s="198"/>
      <c r="K34" s="209"/>
      <c r="L34" s="209"/>
      <c r="M34" s="209"/>
      <c r="N34" s="321"/>
      <c r="O34" s="196"/>
      <c r="P34" s="201"/>
      <c r="Q34" s="202"/>
      <c r="R34" s="203" t="str">
        <f t="shared" ref="R34:R53" si="19">IF(P34="","",P34-Q34)</f>
        <v/>
      </c>
      <c r="S34" s="321"/>
      <c r="T34" s="280"/>
      <c r="U34" s="10"/>
      <c r="V34" s="214"/>
      <c r="W34" s="219"/>
      <c r="X34" s="219"/>
      <c r="Y34" s="219"/>
      <c r="Z34" s="221"/>
      <c r="AA34" s="283"/>
      <c r="AB34" s="129"/>
      <c r="AC34" s="214"/>
      <c r="AD34" s="219"/>
      <c r="AE34" s="219"/>
      <c r="AF34" s="219"/>
      <c r="AG34" s="221"/>
      <c r="AH34" s="284"/>
      <c r="AI34" s="217"/>
      <c r="AJ34" s="285"/>
      <c r="AK34" s="221"/>
    </row>
    <row r="35" ht="18.0" customHeight="1">
      <c r="A35" s="10"/>
      <c r="B35" s="198"/>
      <c r="C35" s="209"/>
      <c r="D35" s="209"/>
      <c r="E35" s="241"/>
      <c r="F35" s="207"/>
      <c r="G35" s="208"/>
      <c r="H35" s="201"/>
      <c r="I35" s="129"/>
      <c r="J35" s="198"/>
      <c r="K35" s="209"/>
      <c r="L35" s="209"/>
      <c r="M35" s="209"/>
      <c r="N35" s="241"/>
      <c r="O35" s="208"/>
      <c r="P35" s="201"/>
      <c r="Q35" s="202"/>
      <c r="R35" s="203" t="str">
        <f t="shared" si="19"/>
        <v/>
      </c>
      <c r="S35" s="241"/>
      <c r="T35" s="286"/>
      <c r="U35" s="10"/>
      <c r="V35" s="214"/>
      <c r="W35" s="219"/>
      <c r="X35" s="219"/>
      <c r="Y35" s="219"/>
      <c r="Z35" s="221"/>
      <c r="AA35" s="283"/>
      <c r="AB35" s="129"/>
      <c r="AC35" s="214"/>
      <c r="AD35" s="219"/>
      <c r="AE35" s="219"/>
      <c r="AF35" s="219"/>
      <c r="AG35" s="221"/>
      <c r="AH35" s="284"/>
      <c r="AI35" s="217"/>
      <c r="AJ35" s="285"/>
      <c r="AK35" s="221"/>
    </row>
    <row r="36" ht="18.0" customHeight="1">
      <c r="A36" s="10"/>
      <c r="B36" s="198"/>
      <c r="C36" s="209"/>
      <c r="D36" s="209"/>
      <c r="E36" s="241"/>
      <c r="F36" s="207"/>
      <c r="G36" s="208"/>
      <c r="H36" s="201"/>
      <c r="I36" s="129"/>
      <c r="J36" s="198"/>
      <c r="K36" s="209"/>
      <c r="L36" s="209"/>
      <c r="M36" s="209"/>
      <c r="N36" s="241"/>
      <c r="O36" s="208"/>
      <c r="P36" s="201"/>
      <c r="Q36" s="202"/>
      <c r="R36" s="203" t="str">
        <f t="shared" si="19"/>
        <v/>
      </c>
      <c r="S36" s="241"/>
      <c r="T36" s="286"/>
      <c r="U36" s="10"/>
      <c r="V36" s="214"/>
      <c r="W36" s="219"/>
      <c r="X36" s="219"/>
      <c r="Y36" s="219"/>
      <c r="Z36" s="221"/>
      <c r="AA36" s="283"/>
      <c r="AB36" s="129"/>
      <c r="AC36" s="214"/>
      <c r="AD36" s="219"/>
      <c r="AE36" s="219"/>
      <c r="AF36" s="219"/>
      <c r="AG36" s="221"/>
      <c r="AH36" s="284"/>
      <c r="AI36" s="217"/>
      <c r="AJ36" s="285"/>
      <c r="AK36" s="221"/>
    </row>
    <row r="37" ht="18.0" customHeight="1">
      <c r="A37" s="10"/>
      <c r="B37" s="198"/>
      <c r="C37" s="209"/>
      <c r="D37" s="77"/>
      <c r="E37" s="241"/>
      <c r="F37" s="207"/>
      <c r="G37" s="208"/>
      <c r="H37" s="201"/>
      <c r="I37" s="129"/>
      <c r="J37" s="198"/>
      <c r="K37" s="209"/>
      <c r="L37" s="209"/>
      <c r="M37" s="209"/>
      <c r="N37" s="241"/>
      <c r="O37" s="208"/>
      <c r="P37" s="201"/>
      <c r="Q37" s="202"/>
      <c r="R37" s="203" t="str">
        <f t="shared" si="19"/>
        <v/>
      </c>
      <c r="S37" s="241"/>
      <c r="T37" s="286"/>
      <c r="U37" s="10"/>
      <c r="V37" s="214"/>
      <c r="W37" s="219"/>
      <c r="X37" s="219"/>
      <c r="Y37" s="219"/>
      <c r="Z37" s="221"/>
      <c r="AA37" s="283"/>
      <c r="AB37" s="129"/>
      <c r="AC37" s="214"/>
      <c r="AD37" s="219"/>
      <c r="AE37" s="219"/>
      <c r="AF37" s="219"/>
      <c r="AG37" s="221"/>
      <c r="AH37" s="284"/>
      <c r="AI37" s="217"/>
      <c r="AJ37" s="285"/>
      <c r="AK37" s="221"/>
    </row>
    <row r="38" ht="18.0" customHeight="1">
      <c r="A38" s="10"/>
      <c r="B38" s="198"/>
      <c r="C38" s="77"/>
      <c r="D38" s="77"/>
      <c r="E38" s="241"/>
      <c r="F38" s="207"/>
      <c r="G38" s="208"/>
      <c r="H38" s="201"/>
      <c r="I38" s="129"/>
      <c r="J38" s="198"/>
      <c r="K38" s="209"/>
      <c r="L38" s="209"/>
      <c r="M38" s="209"/>
      <c r="N38" s="241"/>
      <c r="O38" s="208"/>
      <c r="P38" s="201"/>
      <c r="Q38" s="202"/>
      <c r="R38" s="203" t="str">
        <f t="shared" si="19"/>
        <v/>
      </c>
      <c r="S38" s="241"/>
      <c r="T38" s="286"/>
      <c r="U38" s="10"/>
      <c r="V38" s="214"/>
      <c r="W38" s="219"/>
      <c r="X38" s="219"/>
      <c r="Y38" s="219"/>
      <c r="Z38" s="221"/>
      <c r="AA38" s="283"/>
      <c r="AB38" s="129"/>
      <c r="AC38" s="214"/>
      <c r="AD38" s="219"/>
      <c r="AE38" s="219"/>
      <c r="AF38" s="219"/>
      <c r="AG38" s="221"/>
      <c r="AH38" s="284"/>
      <c r="AI38" s="217"/>
      <c r="AJ38" s="285"/>
      <c r="AK38" s="221"/>
    </row>
    <row r="39" ht="18.0" customHeight="1">
      <c r="A39" s="10"/>
      <c r="B39" s="198"/>
      <c r="C39" s="77"/>
      <c r="D39" s="77"/>
      <c r="E39" s="241"/>
      <c r="F39" s="207"/>
      <c r="G39" s="208"/>
      <c r="H39" s="201"/>
      <c r="I39" s="129"/>
      <c r="J39" s="198"/>
      <c r="K39" s="209"/>
      <c r="L39" s="209"/>
      <c r="M39" s="209"/>
      <c r="N39" s="241"/>
      <c r="O39" s="208"/>
      <c r="P39" s="201"/>
      <c r="Q39" s="202"/>
      <c r="R39" s="203" t="str">
        <f t="shared" si="19"/>
        <v/>
      </c>
      <c r="S39" s="241"/>
      <c r="T39" s="286"/>
      <c r="U39" s="10"/>
      <c r="V39" s="214"/>
      <c r="W39" s="219"/>
      <c r="X39" s="219"/>
      <c r="Y39" s="219"/>
      <c r="Z39" s="221"/>
      <c r="AA39" s="283"/>
      <c r="AB39" s="129"/>
      <c r="AC39" s="214"/>
      <c r="AD39" s="219"/>
      <c r="AE39" s="219"/>
      <c r="AF39" s="219"/>
      <c r="AG39" s="221"/>
      <c r="AH39" s="284"/>
      <c r="AI39" s="217"/>
      <c r="AJ39" s="285"/>
      <c r="AK39" s="221"/>
    </row>
    <row r="40" ht="18.0" customHeight="1">
      <c r="A40" s="10"/>
      <c r="B40" s="198"/>
      <c r="C40" s="77"/>
      <c r="D40" s="77"/>
      <c r="E40" s="241"/>
      <c r="F40" s="207"/>
      <c r="G40" s="208"/>
      <c r="H40" s="201"/>
      <c r="I40" s="129"/>
      <c r="J40" s="198"/>
      <c r="K40" s="209"/>
      <c r="L40" s="209"/>
      <c r="M40" s="209"/>
      <c r="N40" s="241"/>
      <c r="O40" s="208"/>
      <c r="P40" s="201"/>
      <c r="Q40" s="202"/>
      <c r="R40" s="203" t="str">
        <f t="shared" si="19"/>
        <v/>
      </c>
      <c r="S40" s="241"/>
      <c r="T40" s="286"/>
      <c r="U40" s="10"/>
      <c r="V40" s="214"/>
      <c r="W40" s="219"/>
      <c r="X40" s="219"/>
      <c r="Y40" s="219"/>
      <c r="Z40" s="221"/>
      <c r="AA40" s="283"/>
      <c r="AB40" s="129"/>
      <c r="AC40" s="214"/>
      <c r="AD40" s="219"/>
      <c r="AE40" s="219"/>
      <c r="AF40" s="219"/>
      <c r="AG40" s="221"/>
      <c r="AH40" s="284"/>
      <c r="AI40" s="217"/>
      <c r="AJ40" s="285"/>
      <c r="AK40" s="221"/>
    </row>
    <row r="41" ht="18.0" customHeight="1">
      <c r="A41" s="10"/>
      <c r="B41" s="198"/>
      <c r="C41" s="77"/>
      <c r="D41" s="77"/>
      <c r="E41" s="241"/>
      <c r="F41" s="207"/>
      <c r="G41" s="208"/>
      <c r="H41" s="201"/>
      <c r="I41" s="129"/>
      <c r="J41" s="198"/>
      <c r="K41" s="209"/>
      <c r="L41" s="209"/>
      <c r="M41" s="209"/>
      <c r="N41" s="241"/>
      <c r="O41" s="208"/>
      <c r="P41" s="202"/>
      <c r="Q41" s="202"/>
      <c r="R41" s="203" t="str">
        <f t="shared" si="19"/>
        <v/>
      </c>
      <c r="S41" s="241"/>
      <c r="T41" s="286"/>
      <c r="U41" s="10"/>
      <c r="V41" s="214"/>
      <c r="W41" s="219"/>
      <c r="X41" s="219"/>
      <c r="Y41" s="219"/>
      <c r="Z41" s="221"/>
      <c r="AA41" s="283"/>
      <c r="AB41" s="129"/>
      <c r="AC41" s="214"/>
      <c r="AD41" s="219"/>
      <c r="AE41" s="219"/>
      <c r="AF41" s="219"/>
      <c r="AG41" s="221"/>
      <c r="AH41" s="284"/>
      <c r="AI41" s="217"/>
      <c r="AJ41" s="285"/>
      <c r="AK41" s="221"/>
    </row>
    <row r="42" ht="18.0" customHeight="1">
      <c r="A42" s="10"/>
      <c r="B42" s="198"/>
      <c r="C42" s="77"/>
      <c r="D42" s="77"/>
      <c r="E42" s="241"/>
      <c r="F42" s="207"/>
      <c r="G42" s="208"/>
      <c r="H42" s="201"/>
      <c r="I42" s="129"/>
      <c r="J42" s="198"/>
      <c r="K42" s="209"/>
      <c r="L42" s="209"/>
      <c r="M42" s="209"/>
      <c r="N42" s="241"/>
      <c r="O42" s="208"/>
      <c r="P42" s="202"/>
      <c r="Q42" s="202"/>
      <c r="R42" s="203" t="str">
        <f t="shared" si="19"/>
        <v/>
      </c>
      <c r="S42" s="241"/>
      <c r="T42" s="286"/>
      <c r="U42" s="10"/>
      <c r="V42" s="214"/>
      <c r="W42" s="219"/>
      <c r="X42" s="219"/>
      <c r="Y42" s="219"/>
      <c r="Z42" s="221"/>
      <c r="AA42" s="283"/>
      <c r="AB42" s="129"/>
      <c r="AC42" s="214"/>
      <c r="AD42" s="219"/>
      <c r="AE42" s="219"/>
      <c r="AF42" s="219"/>
      <c r="AG42" s="221"/>
      <c r="AH42" s="284"/>
      <c r="AI42" s="217"/>
      <c r="AJ42" s="285"/>
      <c r="AK42" s="221"/>
    </row>
    <row r="43" ht="18.0" customHeight="1">
      <c r="A43" s="10"/>
      <c r="B43" s="198"/>
      <c r="C43" s="77"/>
      <c r="D43" s="77"/>
      <c r="E43" s="241"/>
      <c r="F43" s="207"/>
      <c r="G43" s="208"/>
      <c r="H43" s="201"/>
      <c r="I43" s="129"/>
      <c r="J43" s="198"/>
      <c r="K43" s="209"/>
      <c r="L43" s="209"/>
      <c r="M43" s="209"/>
      <c r="N43" s="241"/>
      <c r="O43" s="208"/>
      <c r="P43" s="202"/>
      <c r="Q43" s="202"/>
      <c r="R43" s="203" t="str">
        <f t="shared" si="19"/>
        <v/>
      </c>
      <c r="S43" s="241"/>
      <c r="T43" s="286"/>
      <c r="U43" s="10"/>
      <c r="V43" s="214"/>
      <c r="W43" s="219"/>
      <c r="X43" s="219"/>
      <c r="Y43" s="219"/>
      <c r="Z43" s="221"/>
      <c r="AA43" s="283"/>
      <c r="AB43" s="129"/>
      <c r="AC43" s="214"/>
      <c r="AD43" s="219"/>
      <c r="AE43" s="219"/>
      <c r="AF43" s="219"/>
      <c r="AG43" s="221"/>
      <c r="AH43" s="284"/>
      <c r="AI43" s="217"/>
      <c r="AJ43" s="285"/>
      <c r="AK43" s="221"/>
    </row>
    <row r="44" ht="18.0" customHeight="1">
      <c r="A44" s="10"/>
      <c r="B44" s="198"/>
      <c r="C44" s="77"/>
      <c r="D44" s="77"/>
      <c r="E44" s="241"/>
      <c r="F44" s="207"/>
      <c r="G44" s="208"/>
      <c r="H44" s="201"/>
      <c r="I44" s="129"/>
      <c r="J44" s="198"/>
      <c r="K44" s="209"/>
      <c r="L44" s="209"/>
      <c r="M44" s="209"/>
      <c r="N44" s="241"/>
      <c r="O44" s="208"/>
      <c r="P44" s="202"/>
      <c r="Q44" s="202"/>
      <c r="R44" s="203" t="str">
        <f t="shared" si="19"/>
        <v/>
      </c>
      <c r="S44" s="241"/>
      <c r="T44" s="286"/>
      <c r="U44" s="10"/>
      <c r="V44" s="214"/>
      <c r="W44" s="219"/>
      <c r="X44" s="219"/>
      <c r="Y44" s="219"/>
      <c r="Z44" s="221"/>
      <c r="AA44" s="283"/>
      <c r="AB44" s="129"/>
      <c r="AC44" s="214"/>
      <c r="AD44" s="219"/>
      <c r="AE44" s="219"/>
      <c r="AF44" s="219"/>
      <c r="AG44" s="221"/>
      <c r="AH44" s="284"/>
      <c r="AI44" s="217"/>
      <c r="AJ44" s="285"/>
      <c r="AK44" s="221"/>
    </row>
    <row r="45" ht="18.0" customHeight="1">
      <c r="A45" s="10"/>
      <c r="B45" s="198"/>
      <c r="C45" s="77"/>
      <c r="D45" s="77"/>
      <c r="E45" s="241"/>
      <c r="F45" s="207"/>
      <c r="G45" s="208"/>
      <c r="H45" s="201"/>
      <c r="I45" s="129"/>
      <c r="J45" s="198"/>
      <c r="K45" s="209"/>
      <c r="L45" s="209"/>
      <c r="M45" s="209"/>
      <c r="N45" s="241"/>
      <c r="O45" s="208"/>
      <c r="P45" s="212"/>
      <c r="Q45" s="212"/>
      <c r="R45" s="203" t="str">
        <f t="shared" si="19"/>
        <v/>
      </c>
      <c r="S45" s="241"/>
      <c r="T45" s="286"/>
      <c r="U45" s="10"/>
      <c r="V45" s="214"/>
      <c r="W45" s="219"/>
      <c r="X45" s="219"/>
      <c r="Y45" s="219"/>
      <c r="Z45" s="221"/>
      <c r="AA45" s="283"/>
      <c r="AB45" s="129"/>
      <c r="AC45" s="214"/>
      <c r="AD45" s="219"/>
      <c r="AE45" s="219"/>
      <c r="AF45" s="219"/>
      <c r="AG45" s="221"/>
      <c r="AH45" s="284"/>
      <c r="AI45" s="217"/>
      <c r="AJ45" s="285"/>
      <c r="AK45" s="221"/>
    </row>
    <row r="46" ht="18.0" customHeight="1">
      <c r="A46" s="10"/>
      <c r="B46" s="198"/>
      <c r="C46" s="77"/>
      <c r="D46" s="77"/>
      <c r="E46" s="241"/>
      <c r="F46" s="207"/>
      <c r="G46" s="208"/>
      <c r="H46" s="201"/>
      <c r="I46" s="129"/>
      <c r="J46" s="213"/>
      <c r="K46" s="209"/>
      <c r="L46" s="209"/>
      <c r="M46" s="209"/>
      <c r="N46" s="241"/>
      <c r="O46" s="208"/>
      <c r="P46" s="212"/>
      <c r="Q46" s="212"/>
      <c r="R46" s="203" t="str">
        <f t="shared" si="19"/>
        <v/>
      </c>
      <c r="S46" s="241"/>
      <c r="T46" s="286"/>
      <c r="U46" s="10"/>
      <c r="V46" s="214"/>
      <c r="W46" s="219"/>
      <c r="X46" s="219"/>
      <c r="Y46" s="219"/>
      <c r="Z46" s="221"/>
      <c r="AA46" s="283"/>
      <c r="AB46" s="129"/>
      <c r="AC46" s="214"/>
      <c r="AD46" s="219"/>
      <c r="AE46" s="219"/>
      <c r="AF46" s="219"/>
      <c r="AG46" s="221"/>
      <c r="AH46" s="284"/>
      <c r="AI46" s="217"/>
      <c r="AJ46" s="285"/>
      <c r="AK46" s="221"/>
    </row>
    <row r="47" ht="18.0" customHeight="1">
      <c r="A47" s="10"/>
      <c r="B47" s="198"/>
      <c r="C47" s="77"/>
      <c r="D47" s="77"/>
      <c r="E47" s="241"/>
      <c r="F47" s="207"/>
      <c r="G47" s="208"/>
      <c r="H47" s="201"/>
      <c r="I47" s="129"/>
      <c r="J47" s="213"/>
      <c r="K47" s="209"/>
      <c r="L47" s="209"/>
      <c r="M47" s="209"/>
      <c r="N47" s="241"/>
      <c r="O47" s="208"/>
      <c r="P47" s="212"/>
      <c r="Q47" s="212"/>
      <c r="R47" s="203" t="str">
        <f t="shared" si="19"/>
        <v/>
      </c>
      <c r="S47" s="241"/>
      <c r="T47" s="286"/>
      <c r="U47" s="10"/>
      <c r="V47" s="214"/>
      <c r="W47" s="219"/>
      <c r="X47" s="219"/>
      <c r="Y47" s="219"/>
      <c r="Z47" s="221"/>
      <c r="AA47" s="283"/>
      <c r="AB47" s="129"/>
      <c r="AC47" s="214"/>
      <c r="AD47" s="219"/>
      <c r="AE47" s="219"/>
      <c r="AF47" s="219"/>
      <c r="AG47" s="221"/>
      <c r="AH47" s="284"/>
      <c r="AI47" s="217"/>
      <c r="AJ47" s="285"/>
      <c r="AK47" s="221"/>
    </row>
    <row r="48" ht="18.0" customHeight="1">
      <c r="A48" s="10"/>
      <c r="B48" s="198"/>
      <c r="C48" s="77"/>
      <c r="D48" s="77"/>
      <c r="E48" s="241"/>
      <c r="F48" s="207"/>
      <c r="G48" s="208"/>
      <c r="H48" s="201"/>
      <c r="I48" s="129"/>
      <c r="J48" s="213"/>
      <c r="K48" s="209"/>
      <c r="L48" s="209"/>
      <c r="M48" s="209"/>
      <c r="N48" s="241"/>
      <c r="O48" s="208"/>
      <c r="P48" s="212"/>
      <c r="Q48" s="212"/>
      <c r="R48" s="203" t="str">
        <f t="shared" si="19"/>
        <v/>
      </c>
      <c r="S48" s="241"/>
      <c r="T48" s="286"/>
      <c r="U48" s="10"/>
      <c r="V48" s="214"/>
      <c r="W48" s="219"/>
      <c r="X48" s="219"/>
      <c r="Y48" s="219"/>
      <c r="Z48" s="221"/>
      <c r="AA48" s="283"/>
      <c r="AB48" s="129"/>
      <c r="AC48" s="214"/>
      <c r="AD48" s="219"/>
      <c r="AE48" s="219"/>
      <c r="AF48" s="219"/>
      <c r="AG48" s="221"/>
      <c r="AH48" s="284"/>
      <c r="AI48" s="217"/>
      <c r="AJ48" s="285"/>
      <c r="AK48" s="221"/>
    </row>
    <row r="49" ht="18.0" customHeight="1">
      <c r="A49" s="10"/>
      <c r="B49" s="198"/>
      <c r="C49" s="77"/>
      <c r="D49" s="77"/>
      <c r="E49" s="241"/>
      <c r="F49" s="207"/>
      <c r="G49" s="208"/>
      <c r="H49" s="201"/>
      <c r="I49" s="129"/>
      <c r="J49" s="213"/>
      <c r="K49" s="209"/>
      <c r="L49" s="209"/>
      <c r="M49" s="209"/>
      <c r="N49" s="241"/>
      <c r="O49" s="208"/>
      <c r="P49" s="212"/>
      <c r="Q49" s="212"/>
      <c r="R49" s="203" t="str">
        <f t="shared" si="19"/>
        <v/>
      </c>
      <c r="S49" s="241"/>
      <c r="T49" s="286"/>
      <c r="U49" s="10"/>
      <c r="V49" s="214"/>
      <c r="W49" s="219"/>
      <c r="X49" s="219"/>
      <c r="Y49" s="219"/>
      <c r="Z49" s="221"/>
      <c r="AA49" s="283"/>
      <c r="AB49" s="129"/>
      <c r="AC49" s="214"/>
      <c r="AD49" s="219"/>
      <c r="AE49" s="219"/>
      <c r="AF49" s="219"/>
      <c r="AG49" s="221"/>
      <c r="AH49" s="284"/>
      <c r="AI49" s="217"/>
      <c r="AJ49" s="285"/>
      <c r="AK49" s="221"/>
    </row>
    <row r="50" ht="18.0" customHeight="1">
      <c r="A50" s="10"/>
      <c r="B50" s="198"/>
      <c r="C50" s="77"/>
      <c r="D50" s="77"/>
      <c r="E50" s="241"/>
      <c r="F50" s="207"/>
      <c r="G50" s="208"/>
      <c r="H50" s="201"/>
      <c r="I50" s="129"/>
      <c r="J50" s="213"/>
      <c r="K50" s="209"/>
      <c r="L50" s="209"/>
      <c r="M50" s="209"/>
      <c r="N50" s="241"/>
      <c r="O50" s="208"/>
      <c r="P50" s="212"/>
      <c r="Q50" s="212"/>
      <c r="R50" s="203" t="str">
        <f t="shared" si="19"/>
        <v/>
      </c>
      <c r="S50" s="241"/>
      <c r="T50" s="286"/>
      <c r="U50" s="10"/>
      <c r="V50" s="214"/>
      <c r="W50" s="219"/>
      <c r="X50" s="219"/>
      <c r="Y50" s="219"/>
      <c r="Z50" s="221"/>
      <c r="AA50" s="283"/>
      <c r="AB50" s="129"/>
      <c r="AC50" s="214"/>
      <c r="AD50" s="219"/>
      <c r="AE50" s="219"/>
      <c r="AF50" s="219"/>
      <c r="AG50" s="221"/>
      <c r="AH50" s="284"/>
      <c r="AI50" s="217"/>
      <c r="AJ50" s="285"/>
      <c r="AK50" s="221"/>
    </row>
    <row r="51" ht="18.0" customHeight="1">
      <c r="A51" s="10"/>
      <c r="B51" s="198"/>
      <c r="C51" s="77"/>
      <c r="D51" s="77"/>
      <c r="E51" s="241"/>
      <c r="F51" s="207"/>
      <c r="G51" s="208"/>
      <c r="H51" s="201"/>
      <c r="I51" s="129"/>
      <c r="J51" s="213"/>
      <c r="K51" s="209"/>
      <c r="L51" s="209"/>
      <c r="M51" s="209"/>
      <c r="N51" s="241"/>
      <c r="O51" s="208"/>
      <c r="P51" s="212"/>
      <c r="Q51" s="212"/>
      <c r="R51" s="203" t="str">
        <f t="shared" si="19"/>
        <v/>
      </c>
      <c r="S51" s="241"/>
      <c r="T51" s="286"/>
      <c r="U51" s="10"/>
      <c r="V51" s="214"/>
      <c r="W51" s="219"/>
      <c r="X51" s="219"/>
      <c r="Y51" s="219"/>
      <c r="Z51" s="221"/>
      <c r="AA51" s="283"/>
      <c r="AB51" s="129"/>
      <c r="AC51" s="214"/>
      <c r="AD51" s="219"/>
      <c r="AE51" s="219"/>
      <c r="AF51" s="219"/>
      <c r="AG51" s="221"/>
      <c r="AH51" s="284"/>
      <c r="AI51" s="217"/>
      <c r="AJ51" s="285"/>
      <c r="AK51" s="221"/>
    </row>
    <row r="52" ht="18.0" customHeight="1">
      <c r="A52" s="10"/>
      <c r="B52" s="198"/>
      <c r="C52" s="77"/>
      <c r="D52" s="77"/>
      <c r="E52" s="241"/>
      <c r="F52" s="207"/>
      <c r="G52" s="208"/>
      <c r="H52" s="201"/>
      <c r="I52" s="129"/>
      <c r="J52" s="213"/>
      <c r="K52" s="209"/>
      <c r="L52" s="209"/>
      <c r="M52" s="209"/>
      <c r="N52" s="241"/>
      <c r="O52" s="208"/>
      <c r="P52" s="212"/>
      <c r="Q52" s="212"/>
      <c r="R52" s="203" t="str">
        <f t="shared" si="19"/>
        <v/>
      </c>
      <c r="S52" s="241"/>
      <c r="T52" s="286"/>
      <c r="U52" s="10"/>
      <c r="V52" s="214"/>
      <c r="W52" s="219"/>
      <c r="X52" s="219"/>
      <c r="Y52" s="219"/>
      <c r="Z52" s="221"/>
      <c r="AA52" s="283"/>
      <c r="AB52" s="129"/>
      <c r="AC52" s="214"/>
      <c r="AD52" s="219"/>
      <c r="AE52" s="219"/>
      <c r="AF52" s="219"/>
      <c r="AG52" s="221"/>
      <c r="AH52" s="284"/>
      <c r="AI52" s="217"/>
      <c r="AJ52" s="285"/>
      <c r="AK52" s="221"/>
    </row>
    <row r="53" ht="18.0" customHeight="1">
      <c r="A53" s="10"/>
      <c r="B53" s="198"/>
      <c r="C53" s="77"/>
      <c r="D53" s="77"/>
      <c r="E53" s="241"/>
      <c r="F53" s="207"/>
      <c r="G53" s="208"/>
      <c r="H53" s="201"/>
      <c r="I53" s="129"/>
      <c r="J53" s="213"/>
      <c r="K53" s="209"/>
      <c r="L53" s="209"/>
      <c r="M53" s="209"/>
      <c r="N53" s="241"/>
      <c r="O53" s="208"/>
      <c r="P53" s="212"/>
      <c r="Q53" s="212"/>
      <c r="R53" s="203" t="str">
        <f t="shared" si="19"/>
        <v/>
      </c>
      <c r="S53" s="241"/>
      <c r="T53" s="286"/>
      <c r="U53" s="10"/>
      <c r="V53" s="214"/>
      <c r="W53" s="219"/>
      <c r="X53" s="219"/>
      <c r="Y53" s="219"/>
      <c r="Z53" s="221"/>
      <c r="AA53" s="283"/>
      <c r="AB53" s="129"/>
      <c r="AC53" s="214"/>
      <c r="AD53" s="219"/>
      <c r="AE53" s="219"/>
      <c r="AF53" s="219"/>
      <c r="AG53" s="221"/>
      <c r="AH53" s="284"/>
      <c r="AI53" s="217"/>
      <c r="AJ53" s="285"/>
      <c r="AK53" s="221"/>
    </row>
    <row r="54" ht="18.0" customHeight="1">
      <c r="A54" s="10"/>
      <c r="B54" s="214"/>
      <c r="C54" s="215"/>
      <c r="D54" s="215"/>
      <c r="E54" s="215"/>
      <c r="F54" s="216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220"/>
      <c r="U54" s="10"/>
      <c r="V54" s="214"/>
      <c r="W54" s="219"/>
      <c r="X54" s="219"/>
      <c r="Y54" s="219"/>
      <c r="Z54" s="221"/>
      <c r="AA54" s="283"/>
      <c r="AB54" s="129"/>
      <c r="AC54" s="214"/>
      <c r="AD54" s="219"/>
      <c r="AE54" s="219"/>
      <c r="AF54" s="219"/>
      <c r="AG54" s="221"/>
      <c r="AH54" s="284"/>
      <c r="AI54" s="217"/>
      <c r="AJ54" s="285"/>
      <c r="AK54" s="221"/>
    </row>
    <row r="55" ht="19.5" customHeight="1">
      <c r="A55" s="10"/>
      <c r="B55" s="214"/>
      <c r="C55" s="219"/>
      <c r="D55" s="219"/>
      <c r="E55" s="219"/>
      <c r="F55" s="221"/>
      <c r="G55" s="221"/>
      <c r="H55" s="217"/>
      <c r="I55" s="129"/>
      <c r="J55" s="10"/>
      <c r="K55" s="222" t="s">
        <v>191</v>
      </c>
      <c r="L55" s="223">
        <f>'예산'!F40</f>
        <v>0</v>
      </c>
      <c r="M55" s="219"/>
      <c r="N55" s="219"/>
      <c r="O55" s="221"/>
      <c r="P55" s="221"/>
      <c r="Q55" s="221"/>
      <c r="R55" s="133"/>
      <c r="S55" s="134"/>
      <c r="T55" s="217"/>
      <c r="U55" s="10"/>
      <c r="V55" s="214"/>
      <c r="W55" s="219"/>
      <c r="X55" s="219"/>
      <c r="Y55" s="219"/>
      <c r="Z55" s="221"/>
      <c r="AA55" s="283"/>
      <c r="AB55" s="129"/>
      <c r="AC55" s="10"/>
      <c r="AD55" s="222"/>
      <c r="AE55" s="292"/>
      <c r="AF55" s="223"/>
      <c r="AG55" s="221"/>
      <c r="AH55" s="284"/>
      <c r="AI55" s="217"/>
      <c r="AJ55" s="285"/>
      <c r="AK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294"/>
      <c r="Q56" s="294"/>
      <c r="R56" s="133"/>
      <c r="S56" s="134"/>
      <c r="T56" s="230"/>
      <c r="U56" s="10"/>
      <c r="V56" s="299"/>
      <c r="W56" s="292"/>
      <c r="X56" s="229"/>
      <c r="Y56" s="223"/>
      <c r="Z56" s="294"/>
      <c r="AA56" s="323"/>
      <c r="AB56" s="12"/>
      <c r="AC56" s="299"/>
      <c r="AD56" s="222"/>
      <c r="AE56" s="292"/>
      <c r="AF56" s="223"/>
      <c r="AG56" s="294"/>
      <c r="AH56" s="334"/>
      <c r="AI56" s="134"/>
      <c r="AJ56" s="298"/>
      <c r="AK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229"/>
      <c r="W57" s="229"/>
      <c r="X57" s="229"/>
      <c r="Y57" s="229"/>
      <c r="Z57" s="229"/>
      <c r="AA57" s="324"/>
      <c r="AB57" s="12"/>
      <c r="AC57" s="229"/>
      <c r="AD57" s="229"/>
      <c r="AE57" s="229"/>
      <c r="AF57" s="229"/>
      <c r="AG57" s="229"/>
      <c r="AH57" s="335"/>
      <c r="AI57" s="229"/>
      <c r="AJ57" s="229"/>
      <c r="AK57" s="229"/>
    </row>
    <row r="58" ht="18.0" customHeight="1">
      <c r="A58" s="10"/>
      <c r="B58" s="198"/>
      <c r="C58" s="77"/>
      <c r="D58" s="77"/>
      <c r="E58" s="321"/>
      <c r="F58" s="195"/>
      <c r="G58" s="196"/>
      <c r="H58" s="201"/>
      <c r="I58" s="129"/>
      <c r="J58" s="198"/>
      <c r="K58" s="209"/>
      <c r="L58" s="209"/>
      <c r="M58" s="209"/>
      <c r="N58" s="241"/>
      <c r="O58" s="208"/>
      <c r="P58" s="243"/>
      <c r="Q58" s="237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214"/>
      <c r="W58" s="219"/>
      <c r="X58" s="219"/>
      <c r="Y58" s="219"/>
      <c r="Z58" s="221"/>
      <c r="AA58" s="283"/>
      <c r="AB58" s="129"/>
      <c r="AC58" s="214"/>
      <c r="AD58" s="219"/>
      <c r="AE58" s="219"/>
      <c r="AF58" s="219"/>
      <c r="AG58" s="221"/>
      <c r="AH58" s="284"/>
      <c r="AI58" s="217"/>
      <c r="AJ58" s="283"/>
      <c r="AK58" s="221"/>
    </row>
    <row r="59" ht="18.0" customHeight="1">
      <c r="A59" s="10"/>
      <c r="B59" s="198"/>
      <c r="C59" s="77"/>
      <c r="D59" s="77"/>
      <c r="E59" s="241"/>
      <c r="F59" s="207"/>
      <c r="G59" s="208"/>
      <c r="H59" s="201"/>
      <c r="I59" s="129"/>
      <c r="J59" s="198"/>
      <c r="K59" s="77"/>
      <c r="L59" s="77"/>
      <c r="M59" s="77"/>
      <c r="N59" s="241"/>
      <c r="O59" s="208"/>
      <c r="P59" s="243"/>
      <c r="Q59" s="237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214"/>
      <c r="W59" s="219"/>
      <c r="X59" s="219"/>
      <c r="Y59" s="219"/>
      <c r="Z59" s="221"/>
      <c r="AA59" s="283"/>
      <c r="AB59" s="129"/>
      <c r="AC59" s="214"/>
      <c r="AD59" s="219"/>
      <c r="AE59" s="219"/>
      <c r="AF59" s="219"/>
      <c r="AG59" s="221"/>
      <c r="AH59" s="284"/>
      <c r="AI59" s="217"/>
      <c r="AJ59" s="283"/>
      <c r="AK59" s="221"/>
    </row>
    <row r="60" ht="18.0" customHeight="1">
      <c r="A60" s="10"/>
      <c r="B60" s="198"/>
      <c r="C60" s="77"/>
      <c r="D60" s="77"/>
      <c r="E60" s="241"/>
      <c r="F60" s="207"/>
      <c r="G60" s="208"/>
      <c r="H60" s="201"/>
      <c r="I60" s="129"/>
      <c r="J60" s="198"/>
      <c r="K60" s="77"/>
      <c r="L60" s="77"/>
      <c r="M60" s="77"/>
      <c r="N60" s="241"/>
      <c r="O60" s="208"/>
      <c r="P60" s="237"/>
      <c r="Q60" s="237"/>
      <c r="R60" s="238" t="str">
        <f t="shared" si="20"/>
        <v/>
      </c>
      <c r="S60" s="238" t="str">
        <f t="shared" si="21"/>
        <v/>
      </c>
      <c r="T60" s="199"/>
      <c r="U60" s="10"/>
      <c r="V60" s="214"/>
      <c r="W60" s="219"/>
      <c r="X60" s="219"/>
      <c r="Y60" s="219"/>
      <c r="Z60" s="221"/>
      <c r="AA60" s="283"/>
      <c r="AB60" s="129"/>
      <c r="AC60" s="214"/>
      <c r="AD60" s="219"/>
      <c r="AE60" s="219"/>
      <c r="AF60" s="219"/>
      <c r="AG60" s="221"/>
      <c r="AH60" s="284"/>
      <c r="AI60" s="217"/>
      <c r="AJ60" s="283"/>
      <c r="AK60" s="221"/>
    </row>
    <row r="61" ht="18.0" customHeight="1">
      <c r="A61" s="10"/>
      <c r="B61" s="198"/>
      <c r="C61" s="77"/>
      <c r="D61" s="77"/>
      <c r="E61" s="241"/>
      <c r="F61" s="207"/>
      <c r="G61" s="208"/>
      <c r="H61" s="201"/>
      <c r="I61" s="129"/>
      <c r="J61" s="198"/>
      <c r="K61" s="77"/>
      <c r="L61" s="77"/>
      <c r="M61" s="77"/>
      <c r="N61" s="241"/>
      <c r="O61" s="208"/>
      <c r="P61" s="243"/>
      <c r="Q61" s="237"/>
      <c r="R61" s="238" t="str">
        <f t="shared" si="20"/>
        <v/>
      </c>
      <c r="S61" s="238" t="str">
        <f t="shared" si="21"/>
        <v/>
      </c>
      <c r="T61" s="234"/>
      <c r="U61" s="10"/>
      <c r="V61" s="214"/>
      <c r="W61" s="219"/>
      <c r="X61" s="219"/>
      <c r="Y61" s="219"/>
      <c r="Z61" s="221"/>
      <c r="AA61" s="283"/>
      <c r="AB61" s="129"/>
      <c r="AC61" s="214"/>
      <c r="AD61" s="219"/>
      <c r="AE61" s="219"/>
      <c r="AF61" s="219"/>
      <c r="AG61" s="221"/>
      <c r="AH61" s="284"/>
      <c r="AI61" s="217"/>
      <c r="AJ61" s="283"/>
      <c r="AK61" s="221"/>
    </row>
    <row r="62" ht="18.0" customHeight="1">
      <c r="A62" s="10"/>
      <c r="B62" s="198"/>
      <c r="C62" s="77"/>
      <c r="D62" s="77"/>
      <c r="E62" s="241"/>
      <c r="F62" s="207"/>
      <c r="G62" s="208"/>
      <c r="H62" s="201"/>
      <c r="I62" s="129"/>
      <c r="J62" s="198"/>
      <c r="K62" s="209"/>
      <c r="L62" s="209"/>
      <c r="M62" s="209"/>
      <c r="N62" s="241"/>
      <c r="O62" s="208"/>
      <c r="P62" s="243"/>
      <c r="Q62" s="237"/>
      <c r="R62" s="238" t="str">
        <f t="shared" si="20"/>
        <v/>
      </c>
      <c r="S62" s="238" t="str">
        <f t="shared" si="21"/>
        <v/>
      </c>
      <c r="T62" s="199"/>
      <c r="U62" s="10"/>
      <c r="V62" s="214"/>
      <c r="W62" s="219"/>
      <c r="X62" s="219"/>
      <c r="Y62" s="219"/>
      <c r="Z62" s="221"/>
      <c r="AA62" s="283"/>
      <c r="AB62" s="129"/>
      <c r="AC62" s="214"/>
      <c r="AD62" s="219"/>
      <c r="AE62" s="219"/>
      <c r="AF62" s="219"/>
      <c r="AG62" s="221"/>
      <c r="AH62" s="284"/>
      <c r="AI62" s="217"/>
      <c r="AJ62" s="283"/>
      <c r="AK62" s="221"/>
    </row>
    <row r="63" ht="18.0" customHeight="1">
      <c r="A63" s="10"/>
      <c r="B63" s="198"/>
      <c r="C63" s="77"/>
      <c r="D63" s="77"/>
      <c r="E63" s="241"/>
      <c r="F63" s="207"/>
      <c r="G63" s="208"/>
      <c r="H63" s="201"/>
      <c r="I63" s="129"/>
      <c r="J63" s="198"/>
      <c r="K63" s="77"/>
      <c r="L63" s="77"/>
      <c r="M63" s="77"/>
      <c r="N63" s="241"/>
      <c r="O63" s="208"/>
      <c r="P63" s="243"/>
      <c r="Q63" s="237"/>
      <c r="R63" s="238" t="str">
        <f t="shared" si="20"/>
        <v/>
      </c>
      <c r="S63" s="238" t="str">
        <f t="shared" si="21"/>
        <v/>
      </c>
      <c r="T63" s="234"/>
      <c r="U63" s="10"/>
      <c r="V63" s="214"/>
      <c r="W63" s="219"/>
      <c r="X63" s="219"/>
      <c r="Y63" s="219"/>
      <c r="Z63" s="221"/>
      <c r="AA63" s="283"/>
      <c r="AB63" s="129"/>
      <c r="AC63" s="214"/>
      <c r="AD63" s="219"/>
      <c r="AE63" s="219"/>
      <c r="AF63" s="219"/>
      <c r="AG63" s="221"/>
      <c r="AH63" s="284"/>
      <c r="AI63" s="217"/>
      <c r="AJ63" s="283"/>
      <c r="AK63" s="221"/>
    </row>
    <row r="64" ht="18.0" customHeight="1">
      <c r="A64" s="10"/>
      <c r="B64" s="198"/>
      <c r="C64" s="77"/>
      <c r="D64" s="77"/>
      <c r="E64" s="241"/>
      <c r="F64" s="207"/>
      <c r="G64" s="208"/>
      <c r="H64" s="201"/>
      <c r="I64" s="129"/>
      <c r="J64" s="198"/>
      <c r="K64" s="209"/>
      <c r="L64" s="209"/>
      <c r="M64" s="209"/>
      <c r="N64" s="241"/>
      <c r="O64" s="208"/>
      <c r="P64" s="243"/>
      <c r="Q64" s="237"/>
      <c r="R64" s="238" t="str">
        <f t="shared" si="20"/>
        <v/>
      </c>
      <c r="S64" s="238" t="str">
        <f t="shared" si="21"/>
        <v/>
      </c>
      <c r="T64" s="199"/>
      <c r="U64" s="10"/>
      <c r="V64" s="214"/>
      <c r="W64" s="219"/>
      <c r="X64" s="219"/>
      <c r="Y64" s="219"/>
      <c r="Z64" s="221"/>
      <c r="AA64" s="283"/>
      <c r="AB64" s="129"/>
      <c r="AC64" s="214"/>
      <c r="AD64" s="219"/>
      <c r="AE64" s="219"/>
      <c r="AF64" s="219"/>
      <c r="AG64" s="221"/>
      <c r="AH64" s="284"/>
      <c r="AI64" s="217"/>
      <c r="AJ64" s="283"/>
      <c r="AK64" s="221"/>
    </row>
    <row r="65" ht="18.0" customHeight="1">
      <c r="A65" s="10"/>
      <c r="B65" s="198"/>
      <c r="C65" s="77"/>
      <c r="D65" s="77"/>
      <c r="E65" s="241"/>
      <c r="F65" s="207"/>
      <c r="G65" s="208"/>
      <c r="H65" s="201"/>
      <c r="I65" s="129"/>
      <c r="J65" s="198"/>
      <c r="K65" s="77"/>
      <c r="L65" s="77"/>
      <c r="M65" s="77"/>
      <c r="N65" s="241"/>
      <c r="O65" s="208"/>
      <c r="P65" s="243"/>
      <c r="Q65" s="237"/>
      <c r="R65" s="238" t="str">
        <f t="shared" si="20"/>
        <v/>
      </c>
      <c r="S65" s="238" t="str">
        <f t="shared" si="21"/>
        <v/>
      </c>
      <c r="T65" s="325"/>
      <c r="U65" s="10"/>
      <c r="V65" s="214"/>
      <c r="W65" s="219"/>
      <c r="X65" s="219"/>
      <c r="Y65" s="219"/>
      <c r="Z65" s="221"/>
      <c r="AA65" s="283"/>
      <c r="AB65" s="129"/>
      <c r="AC65" s="214"/>
      <c r="AD65" s="219"/>
      <c r="AE65" s="219"/>
      <c r="AF65" s="219"/>
      <c r="AG65" s="221"/>
      <c r="AH65" s="284"/>
      <c r="AI65" s="217"/>
      <c r="AJ65" s="283"/>
      <c r="AK65" s="221"/>
    </row>
    <row r="66" ht="18.0" customHeight="1">
      <c r="A66" s="10"/>
      <c r="B66" s="198"/>
      <c r="C66" s="77"/>
      <c r="D66" s="77"/>
      <c r="E66" s="241"/>
      <c r="F66" s="207"/>
      <c r="G66" s="208"/>
      <c r="H66" s="201"/>
      <c r="I66" s="129"/>
      <c r="J66" s="198"/>
      <c r="K66" s="77"/>
      <c r="L66" s="77"/>
      <c r="M66" s="77"/>
      <c r="N66" s="241"/>
      <c r="O66" s="208"/>
      <c r="P66" s="237"/>
      <c r="Q66" s="237"/>
      <c r="R66" s="238" t="str">
        <f t="shared" si="20"/>
        <v/>
      </c>
      <c r="S66" s="238" t="str">
        <f t="shared" si="21"/>
        <v/>
      </c>
      <c r="T66" s="325"/>
      <c r="U66" s="10"/>
      <c r="V66" s="214"/>
      <c r="W66" s="219"/>
      <c r="X66" s="219"/>
      <c r="Y66" s="219"/>
      <c r="Z66" s="221"/>
      <c r="AA66" s="283"/>
      <c r="AB66" s="129"/>
      <c r="AC66" s="214"/>
      <c r="AD66" s="219"/>
      <c r="AE66" s="219"/>
      <c r="AF66" s="219"/>
      <c r="AG66" s="221"/>
      <c r="AH66" s="284"/>
      <c r="AI66" s="217"/>
      <c r="AJ66" s="283"/>
      <c r="AK66" s="221"/>
    </row>
    <row r="67" ht="18.0" customHeight="1">
      <c r="A67" s="10"/>
      <c r="B67" s="198"/>
      <c r="C67" s="77"/>
      <c r="D67" s="77"/>
      <c r="E67" s="241"/>
      <c r="F67" s="207"/>
      <c r="G67" s="208"/>
      <c r="H67" s="201"/>
      <c r="I67" s="129"/>
      <c r="J67" s="198"/>
      <c r="K67" s="77"/>
      <c r="L67" s="77"/>
      <c r="M67" s="77"/>
      <c r="N67" s="241"/>
      <c r="O67" s="208"/>
      <c r="P67" s="243"/>
      <c r="Q67" s="212"/>
      <c r="R67" s="238" t="str">
        <f t="shared" si="20"/>
        <v/>
      </c>
      <c r="S67" s="238" t="str">
        <f t="shared" si="21"/>
        <v/>
      </c>
      <c r="T67" s="326"/>
      <c r="U67" s="129"/>
      <c r="V67" s="214"/>
      <c r="W67" s="219"/>
      <c r="X67" s="219"/>
      <c r="Y67" s="219"/>
      <c r="Z67" s="221"/>
      <c r="AA67" s="283"/>
      <c r="AB67" s="129"/>
      <c r="AC67" s="214"/>
      <c r="AD67" s="219"/>
      <c r="AE67" s="219"/>
      <c r="AF67" s="219"/>
      <c r="AG67" s="221"/>
      <c r="AH67" s="284"/>
      <c r="AI67" s="217"/>
      <c r="AJ67" s="283"/>
      <c r="AK67" s="221"/>
    </row>
    <row r="68" ht="18.0" customHeight="1">
      <c r="A68" s="10"/>
      <c r="B68" s="198"/>
      <c r="C68" s="77"/>
      <c r="D68" s="77"/>
      <c r="E68" s="241"/>
      <c r="F68" s="207"/>
      <c r="G68" s="208"/>
      <c r="H68" s="201"/>
      <c r="I68" s="129"/>
      <c r="J68" s="198"/>
      <c r="K68" s="209"/>
      <c r="L68" s="209"/>
      <c r="M68" s="209"/>
      <c r="N68" s="241"/>
      <c r="O68" s="208"/>
      <c r="P68" s="243"/>
      <c r="Q68" s="212"/>
      <c r="R68" s="238" t="str">
        <f t="shared" si="20"/>
        <v/>
      </c>
      <c r="S68" s="238" t="str">
        <f t="shared" si="21"/>
        <v/>
      </c>
      <c r="T68" s="326"/>
      <c r="U68" s="129"/>
      <c r="V68" s="214"/>
      <c r="W68" s="219"/>
      <c r="X68" s="219"/>
      <c r="Y68" s="219"/>
      <c r="Z68" s="221"/>
      <c r="AA68" s="283"/>
      <c r="AB68" s="129"/>
      <c r="AC68" s="214"/>
      <c r="AD68" s="219"/>
      <c r="AE68" s="219"/>
      <c r="AF68" s="219"/>
      <c r="AG68" s="221"/>
      <c r="AH68" s="284"/>
      <c r="AI68" s="217"/>
      <c r="AJ68" s="283"/>
      <c r="AK68" s="221"/>
    </row>
    <row r="69" ht="18.0" customHeight="1">
      <c r="A69" s="10"/>
      <c r="B69" s="198"/>
      <c r="C69" s="77"/>
      <c r="D69" s="77"/>
      <c r="E69" s="241"/>
      <c r="F69" s="207"/>
      <c r="G69" s="208"/>
      <c r="H69" s="201"/>
      <c r="I69" s="129"/>
      <c r="J69" s="198"/>
      <c r="K69" s="77"/>
      <c r="L69" s="77"/>
      <c r="M69" s="77"/>
      <c r="N69" s="241"/>
      <c r="O69" s="208"/>
      <c r="P69" s="243"/>
      <c r="Q69" s="212"/>
      <c r="R69" s="238" t="str">
        <f t="shared" si="20"/>
        <v/>
      </c>
      <c r="S69" s="238" t="str">
        <f t="shared" si="21"/>
        <v/>
      </c>
      <c r="T69" s="326"/>
      <c r="U69" s="129"/>
      <c r="V69" s="214"/>
      <c r="W69" s="219"/>
      <c r="X69" s="219"/>
      <c r="Y69" s="219"/>
      <c r="Z69" s="221"/>
      <c r="AA69" s="283"/>
      <c r="AB69" s="129"/>
      <c r="AC69" s="214"/>
      <c r="AD69" s="219"/>
      <c r="AE69" s="219"/>
      <c r="AF69" s="219"/>
      <c r="AG69" s="221"/>
      <c r="AH69" s="284"/>
      <c r="AI69" s="217"/>
      <c r="AJ69" s="283"/>
      <c r="AK69" s="221"/>
    </row>
    <row r="70" ht="18.0" customHeight="1">
      <c r="A70" s="10"/>
      <c r="B70" s="198"/>
      <c r="C70" s="77"/>
      <c r="D70" s="77"/>
      <c r="E70" s="241"/>
      <c r="F70" s="207"/>
      <c r="G70" s="208"/>
      <c r="H70" s="201"/>
      <c r="I70" s="129"/>
      <c r="J70" s="213"/>
      <c r="K70" s="77"/>
      <c r="L70" s="77"/>
      <c r="M70" s="77"/>
      <c r="N70" s="241"/>
      <c r="O70" s="208"/>
      <c r="P70" s="212"/>
      <c r="Q70" s="212"/>
      <c r="R70" s="238" t="str">
        <f t="shared" si="20"/>
        <v/>
      </c>
      <c r="S70" s="238" t="str">
        <f t="shared" si="21"/>
        <v/>
      </c>
      <c r="T70" s="326"/>
      <c r="U70" s="129"/>
      <c r="V70" s="214"/>
      <c r="W70" s="219"/>
      <c r="X70" s="219"/>
      <c r="Y70" s="219"/>
      <c r="Z70" s="221"/>
      <c r="AA70" s="283"/>
      <c r="AB70" s="129"/>
      <c r="AC70" s="214"/>
      <c r="AD70" s="219"/>
      <c r="AE70" s="219"/>
      <c r="AF70" s="219"/>
      <c r="AG70" s="221"/>
      <c r="AH70" s="284"/>
      <c r="AI70" s="217"/>
      <c r="AJ70" s="283"/>
      <c r="AK70" s="221"/>
    </row>
    <row r="71" ht="18.0" customHeight="1">
      <c r="A71" s="10"/>
      <c r="B71" s="198"/>
      <c r="C71" s="77"/>
      <c r="D71" s="77"/>
      <c r="E71" s="241"/>
      <c r="F71" s="207"/>
      <c r="G71" s="208"/>
      <c r="H71" s="201"/>
      <c r="I71" s="129"/>
      <c r="J71" s="213"/>
      <c r="K71" s="77"/>
      <c r="L71" s="77"/>
      <c r="M71" s="77"/>
      <c r="N71" s="241"/>
      <c r="O71" s="208"/>
      <c r="P71" s="212"/>
      <c r="Q71" s="212"/>
      <c r="R71" s="238" t="str">
        <f t="shared" si="20"/>
        <v/>
      </c>
      <c r="S71" s="238" t="str">
        <f t="shared" si="21"/>
        <v/>
      </c>
      <c r="T71" s="326"/>
      <c r="U71" s="129"/>
      <c r="V71" s="214"/>
      <c r="W71" s="219"/>
      <c r="X71" s="219"/>
      <c r="Y71" s="219"/>
      <c r="Z71" s="221"/>
      <c r="AA71" s="283"/>
      <c r="AB71" s="129"/>
      <c r="AC71" s="214"/>
      <c r="AD71" s="219"/>
      <c r="AE71" s="219"/>
      <c r="AF71" s="219"/>
      <c r="AG71" s="221"/>
      <c r="AH71" s="284"/>
      <c r="AI71" s="217"/>
      <c r="AJ71" s="283"/>
      <c r="AK71" s="221"/>
    </row>
    <row r="72" ht="18.0" customHeight="1">
      <c r="A72" s="10"/>
      <c r="B72" s="198"/>
      <c r="C72" s="77"/>
      <c r="D72" s="77"/>
      <c r="E72" s="241"/>
      <c r="F72" s="207"/>
      <c r="G72" s="208"/>
      <c r="H72" s="201"/>
      <c r="I72" s="129"/>
      <c r="J72" s="213"/>
      <c r="K72" s="77"/>
      <c r="L72" s="77"/>
      <c r="M72" s="77"/>
      <c r="N72" s="241"/>
      <c r="O72" s="208"/>
      <c r="P72" s="212"/>
      <c r="Q72" s="212"/>
      <c r="R72" s="238" t="str">
        <f t="shared" si="20"/>
        <v/>
      </c>
      <c r="S72" s="238" t="str">
        <f t="shared" si="21"/>
        <v/>
      </c>
      <c r="T72" s="326"/>
      <c r="U72" s="129"/>
      <c r="V72" s="129"/>
      <c r="W72" s="129"/>
      <c r="X72" s="129"/>
      <c r="Y72" s="219"/>
      <c r="Z72" s="221"/>
      <c r="AA72" s="283"/>
      <c r="AB72" s="129"/>
      <c r="AC72" s="214"/>
      <c r="AD72" s="219"/>
      <c r="AE72" s="219"/>
      <c r="AF72" s="219"/>
      <c r="AG72" s="221"/>
      <c r="AH72" s="284"/>
      <c r="AI72" s="217"/>
      <c r="AJ72" s="283"/>
      <c r="AK72" s="221"/>
    </row>
    <row r="73" ht="18.0" customHeight="1">
      <c r="A73" s="10"/>
      <c r="B73" s="198"/>
      <c r="C73" s="77"/>
      <c r="D73" s="77"/>
      <c r="E73" s="241"/>
      <c r="F73" s="207"/>
      <c r="G73" s="208"/>
      <c r="H73" s="201"/>
      <c r="I73" s="129"/>
      <c r="J73" s="198"/>
      <c r="K73" s="77"/>
      <c r="L73" s="77"/>
      <c r="M73" s="77"/>
      <c r="N73" s="241"/>
      <c r="O73" s="208"/>
      <c r="P73" s="237"/>
      <c r="Q73" s="237"/>
      <c r="R73" s="238" t="str">
        <f t="shared" si="20"/>
        <v/>
      </c>
      <c r="S73" s="238" t="str">
        <f t="shared" si="21"/>
        <v/>
      </c>
      <c r="T73" s="325"/>
      <c r="U73" s="129"/>
      <c r="V73" s="129"/>
      <c r="W73" s="129"/>
      <c r="X73" s="129"/>
      <c r="Y73" s="219"/>
      <c r="Z73" s="221"/>
      <c r="AA73" s="283"/>
      <c r="AB73" s="129"/>
      <c r="AC73" s="214"/>
      <c r="AD73" s="219"/>
      <c r="AE73" s="219"/>
      <c r="AF73" s="219"/>
      <c r="AG73" s="221"/>
      <c r="AH73" s="284"/>
      <c r="AI73" s="217"/>
      <c r="AJ73" s="283"/>
      <c r="AK73" s="221"/>
    </row>
    <row r="74" ht="18.0" customHeight="1">
      <c r="A74" s="10"/>
      <c r="B74" s="198"/>
      <c r="C74" s="77"/>
      <c r="D74" s="77"/>
      <c r="E74" s="241"/>
      <c r="F74" s="207"/>
      <c r="G74" s="208"/>
      <c r="H74" s="201"/>
      <c r="I74" s="129"/>
      <c r="J74" s="198"/>
      <c r="K74" s="77"/>
      <c r="L74" s="77"/>
      <c r="M74" s="77"/>
      <c r="N74" s="241"/>
      <c r="O74" s="208"/>
      <c r="P74" s="237"/>
      <c r="Q74" s="237"/>
      <c r="R74" s="238" t="str">
        <f t="shared" si="20"/>
        <v/>
      </c>
      <c r="S74" s="238" t="str">
        <f t="shared" si="21"/>
        <v/>
      </c>
      <c r="T74" s="325"/>
      <c r="U74" s="129"/>
      <c r="V74" s="129"/>
      <c r="W74" s="129"/>
      <c r="X74" s="129"/>
      <c r="Y74" s="219"/>
      <c r="Z74" s="221"/>
      <c r="AA74" s="283"/>
      <c r="AB74" s="129"/>
      <c r="AC74" s="214"/>
      <c r="AD74" s="219"/>
      <c r="AE74" s="219"/>
      <c r="AF74" s="219"/>
      <c r="AG74" s="221"/>
      <c r="AH74" s="284"/>
      <c r="AI74" s="217"/>
      <c r="AJ74" s="283"/>
      <c r="AK74" s="221"/>
    </row>
    <row r="75" ht="18.0" customHeight="1">
      <c r="A75" s="10"/>
      <c r="B75" s="213"/>
      <c r="C75" s="77"/>
      <c r="D75" s="77"/>
      <c r="E75" s="241"/>
      <c r="F75" s="207"/>
      <c r="G75" s="208"/>
      <c r="H75" s="201"/>
      <c r="I75" s="129"/>
      <c r="J75" s="198"/>
      <c r="K75" s="77"/>
      <c r="L75" s="77"/>
      <c r="M75" s="77"/>
      <c r="N75" s="241"/>
      <c r="O75" s="208"/>
      <c r="P75" s="237"/>
      <c r="Q75" s="237"/>
      <c r="R75" s="238" t="str">
        <f t="shared" si="20"/>
        <v/>
      </c>
      <c r="S75" s="238" t="str">
        <f t="shared" si="21"/>
        <v/>
      </c>
      <c r="T75" s="325"/>
      <c r="U75" s="129"/>
      <c r="V75" s="129"/>
      <c r="W75" s="129"/>
      <c r="X75" s="129"/>
      <c r="Y75" s="219"/>
      <c r="Z75" s="221"/>
      <c r="AA75" s="283"/>
      <c r="AB75" s="129"/>
      <c r="AC75" s="214"/>
      <c r="AD75" s="219"/>
      <c r="AE75" s="219"/>
      <c r="AF75" s="219"/>
      <c r="AG75" s="221"/>
      <c r="AH75" s="284"/>
      <c r="AI75" s="217"/>
      <c r="AJ75" s="283"/>
      <c r="AK75" s="221"/>
    </row>
    <row r="76" ht="18.0" customHeight="1">
      <c r="A76" s="10"/>
      <c r="B76" s="213"/>
      <c r="C76" s="77"/>
      <c r="D76" s="77"/>
      <c r="E76" s="241"/>
      <c r="F76" s="207"/>
      <c r="G76" s="208"/>
      <c r="H76" s="201"/>
      <c r="I76" s="129"/>
      <c r="J76" s="198"/>
      <c r="K76" s="77"/>
      <c r="L76" s="77"/>
      <c r="M76" s="77"/>
      <c r="N76" s="241"/>
      <c r="O76" s="208"/>
      <c r="P76" s="237"/>
      <c r="Q76" s="237"/>
      <c r="R76" s="238" t="str">
        <f t="shared" si="20"/>
        <v/>
      </c>
      <c r="S76" s="238" t="str">
        <f t="shared" si="21"/>
        <v/>
      </c>
      <c r="T76" s="325"/>
      <c r="U76" s="129"/>
      <c r="V76" s="214"/>
      <c r="W76" s="219"/>
      <c r="X76" s="219"/>
      <c r="Y76" s="219"/>
      <c r="Z76" s="221"/>
      <c r="AA76" s="283"/>
      <c r="AB76" s="129"/>
      <c r="AC76" s="214"/>
      <c r="AD76" s="219"/>
      <c r="AE76" s="219"/>
      <c r="AF76" s="219"/>
      <c r="AG76" s="221"/>
      <c r="AH76" s="284"/>
      <c r="AI76" s="217"/>
      <c r="AJ76" s="283"/>
      <c r="AK76" s="221"/>
    </row>
    <row r="77" ht="18.0" customHeight="1">
      <c r="A77" s="10"/>
      <c r="B77" s="213"/>
      <c r="C77" s="77"/>
      <c r="D77" s="77"/>
      <c r="E77" s="241"/>
      <c r="F77" s="207"/>
      <c r="G77" s="208"/>
      <c r="H77" s="201"/>
      <c r="I77" s="129"/>
      <c r="J77" s="198"/>
      <c r="K77" s="77"/>
      <c r="L77" s="77"/>
      <c r="M77" s="77"/>
      <c r="N77" s="241"/>
      <c r="O77" s="208"/>
      <c r="P77" s="237"/>
      <c r="Q77" s="237"/>
      <c r="R77" s="238" t="str">
        <f t="shared" si="20"/>
        <v/>
      </c>
      <c r="S77" s="238" t="str">
        <f t="shared" si="21"/>
        <v/>
      </c>
      <c r="T77" s="325"/>
      <c r="U77" s="129"/>
      <c r="V77" s="214"/>
      <c r="W77" s="219"/>
      <c r="X77" s="219"/>
      <c r="Y77" s="219"/>
      <c r="Z77" s="221"/>
      <c r="AA77" s="283"/>
      <c r="AB77" s="129"/>
      <c r="AC77" s="214"/>
      <c r="AD77" s="219"/>
      <c r="AE77" s="219"/>
      <c r="AF77" s="219"/>
      <c r="AG77" s="221"/>
      <c r="AH77" s="284"/>
      <c r="AI77" s="217"/>
      <c r="AJ77" s="283"/>
      <c r="AK77" s="221"/>
    </row>
    <row r="78" ht="18.0" customHeight="1">
      <c r="A78" s="10"/>
      <c r="B78" s="213"/>
      <c r="C78" s="77"/>
      <c r="D78" s="77"/>
      <c r="E78" s="241"/>
      <c r="F78" s="207"/>
      <c r="G78" s="208"/>
      <c r="H78" s="201"/>
      <c r="I78" s="129"/>
      <c r="J78" s="218"/>
      <c r="K78" s="215"/>
      <c r="L78" s="215"/>
      <c r="M78" s="215"/>
      <c r="N78" s="215"/>
      <c r="O78" s="216"/>
      <c r="P78" s="216"/>
      <c r="Q78" s="246"/>
      <c r="R78" s="220"/>
      <c r="S78" s="220"/>
      <c r="T78" s="336"/>
      <c r="U78" s="129"/>
      <c r="V78" s="214"/>
      <c r="W78" s="219"/>
      <c r="X78" s="219"/>
      <c r="Y78" s="219"/>
      <c r="Z78" s="221"/>
      <c r="AA78" s="283"/>
      <c r="AB78" s="129"/>
      <c r="AC78" s="214"/>
      <c r="AD78" s="219"/>
      <c r="AE78" s="219"/>
      <c r="AF78" s="219"/>
      <c r="AG78" s="221"/>
      <c r="AH78" s="284"/>
      <c r="AI78" s="217"/>
      <c r="AJ78" s="283"/>
      <c r="AK78" s="221"/>
    </row>
    <row r="79" ht="18.0" customHeight="1">
      <c r="A79" s="10"/>
      <c r="B79" s="213"/>
      <c r="C79" s="77"/>
      <c r="D79" s="77"/>
      <c r="E79" s="241"/>
      <c r="F79" s="207"/>
      <c r="G79" s="208"/>
      <c r="H79" s="201"/>
      <c r="I79" s="129"/>
      <c r="J79" s="228" t="s">
        <v>196</v>
      </c>
      <c r="K79" s="327"/>
      <c r="L79" s="327"/>
      <c r="M79" s="327"/>
      <c r="N79" s="327"/>
      <c r="O79" s="328"/>
      <c r="P79" s="328"/>
      <c r="Q79" s="329"/>
      <c r="R79" s="222" t="s">
        <v>197</v>
      </c>
      <c r="S79" s="248">
        <f>L55-SUM(P58:P77)</f>
        <v>0</v>
      </c>
      <c r="T79" s="330"/>
      <c r="U79" s="10"/>
      <c r="V79" s="214"/>
      <c r="W79" s="219"/>
      <c r="X79" s="219"/>
      <c r="Y79" s="219"/>
      <c r="Z79" s="221"/>
      <c r="AA79" s="283"/>
      <c r="AB79" s="129"/>
      <c r="AC79" s="214"/>
      <c r="AD79" s="219"/>
      <c r="AE79" s="219"/>
      <c r="AF79" s="219"/>
      <c r="AG79" s="221"/>
      <c r="AH79" s="284"/>
      <c r="AI79" s="217"/>
      <c r="AJ79" s="283"/>
      <c r="AK79" s="221"/>
    </row>
    <row r="80" ht="18.0" customHeight="1">
      <c r="A80" s="10"/>
      <c r="B80" s="213"/>
      <c r="C80" s="77"/>
      <c r="D80" s="77"/>
      <c r="E80" s="241"/>
      <c r="F80" s="207"/>
      <c r="G80" s="208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219"/>
      <c r="W80" s="129"/>
      <c r="X80" s="129"/>
      <c r="Y80" s="219"/>
      <c r="Z80" s="221"/>
      <c r="AA80" s="283"/>
      <c r="AB80" s="129"/>
      <c r="AC80" s="214"/>
      <c r="AD80" s="219"/>
      <c r="AE80" s="219"/>
      <c r="AF80" s="219"/>
      <c r="AG80" s="221"/>
      <c r="AH80" s="284"/>
      <c r="AI80" s="217"/>
      <c r="AJ80" s="283"/>
      <c r="AK80" s="221"/>
    </row>
    <row r="81" ht="18.0" customHeight="1">
      <c r="A81" s="10"/>
      <c r="B81" s="213"/>
      <c r="C81" s="77"/>
      <c r="D81" s="77"/>
      <c r="E81" s="241"/>
      <c r="F81" s="207"/>
      <c r="G81" s="208"/>
      <c r="H81" s="201"/>
      <c r="I81" s="129"/>
      <c r="J81" s="198"/>
      <c r="K81" s="77"/>
      <c r="L81" s="77"/>
      <c r="M81" s="77"/>
      <c r="N81" s="321"/>
      <c r="O81" s="196"/>
      <c r="P81" s="237"/>
      <c r="Q81" s="237"/>
      <c r="R81" s="238" t="str">
        <f t="shared" ref="R81:R300" si="22">IF(P81="","",P81-Q81)</f>
        <v/>
      </c>
      <c r="S81" s="238" t="str">
        <f>IF(R81="","",S79-R81)</f>
        <v/>
      </c>
      <c r="T81" s="325"/>
      <c r="U81" s="10"/>
      <c r="V81" s="219"/>
      <c r="W81" s="219"/>
      <c r="X81" s="219"/>
      <c r="Y81" s="219"/>
      <c r="Z81" s="221"/>
      <c r="AA81" s="283"/>
      <c r="AB81" s="129"/>
      <c r="AC81" s="214"/>
      <c r="AD81" s="219"/>
      <c r="AE81" s="219"/>
      <c r="AF81" s="219"/>
      <c r="AG81" s="221"/>
      <c r="AH81" s="284"/>
      <c r="AI81" s="217"/>
      <c r="AJ81" s="283"/>
      <c r="AK81" s="221"/>
    </row>
    <row r="82" ht="18.0" customHeight="1">
      <c r="A82" s="10"/>
      <c r="B82" s="213"/>
      <c r="C82" s="77"/>
      <c r="D82" s="77"/>
      <c r="E82" s="241"/>
      <c r="F82" s="207"/>
      <c r="G82" s="208"/>
      <c r="H82" s="201"/>
      <c r="I82" s="129"/>
      <c r="J82" s="198"/>
      <c r="K82" s="77"/>
      <c r="L82" s="77"/>
      <c r="M82" s="77"/>
      <c r="N82" s="241"/>
      <c r="O82" s="208"/>
      <c r="P82" s="237"/>
      <c r="Q82" s="237"/>
      <c r="R82" s="238" t="str">
        <f t="shared" si="22"/>
        <v/>
      </c>
      <c r="S82" s="238" t="str">
        <f t="shared" ref="S82:S300" si="23">IF(R82="","",S81-R82)</f>
        <v/>
      </c>
      <c r="T82" s="325"/>
      <c r="U82" s="10"/>
      <c r="V82" s="217"/>
      <c r="W82" s="250"/>
      <c r="X82" s="251"/>
      <c r="Y82" s="251"/>
      <c r="Z82" s="221"/>
      <c r="AA82" s="283"/>
      <c r="AB82" s="129"/>
      <c r="AC82" s="214"/>
      <c r="AD82" s="219"/>
      <c r="AE82" s="219"/>
      <c r="AF82" s="219"/>
      <c r="AG82" s="221"/>
      <c r="AH82" s="284"/>
      <c r="AI82" s="217"/>
      <c r="AJ82" s="283"/>
      <c r="AK82" s="221"/>
    </row>
    <row r="83" ht="18.0" customHeight="1">
      <c r="A83" s="10"/>
      <c r="B83" s="213"/>
      <c r="C83" s="77"/>
      <c r="D83" s="77"/>
      <c r="E83" s="241"/>
      <c r="F83" s="207"/>
      <c r="G83" s="208"/>
      <c r="H83" s="201"/>
      <c r="I83" s="129"/>
      <c r="J83" s="198"/>
      <c r="K83" s="77"/>
      <c r="L83" s="77"/>
      <c r="M83" s="77"/>
      <c r="N83" s="241"/>
      <c r="O83" s="208"/>
      <c r="P83" s="237"/>
      <c r="Q83" s="237"/>
      <c r="R83" s="238" t="str">
        <f t="shared" si="22"/>
        <v/>
      </c>
      <c r="S83" s="238" t="str">
        <f t="shared" si="23"/>
        <v/>
      </c>
      <c r="T83" s="325"/>
      <c r="U83" s="10"/>
      <c r="V83" s="217"/>
      <c r="W83" s="250"/>
      <c r="X83" s="251"/>
      <c r="Y83" s="251"/>
      <c r="Z83" s="221"/>
      <c r="AA83" s="283"/>
      <c r="AB83" s="129"/>
      <c r="AC83" s="214"/>
      <c r="AD83" s="219"/>
      <c r="AE83" s="219"/>
      <c r="AF83" s="219"/>
      <c r="AG83" s="221"/>
      <c r="AH83" s="284"/>
      <c r="AI83" s="217"/>
      <c r="AJ83" s="283"/>
      <c r="AK83" s="221"/>
    </row>
    <row r="84" ht="18.0" customHeight="1">
      <c r="A84" s="10"/>
      <c r="B84" s="213"/>
      <c r="C84" s="77"/>
      <c r="D84" s="77"/>
      <c r="E84" s="241"/>
      <c r="F84" s="207"/>
      <c r="G84" s="208"/>
      <c r="H84" s="201"/>
      <c r="I84" s="129"/>
      <c r="J84" s="198"/>
      <c r="K84" s="77"/>
      <c r="L84" s="77"/>
      <c r="M84" s="77"/>
      <c r="N84" s="241"/>
      <c r="O84" s="208"/>
      <c r="P84" s="237"/>
      <c r="Q84" s="237"/>
      <c r="R84" s="238" t="str">
        <f t="shared" si="22"/>
        <v/>
      </c>
      <c r="S84" s="238" t="str">
        <f t="shared" si="23"/>
        <v/>
      </c>
      <c r="T84" s="325"/>
      <c r="U84" s="10"/>
      <c r="V84" s="214"/>
      <c r="W84" s="219"/>
      <c r="X84" s="219"/>
      <c r="Y84" s="219"/>
      <c r="Z84" s="221"/>
      <c r="AA84" s="283"/>
      <c r="AB84" s="129"/>
      <c r="AC84" s="214"/>
      <c r="AD84" s="219"/>
      <c r="AE84" s="219"/>
      <c r="AF84" s="219"/>
      <c r="AG84" s="221"/>
      <c r="AH84" s="284"/>
      <c r="AI84" s="217"/>
      <c r="AJ84" s="283"/>
      <c r="AK84" s="221"/>
    </row>
    <row r="85" ht="18.0" customHeight="1">
      <c r="A85" s="10"/>
      <c r="B85" s="213"/>
      <c r="C85" s="77"/>
      <c r="D85" s="77"/>
      <c r="E85" s="241"/>
      <c r="F85" s="207"/>
      <c r="G85" s="208"/>
      <c r="H85" s="201"/>
      <c r="I85" s="129"/>
      <c r="J85" s="198"/>
      <c r="K85" s="77"/>
      <c r="L85" s="77"/>
      <c r="M85" s="77"/>
      <c r="N85" s="241"/>
      <c r="O85" s="208"/>
      <c r="P85" s="237"/>
      <c r="Q85" s="237"/>
      <c r="R85" s="238" t="str">
        <f t="shared" si="22"/>
        <v/>
      </c>
      <c r="S85" s="238" t="str">
        <f t="shared" si="23"/>
        <v/>
      </c>
      <c r="T85" s="325"/>
      <c r="U85" s="10"/>
      <c r="V85" s="214"/>
      <c r="W85" s="219"/>
      <c r="X85" s="219"/>
      <c r="Y85" s="219"/>
      <c r="Z85" s="221"/>
      <c r="AA85" s="283"/>
      <c r="AB85" s="129"/>
      <c r="AC85" s="214"/>
      <c r="AD85" s="219"/>
      <c r="AE85" s="219"/>
      <c r="AF85" s="219"/>
      <c r="AG85" s="221"/>
      <c r="AH85" s="284"/>
      <c r="AI85" s="217"/>
      <c r="AJ85" s="283"/>
      <c r="AK85" s="221"/>
    </row>
    <row r="86" ht="18.0" customHeight="1">
      <c r="A86" s="10"/>
      <c r="B86" s="213"/>
      <c r="C86" s="77"/>
      <c r="D86" s="77"/>
      <c r="E86" s="241"/>
      <c r="F86" s="207"/>
      <c r="G86" s="208"/>
      <c r="H86" s="201"/>
      <c r="I86" s="129"/>
      <c r="J86" s="198"/>
      <c r="K86" s="77"/>
      <c r="L86" s="77"/>
      <c r="M86" s="77"/>
      <c r="N86" s="241"/>
      <c r="O86" s="208"/>
      <c r="P86" s="237"/>
      <c r="Q86" s="237"/>
      <c r="R86" s="238" t="str">
        <f t="shared" si="22"/>
        <v/>
      </c>
      <c r="S86" s="238" t="str">
        <f t="shared" si="23"/>
        <v/>
      </c>
      <c r="T86" s="325"/>
      <c r="U86" s="10"/>
      <c r="V86" s="214"/>
      <c r="W86" s="219"/>
      <c r="X86" s="219"/>
      <c r="Y86" s="219"/>
      <c r="Z86" s="221"/>
      <c r="AA86" s="283"/>
      <c r="AB86" s="129"/>
      <c r="AC86" s="214"/>
      <c r="AD86" s="219"/>
      <c r="AE86" s="219"/>
      <c r="AF86" s="219"/>
      <c r="AG86" s="221"/>
      <c r="AH86" s="284"/>
      <c r="AI86" s="217"/>
      <c r="AJ86" s="283"/>
      <c r="AK86" s="221"/>
    </row>
    <row r="87" ht="18.0" customHeight="1">
      <c r="A87" s="10"/>
      <c r="B87" s="213"/>
      <c r="C87" s="77"/>
      <c r="D87" s="77"/>
      <c r="E87" s="241"/>
      <c r="F87" s="207"/>
      <c r="G87" s="208"/>
      <c r="H87" s="201"/>
      <c r="I87" s="129"/>
      <c r="J87" s="198"/>
      <c r="K87" s="77"/>
      <c r="L87" s="77"/>
      <c r="M87" s="77"/>
      <c r="N87" s="241"/>
      <c r="O87" s="208"/>
      <c r="P87" s="237"/>
      <c r="Q87" s="237"/>
      <c r="R87" s="238" t="str">
        <f t="shared" si="22"/>
        <v/>
      </c>
      <c r="S87" s="238" t="str">
        <f t="shared" si="23"/>
        <v/>
      </c>
      <c r="T87" s="325"/>
      <c r="U87" s="10"/>
      <c r="V87" s="214"/>
      <c r="W87" s="219"/>
      <c r="X87" s="219"/>
      <c r="Y87" s="219"/>
      <c r="Z87" s="221"/>
      <c r="AA87" s="283"/>
      <c r="AB87" s="129"/>
      <c r="AC87" s="214"/>
      <c r="AD87" s="219"/>
      <c r="AE87" s="219"/>
      <c r="AF87" s="219"/>
      <c r="AG87" s="221"/>
      <c r="AH87" s="284"/>
      <c r="AI87" s="217"/>
      <c r="AJ87" s="283"/>
      <c r="AK87" s="221"/>
    </row>
    <row r="88" ht="18.0" customHeight="1">
      <c r="A88" s="10"/>
      <c r="B88" s="213"/>
      <c r="C88" s="77"/>
      <c r="D88" s="77"/>
      <c r="E88" s="241"/>
      <c r="F88" s="207"/>
      <c r="G88" s="208"/>
      <c r="H88" s="201"/>
      <c r="I88" s="129"/>
      <c r="J88" s="198"/>
      <c r="K88" s="77"/>
      <c r="L88" s="77"/>
      <c r="M88" s="77"/>
      <c r="N88" s="241"/>
      <c r="O88" s="208"/>
      <c r="P88" s="237"/>
      <c r="Q88" s="237"/>
      <c r="R88" s="238" t="str">
        <f t="shared" si="22"/>
        <v/>
      </c>
      <c r="S88" s="238" t="str">
        <f t="shared" si="23"/>
        <v/>
      </c>
      <c r="T88" s="325"/>
      <c r="U88" s="10"/>
      <c r="V88" s="214"/>
      <c r="W88" s="219"/>
      <c r="X88" s="219"/>
      <c r="Y88" s="219"/>
      <c r="Z88" s="221"/>
      <c r="AA88" s="283"/>
      <c r="AB88" s="129"/>
      <c r="AC88" s="214"/>
      <c r="AD88" s="219"/>
      <c r="AE88" s="219"/>
      <c r="AF88" s="219"/>
      <c r="AG88" s="221"/>
      <c r="AH88" s="284"/>
      <c r="AI88" s="217"/>
      <c r="AJ88" s="283"/>
      <c r="AK88" s="221"/>
    </row>
    <row r="89" ht="18.0" customHeight="1">
      <c r="A89" s="10"/>
      <c r="B89" s="213"/>
      <c r="C89" s="77"/>
      <c r="D89" s="77"/>
      <c r="E89" s="241"/>
      <c r="F89" s="207"/>
      <c r="G89" s="208"/>
      <c r="H89" s="201"/>
      <c r="I89" s="129"/>
      <c r="J89" s="198"/>
      <c r="K89" s="77"/>
      <c r="L89" s="77"/>
      <c r="M89" s="77"/>
      <c r="N89" s="241"/>
      <c r="O89" s="208"/>
      <c r="P89" s="237"/>
      <c r="Q89" s="237"/>
      <c r="R89" s="238" t="str">
        <f t="shared" si="22"/>
        <v/>
      </c>
      <c r="S89" s="238" t="str">
        <f t="shared" si="23"/>
        <v/>
      </c>
      <c r="T89" s="325"/>
      <c r="U89" s="10"/>
      <c r="V89" s="214"/>
      <c r="W89" s="219"/>
      <c r="X89" s="219"/>
      <c r="Y89" s="219"/>
      <c r="Z89" s="221"/>
      <c r="AA89" s="283"/>
      <c r="AB89" s="129"/>
      <c r="AC89" s="214"/>
      <c r="AD89" s="219"/>
      <c r="AE89" s="219"/>
      <c r="AF89" s="219"/>
      <c r="AG89" s="221"/>
      <c r="AH89" s="284"/>
      <c r="AI89" s="217"/>
      <c r="AJ89" s="283"/>
      <c r="AK89" s="221"/>
    </row>
    <row r="90" ht="18.0" customHeight="1">
      <c r="A90" s="10"/>
      <c r="B90" s="213"/>
      <c r="C90" s="77"/>
      <c r="D90" s="77"/>
      <c r="E90" s="241"/>
      <c r="F90" s="207"/>
      <c r="G90" s="208"/>
      <c r="H90" s="201"/>
      <c r="I90" s="129"/>
      <c r="J90" s="198"/>
      <c r="K90" s="77"/>
      <c r="L90" s="77"/>
      <c r="M90" s="77"/>
      <c r="N90" s="241"/>
      <c r="O90" s="208"/>
      <c r="P90" s="237"/>
      <c r="Q90" s="237"/>
      <c r="R90" s="238" t="str">
        <f t="shared" si="22"/>
        <v/>
      </c>
      <c r="S90" s="238" t="str">
        <f t="shared" si="23"/>
        <v/>
      </c>
      <c r="T90" s="325"/>
      <c r="U90" s="10"/>
      <c r="V90" s="214"/>
      <c r="W90" s="219"/>
      <c r="X90" s="219"/>
      <c r="Y90" s="219"/>
      <c r="Z90" s="221"/>
      <c r="AA90" s="283"/>
      <c r="AB90" s="129"/>
      <c r="AC90" s="214"/>
      <c r="AD90" s="219"/>
      <c r="AE90" s="219"/>
      <c r="AF90" s="219"/>
      <c r="AG90" s="221"/>
      <c r="AH90" s="284"/>
      <c r="AI90" s="217"/>
      <c r="AJ90" s="283"/>
      <c r="AK90" s="221"/>
    </row>
    <row r="91" ht="18.0" customHeight="1">
      <c r="A91" s="10"/>
      <c r="B91" s="213"/>
      <c r="C91" s="77"/>
      <c r="D91" s="77"/>
      <c r="E91" s="241"/>
      <c r="F91" s="207"/>
      <c r="G91" s="208"/>
      <c r="H91" s="201"/>
      <c r="I91" s="129"/>
      <c r="J91" s="198"/>
      <c r="K91" s="77"/>
      <c r="L91" s="77"/>
      <c r="M91" s="77"/>
      <c r="N91" s="241"/>
      <c r="O91" s="208"/>
      <c r="P91" s="237"/>
      <c r="Q91" s="237"/>
      <c r="R91" s="238" t="str">
        <f t="shared" si="22"/>
        <v/>
      </c>
      <c r="S91" s="238" t="str">
        <f t="shared" si="23"/>
        <v/>
      </c>
      <c r="T91" s="325"/>
      <c r="U91" s="10"/>
      <c r="V91" s="214"/>
      <c r="W91" s="219"/>
      <c r="X91" s="219"/>
      <c r="Y91" s="219"/>
      <c r="Z91" s="221"/>
      <c r="AA91" s="283"/>
      <c r="AB91" s="129"/>
      <c r="AC91" s="214"/>
      <c r="AD91" s="219"/>
      <c r="AE91" s="219"/>
      <c r="AF91" s="219"/>
      <c r="AG91" s="221"/>
      <c r="AH91" s="284"/>
      <c r="AI91" s="217"/>
      <c r="AJ91" s="283"/>
      <c r="AK91" s="221"/>
    </row>
    <row r="92" ht="18.0" customHeight="1">
      <c r="A92" s="10"/>
      <c r="B92" s="213"/>
      <c r="C92" s="77"/>
      <c r="D92" s="77"/>
      <c r="E92" s="241"/>
      <c r="F92" s="207"/>
      <c r="G92" s="208"/>
      <c r="H92" s="201"/>
      <c r="I92" s="129"/>
      <c r="J92" s="198"/>
      <c r="K92" s="77"/>
      <c r="L92" s="77"/>
      <c r="M92" s="77"/>
      <c r="N92" s="241"/>
      <c r="O92" s="208"/>
      <c r="P92" s="237"/>
      <c r="Q92" s="237"/>
      <c r="R92" s="238" t="str">
        <f t="shared" si="22"/>
        <v/>
      </c>
      <c r="S92" s="238" t="str">
        <f t="shared" si="23"/>
        <v/>
      </c>
      <c r="T92" s="325"/>
      <c r="U92" s="10"/>
      <c r="V92" s="214"/>
      <c r="W92" s="219"/>
      <c r="X92" s="219"/>
      <c r="Y92" s="219"/>
      <c r="Z92" s="221"/>
      <c r="AA92" s="283"/>
      <c r="AB92" s="129"/>
      <c r="AC92" s="214"/>
      <c r="AD92" s="219"/>
      <c r="AE92" s="219"/>
      <c r="AF92" s="219"/>
      <c r="AG92" s="221"/>
      <c r="AH92" s="284"/>
      <c r="AI92" s="217"/>
      <c r="AJ92" s="283"/>
      <c r="AK92" s="221"/>
    </row>
    <row r="93" ht="18.0" customHeight="1">
      <c r="A93" s="10"/>
      <c r="B93" s="213"/>
      <c r="C93" s="77"/>
      <c r="D93" s="77"/>
      <c r="E93" s="241"/>
      <c r="F93" s="207"/>
      <c r="G93" s="208"/>
      <c r="H93" s="201"/>
      <c r="I93" s="129"/>
      <c r="J93" s="198"/>
      <c r="K93" s="77"/>
      <c r="L93" s="77"/>
      <c r="M93" s="77"/>
      <c r="N93" s="241"/>
      <c r="O93" s="208"/>
      <c r="P93" s="237"/>
      <c r="Q93" s="237"/>
      <c r="R93" s="238" t="str">
        <f t="shared" si="22"/>
        <v/>
      </c>
      <c r="S93" s="238" t="str">
        <f t="shared" si="23"/>
        <v/>
      </c>
      <c r="T93" s="325"/>
      <c r="U93" s="10"/>
      <c r="V93" s="214"/>
      <c r="W93" s="219"/>
      <c r="X93" s="219"/>
      <c r="Y93" s="219"/>
      <c r="Z93" s="221"/>
      <c r="AA93" s="283"/>
      <c r="AB93" s="129"/>
      <c r="AC93" s="214"/>
      <c r="AD93" s="219"/>
      <c r="AE93" s="219"/>
      <c r="AF93" s="219"/>
      <c r="AG93" s="221"/>
      <c r="AH93" s="284"/>
      <c r="AI93" s="217"/>
      <c r="AJ93" s="283"/>
      <c r="AK93" s="221"/>
    </row>
    <row r="94" ht="18.0" customHeight="1">
      <c r="A94" s="10"/>
      <c r="B94" s="213"/>
      <c r="C94" s="77"/>
      <c r="D94" s="77"/>
      <c r="E94" s="241"/>
      <c r="F94" s="207"/>
      <c r="G94" s="208"/>
      <c r="H94" s="201"/>
      <c r="I94" s="129"/>
      <c r="J94" s="198"/>
      <c r="K94" s="77"/>
      <c r="L94" s="77"/>
      <c r="M94" s="77"/>
      <c r="N94" s="241"/>
      <c r="O94" s="208"/>
      <c r="P94" s="237"/>
      <c r="Q94" s="237"/>
      <c r="R94" s="238" t="str">
        <f t="shared" si="22"/>
        <v/>
      </c>
      <c r="S94" s="238" t="str">
        <f t="shared" si="23"/>
        <v/>
      </c>
      <c r="T94" s="325"/>
      <c r="U94" s="10"/>
      <c r="V94" s="214"/>
      <c r="W94" s="219"/>
      <c r="X94" s="219"/>
      <c r="Y94" s="219"/>
      <c r="Z94" s="221"/>
      <c r="AA94" s="283"/>
      <c r="AB94" s="129"/>
      <c r="AC94" s="214"/>
      <c r="AD94" s="219"/>
      <c r="AE94" s="219"/>
      <c r="AF94" s="219"/>
      <c r="AG94" s="221"/>
      <c r="AH94" s="284"/>
      <c r="AI94" s="217"/>
      <c r="AJ94" s="283"/>
      <c r="AK94" s="221"/>
    </row>
    <row r="95" ht="18.0" customHeight="1">
      <c r="A95" s="10"/>
      <c r="B95" s="213"/>
      <c r="C95" s="77"/>
      <c r="D95" s="77"/>
      <c r="E95" s="241"/>
      <c r="F95" s="207"/>
      <c r="G95" s="208"/>
      <c r="H95" s="201"/>
      <c r="I95" s="129"/>
      <c r="J95" s="198"/>
      <c r="K95" s="77"/>
      <c r="L95" s="77"/>
      <c r="M95" s="77"/>
      <c r="N95" s="241"/>
      <c r="O95" s="208"/>
      <c r="P95" s="237"/>
      <c r="Q95" s="237"/>
      <c r="R95" s="238" t="str">
        <f t="shared" si="22"/>
        <v/>
      </c>
      <c r="S95" s="238" t="str">
        <f t="shared" si="23"/>
        <v/>
      </c>
      <c r="T95" s="325"/>
      <c r="U95" s="10"/>
      <c r="V95" s="214"/>
      <c r="W95" s="219"/>
      <c r="X95" s="219"/>
      <c r="Y95" s="219"/>
      <c r="Z95" s="221"/>
      <c r="AA95" s="283"/>
      <c r="AB95" s="129"/>
      <c r="AC95" s="214"/>
      <c r="AD95" s="219"/>
      <c r="AE95" s="219"/>
      <c r="AF95" s="219"/>
      <c r="AG95" s="221"/>
      <c r="AH95" s="284"/>
      <c r="AI95" s="217"/>
      <c r="AJ95" s="283"/>
      <c r="AK95" s="221"/>
    </row>
    <row r="96" ht="18.0" customHeight="1">
      <c r="A96" s="10"/>
      <c r="B96" s="213"/>
      <c r="C96" s="77"/>
      <c r="D96" s="77"/>
      <c r="E96" s="241"/>
      <c r="F96" s="207"/>
      <c r="G96" s="208"/>
      <c r="H96" s="201"/>
      <c r="I96" s="129"/>
      <c r="J96" s="198"/>
      <c r="K96" s="77"/>
      <c r="L96" s="77"/>
      <c r="M96" s="77"/>
      <c r="N96" s="241"/>
      <c r="O96" s="208"/>
      <c r="P96" s="237"/>
      <c r="Q96" s="237"/>
      <c r="R96" s="238" t="str">
        <f t="shared" si="22"/>
        <v/>
      </c>
      <c r="S96" s="238" t="str">
        <f t="shared" si="23"/>
        <v/>
      </c>
      <c r="T96" s="325"/>
      <c r="U96" s="10"/>
      <c r="V96" s="214"/>
      <c r="W96" s="219"/>
      <c r="X96" s="219"/>
      <c r="Y96" s="219"/>
      <c r="Z96" s="221"/>
      <c r="AA96" s="283"/>
      <c r="AB96" s="129"/>
      <c r="AC96" s="214"/>
      <c r="AD96" s="219"/>
      <c r="AE96" s="219"/>
      <c r="AF96" s="219"/>
      <c r="AG96" s="221"/>
      <c r="AH96" s="284"/>
      <c r="AI96" s="217"/>
      <c r="AJ96" s="283"/>
      <c r="AK96" s="221"/>
    </row>
    <row r="97" ht="18.0" customHeight="1">
      <c r="A97" s="10"/>
      <c r="B97" s="213"/>
      <c r="C97" s="77"/>
      <c r="D97" s="77"/>
      <c r="E97" s="241"/>
      <c r="F97" s="207"/>
      <c r="G97" s="208"/>
      <c r="H97" s="201"/>
      <c r="I97" s="129"/>
      <c r="J97" s="198"/>
      <c r="K97" s="77"/>
      <c r="L97" s="77"/>
      <c r="M97" s="77"/>
      <c r="N97" s="241"/>
      <c r="O97" s="208"/>
      <c r="P97" s="237"/>
      <c r="Q97" s="237"/>
      <c r="R97" s="238" t="str">
        <f t="shared" si="22"/>
        <v/>
      </c>
      <c r="S97" s="238" t="str">
        <f t="shared" si="23"/>
        <v/>
      </c>
      <c r="T97" s="325"/>
      <c r="U97" s="10"/>
      <c r="V97" s="214"/>
      <c r="W97" s="219"/>
      <c r="X97" s="219"/>
      <c r="Y97" s="219"/>
      <c r="Z97" s="221"/>
      <c r="AA97" s="283"/>
      <c r="AB97" s="129"/>
      <c r="AC97" s="214"/>
      <c r="AD97" s="219"/>
      <c r="AE97" s="219"/>
      <c r="AF97" s="219"/>
      <c r="AG97" s="221"/>
      <c r="AH97" s="284"/>
      <c r="AI97" s="217"/>
      <c r="AJ97" s="283"/>
      <c r="AK97" s="221"/>
    </row>
    <row r="98" ht="18.0" customHeight="1">
      <c r="A98" s="10"/>
      <c r="B98" s="213"/>
      <c r="C98" s="77"/>
      <c r="D98" s="77"/>
      <c r="E98" s="241"/>
      <c r="F98" s="207"/>
      <c r="G98" s="208"/>
      <c r="H98" s="201"/>
      <c r="I98" s="129"/>
      <c r="J98" s="198"/>
      <c r="K98" s="77"/>
      <c r="L98" s="77"/>
      <c r="M98" s="77"/>
      <c r="N98" s="241"/>
      <c r="O98" s="208"/>
      <c r="P98" s="237"/>
      <c r="Q98" s="237"/>
      <c r="R98" s="238" t="str">
        <f t="shared" si="22"/>
        <v/>
      </c>
      <c r="S98" s="238" t="str">
        <f t="shared" si="23"/>
        <v/>
      </c>
      <c r="T98" s="325"/>
      <c r="U98" s="10"/>
      <c r="V98" s="214"/>
      <c r="W98" s="219"/>
      <c r="X98" s="219"/>
      <c r="Y98" s="219"/>
      <c r="Z98" s="221"/>
      <c r="AA98" s="283"/>
      <c r="AB98" s="129"/>
      <c r="AC98" s="214"/>
      <c r="AD98" s="219"/>
      <c r="AE98" s="219"/>
      <c r="AF98" s="219"/>
      <c r="AG98" s="221"/>
      <c r="AH98" s="284"/>
      <c r="AI98" s="217"/>
      <c r="AJ98" s="283"/>
      <c r="AK98" s="221"/>
    </row>
    <row r="99" ht="18.0" customHeight="1">
      <c r="A99" s="10"/>
      <c r="B99" s="213"/>
      <c r="C99" s="77"/>
      <c r="D99" s="77"/>
      <c r="E99" s="241"/>
      <c r="F99" s="207"/>
      <c r="G99" s="208"/>
      <c r="H99" s="201"/>
      <c r="I99" s="129"/>
      <c r="J99" s="198"/>
      <c r="K99" s="77"/>
      <c r="L99" s="77"/>
      <c r="M99" s="77"/>
      <c r="N99" s="241"/>
      <c r="O99" s="208"/>
      <c r="P99" s="237"/>
      <c r="Q99" s="237"/>
      <c r="R99" s="238" t="str">
        <f t="shared" si="22"/>
        <v/>
      </c>
      <c r="S99" s="238" t="str">
        <f t="shared" si="23"/>
        <v/>
      </c>
      <c r="T99" s="325"/>
      <c r="U99" s="10"/>
      <c r="V99" s="214"/>
      <c r="W99" s="219"/>
      <c r="X99" s="219"/>
      <c r="Y99" s="219"/>
      <c r="Z99" s="221"/>
      <c r="AA99" s="283"/>
      <c r="AB99" s="129"/>
      <c r="AC99" s="214"/>
      <c r="AD99" s="219"/>
      <c r="AE99" s="219"/>
      <c r="AF99" s="219"/>
      <c r="AG99" s="221"/>
      <c r="AH99" s="284"/>
      <c r="AI99" s="217"/>
      <c r="AJ99" s="283"/>
      <c r="AK99" s="221"/>
    </row>
    <row r="100" ht="18.0" customHeight="1">
      <c r="A100" s="10"/>
      <c r="B100" s="213"/>
      <c r="C100" s="77"/>
      <c r="D100" s="77"/>
      <c r="E100" s="241"/>
      <c r="F100" s="207"/>
      <c r="G100" s="208"/>
      <c r="H100" s="201"/>
      <c r="I100" s="129"/>
      <c r="J100" s="198"/>
      <c r="K100" s="77"/>
      <c r="L100" s="77"/>
      <c r="M100" s="77"/>
      <c r="N100" s="241"/>
      <c r="O100" s="208"/>
      <c r="P100" s="237"/>
      <c r="Q100" s="237"/>
      <c r="R100" s="238" t="str">
        <f t="shared" si="22"/>
        <v/>
      </c>
      <c r="S100" s="238" t="str">
        <f t="shared" si="23"/>
        <v/>
      </c>
      <c r="T100" s="325"/>
      <c r="U100" s="10"/>
      <c r="V100" s="214"/>
      <c r="W100" s="219"/>
      <c r="X100" s="219"/>
      <c r="Y100" s="219"/>
      <c r="Z100" s="221"/>
      <c r="AA100" s="283"/>
      <c r="AB100" s="129"/>
      <c r="AC100" s="214"/>
      <c r="AD100" s="219"/>
      <c r="AE100" s="219"/>
      <c r="AF100" s="219"/>
      <c r="AG100" s="221"/>
      <c r="AH100" s="284"/>
      <c r="AI100" s="217"/>
      <c r="AJ100" s="283"/>
      <c r="AK100" s="221"/>
    </row>
    <row r="101" ht="18.0" customHeight="1">
      <c r="A101" s="10"/>
      <c r="B101" s="213"/>
      <c r="C101" s="77"/>
      <c r="D101" s="77"/>
      <c r="E101" s="241"/>
      <c r="F101" s="207"/>
      <c r="G101" s="208"/>
      <c r="H101" s="201"/>
      <c r="I101" s="129"/>
      <c r="J101" s="198"/>
      <c r="K101" s="77"/>
      <c r="L101" s="77"/>
      <c r="M101" s="77"/>
      <c r="N101" s="241"/>
      <c r="O101" s="208"/>
      <c r="P101" s="237"/>
      <c r="Q101" s="237"/>
      <c r="R101" s="238" t="str">
        <f t="shared" si="22"/>
        <v/>
      </c>
      <c r="S101" s="238" t="str">
        <f t="shared" si="23"/>
        <v/>
      </c>
      <c r="T101" s="325"/>
      <c r="U101" s="10"/>
      <c r="V101" s="214"/>
      <c r="W101" s="219"/>
      <c r="X101" s="219"/>
      <c r="Y101" s="219"/>
      <c r="Z101" s="221"/>
      <c r="AA101" s="283"/>
      <c r="AB101" s="129"/>
      <c r="AC101" s="214"/>
      <c r="AD101" s="219"/>
      <c r="AE101" s="219"/>
      <c r="AF101" s="219"/>
      <c r="AG101" s="221"/>
      <c r="AH101" s="284"/>
      <c r="AI101" s="217"/>
      <c r="AJ101" s="283"/>
      <c r="AK101" s="221"/>
    </row>
    <row r="102" ht="18.0" customHeight="1">
      <c r="A102" s="10"/>
      <c r="B102" s="213"/>
      <c r="C102" s="77"/>
      <c r="D102" s="77"/>
      <c r="E102" s="241"/>
      <c r="F102" s="207"/>
      <c r="G102" s="208"/>
      <c r="H102" s="201"/>
      <c r="I102" s="129"/>
      <c r="J102" s="198"/>
      <c r="K102" s="77"/>
      <c r="L102" s="77"/>
      <c r="M102" s="77"/>
      <c r="N102" s="241"/>
      <c r="O102" s="208"/>
      <c r="P102" s="237"/>
      <c r="Q102" s="237"/>
      <c r="R102" s="238" t="str">
        <f t="shared" si="22"/>
        <v/>
      </c>
      <c r="S102" s="238" t="str">
        <f t="shared" si="23"/>
        <v/>
      </c>
      <c r="T102" s="325"/>
      <c r="U102" s="10"/>
      <c r="V102" s="214"/>
      <c r="W102" s="219"/>
      <c r="X102" s="219"/>
      <c r="Y102" s="219"/>
      <c r="Z102" s="221"/>
      <c r="AA102" s="283"/>
      <c r="AB102" s="129"/>
      <c r="AC102" s="214"/>
      <c r="AD102" s="219"/>
      <c r="AE102" s="219"/>
      <c r="AF102" s="219"/>
      <c r="AG102" s="221"/>
      <c r="AH102" s="284"/>
      <c r="AI102" s="217"/>
      <c r="AJ102" s="283"/>
      <c r="AK102" s="221"/>
    </row>
    <row r="103" ht="18.0" customHeight="1">
      <c r="A103" s="10"/>
      <c r="B103" s="213"/>
      <c r="C103" s="77"/>
      <c r="D103" s="77"/>
      <c r="E103" s="241"/>
      <c r="F103" s="207"/>
      <c r="G103" s="208"/>
      <c r="H103" s="201"/>
      <c r="I103" s="129"/>
      <c r="J103" s="198"/>
      <c r="K103" s="77"/>
      <c r="L103" s="77"/>
      <c r="M103" s="77"/>
      <c r="N103" s="241"/>
      <c r="O103" s="208"/>
      <c r="P103" s="237"/>
      <c r="Q103" s="237"/>
      <c r="R103" s="238" t="str">
        <f t="shared" si="22"/>
        <v/>
      </c>
      <c r="S103" s="238" t="str">
        <f t="shared" si="23"/>
        <v/>
      </c>
      <c r="T103" s="325"/>
      <c r="U103" s="10"/>
      <c r="V103" s="214"/>
      <c r="W103" s="219"/>
      <c r="X103" s="219"/>
      <c r="Y103" s="219"/>
      <c r="Z103" s="221"/>
      <c r="AA103" s="283"/>
      <c r="AB103" s="129"/>
      <c r="AC103" s="214"/>
      <c r="AD103" s="219"/>
      <c r="AE103" s="219"/>
      <c r="AF103" s="219"/>
      <c r="AG103" s="221"/>
      <c r="AH103" s="284"/>
      <c r="AI103" s="217"/>
      <c r="AJ103" s="283"/>
      <c r="AK103" s="221"/>
    </row>
    <row r="104" ht="18.0" customHeight="1">
      <c r="A104" s="10"/>
      <c r="B104" s="213"/>
      <c r="C104" s="77"/>
      <c r="D104" s="77"/>
      <c r="E104" s="241"/>
      <c r="F104" s="207"/>
      <c r="G104" s="208"/>
      <c r="H104" s="201"/>
      <c r="I104" s="129"/>
      <c r="J104" s="198"/>
      <c r="K104" s="77"/>
      <c r="L104" s="77"/>
      <c r="M104" s="77"/>
      <c r="N104" s="241"/>
      <c r="O104" s="208"/>
      <c r="P104" s="237"/>
      <c r="Q104" s="237"/>
      <c r="R104" s="238" t="str">
        <f t="shared" si="22"/>
        <v/>
      </c>
      <c r="S104" s="238" t="str">
        <f t="shared" si="23"/>
        <v/>
      </c>
      <c r="T104" s="325"/>
      <c r="U104" s="10"/>
      <c r="V104" s="214"/>
      <c r="W104" s="219"/>
      <c r="X104" s="219"/>
      <c r="Y104" s="219"/>
      <c r="Z104" s="221"/>
      <c r="AA104" s="283"/>
      <c r="AB104" s="129"/>
      <c r="AC104" s="214"/>
      <c r="AD104" s="219"/>
      <c r="AE104" s="219"/>
      <c r="AF104" s="219"/>
      <c r="AG104" s="221"/>
      <c r="AH104" s="284"/>
      <c r="AI104" s="217"/>
      <c r="AJ104" s="283"/>
      <c r="AK104" s="221"/>
    </row>
    <row r="105" ht="18.0" customHeight="1">
      <c r="A105" s="10"/>
      <c r="B105" s="213"/>
      <c r="C105" s="77"/>
      <c r="D105" s="77"/>
      <c r="E105" s="241"/>
      <c r="F105" s="207"/>
      <c r="G105" s="208"/>
      <c r="H105" s="201"/>
      <c r="I105" s="129"/>
      <c r="J105" s="198"/>
      <c r="K105" s="77"/>
      <c r="L105" s="77"/>
      <c r="M105" s="77"/>
      <c r="N105" s="241"/>
      <c r="O105" s="208"/>
      <c r="P105" s="237"/>
      <c r="Q105" s="237"/>
      <c r="R105" s="238" t="str">
        <f t="shared" si="22"/>
        <v/>
      </c>
      <c r="S105" s="238" t="str">
        <f t="shared" si="23"/>
        <v/>
      </c>
      <c r="T105" s="325"/>
      <c r="U105" s="10"/>
      <c r="V105" s="214"/>
      <c r="W105" s="219"/>
      <c r="X105" s="219"/>
      <c r="Y105" s="219"/>
      <c r="Z105" s="221"/>
      <c r="AA105" s="283"/>
      <c r="AB105" s="129"/>
      <c r="AC105" s="214"/>
      <c r="AD105" s="219"/>
      <c r="AE105" s="219"/>
      <c r="AF105" s="219"/>
      <c r="AG105" s="221"/>
      <c r="AH105" s="284"/>
      <c r="AI105" s="217"/>
      <c r="AJ105" s="283"/>
      <c r="AK105" s="221"/>
    </row>
    <row r="106" ht="18.0" customHeight="1">
      <c r="A106" s="10"/>
      <c r="B106" s="213"/>
      <c r="C106" s="77"/>
      <c r="D106" s="77"/>
      <c r="E106" s="241"/>
      <c r="F106" s="207"/>
      <c r="G106" s="208"/>
      <c r="H106" s="201"/>
      <c r="I106" s="129"/>
      <c r="J106" s="198"/>
      <c r="K106" s="77"/>
      <c r="L106" s="77"/>
      <c r="M106" s="77"/>
      <c r="N106" s="241"/>
      <c r="O106" s="208"/>
      <c r="P106" s="237"/>
      <c r="Q106" s="237"/>
      <c r="R106" s="238" t="str">
        <f t="shared" si="22"/>
        <v/>
      </c>
      <c r="S106" s="238" t="str">
        <f t="shared" si="23"/>
        <v/>
      </c>
      <c r="T106" s="325"/>
      <c r="U106" s="10"/>
      <c r="V106" s="214"/>
      <c r="W106" s="219"/>
      <c r="X106" s="219"/>
      <c r="Y106" s="219"/>
      <c r="Z106" s="221"/>
      <c r="AA106" s="283"/>
      <c r="AB106" s="129"/>
      <c r="AC106" s="214"/>
      <c r="AD106" s="219"/>
      <c r="AE106" s="219"/>
      <c r="AF106" s="219"/>
      <c r="AG106" s="221"/>
      <c r="AH106" s="284"/>
      <c r="AI106" s="217"/>
      <c r="AJ106" s="283"/>
      <c r="AK106" s="221"/>
    </row>
    <row r="107" ht="18.0" customHeight="1">
      <c r="A107" s="10"/>
      <c r="B107" s="213"/>
      <c r="C107" s="77"/>
      <c r="D107" s="77"/>
      <c r="E107" s="241"/>
      <c r="F107" s="207"/>
      <c r="G107" s="208"/>
      <c r="H107" s="201"/>
      <c r="I107" s="129"/>
      <c r="J107" s="198"/>
      <c r="K107" s="77"/>
      <c r="L107" s="77"/>
      <c r="M107" s="77"/>
      <c r="N107" s="241"/>
      <c r="O107" s="208"/>
      <c r="P107" s="237"/>
      <c r="Q107" s="237"/>
      <c r="R107" s="238" t="str">
        <f t="shared" si="22"/>
        <v/>
      </c>
      <c r="S107" s="238" t="str">
        <f t="shared" si="23"/>
        <v/>
      </c>
      <c r="T107" s="325"/>
      <c r="U107" s="10"/>
      <c r="V107" s="214"/>
      <c r="W107" s="219"/>
      <c r="X107" s="219"/>
      <c r="Y107" s="219"/>
      <c r="Z107" s="221"/>
      <c r="AA107" s="283"/>
      <c r="AB107" s="129"/>
      <c r="AC107" s="214"/>
      <c r="AD107" s="219"/>
      <c r="AE107" s="219"/>
      <c r="AF107" s="219"/>
      <c r="AG107" s="221"/>
      <c r="AH107" s="284"/>
      <c r="AI107" s="217"/>
      <c r="AJ107" s="283"/>
      <c r="AK107" s="221"/>
    </row>
    <row r="108" ht="18.0" customHeight="1">
      <c r="A108" s="10"/>
      <c r="B108" s="213"/>
      <c r="C108" s="77"/>
      <c r="D108" s="77"/>
      <c r="E108" s="241"/>
      <c r="F108" s="207"/>
      <c r="G108" s="208"/>
      <c r="H108" s="201"/>
      <c r="I108" s="129"/>
      <c r="J108" s="198"/>
      <c r="K108" s="77"/>
      <c r="L108" s="77"/>
      <c r="M108" s="77"/>
      <c r="N108" s="241"/>
      <c r="O108" s="208"/>
      <c r="P108" s="237"/>
      <c r="Q108" s="237"/>
      <c r="R108" s="238" t="str">
        <f t="shared" si="22"/>
        <v/>
      </c>
      <c r="S108" s="238" t="str">
        <f t="shared" si="23"/>
        <v/>
      </c>
      <c r="T108" s="325"/>
      <c r="U108" s="10"/>
      <c r="V108" s="214"/>
      <c r="W108" s="219"/>
      <c r="X108" s="219"/>
      <c r="Y108" s="219"/>
      <c r="Z108" s="221"/>
      <c r="AA108" s="283"/>
      <c r="AB108" s="129"/>
      <c r="AC108" s="214"/>
      <c r="AD108" s="219"/>
      <c r="AE108" s="219"/>
      <c r="AF108" s="219"/>
      <c r="AG108" s="221"/>
      <c r="AH108" s="284"/>
      <c r="AI108" s="217"/>
      <c r="AJ108" s="283"/>
      <c r="AK108" s="221"/>
    </row>
    <row r="109" ht="18.0" customHeight="1">
      <c r="A109" s="10"/>
      <c r="B109" s="213"/>
      <c r="C109" s="77"/>
      <c r="D109" s="77"/>
      <c r="E109" s="241"/>
      <c r="F109" s="207"/>
      <c r="G109" s="208"/>
      <c r="H109" s="201"/>
      <c r="I109" s="129"/>
      <c r="J109" s="198"/>
      <c r="K109" s="77"/>
      <c r="L109" s="77"/>
      <c r="M109" s="77"/>
      <c r="N109" s="241"/>
      <c r="O109" s="208"/>
      <c r="P109" s="237"/>
      <c r="Q109" s="237"/>
      <c r="R109" s="238" t="str">
        <f t="shared" si="22"/>
        <v/>
      </c>
      <c r="S109" s="238" t="str">
        <f t="shared" si="23"/>
        <v/>
      </c>
      <c r="T109" s="325"/>
      <c r="U109" s="10"/>
      <c r="V109" s="214"/>
      <c r="W109" s="219"/>
      <c r="X109" s="219"/>
      <c r="Y109" s="219"/>
      <c r="Z109" s="221"/>
      <c r="AA109" s="283"/>
      <c r="AB109" s="129"/>
      <c r="AC109" s="214"/>
      <c r="AD109" s="219"/>
      <c r="AE109" s="219"/>
      <c r="AF109" s="219"/>
      <c r="AG109" s="221"/>
      <c r="AH109" s="284"/>
      <c r="AI109" s="217"/>
      <c r="AJ109" s="283"/>
      <c r="AK109" s="221"/>
    </row>
    <row r="110" ht="18.0" customHeight="1">
      <c r="A110" s="10"/>
      <c r="B110" s="213"/>
      <c r="C110" s="77"/>
      <c r="D110" s="77"/>
      <c r="E110" s="241"/>
      <c r="F110" s="207"/>
      <c r="G110" s="208"/>
      <c r="H110" s="201"/>
      <c r="I110" s="129"/>
      <c r="J110" s="198"/>
      <c r="K110" s="77"/>
      <c r="L110" s="77"/>
      <c r="M110" s="77"/>
      <c r="N110" s="241"/>
      <c r="O110" s="208"/>
      <c r="P110" s="237"/>
      <c r="Q110" s="237"/>
      <c r="R110" s="238" t="str">
        <f t="shared" si="22"/>
        <v/>
      </c>
      <c r="S110" s="238" t="str">
        <f t="shared" si="23"/>
        <v/>
      </c>
      <c r="T110" s="325"/>
      <c r="U110" s="10"/>
      <c r="V110" s="214"/>
      <c r="W110" s="219"/>
      <c r="X110" s="219"/>
      <c r="Y110" s="219"/>
      <c r="Z110" s="221"/>
      <c r="AA110" s="283"/>
      <c r="AB110" s="129"/>
      <c r="AC110" s="214"/>
      <c r="AD110" s="219"/>
      <c r="AE110" s="219"/>
      <c r="AF110" s="219"/>
      <c r="AG110" s="221"/>
      <c r="AH110" s="284"/>
      <c r="AI110" s="217"/>
      <c r="AJ110" s="283"/>
      <c r="AK110" s="221"/>
    </row>
    <row r="111" ht="18.0" customHeight="1">
      <c r="A111" s="10"/>
      <c r="B111" s="213"/>
      <c r="C111" s="77"/>
      <c r="D111" s="77"/>
      <c r="E111" s="241"/>
      <c r="F111" s="207"/>
      <c r="G111" s="208"/>
      <c r="H111" s="201"/>
      <c r="I111" s="129"/>
      <c r="J111" s="198"/>
      <c r="K111" s="77"/>
      <c r="L111" s="77"/>
      <c r="M111" s="77"/>
      <c r="N111" s="241"/>
      <c r="O111" s="208"/>
      <c r="P111" s="237"/>
      <c r="Q111" s="237"/>
      <c r="R111" s="238" t="str">
        <f t="shared" si="22"/>
        <v/>
      </c>
      <c r="S111" s="238" t="str">
        <f t="shared" si="23"/>
        <v/>
      </c>
      <c r="T111" s="325"/>
      <c r="U111" s="10"/>
      <c r="V111" s="214"/>
      <c r="W111" s="219"/>
      <c r="X111" s="219"/>
      <c r="Y111" s="219"/>
      <c r="Z111" s="221"/>
      <c r="AA111" s="283"/>
      <c r="AB111" s="129"/>
      <c r="AC111" s="214"/>
      <c r="AD111" s="219"/>
      <c r="AE111" s="219"/>
      <c r="AF111" s="219"/>
      <c r="AG111" s="221"/>
      <c r="AH111" s="284"/>
      <c r="AI111" s="217"/>
      <c r="AJ111" s="283"/>
      <c r="AK111" s="221"/>
    </row>
    <row r="112" ht="18.0" customHeight="1">
      <c r="A112" s="10"/>
      <c r="B112" s="213"/>
      <c r="C112" s="77"/>
      <c r="D112" s="77"/>
      <c r="E112" s="241"/>
      <c r="F112" s="207"/>
      <c r="G112" s="208"/>
      <c r="H112" s="201"/>
      <c r="I112" s="129"/>
      <c r="J112" s="198"/>
      <c r="K112" s="77"/>
      <c r="L112" s="77"/>
      <c r="M112" s="77"/>
      <c r="N112" s="241"/>
      <c r="O112" s="208"/>
      <c r="P112" s="237"/>
      <c r="Q112" s="237"/>
      <c r="R112" s="238" t="str">
        <f t="shared" si="22"/>
        <v/>
      </c>
      <c r="S112" s="238" t="str">
        <f t="shared" si="23"/>
        <v/>
      </c>
      <c r="T112" s="325"/>
      <c r="U112" s="10"/>
      <c r="V112" s="214"/>
      <c r="W112" s="219"/>
      <c r="X112" s="219"/>
      <c r="Y112" s="219"/>
      <c r="Z112" s="221"/>
      <c r="AA112" s="283"/>
      <c r="AB112" s="129"/>
      <c r="AC112" s="214"/>
      <c r="AD112" s="219"/>
      <c r="AE112" s="219"/>
      <c r="AF112" s="219"/>
      <c r="AG112" s="221"/>
      <c r="AH112" s="284"/>
      <c r="AI112" s="217"/>
      <c r="AJ112" s="283"/>
      <c r="AK112" s="221"/>
    </row>
    <row r="113" ht="18.0" customHeight="1">
      <c r="A113" s="10"/>
      <c r="B113" s="213"/>
      <c r="C113" s="77"/>
      <c r="D113" s="77"/>
      <c r="E113" s="241"/>
      <c r="F113" s="207"/>
      <c r="G113" s="208"/>
      <c r="H113" s="201"/>
      <c r="I113" s="129"/>
      <c r="J113" s="198"/>
      <c r="K113" s="77"/>
      <c r="L113" s="77"/>
      <c r="M113" s="77"/>
      <c r="N113" s="241"/>
      <c r="O113" s="208"/>
      <c r="P113" s="237"/>
      <c r="Q113" s="237"/>
      <c r="R113" s="238" t="str">
        <f t="shared" si="22"/>
        <v/>
      </c>
      <c r="S113" s="238" t="str">
        <f t="shared" si="23"/>
        <v/>
      </c>
      <c r="T113" s="325"/>
      <c r="U113" s="10"/>
      <c r="V113" s="214"/>
      <c r="W113" s="219"/>
      <c r="X113" s="219"/>
      <c r="Y113" s="219"/>
      <c r="Z113" s="221"/>
      <c r="AA113" s="283"/>
      <c r="AB113" s="129"/>
      <c r="AC113" s="214"/>
      <c r="AD113" s="219"/>
      <c r="AE113" s="219"/>
      <c r="AF113" s="219"/>
      <c r="AG113" s="221"/>
      <c r="AH113" s="284"/>
      <c r="AI113" s="217"/>
      <c r="AJ113" s="283"/>
      <c r="AK113" s="221"/>
    </row>
    <row r="114" ht="18.0" customHeight="1">
      <c r="A114" s="10"/>
      <c r="B114" s="213"/>
      <c r="C114" s="77"/>
      <c r="D114" s="77"/>
      <c r="E114" s="241"/>
      <c r="F114" s="207"/>
      <c r="G114" s="208"/>
      <c r="H114" s="201"/>
      <c r="I114" s="129"/>
      <c r="J114" s="198"/>
      <c r="K114" s="77"/>
      <c r="L114" s="77"/>
      <c r="M114" s="77"/>
      <c r="N114" s="241"/>
      <c r="O114" s="208"/>
      <c r="P114" s="237"/>
      <c r="Q114" s="237"/>
      <c r="R114" s="238" t="str">
        <f t="shared" si="22"/>
        <v/>
      </c>
      <c r="S114" s="238" t="str">
        <f t="shared" si="23"/>
        <v/>
      </c>
      <c r="T114" s="325"/>
      <c r="U114" s="10"/>
      <c r="V114" s="214"/>
      <c r="W114" s="219"/>
      <c r="X114" s="219"/>
      <c r="Y114" s="219"/>
      <c r="Z114" s="221"/>
      <c r="AA114" s="283"/>
      <c r="AB114" s="129"/>
      <c r="AC114" s="214"/>
      <c r="AD114" s="219"/>
      <c r="AE114" s="219"/>
      <c r="AF114" s="219"/>
      <c r="AG114" s="221"/>
      <c r="AH114" s="284"/>
      <c r="AI114" s="217"/>
      <c r="AJ114" s="283"/>
      <c r="AK114" s="221"/>
    </row>
    <row r="115" ht="18.0" customHeight="1">
      <c r="A115" s="10"/>
      <c r="B115" s="213"/>
      <c r="C115" s="77"/>
      <c r="D115" s="77"/>
      <c r="E115" s="241"/>
      <c r="F115" s="207"/>
      <c r="G115" s="208"/>
      <c r="H115" s="201"/>
      <c r="I115" s="129"/>
      <c r="J115" s="198"/>
      <c r="K115" s="77"/>
      <c r="L115" s="77"/>
      <c r="M115" s="77"/>
      <c r="N115" s="241"/>
      <c r="O115" s="208"/>
      <c r="P115" s="237"/>
      <c r="Q115" s="237"/>
      <c r="R115" s="238" t="str">
        <f t="shared" si="22"/>
        <v/>
      </c>
      <c r="S115" s="238" t="str">
        <f t="shared" si="23"/>
        <v/>
      </c>
      <c r="T115" s="325"/>
      <c r="U115" s="10"/>
      <c r="V115" s="214"/>
      <c r="W115" s="219"/>
      <c r="X115" s="219"/>
      <c r="Y115" s="219"/>
      <c r="Z115" s="221"/>
      <c r="AA115" s="283"/>
      <c r="AB115" s="129"/>
      <c r="AC115" s="214"/>
      <c r="AD115" s="219"/>
      <c r="AE115" s="219"/>
      <c r="AF115" s="219"/>
      <c r="AG115" s="221"/>
      <c r="AH115" s="284"/>
      <c r="AI115" s="217"/>
      <c r="AJ115" s="283"/>
      <c r="AK115" s="221"/>
    </row>
    <row r="116" ht="18.0" customHeight="1">
      <c r="A116" s="10"/>
      <c r="B116" s="213"/>
      <c r="C116" s="77"/>
      <c r="D116" s="77"/>
      <c r="E116" s="241"/>
      <c r="F116" s="207"/>
      <c r="G116" s="208"/>
      <c r="H116" s="201"/>
      <c r="I116" s="129"/>
      <c r="J116" s="198"/>
      <c r="K116" s="77"/>
      <c r="L116" s="77"/>
      <c r="M116" s="77"/>
      <c r="N116" s="241"/>
      <c r="O116" s="208"/>
      <c r="P116" s="237"/>
      <c r="Q116" s="237"/>
      <c r="R116" s="238" t="str">
        <f t="shared" si="22"/>
        <v/>
      </c>
      <c r="S116" s="238" t="str">
        <f t="shared" si="23"/>
        <v/>
      </c>
      <c r="T116" s="325"/>
      <c r="U116" s="10"/>
      <c r="V116" s="214"/>
      <c r="W116" s="219"/>
      <c r="X116" s="219"/>
      <c r="Y116" s="219"/>
      <c r="Z116" s="221"/>
      <c r="AA116" s="283"/>
      <c r="AB116" s="129"/>
      <c r="AC116" s="214"/>
      <c r="AD116" s="219"/>
      <c r="AE116" s="219"/>
      <c r="AF116" s="219"/>
      <c r="AG116" s="221"/>
      <c r="AH116" s="284"/>
      <c r="AI116" s="217"/>
      <c r="AJ116" s="283"/>
      <c r="AK116" s="221"/>
    </row>
    <row r="117" ht="18.0" customHeight="1">
      <c r="A117" s="10"/>
      <c r="B117" s="213"/>
      <c r="C117" s="77"/>
      <c r="D117" s="77"/>
      <c r="E117" s="241"/>
      <c r="F117" s="207"/>
      <c r="G117" s="208"/>
      <c r="H117" s="201"/>
      <c r="I117" s="129"/>
      <c r="J117" s="198"/>
      <c r="K117" s="77"/>
      <c r="L117" s="77"/>
      <c r="M117" s="77"/>
      <c r="N117" s="241"/>
      <c r="O117" s="208"/>
      <c r="P117" s="237"/>
      <c r="Q117" s="237"/>
      <c r="R117" s="238" t="str">
        <f t="shared" si="22"/>
        <v/>
      </c>
      <c r="S117" s="238" t="str">
        <f t="shared" si="23"/>
        <v/>
      </c>
      <c r="T117" s="325"/>
      <c r="U117" s="10"/>
      <c r="V117" s="214"/>
      <c r="W117" s="219"/>
      <c r="X117" s="219"/>
      <c r="Y117" s="219"/>
      <c r="Z117" s="221"/>
      <c r="AA117" s="283"/>
      <c r="AB117" s="129"/>
      <c r="AC117" s="214"/>
      <c r="AD117" s="219"/>
      <c r="AE117" s="219"/>
      <c r="AF117" s="219"/>
      <c r="AG117" s="221"/>
      <c r="AH117" s="284"/>
      <c r="AI117" s="217"/>
      <c r="AJ117" s="283"/>
      <c r="AK117" s="221"/>
    </row>
    <row r="118" ht="18.0" customHeight="1">
      <c r="A118" s="10"/>
      <c r="B118" s="213"/>
      <c r="C118" s="77"/>
      <c r="D118" s="77"/>
      <c r="E118" s="241"/>
      <c r="F118" s="207"/>
      <c r="G118" s="208"/>
      <c r="H118" s="201"/>
      <c r="I118" s="129"/>
      <c r="J118" s="198"/>
      <c r="K118" s="77"/>
      <c r="L118" s="77"/>
      <c r="M118" s="77"/>
      <c r="N118" s="241"/>
      <c r="O118" s="208"/>
      <c r="P118" s="237"/>
      <c r="Q118" s="237"/>
      <c r="R118" s="238" t="str">
        <f t="shared" si="22"/>
        <v/>
      </c>
      <c r="S118" s="238" t="str">
        <f t="shared" si="23"/>
        <v/>
      </c>
      <c r="T118" s="325"/>
      <c r="U118" s="10"/>
      <c r="V118" s="214"/>
      <c r="W118" s="219"/>
      <c r="X118" s="219"/>
      <c r="Y118" s="219"/>
      <c r="Z118" s="221"/>
      <c r="AA118" s="283"/>
      <c r="AB118" s="129"/>
      <c r="AC118" s="214"/>
      <c r="AD118" s="219"/>
      <c r="AE118" s="219"/>
      <c r="AF118" s="219"/>
      <c r="AG118" s="221"/>
      <c r="AH118" s="284"/>
      <c r="AI118" s="217"/>
      <c r="AJ118" s="283"/>
      <c r="AK118" s="221"/>
    </row>
    <row r="119" ht="18.0" customHeight="1">
      <c r="A119" s="10"/>
      <c r="B119" s="213"/>
      <c r="C119" s="77"/>
      <c r="D119" s="77"/>
      <c r="E119" s="241"/>
      <c r="F119" s="207"/>
      <c r="G119" s="208"/>
      <c r="H119" s="201"/>
      <c r="I119" s="129"/>
      <c r="J119" s="198"/>
      <c r="K119" s="77"/>
      <c r="L119" s="77"/>
      <c r="M119" s="77"/>
      <c r="N119" s="241"/>
      <c r="O119" s="208"/>
      <c r="P119" s="237"/>
      <c r="Q119" s="237"/>
      <c r="R119" s="238" t="str">
        <f t="shared" si="22"/>
        <v/>
      </c>
      <c r="S119" s="238" t="str">
        <f t="shared" si="23"/>
        <v/>
      </c>
      <c r="T119" s="325"/>
      <c r="U119" s="10"/>
      <c r="V119" s="214"/>
      <c r="W119" s="219"/>
      <c r="X119" s="219"/>
      <c r="Y119" s="219"/>
      <c r="Z119" s="221"/>
      <c r="AA119" s="283"/>
      <c r="AB119" s="129"/>
      <c r="AC119" s="214"/>
      <c r="AD119" s="219"/>
      <c r="AE119" s="219"/>
      <c r="AF119" s="219"/>
      <c r="AG119" s="221"/>
      <c r="AH119" s="284"/>
      <c r="AI119" s="217"/>
      <c r="AJ119" s="283"/>
      <c r="AK119" s="221"/>
    </row>
    <row r="120" ht="18.0" customHeight="1">
      <c r="A120" s="10"/>
      <c r="B120" s="213"/>
      <c r="C120" s="77"/>
      <c r="D120" s="77"/>
      <c r="E120" s="241"/>
      <c r="F120" s="207"/>
      <c r="G120" s="208"/>
      <c r="H120" s="201"/>
      <c r="I120" s="129"/>
      <c r="J120" s="198"/>
      <c r="K120" s="77"/>
      <c r="L120" s="77"/>
      <c r="M120" s="77"/>
      <c r="N120" s="241"/>
      <c r="O120" s="208"/>
      <c r="P120" s="237"/>
      <c r="Q120" s="237"/>
      <c r="R120" s="238" t="str">
        <f t="shared" si="22"/>
        <v/>
      </c>
      <c r="S120" s="238" t="str">
        <f t="shared" si="23"/>
        <v/>
      </c>
      <c r="T120" s="325"/>
      <c r="U120" s="10"/>
      <c r="V120" s="214"/>
      <c r="W120" s="219"/>
      <c r="X120" s="219"/>
      <c r="Y120" s="219"/>
      <c r="Z120" s="221"/>
      <c r="AA120" s="283"/>
      <c r="AB120" s="129"/>
      <c r="AC120" s="214"/>
      <c r="AD120" s="219"/>
      <c r="AE120" s="219"/>
      <c r="AF120" s="219"/>
      <c r="AG120" s="221"/>
      <c r="AH120" s="284"/>
      <c r="AI120" s="217"/>
      <c r="AJ120" s="283"/>
      <c r="AK120" s="221"/>
    </row>
    <row r="121" ht="18.0" customHeight="1">
      <c r="A121" s="10"/>
      <c r="B121" s="213"/>
      <c r="C121" s="77"/>
      <c r="D121" s="77"/>
      <c r="E121" s="241"/>
      <c r="F121" s="207"/>
      <c r="G121" s="208"/>
      <c r="H121" s="201"/>
      <c r="I121" s="129"/>
      <c r="J121" s="198"/>
      <c r="K121" s="77"/>
      <c r="L121" s="77"/>
      <c r="M121" s="77"/>
      <c r="N121" s="241"/>
      <c r="O121" s="208"/>
      <c r="P121" s="237"/>
      <c r="Q121" s="237"/>
      <c r="R121" s="238" t="str">
        <f t="shared" si="22"/>
        <v/>
      </c>
      <c r="S121" s="238" t="str">
        <f t="shared" si="23"/>
        <v/>
      </c>
      <c r="T121" s="325"/>
      <c r="U121" s="10"/>
      <c r="V121" s="214"/>
      <c r="W121" s="219"/>
      <c r="X121" s="219"/>
      <c r="Y121" s="219"/>
      <c r="Z121" s="221"/>
      <c r="AA121" s="283"/>
      <c r="AB121" s="129"/>
      <c r="AC121" s="214"/>
      <c r="AD121" s="219"/>
      <c r="AE121" s="219"/>
      <c r="AF121" s="219"/>
      <c r="AG121" s="221"/>
      <c r="AH121" s="284"/>
      <c r="AI121" s="217"/>
      <c r="AJ121" s="283"/>
      <c r="AK121" s="221"/>
    </row>
    <row r="122" ht="18.0" customHeight="1">
      <c r="A122" s="10"/>
      <c r="B122" s="213"/>
      <c r="C122" s="77"/>
      <c r="D122" s="77"/>
      <c r="E122" s="241"/>
      <c r="F122" s="207"/>
      <c r="G122" s="208"/>
      <c r="H122" s="201"/>
      <c r="I122" s="129"/>
      <c r="J122" s="198"/>
      <c r="K122" s="77"/>
      <c r="L122" s="77"/>
      <c r="M122" s="77"/>
      <c r="N122" s="241"/>
      <c r="O122" s="208"/>
      <c r="P122" s="237"/>
      <c r="Q122" s="237"/>
      <c r="R122" s="238" t="str">
        <f t="shared" si="22"/>
        <v/>
      </c>
      <c r="S122" s="238" t="str">
        <f t="shared" si="23"/>
        <v/>
      </c>
      <c r="T122" s="325"/>
      <c r="U122" s="10"/>
      <c r="V122" s="214"/>
      <c r="W122" s="219"/>
      <c r="X122" s="219"/>
      <c r="Y122" s="219"/>
      <c r="Z122" s="221"/>
      <c r="AA122" s="283"/>
      <c r="AB122" s="129"/>
      <c r="AC122" s="214"/>
      <c r="AD122" s="219"/>
      <c r="AE122" s="219"/>
      <c r="AF122" s="219"/>
      <c r="AG122" s="221"/>
      <c r="AH122" s="284"/>
      <c r="AI122" s="217"/>
      <c r="AJ122" s="283"/>
      <c r="AK122" s="221"/>
    </row>
    <row r="123" ht="18.0" customHeight="1">
      <c r="A123" s="10"/>
      <c r="B123" s="213"/>
      <c r="C123" s="77"/>
      <c r="D123" s="77"/>
      <c r="E123" s="241"/>
      <c r="F123" s="207"/>
      <c r="G123" s="208"/>
      <c r="H123" s="201"/>
      <c r="I123" s="129"/>
      <c r="J123" s="198"/>
      <c r="K123" s="77"/>
      <c r="L123" s="77"/>
      <c r="M123" s="77"/>
      <c r="N123" s="241"/>
      <c r="O123" s="208"/>
      <c r="P123" s="237"/>
      <c r="Q123" s="237"/>
      <c r="R123" s="238" t="str">
        <f t="shared" si="22"/>
        <v/>
      </c>
      <c r="S123" s="238" t="str">
        <f t="shared" si="23"/>
        <v/>
      </c>
      <c r="T123" s="325"/>
      <c r="U123" s="10"/>
      <c r="V123" s="214"/>
      <c r="W123" s="219"/>
      <c r="X123" s="219"/>
      <c r="Y123" s="219"/>
      <c r="Z123" s="221"/>
      <c r="AA123" s="283"/>
      <c r="AB123" s="129"/>
      <c r="AC123" s="214"/>
      <c r="AD123" s="219"/>
      <c r="AE123" s="219"/>
      <c r="AF123" s="219"/>
      <c r="AG123" s="221"/>
      <c r="AH123" s="284"/>
      <c r="AI123" s="217"/>
      <c r="AJ123" s="283"/>
      <c r="AK123" s="221"/>
    </row>
    <row r="124" ht="18.0" customHeight="1">
      <c r="A124" s="10"/>
      <c r="B124" s="213"/>
      <c r="C124" s="77"/>
      <c r="D124" s="77"/>
      <c r="E124" s="241"/>
      <c r="F124" s="207"/>
      <c r="G124" s="208"/>
      <c r="H124" s="201"/>
      <c r="I124" s="129"/>
      <c r="J124" s="198"/>
      <c r="K124" s="77"/>
      <c r="L124" s="77"/>
      <c r="M124" s="77"/>
      <c r="N124" s="241"/>
      <c r="O124" s="208"/>
      <c r="P124" s="237"/>
      <c r="Q124" s="237"/>
      <c r="R124" s="238" t="str">
        <f t="shared" si="22"/>
        <v/>
      </c>
      <c r="S124" s="238" t="str">
        <f t="shared" si="23"/>
        <v/>
      </c>
      <c r="T124" s="325"/>
      <c r="U124" s="10"/>
      <c r="V124" s="214"/>
      <c r="W124" s="219"/>
      <c r="X124" s="219"/>
      <c r="Y124" s="219"/>
      <c r="Z124" s="221"/>
      <c r="AA124" s="283"/>
      <c r="AB124" s="129"/>
      <c r="AC124" s="214"/>
      <c r="AD124" s="219"/>
      <c r="AE124" s="219"/>
      <c r="AF124" s="219"/>
      <c r="AG124" s="221"/>
      <c r="AH124" s="284"/>
      <c r="AI124" s="217"/>
      <c r="AJ124" s="283"/>
      <c r="AK124" s="221"/>
    </row>
    <row r="125" ht="18.0" customHeight="1">
      <c r="A125" s="10"/>
      <c r="B125" s="213"/>
      <c r="C125" s="77"/>
      <c r="D125" s="77"/>
      <c r="E125" s="241"/>
      <c r="F125" s="207"/>
      <c r="G125" s="208"/>
      <c r="H125" s="201"/>
      <c r="I125" s="129"/>
      <c r="J125" s="198"/>
      <c r="K125" s="77"/>
      <c r="L125" s="77"/>
      <c r="M125" s="77"/>
      <c r="N125" s="241"/>
      <c r="O125" s="208"/>
      <c r="P125" s="237"/>
      <c r="Q125" s="237"/>
      <c r="R125" s="238" t="str">
        <f t="shared" si="22"/>
        <v/>
      </c>
      <c r="S125" s="238" t="str">
        <f t="shared" si="23"/>
        <v/>
      </c>
      <c r="T125" s="325"/>
      <c r="U125" s="10"/>
      <c r="V125" s="214"/>
      <c r="W125" s="219"/>
      <c r="X125" s="219"/>
      <c r="Y125" s="219"/>
      <c r="Z125" s="221"/>
      <c r="AA125" s="283"/>
      <c r="AB125" s="129"/>
      <c r="AC125" s="214"/>
      <c r="AD125" s="219"/>
      <c r="AE125" s="219"/>
      <c r="AF125" s="219"/>
      <c r="AG125" s="221"/>
      <c r="AH125" s="284"/>
      <c r="AI125" s="217"/>
      <c r="AJ125" s="283"/>
      <c r="AK125" s="221"/>
    </row>
    <row r="126" ht="18.0" customHeight="1">
      <c r="A126" s="10"/>
      <c r="B126" s="213"/>
      <c r="C126" s="77"/>
      <c r="D126" s="77"/>
      <c r="E126" s="241"/>
      <c r="F126" s="207"/>
      <c r="G126" s="208"/>
      <c r="H126" s="201"/>
      <c r="I126" s="129"/>
      <c r="J126" s="198"/>
      <c r="K126" s="77"/>
      <c r="L126" s="77"/>
      <c r="M126" s="77"/>
      <c r="N126" s="241"/>
      <c r="O126" s="208"/>
      <c r="P126" s="237"/>
      <c r="Q126" s="237"/>
      <c r="R126" s="238" t="str">
        <f t="shared" si="22"/>
        <v/>
      </c>
      <c r="S126" s="238" t="str">
        <f t="shared" si="23"/>
        <v/>
      </c>
      <c r="T126" s="325"/>
      <c r="U126" s="10"/>
      <c r="V126" s="214"/>
      <c r="W126" s="219"/>
      <c r="X126" s="219"/>
      <c r="Y126" s="219"/>
      <c r="Z126" s="221"/>
      <c r="AA126" s="283"/>
      <c r="AB126" s="129"/>
      <c r="AC126" s="214"/>
      <c r="AD126" s="219"/>
      <c r="AE126" s="219"/>
      <c r="AF126" s="219"/>
      <c r="AG126" s="221"/>
      <c r="AH126" s="284"/>
      <c r="AI126" s="217"/>
      <c r="AJ126" s="283"/>
      <c r="AK126" s="221"/>
    </row>
    <row r="127" ht="18.0" customHeight="1">
      <c r="A127" s="10"/>
      <c r="B127" s="213"/>
      <c r="C127" s="77"/>
      <c r="D127" s="77"/>
      <c r="E127" s="241"/>
      <c r="F127" s="207"/>
      <c r="G127" s="208"/>
      <c r="H127" s="201"/>
      <c r="I127" s="129"/>
      <c r="J127" s="198"/>
      <c r="K127" s="77"/>
      <c r="L127" s="77"/>
      <c r="M127" s="77"/>
      <c r="N127" s="241"/>
      <c r="O127" s="208"/>
      <c r="P127" s="237"/>
      <c r="Q127" s="237"/>
      <c r="R127" s="238" t="str">
        <f t="shared" si="22"/>
        <v/>
      </c>
      <c r="S127" s="238" t="str">
        <f t="shared" si="23"/>
        <v/>
      </c>
      <c r="T127" s="325"/>
      <c r="U127" s="10"/>
      <c r="V127" s="214"/>
      <c r="W127" s="219"/>
      <c r="X127" s="219"/>
      <c r="Y127" s="219"/>
      <c r="Z127" s="221"/>
      <c r="AA127" s="283"/>
      <c r="AB127" s="129"/>
      <c r="AC127" s="214"/>
      <c r="AD127" s="219"/>
      <c r="AE127" s="219"/>
      <c r="AF127" s="219"/>
      <c r="AG127" s="221"/>
      <c r="AH127" s="284"/>
      <c r="AI127" s="217"/>
      <c r="AJ127" s="283"/>
      <c r="AK127" s="221"/>
    </row>
    <row r="128" ht="18.0" customHeight="1">
      <c r="A128" s="10"/>
      <c r="B128" s="213"/>
      <c r="C128" s="77"/>
      <c r="D128" s="77"/>
      <c r="E128" s="241"/>
      <c r="F128" s="207"/>
      <c r="G128" s="208"/>
      <c r="H128" s="201"/>
      <c r="I128" s="129"/>
      <c r="J128" s="198"/>
      <c r="K128" s="77"/>
      <c r="L128" s="77"/>
      <c r="M128" s="77"/>
      <c r="N128" s="241"/>
      <c r="O128" s="208"/>
      <c r="P128" s="237"/>
      <c r="Q128" s="237"/>
      <c r="R128" s="238" t="str">
        <f t="shared" si="22"/>
        <v/>
      </c>
      <c r="S128" s="238" t="str">
        <f t="shared" si="23"/>
        <v/>
      </c>
      <c r="T128" s="325"/>
      <c r="U128" s="10"/>
      <c r="V128" s="214"/>
      <c r="W128" s="219"/>
      <c r="X128" s="219"/>
      <c r="Y128" s="219"/>
      <c r="Z128" s="221"/>
      <c r="AA128" s="283"/>
      <c r="AB128" s="129"/>
      <c r="AC128" s="214"/>
      <c r="AD128" s="219"/>
      <c r="AE128" s="219"/>
      <c r="AF128" s="219"/>
      <c r="AG128" s="221"/>
      <c r="AH128" s="284"/>
      <c r="AI128" s="217"/>
      <c r="AJ128" s="283"/>
      <c r="AK128" s="221"/>
    </row>
    <row r="129" ht="18.0" customHeight="1">
      <c r="A129" s="10"/>
      <c r="B129" s="213"/>
      <c r="C129" s="77"/>
      <c r="D129" s="77"/>
      <c r="E129" s="241"/>
      <c r="F129" s="207"/>
      <c r="G129" s="208"/>
      <c r="H129" s="201"/>
      <c r="I129" s="129"/>
      <c r="J129" s="198"/>
      <c r="K129" s="77"/>
      <c r="L129" s="77"/>
      <c r="M129" s="77"/>
      <c r="N129" s="241"/>
      <c r="O129" s="208"/>
      <c r="P129" s="237"/>
      <c r="Q129" s="237"/>
      <c r="R129" s="238" t="str">
        <f t="shared" si="22"/>
        <v/>
      </c>
      <c r="S129" s="238" t="str">
        <f t="shared" si="23"/>
        <v/>
      </c>
      <c r="T129" s="325"/>
      <c r="U129" s="10"/>
      <c r="V129" s="214"/>
      <c r="W129" s="219"/>
      <c r="X129" s="219"/>
      <c r="Y129" s="219"/>
      <c r="Z129" s="221"/>
      <c r="AA129" s="283"/>
      <c r="AB129" s="129"/>
      <c r="AC129" s="214"/>
      <c r="AD129" s="219"/>
      <c r="AE129" s="219"/>
      <c r="AF129" s="219"/>
      <c r="AG129" s="221"/>
      <c r="AH129" s="284"/>
      <c r="AI129" s="217"/>
      <c r="AJ129" s="283"/>
      <c r="AK129" s="221"/>
    </row>
    <row r="130" ht="18.0" customHeight="1">
      <c r="A130" s="10"/>
      <c r="B130" s="213"/>
      <c r="C130" s="77"/>
      <c r="D130" s="77"/>
      <c r="E130" s="241"/>
      <c r="F130" s="207"/>
      <c r="G130" s="208"/>
      <c r="H130" s="201"/>
      <c r="I130" s="129"/>
      <c r="J130" s="198"/>
      <c r="K130" s="77"/>
      <c r="L130" s="77"/>
      <c r="M130" s="77"/>
      <c r="N130" s="241"/>
      <c r="O130" s="208"/>
      <c r="P130" s="237"/>
      <c r="Q130" s="237"/>
      <c r="R130" s="238" t="str">
        <f t="shared" si="22"/>
        <v/>
      </c>
      <c r="S130" s="238" t="str">
        <f t="shared" si="23"/>
        <v/>
      </c>
      <c r="T130" s="325"/>
      <c r="U130" s="10"/>
      <c r="V130" s="214"/>
      <c r="W130" s="219"/>
      <c r="X130" s="219"/>
      <c r="Y130" s="219"/>
      <c r="Z130" s="221"/>
      <c r="AA130" s="283"/>
      <c r="AB130" s="129"/>
      <c r="AC130" s="214"/>
      <c r="AD130" s="219"/>
      <c r="AE130" s="219"/>
      <c r="AF130" s="219"/>
      <c r="AG130" s="221"/>
      <c r="AH130" s="284"/>
      <c r="AI130" s="217"/>
      <c r="AJ130" s="283"/>
      <c r="AK130" s="217"/>
    </row>
    <row r="131" ht="18.0" customHeight="1">
      <c r="A131" s="10"/>
      <c r="B131" s="213"/>
      <c r="C131" s="77"/>
      <c r="D131" s="77"/>
      <c r="E131" s="241"/>
      <c r="F131" s="207"/>
      <c r="G131" s="208"/>
      <c r="H131" s="201"/>
      <c r="I131" s="129"/>
      <c r="J131" s="198"/>
      <c r="K131" s="77"/>
      <c r="L131" s="77"/>
      <c r="M131" s="77"/>
      <c r="N131" s="241"/>
      <c r="O131" s="208"/>
      <c r="P131" s="237"/>
      <c r="Q131" s="237"/>
      <c r="R131" s="238" t="str">
        <f t="shared" si="22"/>
        <v/>
      </c>
      <c r="S131" s="238" t="str">
        <f t="shared" si="23"/>
        <v/>
      </c>
      <c r="T131" s="325"/>
      <c r="U131" s="10"/>
      <c r="V131" s="214"/>
      <c r="W131" s="219"/>
      <c r="X131" s="219"/>
      <c r="Y131" s="219"/>
      <c r="Z131" s="221"/>
      <c r="AA131" s="283"/>
      <c r="AB131" s="129"/>
      <c r="AC131" s="214"/>
      <c r="AD131" s="219"/>
      <c r="AE131" s="219"/>
      <c r="AF131" s="219"/>
      <c r="AG131" s="221"/>
      <c r="AH131" s="284"/>
      <c r="AI131" s="217"/>
      <c r="AJ131" s="283"/>
      <c r="AK131" s="217"/>
    </row>
    <row r="132" ht="18.0" customHeight="1">
      <c r="A132" s="10"/>
      <c r="B132" s="213"/>
      <c r="C132" s="77"/>
      <c r="D132" s="77"/>
      <c r="E132" s="241"/>
      <c r="F132" s="207"/>
      <c r="G132" s="208"/>
      <c r="H132" s="201"/>
      <c r="I132" s="129"/>
      <c r="J132" s="198"/>
      <c r="K132" s="77"/>
      <c r="L132" s="77"/>
      <c r="M132" s="77"/>
      <c r="N132" s="241"/>
      <c r="O132" s="208"/>
      <c r="P132" s="237"/>
      <c r="Q132" s="237"/>
      <c r="R132" s="238" t="str">
        <f t="shared" si="22"/>
        <v/>
      </c>
      <c r="S132" s="238" t="str">
        <f t="shared" si="23"/>
        <v/>
      </c>
      <c r="T132" s="325"/>
      <c r="U132" s="10"/>
      <c r="V132" s="214"/>
      <c r="W132" s="219"/>
      <c r="X132" s="219"/>
      <c r="Y132" s="219"/>
      <c r="Z132" s="221"/>
      <c r="AA132" s="283"/>
      <c r="AB132" s="129"/>
      <c r="AC132" s="214"/>
      <c r="AD132" s="219"/>
      <c r="AE132" s="219"/>
      <c r="AF132" s="219"/>
      <c r="AG132" s="221"/>
      <c r="AH132" s="284"/>
      <c r="AI132" s="217"/>
      <c r="AJ132" s="283"/>
      <c r="AK132" s="217"/>
    </row>
    <row r="133" ht="18.0" customHeight="1">
      <c r="A133" s="10"/>
      <c r="B133" s="213"/>
      <c r="C133" s="77"/>
      <c r="D133" s="77"/>
      <c r="E133" s="241"/>
      <c r="F133" s="207"/>
      <c r="G133" s="208"/>
      <c r="H133" s="201"/>
      <c r="I133" s="129"/>
      <c r="J133" s="198"/>
      <c r="K133" s="77"/>
      <c r="L133" s="77"/>
      <c r="M133" s="77"/>
      <c r="N133" s="241"/>
      <c r="O133" s="208"/>
      <c r="P133" s="237"/>
      <c r="Q133" s="237"/>
      <c r="R133" s="238" t="str">
        <f t="shared" si="22"/>
        <v/>
      </c>
      <c r="S133" s="238" t="str">
        <f t="shared" si="23"/>
        <v/>
      </c>
      <c r="T133" s="325"/>
      <c r="U133" s="10"/>
      <c r="V133" s="214"/>
      <c r="W133" s="219"/>
      <c r="X133" s="219"/>
      <c r="Y133" s="219"/>
      <c r="Z133" s="221"/>
      <c r="AA133" s="283"/>
      <c r="AB133" s="129"/>
      <c r="AC133" s="214"/>
      <c r="AD133" s="219"/>
      <c r="AE133" s="219"/>
      <c r="AF133" s="219"/>
      <c r="AG133" s="221"/>
      <c r="AH133" s="284"/>
      <c r="AI133" s="217"/>
      <c r="AJ133" s="283"/>
      <c r="AK133" s="217"/>
    </row>
    <row r="134" ht="18.0" customHeight="1">
      <c r="A134" s="10"/>
      <c r="B134" s="213"/>
      <c r="C134" s="77"/>
      <c r="D134" s="77"/>
      <c r="E134" s="241"/>
      <c r="F134" s="207"/>
      <c r="G134" s="208"/>
      <c r="H134" s="201"/>
      <c r="I134" s="129"/>
      <c r="J134" s="198"/>
      <c r="K134" s="77"/>
      <c r="L134" s="77"/>
      <c r="M134" s="77"/>
      <c r="N134" s="241"/>
      <c r="O134" s="208"/>
      <c r="P134" s="237"/>
      <c r="Q134" s="237"/>
      <c r="R134" s="238" t="str">
        <f t="shared" si="22"/>
        <v/>
      </c>
      <c r="S134" s="238" t="str">
        <f t="shared" si="23"/>
        <v/>
      </c>
      <c r="T134" s="325"/>
      <c r="U134" s="10"/>
      <c r="V134" s="214"/>
      <c r="W134" s="219"/>
      <c r="X134" s="219"/>
      <c r="Y134" s="219"/>
      <c r="Z134" s="221"/>
      <c r="AA134" s="283"/>
      <c r="AB134" s="129"/>
      <c r="AC134" s="214"/>
      <c r="AD134" s="219"/>
      <c r="AE134" s="219"/>
      <c r="AF134" s="219"/>
      <c r="AG134" s="221"/>
      <c r="AH134" s="284"/>
      <c r="AI134" s="217"/>
      <c r="AJ134" s="283"/>
      <c r="AK134" s="217"/>
    </row>
    <row r="135" ht="18.0" customHeight="1">
      <c r="A135" s="10"/>
      <c r="B135" s="213"/>
      <c r="C135" s="77"/>
      <c r="D135" s="77"/>
      <c r="E135" s="241"/>
      <c r="F135" s="207"/>
      <c r="G135" s="208"/>
      <c r="H135" s="201"/>
      <c r="I135" s="129"/>
      <c r="J135" s="198"/>
      <c r="K135" s="77"/>
      <c r="L135" s="77"/>
      <c r="M135" s="77"/>
      <c r="N135" s="241"/>
      <c r="O135" s="208"/>
      <c r="P135" s="237"/>
      <c r="Q135" s="237"/>
      <c r="R135" s="238" t="str">
        <f t="shared" si="22"/>
        <v/>
      </c>
      <c r="S135" s="238" t="str">
        <f t="shared" si="23"/>
        <v/>
      </c>
      <c r="T135" s="325"/>
      <c r="U135" s="10"/>
      <c r="V135" s="214"/>
      <c r="W135" s="219"/>
      <c r="X135" s="219"/>
      <c r="Y135" s="219"/>
      <c r="Z135" s="221"/>
      <c r="AA135" s="283"/>
      <c r="AB135" s="129"/>
      <c r="AC135" s="214"/>
      <c r="AD135" s="219"/>
      <c r="AE135" s="219"/>
      <c r="AF135" s="219"/>
      <c r="AG135" s="221"/>
      <c r="AH135" s="284"/>
      <c r="AI135" s="217"/>
      <c r="AJ135" s="283"/>
      <c r="AK135" s="217"/>
    </row>
    <row r="136" ht="18.0" customHeight="1">
      <c r="A136" s="10"/>
      <c r="B136" s="213"/>
      <c r="C136" s="77"/>
      <c r="D136" s="77"/>
      <c r="E136" s="241"/>
      <c r="F136" s="207"/>
      <c r="G136" s="208"/>
      <c r="H136" s="201"/>
      <c r="I136" s="129"/>
      <c r="J136" s="198"/>
      <c r="K136" s="77"/>
      <c r="L136" s="77"/>
      <c r="M136" s="77"/>
      <c r="N136" s="241"/>
      <c r="O136" s="208"/>
      <c r="P136" s="237"/>
      <c r="Q136" s="237"/>
      <c r="R136" s="238" t="str">
        <f t="shared" si="22"/>
        <v/>
      </c>
      <c r="S136" s="238" t="str">
        <f t="shared" si="23"/>
        <v/>
      </c>
      <c r="T136" s="325"/>
      <c r="U136" s="10"/>
      <c r="V136" s="214"/>
      <c r="W136" s="219"/>
      <c r="X136" s="219"/>
      <c r="Y136" s="219"/>
      <c r="Z136" s="221"/>
      <c r="AA136" s="283"/>
      <c r="AB136" s="129"/>
      <c r="AC136" s="214"/>
      <c r="AD136" s="219"/>
      <c r="AE136" s="219"/>
      <c r="AF136" s="219"/>
      <c r="AG136" s="221"/>
      <c r="AH136" s="284"/>
      <c r="AI136" s="217"/>
      <c r="AJ136" s="283"/>
      <c r="AK136" s="217"/>
    </row>
    <row r="137" ht="18.0" customHeight="1">
      <c r="A137" s="10"/>
      <c r="B137" s="213"/>
      <c r="C137" s="77"/>
      <c r="D137" s="77"/>
      <c r="E137" s="241"/>
      <c r="F137" s="207"/>
      <c r="G137" s="208"/>
      <c r="H137" s="201"/>
      <c r="I137" s="129"/>
      <c r="J137" s="213"/>
      <c r="K137" s="77"/>
      <c r="L137" s="77"/>
      <c r="M137" s="77"/>
      <c r="N137" s="241"/>
      <c r="O137" s="208"/>
      <c r="P137" s="237"/>
      <c r="Q137" s="237"/>
      <c r="R137" s="238" t="str">
        <f t="shared" si="22"/>
        <v/>
      </c>
      <c r="S137" s="238" t="str">
        <f t="shared" si="23"/>
        <v/>
      </c>
      <c r="T137" s="325"/>
      <c r="U137" s="10"/>
      <c r="V137" s="214"/>
      <c r="W137" s="219"/>
      <c r="X137" s="219"/>
      <c r="Y137" s="219"/>
      <c r="Z137" s="221"/>
      <c r="AA137" s="283"/>
      <c r="AB137" s="129"/>
      <c r="AC137" s="214"/>
      <c r="AD137" s="219"/>
      <c r="AE137" s="219"/>
      <c r="AF137" s="219"/>
      <c r="AG137" s="221"/>
      <c r="AH137" s="284"/>
      <c r="AI137" s="217"/>
      <c r="AJ137" s="283"/>
      <c r="AK137" s="217"/>
    </row>
    <row r="138" ht="18.0" customHeight="1">
      <c r="A138" s="10"/>
      <c r="B138" s="213"/>
      <c r="C138" s="77"/>
      <c r="D138" s="77"/>
      <c r="E138" s="241"/>
      <c r="F138" s="207"/>
      <c r="G138" s="208"/>
      <c r="H138" s="201"/>
      <c r="I138" s="129"/>
      <c r="J138" s="213"/>
      <c r="K138" s="77"/>
      <c r="L138" s="77"/>
      <c r="M138" s="77"/>
      <c r="N138" s="241"/>
      <c r="O138" s="208"/>
      <c r="P138" s="237"/>
      <c r="Q138" s="237"/>
      <c r="R138" s="238" t="str">
        <f t="shared" si="22"/>
        <v/>
      </c>
      <c r="S138" s="238" t="str">
        <f t="shared" si="23"/>
        <v/>
      </c>
      <c r="T138" s="325"/>
      <c r="U138" s="10"/>
      <c r="V138" s="214"/>
      <c r="W138" s="219"/>
      <c r="X138" s="219"/>
      <c r="Y138" s="219"/>
      <c r="Z138" s="221"/>
      <c r="AA138" s="283"/>
      <c r="AB138" s="129"/>
      <c r="AC138" s="214"/>
      <c r="AD138" s="219"/>
      <c r="AE138" s="219"/>
      <c r="AF138" s="219"/>
      <c r="AG138" s="221"/>
      <c r="AH138" s="284"/>
      <c r="AI138" s="217"/>
      <c r="AJ138" s="283"/>
      <c r="AK138" s="217"/>
    </row>
    <row r="139" ht="18.0" customHeight="1">
      <c r="A139" s="10"/>
      <c r="B139" s="213"/>
      <c r="C139" s="77"/>
      <c r="D139" s="77"/>
      <c r="E139" s="241"/>
      <c r="F139" s="207"/>
      <c r="G139" s="208"/>
      <c r="H139" s="201"/>
      <c r="I139" s="129"/>
      <c r="J139" s="213"/>
      <c r="K139" s="77"/>
      <c r="L139" s="77"/>
      <c r="M139" s="77"/>
      <c r="N139" s="241"/>
      <c r="O139" s="208"/>
      <c r="P139" s="237"/>
      <c r="Q139" s="237"/>
      <c r="R139" s="238" t="str">
        <f t="shared" si="22"/>
        <v/>
      </c>
      <c r="S139" s="238" t="str">
        <f t="shared" si="23"/>
        <v/>
      </c>
      <c r="T139" s="325"/>
      <c r="U139" s="10"/>
      <c r="V139" s="214"/>
      <c r="W139" s="219"/>
      <c r="X139" s="219"/>
      <c r="Y139" s="219"/>
      <c r="Z139" s="221"/>
      <c r="AA139" s="283"/>
      <c r="AB139" s="129"/>
      <c r="AC139" s="214"/>
      <c r="AD139" s="219"/>
      <c r="AE139" s="219"/>
      <c r="AF139" s="219"/>
      <c r="AG139" s="221"/>
      <c r="AH139" s="284"/>
      <c r="AI139" s="217"/>
      <c r="AJ139" s="283"/>
      <c r="AK139" s="217"/>
    </row>
    <row r="140" ht="18.0" customHeight="1">
      <c r="A140" s="10"/>
      <c r="B140" s="213"/>
      <c r="C140" s="77"/>
      <c r="D140" s="77"/>
      <c r="E140" s="241"/>
      <c r="F140" s="207"/>
      <c r="G140" s="208"/>
      <c r="H140" s="201"/>
      <c r="I140" s="129"/>
      <c r="J140" s="213"/>
      <c r="K140" s="77"/>
      <c r="L140" s="77"/>
      <c r="M140" s="77"/>
      <c r="N140" s="241"/>
      <c r="O140" s="208"/>
      <c r="P140" s="237"/>
      <c r="Q140" s="237"/>
      <c r="R140" s="238" t="str">
        <f t="shared" si="22"/>
        <v/>
      </c>
      <c r="S140" s="238" t="str">
        <f t="shared" si="23"/>
        <v/>
      </c>
      <c r="T140" s="325"/>
      <c r="U140" s="10"/>
      <c r="V140" s="214"/>
      <c r="W140" s="219"/>
      <c r="X140" s="219"/>
      <c r="Y140" s="219"/>
      <c r="Z140" s="221"/>
      <c r="AA140" s="283"/>
      <c r="AB140" s="129"/>
      <c r="AC140" s="214"/>
      <c r="AD140" s="219"/>
      <c r="AE140" s="219"/>
      <c r="AF140" s="219"/>
      <c r="AG140" s="221"/>
      <c r="AH140" s="284"/>
      <c r="AI140" s="217"/>
      <c r="AJ140" s="283"/>
      <c r="AK140" s="217"/>
    </row>
    <row r="141" ht="18.0" customHeight="1">
      <c r="A141" s="10"/>
      <c r="B141" s="213"/>
      <c r="C141" s="77"/>
      <c r="D141" s="77"/>
      <c r="E141" s="241"/>
      <c r="F141" s="207"/>
      <c r="G141" s="208"/>
      <c r="H141" s="201"/>
      <c r="I141" s="129"/>
      <c r="J141" s="213"/>
      <c r="K141" s="77"/>
      <c r="L141" s="77"/>
      <c r="M141" s="77"/>
      <c r="N141" s="241"/>
      <c r="O141" s="208"/>
      <c r="P141" s="237"/>
      <c r="Q141" s="237"/>
      <c r="R141" s="238" t="str">
        <f t="shared" si="22"/>
        <v/>
      </c>
      <c r="S141" s="238" t="str">
        <f t="shared" si="23"/>
        <v/>
      </c>
      <c r="T141" s="325"/>
      <c r="U141" s="10"/>
      <c r="V141" s="214"/>
      <c r="W141" s="219"/>
      <c r="X141" s="219"/>
      <c r="Y141" s="219"/>
      <c r="Z141" s="221"/>
      <c r="AA141" s="283"/>
      <c r="AB141" s="129"/>
      <c r="AC141" s="214"/>
      <c r="AD141" s="219"/>
      <c r="AE141" s="219"/>
      <c r="AF141" s="219"/>
      <c r="AG141" s="221"/>
      <c r="AH141" s="284"/>
      <c r="AI141" s="217"/>
      <c r="AJ141" s="283"/>
      <c r="AK141" s="217"/>
    </row>
    <row r="142" ht="18.0" customHeight="1">
      <c r="A142" s="10"/>
      <c r="B142" s="213"/>
      <c r="C142" s="77"/>
      <c r="D142" s="77"/>
      <c r="E142" s="241"/>
      <c r="F142" s="207"/>
      <c r="G142" s="208"/>
      <c r="H142" s="201"/>
      <c r="I142" s="129"/>
      <c r="J142" s="213"/>
      <c r="K142" s="77"/>
      <c r="L142" s="77"/>
      <c r="M142" s="77"/>
      <c r="N142" s="241"/>
      <c r="O142" s="208"/>
      <c r="P142" s="237"/>
      <c r="Q142" s="237"/>
      <c r="R142" s="238" t="str">
        <f t="shared" si="22"/>
        <v/>
      </c>
      <c r="S142" s="238" t="str">
        <f t="shared" si="23"/>
        <v/>
      </c>
      <c r="T142" s="325"/>
      <c r="U142" s="10"/>
      <c r="V142" s="214"/>
      <c r="W142" s="219"/>
      <c r="X142" s="219"/>
      <c r="Y142" s="219"/>
      <c r="Z142" s="221"/>
      <c r="AA142" s="283"/>
      <c r="AB142" s="129"/>
      <c r="AC142" s="214"/>
      <c r="AD142" s="219"/>
      <c r="AE142" s="219"/>
      <c r="AF142" s="219"/>
      <c r="AG142" s="221"/>
      <c r="AH142" s="284"/>
      <c r="AI142" s="217"/>
      <c r="AJ142" s="283"/>
      <c r="AK142" s="217"/>
    </row>
    <row r="143" ht="18.0" customHeight="1">
      <c r="A143" s="10"/>
      <c r="B143" s="213"/>
      <c r="C143" s="77"/>
      <c r="D143" s="77"/>
      <c r="E143" s="241"/>
      <c r="F143" s="207"/>
      <c r="G143" s="208"/>
      <c r="H143" s="201"/>
      <c r="I143" s="129"/>
      <c r="J143" s="213"/>
      <c r="K143" s="77"/>
      <c r="L143" s="77"/>
      <c r="M143" s="77"/>
      <c r="N143" s="241"/>
      <c r="O143" s="208"/>
      <c r="P143" s="237"/>
      <c r="Q143" s="237"/>
      <c r="R143" s="238" t="str">
        <f t="shared" si="22"/>
        <v/>
      </c>
      <c r="S143" s="238" t="str">
        <f t="shared" si="23"/>
        <v/>
      </c>
      <c r="T143" s="325"/>
      <c r="U143" s="10"/>
      <c r="V143" s="214"/>
      <c r="W143" s="219"/>
      <c r="X143" s="219"/>
      <c r="Y143" s="219"/>
      <c r="Z143" s="221"/>
      <c r="AA143" s="283"/>
      <c r="AB143" s="129"/>
      <c r="AC143" s="214"/>
      <c r="AD143" s="219"/>
      <c r="AE143" s="219"/>
      <c r="AF143" s="219"/>
      <c r="AG143" s="221"/>
      <c r="AH143" s="284"/>
      <c r="AI143" s="217"/>
      <c r="AJ143" s="283"/>
      <c r="AK143" s="217"/>
    </row>
    <row r="144" ht="18.0" customHeight="1">
      <c r="A144" s="10"/>
      <c r="B144" s="213"/>
      <c r="C144" s="77"/>
      <c r="D144" s="77"/>
      <c r="E144" s="241"/>
      <c r="F144" s="207"/>
      <c r="G144" s="208"/>
      <c r="H144" s="201"/>
      <c r="I144" s="129"/>
      <c r="J144" s="213"/>
      <c r="K144" s="77"/>
      <c r="L144" s="77"/>
      <c r="M144" s="77"/>
      <c r="N144" s="241"/>
      <c r="O144" s="208"/>
      <c r="P144" s="237"/>
      <c r="Q144" s="237"/>
      <c r="R144" s="238" t="str">
        <f t="shared" si="22"/>
        <v/>
      </c>
      <c r="S144" s="238" t="str">
        <f t="shared" si="23"/>
        <v/>
      </c>
      <c r="T144" s="325"/>
      <c r="U144" s="10"/>
      <c r="V144" s="214"/>
      <c r="W144" s="219"/>
      <c r="X144" s="219"/>
      <c r="Y144" s="219"/>
      <c r="Z144" s="221"/>
      <c r="AA144" s="283"/>
      <c r="AB144" s="129"/>
      <c r="AC144" s="214"/>
      <c r="AD144" s="219"/>
      <c r="AE144" s="219"/>
      <c r="AF144" s="219"/>
      <c r="AG144" s="221"/>
      <c r="AH144" s="284"/>
      <c r="AI144" s="217"/>
      <c r="AJ144" s="283"/>
      <c r="AK144" s="217"/>
    </row>
    <row r="145" ht="18.0" customHeight="1">
      <c r="A145" s="10"/>
      <c r="B145" s="213"/>
      <c r="C145" s="77"/>
      <c r="D145" s="77"/>
      <c r="E145" s="241"/>
      <c r="F145" s="207"/>
      <c r="G145" s="208"/>
      <c r="H145" s="201"/>
      <c r="I145" s="129"/>
      <c r="J145" s="213"/>
      <c r="K145" s="77"/>
      <c r="L145" s="77"/>
      <c r="M145" s="77"/>
      <c r="N145" s="241"/>
      <c r="O145" s="208"/>
      <c r="P145" s="237"/>
      <c r="Q145" s="237"/>
      <c r="R145" s="238" t="str">
        <f t="shared" si="22"/>
        <v/>
      </c>
      <c r="S145" s="238" t="str">
        <f t="shared" si="23"/>
        <v/>
      </c>
      <c r="T145" s="325"/>
      <c r="U145" s="10"/>
      <c r="V145" s="214"/>
      <c r="W145" s="219"/>
      <c r="X145" s="219"/>
      <c r="Y145" s="219"/>
      <c r="Z145" s="221"/>
      <c r="AA145" s="283"/>
      <c r="AB145" s="129"/>
      <c r="AC145" s="214"/>
      <c r="AD145" s="219"/>
      <c r="AE145" s="219"/>
      <c r="AF145" s="219"/>
      <c r="AG145" s="221"/>
      <c r="AH145" s="284"/>
      <c r="AI145" s="217"/>
      <c r="AJ145" s="283"/>
      <c r="AK145" s="217"/>
    </row>
    <row r="146" ht="18.0" customHeight="1">
      <c r="A146" s="10"/>
      <c r="B146" s="308"/>
      <c r="C146" s="77"/>
      <c r="D146" s="77"/>
      <c r="E146" s="241"/>
      <c r="F146" s="207"/>
      <c r="G146" s="208"/>
      <c r="H146" s="201"/>
      <c r="I146" s="129"/>
      <c r="J146" s="213"/>
      <c r="K146" s="77"/>
      <c r="L146" s="77"/>
      <c r="M146" s="77"/>
      <c r="N146" s="241"/>
      <c r="O146" s="208"/>
      <c r="P146" s="237"/>
      <c r="Q146" s="237"/>
      <c r="R146" s="238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255"/>
      <c r="AA146" s="10"/>
      <c r="AB146" s="10"/>
      <c r="AC146" s="10"/>
      <c r="AD146" s="10"/>
      <c r="AE146" s="10"/>
      <c r="AF146" s="10"/>
      <c r="AG146" s="255"/>
      <c r="AH146" s="10"/>
      <c r="AI146" s="10"/>
      <c r="AJ146" s="10"/>
      <c r="AK146" s="10"/>
    </row>
    <row r="147" ht="18.0" customHeight="1">
      <c r="A147" s="10"/>
      <c r="B147" s="213"/>
      <c r="C147" s="77"/>
      <c r="D147" s="77"/>
      <c r="E147" s="241"/>
      <c r="F147" s="207"/>
      <c r="G147" s="208"/>
      <c r="H147" s="201"/>
      <c r="I147" s="129"/>
      <c r="J147" s="213"/>
      <c r="K147" s="77"/>
      <c r="L147" s="77"/>
      <c r="M147" s="77"/>
      <c r="N147" s="241"/>
      <c r="O147" s="208"/>
      <c r="P147" s="237"/>
      <c r="Q147" s="237"/>
      <c r="R147" s="238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8.0" customHeight="1">
      <c r="A148" s="10"/>
      <c r="B148" s="213"/>
      <c r="C148" s="77"/>
      <c r="D148" s="77"/>
      <c r="E148" s="241"/>
      <c r="F148" s="207"/>
      <c r="G148" s="208"/>
      <c r="H148" s="201"/>
      <c r="I148" s="129"/>
      <c r="J148" s="213"/>
      <c r="K148" s="77"/>
      <c r="L148" s="77"/>
      <c r="M148" s="77"/>
      <c r="N148" s="241"/>
      <c r="O148" s="208"/>
      <c r="P148" s="237"/>
      <c r="Q148" s="237"/>
      <c r="R148" s="238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8.0" customHeight="1">
      <c r="A149" s="10"/>
      <c r="B149" s="213"/>
      <c r="C149" s="77"/>
      <c r="D149" s="77"/>
      <c r="E149" s="241"/>
      <c r="F149" s="207"/>
      <c r="G149" s="208"/>
      <c r="H149" s="201"/>
      <c r="I149" s="129"/>
      <c r="J149" s="213"/>
      <c r="K149" s="77"/>
      <c r="L149" s="77"/>
      <c r="M149" s="77"/>
      <c r="N149" s="241"/>
      <c r="O149" s="208"/>
      <c r="P149" s="237"/>
      <c r="Q149" s="237"/>
      <c r="R149" s="238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8.0" customHeight="1">
      <c r="A150" s="10"/>
      <c r="B150" s="213"/>
      <c r="C150" s="77"/>
      <c r="D150" s="77"/>
      <c r="E150" s="241"/>
      <c r="F150" s="207"/>
      <c r="G150" s="208"/>
      <c r="H150" s="201"/>
      <c r="I150" s="129"/>
      <c r="J150" s="213"/>
      <c r="K150" s="77"/>
      <c r="L150" s="77"/>
      <c r="M150" s="77"/>
      <c r="N150" s="241"/>
      <c r="O150" s="208"/>
      <c r="P150" s="237"/>
      <c r="Q150" s="237"/>
      <c r="R150" s="238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8.0" customHeight="1">
      <c r="A151" s="10"/>
      <c r="B151" s="213"/>
      <c r="C151" s="77"/>
      <c r="D151" s="77"/>
      <c r="E151" s="241"/>
      <c r="F151" s="207"/>
      <c r="G151" s="208"/>
      <c r="H151" s="201"/>
      <c r="I151" s="129"/>
      <c r="J151" s="213"/>
      <c r="K151" s="77"/>
      <c r="L151" s="77"/>
      <c r="M151" s="77"/>
      <c r="N151" s="241"/>
      <c r="O151" s="208"/>
      <c r="P151" s="237"/>
      <c r="Q151" s="237"/>
      <c r="R151" s="238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8.0" customHeight="1">
      <c r="A152" s="10"/>
      <c r="B152" s="213"/>
      <c r="C152" s="77"/>
      <c r="D152" s="77"/>
      <c r="E152" s="241"/>
      <c r="F152" s="207"/>
      <c r="G152" s="208"/>
      <c r="H152" s="201"/>
      <c r="I152" s="129"/>
      <c r="J152" s="213"/>
      <c r="K152" s="77"/>
      <c r="L152" s="77"/>
      <c r="M152" s="77"/>
      <c r="N152" s="241"/>
      <c r="O152" s="208"/>
      <c r="P152" s="237"/>
      <c r="Q152" s="237"/>
      <c r="R152" s="238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8.0" customHeight="1">
      <c r="A153" s="10"/>
      <c r="B153" s="213"/>
      <c r="C153" s="77"/>
      <c r="D153" s="77"/>
      <c r="E153" s="241"/>
      <c r="F153" s="207"/>
      <c r="G153" s="208"/>
      <c r="H153" s="201"/>
      <c r="I153" s="129"/>
      <c r="J153" s="213"/>
      <c r="K153" s="77"/>
      <c r="L153" s="77"/>
      <c r="M153" s="77"/>
      <c r="N153" s="241"/>
      <c r="O153" s="208"/>
      <c r="P153" s="237"/>
      <c r="Q153" s="237"/>
      <c r="R153" s="238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8.0" customHeight="1">
      <c r="A154" s="10"/>
      <c r="B154" s="213"/>
      <c r="C154" s="77"/>
      <c r="D154" s="77"/>
      <c r="E154" s="241"/>
      <c r="F154" s="207"/>
      <c r="G154" s="208"/>
      <c r="H154" s="201"/>
      <c r="I154" s="129"/>
      <c r="J154" s="213"/>
      <c r="K154" s="77"/>
      <c r="L154" s="77"/>
      <c r="M154" s="77"/>
      <c r="N154" s="241"/>
      <c r="O154" s="208"/>
      <c r="P154" s="237"/>
      <c r="Q154" s="237"/>
      <c r="R154" s="238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8.0" customHeight="1">
      <c r="A155" s="10"/>
      <c r="B155" s="213"/>
      <c r="C155" s="77"/>
      <c r="D155" s="77"/>
      <c r="E155" s="241"/>
      <c r="F155" s="207"/>
      <c r="G155" s="208"/>
      <c r="H155" s="201"/>
      <c r="I155" s="129"/>
      <c r="J155" s="213"/>
      <c r="K155" s="77"/>
      <c r="L155" s="77"/>
      <c r="M155" s="77"/>
      <c r="N155" s="241"/>
      <c r="O155" s="208"/>
      <c r="P155" s="237"/>
      <c r="Q155" s="237"/>
      <c r="R155" s="238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8.0" customHeight="1">
      <c r="A156" s="10"/>
      <c r="B156" s="213"/>
      <c r="C156" s="77"/>
      <c r="D156" s="77"/>
      <c r="E156" s="241"/>
      <c r="F156" s="207"/>
      <c r="G156" s="208"/>
      <c r="H156" s="201"/>
      <c r="I156" s="129"/>
      <c r="J156" s="213"/>
      <c r="K156" s="77"/>
      <c r="L156" s="77"/>
      <c r="M156" s="77"/>
      <c r="N156" s="241"/>
      <c r="O156" s="208"/>
      <c r="P156" s="237"/>
      <c r="Q156" s="237"/>
      <c r="R156" s="238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8.0" customHeight="1">
      <c r="A157" s="10"/>
      <c r="B157" s="213"/>
      <c r="C157" s="77"/>
      <c r="D157" s="77"/>
      <c r="E157" s="241"/>
      <c r="F157" s="207"/>
      <c r="G157" s="208"/>
      <c r="H157" s="201"/>
      <c r="I157" s="129"/>
      <c r="J157" s="213"/>
      <c r="K157" s="77"/>
      <c r="L157" s="77"/>
      <c r="M157" s="77"/>
      <c r="N157" s="241"/>
      <c r="O157" s="208"/>
      <c r="P157" s="237"/>
      <c r="Q157" s="237"/>
      <c r="R157" s="238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8.0" customHeight="1">
      <c r="A158" s="10"/>
      <c r="B158" s="213"/>
      <c r="C158" s="77"/>
      <c r="D158" s="77"/>
      <c r="E158" s="241"/>
      <c r="F158" s="207"/>
      <c r="G158" s="208"/>
      <c r="H158" s="201"/>
      <c r="I158" s="129"/>
      <c r="J158" s="213"/>
      <c r="K158" s="77"/>
      <c r="L158" s="77"/>
      <c r="M158" s="77"/>
      <c r="N158" s="241"/>
      <c r="O158" s="208"/>
      <c r="P158" s="237"/>
      <c r="Q158" s="237"/>
      <c r="R158" s="238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8.0" customHeight="1">
      <c r="A159" s="10"/>
      <c r="B159" s="213"/>
      <c r="C159" s="77"/>
      <c r="D159" s="77"/>
      <c r="E159" s="241"/>
      <c r="F159" s="207"/>
      <c r="G159" s="208"/>
      <c r="H159" s="201"/>
      <c r="I159" s="129"/>
      <c r="J159" s="213"/>
      <c r="K159" s="77"/>
      <c r="L159" s="77"/>
      <c r="M159" s="77"/>
      <c r="N159" s="241"/>
      <c r="O159" s="208"/>
      <c r="P159" s="237"/>
      <c r="Q159" s="237"/>
      <c r="R159" s="238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8.0" customHeight="1">
      <c r="A160" s="10"/>
      <c r="B160" s="213"/>
      <c r="C160" s="77"/>
      <c r="D160" s="77"/>
      <c r="E160" s="241"/>
      <c r="F160" s="207"/>
      <c r="G160" s="208"/>
      <c r="H160" s="201"/>
      <c r="I160" s="129"/>
      <c r="J160" s="213"/>
      <c r="K160" s="77"/>
      <c r="L160" s="77"/>
      <c r="M160" s="77"/>
      <c r="N160" s="241"/>
      <c r="O160" s="208"/>
      <c r="P160" s="237"/>
      <c r="Q160" s="237"/>
      <c r="R160" s="238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8.0" customHeight="1">
      <c r="A161" s="10"/>
      <c r="B161" s="213"/>
      <c r="C161" s="77"/>
      <c r="D161" s="77"/>
      <c r="E161" s="241"/>
      <c r="F161" s="207"/>
      <c r="G161" s="208"/>
      <c r="H161" s="201"/>
      <c r="I161" s="129"/>
      <c r="J161" s="213"/>
      <c r="K161" s="77"/>
      <c r="L161" s="77"/>
      <c r="M161" s="77"/>
      <c r="N161" s="241"/>
      <c r="O161" s="208"/>
      <c r="P161" s="237"/>
      <c r="Q161" s="237"/>
      <c r="R161" s="238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8.0" customHeight="1">
      <c r="A162" s="10"/>
      <c r="B162" s="213"/>
      <c r="C162" s="77"/>
      <c r="D162" s="77"/>
      <c r="E162" s="241"/>
      <c r="F162" s="207"/>
      <c r="G162" s="208"/>
      <c r="H162" s="201"/>
      <c r="I162" s="129"/>
      <c r="J162" s="213"/>
      <c r="K162" s="77"/>
      <c r="L162" s="77"/>
      <c r="M162" s="77"/>
      <c r="N162" s="241"/>
      <c r="O162" s="208"/>
      <c r="P162" s="237"/>
      <c r="Q162" s="237"/>
      <c r="R162" s="238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8.0" customHeight="1">
      <c r="A163" s="10"/>
      <c r="B163" s="213"/>
      <c r="C163" s="77"/>
      <c r="D163" s="77"/>
      <c r="E163" s="241"/>
      <c r="F163" s="207"/>
      <c r="G163" s="208"/>
      <c r="H163" s="201"/>
      <c r="I163" s="129"/>
      <c r="J163" s="213"/>
      <c r="K163" s="77"/>
      <c r="L163" s="77"/>
      <c r="M163" s="77"/>
      <c r="N163" s="241"/>
      <c r="O163" s="208"/>
      <c r="P163" s="237"/>
      <c r="Q163" s="237"/>
      <c r="R163" s="238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8.0" customHeight="1">
      <c r="A164" s="10"/>
      <c r="B164" s="213"/>
      <c r="C164" s="77"/>
      <c r="D164" s="77"/>
      <c r="E164" s="241"/>
      <c r="F164" s="207"/>
      <c r="G164" s="208"/>
      <c r="H164" s="201"/>
      <c r="I164" s="129"/>
      <c r="J164" s="213"/>
      <c r="K164" s="77"/>
      <c r="L164" s="77"/>
      <c r="M164" s="77"/>
      <c r="N164" s="241"/>
      <c r="O164" s="208"/>
      <c r="P164" s="237"/>
      <c r="Q164" s="237"/>
      <c r="R164" s="238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8.0" customHeight="1">
      <c r="A165" s="10"/>
      <c r="B165" s="213"/>
      <c r="C165" s="77"/>
      <c r="D165" s="77"/>
      <c r="E165" s="241"/>
      <c r="F165" s="207"/>
      <c r="G165" s="208"/>
      <c r="H165" s="201"/>
      <c r="I165" s="129"/>
      <c r="J165" s="213"/>
      <c r="K165" s="77"/>
      <c r="L165" s="77"/>
      <c r="M165" s="77"/>
      <c r="N165" s="241"/>
      <c r="O165" s="208"/>
      <c r="P165" s="237"/>
      <c r="Q165" s="237"/>
      <c r="R165" s="238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8.0" customHeight="1">
      <c r="A166" s="10"/>
      <c r="B166" s="213"/>
      <c r="C166" s="77"/>
      <c r="D166" s="77"/>
      <c r="E166" s="241"/>
      <c r="F166" s="207"/>
      <c r="G166" s="208"/>
      <c r="H166" s="201"/>
      <c r="I166" s="129"/>
      <c r="J166" s="213"/>
      <c r="K166" s="77"/>
      <c r="L166" s="77"/>
      <c r="M166" s="77"/>
      <c r="N166" s="241"/>
      <c r="O166" s="208"/>
      <c r="P166" s="237"/>
      <c r="Q166" s="237"/>
      <c r="R166" s="238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8.0" customHeight="1">
      <c r="A167" s="10"/>
      <c r="B167" s="213"/>
      <c r="C167" s="77"/>
      <c r="D167" s="77"/>
      <c r="E167" s="241"/>
      <c r="F167" s="207"/>
      <c r="G167" s="208"/>
      <c r="H167" s="201"/>
      <c r="I167" s="129"/>
      <c r="J167" s="213"/>
      <c r="K167" s="77"/>
      <c r="L167" s="77"/>
      <c r="M167" s="77"/>
      <c r="N167" s="241"/>
      <c r="O167" s="208"/>
      <c r="P167" s="237"/>
      <c r="Q167" s="237"/>
      <c r="R167" s="238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8.0" customHeight="1">
      <c r="A168" s="10"/>
      <c r="B168" s="213"/>
      <c r="C168" s="77"/>
      <c r="D168" s="77"/>
      <c r="E168" s="241"/>
      <c r="F168" s="207"/>
      <c r="G168" s="208"/>
      <c r="H168" s="201"/>
      <c r="I168" s="129"/>
      <c r="J168" s="213"/>
      <c r="K168" s="77"/>
      <c r="L168" s="77"/>
      <c r="M168" s="77"/>
      <c r="N168" s="241"/>
      <c r="O168" s="208"/>
      <c r="P168" s="237"/>
      <c r="Q168" s="237"/>
      <c r="R168" s="238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8.0" customHeight="1">
      <c r="A169" s="10"/>
      <c r="B169" s="213"/>
      <c r="C169" s="77"/>
      <c r="D169" s="77"/>
      <c r="E169" s="241"/>
      <c r="F169" s="207"/>
      <c r="G169" s="208"/>
      <c r="H169" s="201"/>
      <c r="I169" s="129"/>
      <c r="J169" s="213"/>
      <c r="K169" s="77"/>
      <c r="L169" s="77"/>
      <c r="M169" s="77"/>
      <c r="N169" s="241"/>
      <c r="O169" s="208"/>
      <c r="P169" s="237"/>
      <c r="Q169" s="237"/>
      <c r="R169" s="238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8.0" customHeight="1">
      <c r="A170" s="10"/>
      <c r="B170" s="213"/>
      <c r="C170" s="77"/>
      <c r="D170" s="77"/>
      <c r="E170" s="241"/>
      <c r="F170" s="207"/>
      <c r="G170" s="208"/>
      <c r="H170" s="201"/>
      <c r="I170" s="129"/>
      <c r="J170" s="213"/>
      <c r="K170" s="77"/>
      <c r="L170" s="77"/>
      <c r="M170" s="77"/>
      <c r="N170" s="241"/>
      <c r="O170" s="208"/>
      <c r="P170" s="237"/>
      <c r="Q170" s="237"/>
      <c r="R170" s="238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8.0" customHeight="1">
      <c r="A171" s="10"/>
      <c r="B171" s="213"/>
      <c r="C171" s="77"/>
      <c r="D171" s="77"/>
      <c r="E171" s="241"/>
      <c r="F171" s="207"/>
      <c r="G171" s="208"/>
      <c r="H171" s="201"/>
      <c r="I171" s="129"/>
      <c r="J171" s="213"/>
      <c r="K171" s="77"/>
      <c r="L171" s="77"/>
      <c r="M171" s="77"/>
      <c r="N171" s="241"/>
      <c r="O171" s="208"/>
      <c r="P171" s="237"/>
      <c r="Q171" s="237"/>
      <c r="R171" s="238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8.0" customHeight="1">
      <c r="A172" s="10"/>
      <c r="B172" s="213"/>
      <c r="C172" s="77"/>
      <c r="D172" s="77"/>
      <c r="E172" s="241"/>
      <c r="F172" s="207"/>
      <c r="G172" s="208"/>
      <c r="H172" s="201"/>
      <c r="I172" s="129"/>
      <c r="J172" s="213"/>
      <c r="K172" s="77"/>
      <c r="L172" s="77"/>
      <c r="M172" s="77"/>
      <c r="N172" s="241"/>
      <c r="O172" s="208"/>
      <c r="P172" s="237"/>
      <c r="Q172" s="237"/>
      <c r="R172" s="238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8.0" customHeight="1">
      <c r="A173" s="10"/>
      <c r="B173" s="213"/>
      <c r="C173" s="77"/>
      <c r="D173" s="77"/>
      <c r="E173" s="241"/>
      <c r="F173" s="207"/>
      <c r="G173" s="208"/>
      <c r="H173" s="201"/>
      <c r="I173" s="129"/>
      <c r="J173" s="213"/>
      <c r="K173" s="77"/>
      <c r="L173" s="77"/>
      <c r="M173" s="77"/>
      <c r="N173" s="241"/>
      <c r="O173" s="208"/>
      <c r="P173" s="237"/>
      <c r="Q173" s="237"/>
      <c r="R173" s="238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8.0" customHeight="1">
      <c r="A174" s="10"/>
      <c r="B174" s="213"/>
      <c r="C174" s="77"/>
      <c r="D174" s="77"/>
      <c r="E174" s="241"/>
      <c r="F174" s="207"/>
      <c r="G174" s="208"/>
      <c r="H174" s="201"/>
      <c r="I174" s="129"/>
      <c r="J174" s="213"/>
      <c r="K174" s="77"/>
      <c r="L174" s="77"/>
      <c r="M174" s="77"/>
      <c r="N174" s="241"/>
      <c r="O174" s="208"/>
      <c r="P174" s="237"/>
      <c r="Q174" s="237"/>
      <c r="R174" s="238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8.0" customHeight="1">
      <c r="A175" s="10"/>
      <c r="B175" s="213"/>
      <c r="C175" s="77"/>
      <c r="D175" s="77"/>
      <c r="E175" s="241"/>
      <c r="F175" s="207"/>
      <c r="G175" s="208"/>
      <c r="H175" s="201"/>
      <c r="I175" s="129"/>
      <c r="J175" s="213"/>
      <c r="K175" s="77"/>
      <c r="L175" s="77"/>
      <c r="M175" s="77"/>
      <c r="N175" s="241"/>
      <c r="O175" s="208"/>
      <c r="P175" s="237"/>
      <c r="Q175" s="237"/>
      <c r="R175" s="238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8.0" customHeight="1">
      <c r="A176" s="10"/>
      <c r="B176" s="213"/>
      <c r="C176" s="77"/>
      <c r="D176" s="77"/>
      <c r="E176" s="241"/>
      <c r="F176" s="207"/>
      <c r="G176" s="208"/>
      <c r="H176" s="201"/>
      <c r="I176" s="129"/>
      <c r="J176" s="213"/>
      <c r="K176" s="77"/>
      <c r="L176" s="77"/>
      <c r="M176" s="77"/>
      <c r="N176" s="241"/>
      <c r="O176" s="208"/>
      <c r="P176" s="237"/>
      <c r="Q176" s="237"/>
      <c r="R176" s="238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8.0" customHeight="1">
      <c r="A177" s="10"/>
      <c r="B177" s="213"/>
      <c r="C177" s="77"/>
      <c r="D177" s="77"/>
      <c r="E177" s="241"/>
      <c r="F177" s="207"/>
      <c r="G177" s="208"/>
      <c r="H177" s="201"/>
      <c r="I177" s="129"/>
      <c r="J177" s="213"/>
      <c r="K177" s="77"/>
      <c r="L177" s="77"/>
      <c r="M177" s="77"/>
      <c r="N177" s="241"/>
      <c r="O177" s="208"/>
      <c r="P177" s="237"/>
      <c r="Q177" s="237"/>
      <c r="R177" s="238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8.0" customHeight="1">
      <c r="A178" s="10"/>
      <c r="B178" s="213"/>
      <c r="C178" s="77"/>
      <c r="D178" s="77"/>
      <c r="E178" s="241"/>
      <c r="F178" s="207"/>
      <c r="G178" s="208"/>
      <c r="H178" s="201"/>
      <c r="I178" s="129"/>
      <c r="J178" s="213"/>
      <c r="K178" s="77"/>
      <c r="L178" s="77"/>
      <c r="M178" s="77"/>
      <c r="N178" s="241"/>
      <c r="O178" s="208"/>
      <c r="P178" s="237"/>
      <c r="Q178" s="237"/>
      <c r="R178" s="238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8.0" customHeight="1">
      <c r="A179" s="10"/>
      <c r="B179" s="213"/>
      <c r="C179" s="77"/>
      <c r="D179" s="77"/>
      <c r="E179" s="241"/>
      <c r="F179" s="207"/>
      <c r="G179" s="208"/>
      <c r="H179" s="201"/>
      <c r="I179" s="129"/>
      <c r="J179" s="213"/>
      <c r="K179" s="77"/>
      <c r="L179" s="77"/>
      <c r="M179" s="77"/>
      <c r="N179" s="241"/>
      <c r="O179" s="208"/>
      <c r="P179" s="237"/>
      <c r="Q179" s="237"/>
      <c r="R179" s="238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8.0" customHeight="1">
      <c r="A180" s="10"/>
      <c r="B180" s="213"/>
      <c r="C180" s="77"/>
      <c r="D180" s="77"/>
      <c r="E180" s="241"/>
      <c r="F180" s="207"/>
      <c r="G180" s="208"/>
      <c r="H180" s="201"/>
      <c r="I180" s="129"/>
      <c r="J180" s="213"/>
      <c r="K180" s="77"/>
      <c r="L180" s="77"/>
      <c r="M180" s="77"/>
      <c r="N180" s="241"/>
      <c r="O180" s="208"/>
      <c r="P180" s="237"/>
      <c r="Q180" s="237"/>
      <c r="R180" s="238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8.0" customHeight="1">
      <c r="A181" s="10"/>
      <c r="B181" s="213"/>
      <c r="C181" s="77"/>
      <c r="D181" s="77"/>
      <c r="E181" s="241"/>
      <c r="F181" s="207"/>
      <c r="G181" s="208"/>
      <c r="H181" s="201"/>
      <c r="I181" s="129"/>
      <c r="J181" s="213"/>
      <c r="K181" s="77"/>
      <c r="L181" s="77"/>
      <c r="M181" s="77"/>
      <c r="N181" s="241"/>
      <c r="O181" s="208"/>
      <c r="P181" s="237"/>
      <c r="Q181" s="237"/>
      <c r="R181" s="238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8.0" customHeight="1">
      <c r="A182" s="10"/>
      <c r="B182" s="213"/>
      <c r="C182" s="77"/>
      <c r="D182" s="77"/>
      <c r="E182" s="241"/>
      <c r="F182" s="207"/>
      <c r="G182" s="208"/>
      <c r="H182" s="201"/>
      <c r="I182" s="129"/>
      <c r="J182" s="213"/>
      <c r="K182" s="77"/>
      <c r="L182" s="77"/>
      <c r="M182" s="77"/>
      <c r="N182" s="241"/>
      <c r="O182" s="208"/>
      <c r="P182" s="237"/>
      <c r="Q182" s="237"/>
      <c r="R182" s="238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8.0" customHeight="1">
      <c r="A183" s="10"/>
      <c r="B183" s="213"/>
      <c r="C183" s="77"/>
      <c r="D183" s="77"/>
      <c r="E183" s="241"/>
      <c r="F183" s="207"/>
      <c r="G183" s="208"/>
      <c r="H183" s="201"/>
      <c r="I183" s="129"/>
      <c r="J183" s="213"/>
      <c r="K183" s="77"/>
      <c r="L183" s="77"/>
      <c r="M183" s="77"/>
      <c r="N183" s="241"/>
      <c r="O183" s="208"/>
      <c r="P183" s="237"/>
      <c r="Q183" s="237"/>
      <c r="R183" s="238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8.0" customHeight="1">
      <c r="A184" s="10"/>
      <c r="B184" s="213"/>
      <c r="C184" s="77"/>
      <c r="D184" s="77"/>
      <c r="E184" s="241"/>
      <c r="F184" s="207"/>
      <c r="G184" s="208"/>
      <c r="H184" s="201"/>
      <c r="I184" s="129"/>
      <c r="J184" s="213"/>
      <c r="K184" s="77"/>
      <c r="L184" s="77"/>
      <c r="M184" s="77"/>
      <c r="N184" s="241"/>
      <c r="O184" s="208"/>
      <c r="P184" s="237"/>
      <c r="Q184" s="237"/>
      <c r="R184" s="238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8.0" customHeight="1">
      <c r="A185" s="10"/>
      <c r="B185" s="213"/>
      <c r="C185" s="77"/>
      <c r="D185" s="77"/>
      <c r="E185" s="241"/>
      <c r="F185" s="207"/>
      <c r="G185" s="208"/>
      <c r="H185" s="201"/>
      <c r="I185" s="129"/>
      <c r="J185" s="213"/>
      <c r="K185" s="77"/>
      <c r="L185" s="77"/>
      <c r="M185" s="77"/>
      <c r="N185" s="241"/>
      <c r="O185" s="208"/>
      <c r="P185" s="237"/>
      <c r="Q185" s="237"/>
      <c r="R185" s="238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8.0" customHeight="1">
      <c r="A186" s="10"/>
      <c r="B186" s="213"/>
      <c r="C186" s="77"/>
      <c r="D186" s="77"/>
      <c r="E186" s="241"/>
      <c r="F186" s="207"/>
      <c r="G186" s="208"/>
      <c r="H186" s="201"/>
      <c r="I186" s="129"/>
      <c r="J186" s="213"/>
      <c r="K186" s="77"/>
      <c r="L186" s="77"/>
      <c r="M186" s="77"/>
      <c r="N186" s="241"/>
      <c r="O186" s="208"/>
      <c r="P186" s="237"/>
      <c r="Q186" s="237"/>
      <c r="R186" s="238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8.0" customHeight="1">
      <c r="A187" s="10"/>
      <c r="B187" s="213"/>
      <c r="C187" s="77"/>
      <c r="D187" s="77"/>
      <c r="E187" s="241"/>
      <c r="F187" s="207"/>
      <c r="G187" s="208"/>
      <c r="H187" s="201"/>
      <c r="I187" s="129"/>
      <c r="J187" s="213"/>
      <c r="K187" s="77"/>
      <c r="L187" s="77"/>
      <c r="M187" s="77"/>
      <c r="N187" s="241"/>
      <c r="O187" s="208"/>
      <c r="P187" s="237"/>
      <c r="Q187" s="237"/>
      <c r="R187" s="238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8.0" customHeight="1">
      <c r="A188" s="10"/>
      <c r="B188" s="213"/>
      <c r="C188" s="77"/>
      <c r="D188" s="77"/>
      <c r="E188" s="241"/>
      <c r="F188" s="207"/>
      <c r="G188" s="208"/>
      <c r="H188" s="201"/>
      <c r="I188" s="129"/>
      <c r="J188" s="213"/>
      <c r="K188" s="77"/>
      <c r="L188" s="77"/>
      <c r="M188" s="77"/>
      <c r="N188" s="241"/>
      <c r="O188" s="208"/>
      <c r="P188" s="237"/>
      <c r="Q188" s="237"/>
      <c r="R188" s="238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8.0" customHeight="1">
      <c r="A189" s="10"/>
      <c r="B189" s="213"/>
      <c r="C189" s="77"/>
      <c r="D189" s="77"/>
      <c r="E189" s="241"/>
      <c r="F189" s="207"/>
      <c r="G189" s="208"/>
      <c r="H189" s="201"/>
      <c r="I189" s="129"/>
      <c r="J189" s="213"/>
      <c r="K189" s="77"/>
      <c r="L189" s="77"/>
      <c r="M189" s="77"/>
      <c r="N189" s="241"/>
      <c r="O189" s="208"/>
      <c r="P189" s="237"/>
      <c r="Q189" s="237"/>
      <c r="R189" s="238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8.0" customHeight="1">
      <c r="A190" s="10"/>
      <c r="B190" s="213"/>
      <c r="C190" s="77"/>
      <c r="D190" s="77"/>
      <c r="E190" s="241"/>
      <c r="F190" s="207"/>
      <c r="G190" s="208"/>
      <c r="H190" s="201"/>
      <c r="I190" s="129"/>
      <c r="J190" s="213"/>
      <c r="K190" s="77"/>
      <c r="L190" s="77"/>
      <c r="M190" s="77"/>
      <c r="N190" s="241"/>
      <c r="O190" s="208"/>
      <c r="P190" s="237"/>
      <c r="Q190" s="237"/>
      <c r="R190" s="238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8.0" customHeight="1">
      <c r="A191" s="10"/>
      <c r="B191" s="213"/>
      <c r="C191" s="77"/>
      <c r="D191" s="77"/>
      <c r="E191" s="241"/>
      <c r="F191" s="207"/>
      <c r="G191" s="208"/>
      <c r="H191" s="201"/>
      <c r="I191" s="129"/>
      <c r="J191" s="213"/>
      <c r="K191" s="77"/>
      <c r="L191" s="77"/>
      <c r="M191" s="77"/>
      <c r="N191" s="241"/>
      <c r="O191" s="208"/>
      <c r="P191" s="237"/>
      <c r="Q191" s="237"/>
      <c r="R191" s="238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8.0" customHeight="1">
      <c r="A192" s="10"/>
      <c r="B192" s="213"/>
      <c r="C192" s="77"/>
      <c r="D192" s="77"/>
      <c r="E192" s="241"/>
      <c r="F192" s="207"/>
      <c r="G192" s="208"/>
      <c r="H192" s="201"/>
      <c r="I192" s="129"/>
      <c r="J192" s="213"/>
      <c r="K192" s="77"/>
      <c r="L192" s="77"/>
      <c r="M192" s="77"/>
      <c r="N192" s="241"/>
      <c r="O192" s="208"/>
      <c r="P192" s="237"/>
      <c r="Q192" s="237"/>
      <c r="R192" s="238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8.0" customHeight="1">
      <c r="A193" s="10"/>
      <c r="B193" s="213"/>
      <c r="C193" s="77"/>
      <c r="D193" s="77"/>
      <c r="E193" s="241"/>
      <c r="F193" s="207"/>
      <c r="G193" s="208"/>
      <c r="H193" s="201"/>
      <c r="I193" s="129"/>
      <c r="J193" s="213"/>
      <c r="K193" s="77"/>
      <c r="L193" s="77"/>
      <c r="M193" s="77"/>
      <c r="N193" s="241"/>
      <c r="O193" s="208"/>
      <c r="P193" s="237"/>
      <c r="Q193" s="237"/>
      <c r="R193" s="238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8.0" customHeight="1">
      <c r="A194" s="10"/>
      <c r="B194" s="213"/>
      <c r="C194" s="77"/>
      <c r="D194" s="77"/>
      <c r="E194" s="241"/>
      <c r="F194" s="207"/>
      <c r="G194" s="208"/>
      <c r="H194" s="201"/>
      <c r="I194" s="129"/>
      <c r="J194" s="213"/>
      <c r="K194" s="77"/>
      <c r="L194" s="77"/>
      <c r="M194" s="77"/>
      <c r="N194" s="241"/>
      <c r="O194" s="208"/>
      <c r="P194" s="237"/>
      <c r="Q194" s="237"/>
      <c r="R194" s="238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8.0" customHeight="1">
      <c r="A195" s="10"/>
      <c r="B195" s="213"/>
      <c r="C195" s="77"/>
      <c r="D195" s="77"/>
      <c r="E195" s="241"/>
      <c r="F195" s="207"/>
      <c r="G195" s="208"/>
      <c r="H195" s="201"/>
      <c r="I195" s="129"/>
      <c r="J195" s="213"/>
      <c r="K195" s="77"/>
      <c r="L195" s="77"/>
      <c r="M195" s="77"/>
      <c r="N195" s="241"/>
      <c r="O195" s="208"/>
      <c r="P195" s="237"/>
      <c r="Q195" s="237"/>
      <c r="R195" s="238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8.0" customHeight="1">
      <c r="A196" s="10"/>
      <c r="B196" s="213"/>
      <c r="C196" s="77"/>
      <c r="D196" s="77"/>
      <c r="E196" s="241"/>
      <c r="F196" s="207"/>
      <c r="G196" s="208"/>
      <c r="H196" s="201"/>
      <c r="I196" s="129"/>
      <c r="J196" s="213"/>
      <c r="K196" s="77"/>
      <c r="L196" s="77"/>
      <c r="M196" s="77"/>
      <c r="N196" s="241"/>
      <c r="O196" s="208"/>
      <c r="P196" s="237"/>
      <c r="Q196" s="237"/>
      <c r="R196" s="238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8.0" customHeight="1">
      <c r="A197" s="10"/>
      <c r="B197" s="213"/>
      <c r="C197" s="77"/>
      <c r="D197" s="77"/>
      <c r="E197" s="241"/>
      <c r="F197" s="207"/>
      <c r="G197" s="208"/>
      <c r="H197" s="201"/>
      <c r="I197" s="129"/>
      <c r="J197" s="213"/>
      <c r="K197" s="77"/>
      <c r="L197" s="77"/>
      <c r="M197" s="77"/>
      <c r="N197" s="241"/>
      <c r="O197" s="208"/>
      <c r="P197" s="237"/>
      <c r="Q197" s="237"/>
      <c r="R197" s="238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8.0" customHeight="1">
      <c r="A198" s="10"/>
      <c r="B198" s="213"/>
      <c r="C198" s="77"/>
      <c r="D198" s="77"/>
      <c r="E198" s="241"/>
      <c r="F198" s="207"/>
      <c r="G198" s="208"/>
      <c r="H198" s="201"/>
      <c r="I198" s="129"/>
      <c r="J198" s="213"/>
      <c r="K198" s="77"/>
      <c r="L198" s="77"/>
      <c r="M198" s="77"/>
      <c r="N198" s="241"/>
      <c r="O198" s="208"/>
      <c r="P198" s="237"/>
      <c r="Q198" s="237"/>
      <c r="R198" s="238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8.0" customHeight="1">
      <c r="A199" s="10"/>
      <c r="B199" s="213"/>
      <c r="C199" s="77"/>
      <c r="D199" s="77"/>
      <c r="E199" s="241"/>
      <c r="F199" s="207"/>
      <c r="G199" s="208"/>
      <c r="H199" s="201"/>
      <c r="I199" s="129"/>
      <c r="J199" s="213"/>
      <c r="K199" s="77"/>
      <c r="L199" s="77"/>
      <c r="M199" s="77"/>
      <c r="N199" s="241"/>
      <c r="O199" s="208"/>
      <c r="P199" s="237"/>
      <c r="Q199" s="237"/>
      <c r="R199" s="238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8.0" customHeight="1">
      <c r="A200" s="10"/>
      <c r="B200" s="213"/>
      <c r="C200" s="77"/>
      <c r="D200" s="77"/>
      <c r="E200" s="241"/>
      <c r="F200" s="207"/>
      <c r="G200" s="208"/>
      <c r="H200" s="201"/>
      <c r="I200" s="129"/>
      <c r="J200" s="213"/>
      <c r="K200" s="77"/>
      <c r="L200" s="77"/>
      <c r="M200" s="77"/>
      <c r="N200" s="241"/>
      <c r="O200" s="208"/>
      <c r="P200" s="237"/>
      <c r="Q200" s="237"/>
      <c r="R200" s="238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8.0" customHeight="1">
      <c r="A201" s="10"/>
      <c r="B201" s="213"/>
      <c r="C201" s="77"/>
      <c r="D201" s="77"/>
      <c r="E201" s="241"/>
      <c r="F201" s="207"/>
      <c r="G201" s="208"/>
      <c r="H201" s="201"/>
      <c r="I201" s="129"/>
      <c r="J201" s="213"/>
      <c r="K201" s="77"/>
      <c r="L201" s="77"/>
      <c r="M201" s="77"/>
      <c r="N201" s="241"/>
      <c r="O201" s="208"/>
      <c r="P201" s="237"/>
      <c r="Q201" s="237"/>
      <c r="R201" s="238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8.0" customHeight="1">
      <c r="A202" s="10"/>
      <c r="B202" s="213"/>
      <c r="C202" s="77"/>
      <c r="D202" s="77"/>
      <c r="E202" s="241"/>
      <c r="F202" s="207"/>
      <c r="G202" s="208"/>
      <c r="H202" s="201"/>
      <c r="I202" s="129"/>
      <c r="J202" s="213"/>
      <c r="K202" s="77"/>
      <c r="L202" s="77"/>
      <c r="M202" s="77"/>
      <c r="N202" s="241"/>
      <c r="O202" s="208"/>
      <c r="P202" s="237"/>
      <c r="Q202" s="237"/>
      <c r="R202" s="238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8.0" customHeight="1">
      <c r="A203" s="10"/>
      <c r="B203" s="213"/>
      <c r="C203" s="77"/>
      <c r="D203" s="77"/>
      <c r="E203" s="241"/>
      <c r="F203" s="207"/>
      <c r="G203" s="208"/>
      <c r="H203" s="201"/>
      <c r="I203" s="129"/>
      <c r="J203" s="213"/>
      <c r="K203" s="77"/>
      <c r="L203" s="77"/>
      <c r="M203" s="77"/>
      <c r="N203" s="241"/>
      <c r="O203" s="208"/>
      <c r="P203" s="237"/>
      <c r="Q203" s="237"/>
      <c r="R203" s="238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8.0" customHeight="1">
      <c r="A204" s="10"/>
      <c r="B204" s="213"/>
      <c r="C204" s="77"/>
      <c r="D204" s="77"/>
      <c r="E204" s="241"/>
      <c r="F204" s="207"/>
      <c r="G204" s="208"/>
      <c r="H204" s="201"/>
      <c r="I204" s="129"/>
      <c r="J204" s="213"/>
      <c r="K204" s="77"/>
      <c r="L204" s="77"/>
      <c r="M204" s="77"/>
      <c r="N204" s="241"/>
      <c r="O204" s="208"/>
      <c r="P204" s="237"/>
      <c r="Q204" s="237"/>
      <c r="R204" s="238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8.0" customHeight="1">
      <c r="A205" s="10"/>
      <c r="B205" s="213"/>
      <c r="C205" s="77"/>
      <c r="D205" s="77"/>
      <c r="E205" s="241"/>
      <c r="F205" s="207"/>
      <c r="G205" s="208"/>
      <c r="H205" s="201"/>
      <c r="I205" s="129"/>
      <c r="J205" s="213"/>
      <c r="K205" s="77"/>
      <c r="L205" s="77"/>
      <c r="M205" s="77"/>
      <c r="N205" s="241"/>
      <c r="O205" s="208"/>
      <c r="P205" s="237"/>
      <c r="Q205" s="237"/>
      <c r="R205" s="238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8.0" customHeight="1">
      <c r="A206" s="10"/>
      <c r="B206" s="213"/>
      <c r="C206" s="77"/>
      <c r="D206" s="77"/>
      <c r="E206" s="241"/>
      <c r="F206" s="207"/>
      <c r="G206" s="208"/>
      <c r="H206" s="201"/>
      <c r="I206" s="129"/>
      <c r="J206" s="213"/>
      <c r="K206" s="77"/>
      <c r="L206" s="77"/>
      <c r="M206" s="77"/>
      <c r="N206" s="241"/>
      <c r="O206" s="208"/>
      <c r="P206" s="237"/>
      <c r="Q206" s="237"/>
      <c r="R206" s="238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8.0" customHeight="1">
      <c r="A207" s="10"/>
      <c r="B207" s="213"/>
      <c r="C207" s="77"/>
      <c r="D207" s="77"/>
      <c r="E207" s="241"/>
      <c r="F207" s="207"/>
      <c r="G207" s="208"/>
      <c r="H207" s="201"/>
      <c r="I207" s="129"/>
      <c r="J207" s="213"/>
      <c r="K207" s="77"/>
      <c r="L207" s="77"/>
      <c r="M207" s="77"/>
      <c r="N207" s="241"/>
      <c r="O207" s="208"/>
      <c r="P207" s="237"/>
      <c r="Q207" s="237"/>
      <c r="R207" s="238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8.0" customHeight="1">
      <c r="A208" s="10"/>
      <c r="B208" s="213"/>
      <c r="C208" s="77"/>
      <c r="D208" s="77"/>
      <c r="E208" s="241"/>
      <c r="F208" s="207"/>
      <c r="G208" s="208"/>
      <c r="H208" s="201"/>
      <c r="I208" s="129"/>
      <c r="J208" s="213"/>
      <c r="K208" s="77"/>
      <c r="L208" s="77"/>
      <c r="M208" s="77"/>
      <c r="N208" s="241"/>
      <c r="O208" s="208"/>
      <c r="P208" s="237"/>
      <c r="Q208" s="237"/>
      <c r="R208" s="238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8.0" customHeight="1">
      <c r="A209" s="10"/>
      <c r="B209" s="213"/>
      <c r="C209" s="77"/>
      <c r="D209" s="77"/>
      <c r="E209" s="241"/>
      <c r="F209" s="207"/>
      <c r="G209" s="208"/>
      <c r="H209" s="201"/>
      <c r="I209" s="129"/>
      <c r="J209" s="213"/>
      <c r="K209" s="77"/>
      <c r="L209" s="77"/>
      <c r="M209" s="77"/>
      <c r="N209" s="241"/>
      <c r="O209" s="208"/>
      <c r="P209" s="237"/>
      <c r="Q209" s="237"/>
      <c r="R209" s="238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8.0" customHeight="1">
      <c r="A210" s="10"/>
      <c r="B210" s="213"/>
      <c r="C210" s="77"/>
      <c r="D210" s="77"/>
      <c r="E210" s="241"/>
      <c r="F210" s="207"/>
      <c r="G210" s="208"/>
      <c r="H210" s="201"/>
      <c r="I210" s="129"/>
      <c r="J210" s="213"/>
      <c r="K210" s="77"/>
      <c r="L210" s="77"/>
      <c r="M210" s="77"/>
      <c r="N210" s="241"/>
      <c r="O210" s="208"/>
      <c r="P210" s="237"/>
      <c r="Q210" s="237"/>
      <c r="R210" s="238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8.0" customHeight="1">
      <c r="A211" s="10"/>
      <c r="B211" s="213"/>
      <c r="C211" s="77"/>
      <c r="D211" s="77"/>
      <c r="E211" s="241"/>
      <c r="F211" s="207"/>
      <c r="G211" s="208"/>
      <c r="H211" s="201"/>
      <c r="I211" s="129"/>
      <c r="J211" s="213"/>
      <c r="K211" s="77"/>
      <c r="L211" s="77"/>
      <c r="M211" s="77"/>
      <c r="N211" s="241"/>
      <c r="O211" s="208"/>
      <c r="P211" s="237"/>
      <c r="Q211" s="237"/>
      <c r="R211" s="238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8.0" customHeight="1">
      <c r="A212" s="10"/>
      <c r="B212" s="213"/>
      <c r="C212" s="77"/>
      <c r="D212" s="77"/>
      <c r="E212" s="241"/>
      <c r="F212" s="207"/>
      <c r="G212" s="208"/>
      <c r="H212" s="201"/>
      <c r="I212" s="129"/>
      <c r="J212" s="213"/>
      <c r="K212" s="77"/>
      <c r="L212" s="77"/>
      <c r="M212" s="77"/>
      <c r="N212" s="241"/>
      <c r="O212" s="208"/>
      <c r="P212" s="237"/>
      <c r="Q212" s="237"/>
      <c r="R212" s="238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8.0" customHeight="1">
      <c r="A213" s="10"/>
      <c r="B213" s="213"/>
      <c r="C213" s="77"/>
      <c r="D213" s="77"/>
      <c r="E213" s="241"/>
      <c r="F213" s="207"/>
      <c r="G213" s="208"/>
      <c r="H213" s="201"/>
      <c r="I213" s="129"/>
      <c r="J213" s="213"/>
      <c r="K213" s="77"/>
      <c r="L213" s="77"/>
      <c r="M213" s="77"/>
      <c r="N213" s="241"/>
      <c r="O213" s="208"/>
      <c r="P213" s="237"/>
      <c r="Q213" s="237"/>
      <c r="R213" s="238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8.0" customHeight="1">
      <c r="A214" s="10"/>
      <c r="B214" s="213"/>
      <c r="C214" s="77"/>
      <c r="D214" s="77"/>
      <c r="E214" s="241"/>
      <c r="F214" s="207"/>
      <c r="G214" s="208"/>
      <c r="H214" s="201"/>
      <c r="I214" s="129"/>
      <c r="J214" s="213"/>
      <c r="K214" s="77"/>
      <c r="L214" s="77"/>
      <c r="M214" s="77"/>
      <c r="N214" s="241"/>
      <c r="O214" s="208"/>
      <c r="P214" s="237"/>
      <c r="Q214" s="237"/>
      <c r="R214" s="238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8.0" customHeight="1">
      <c r="A215" s="10"/>
      <c r="B215" s="213"/>
      <c r="C215" s="77"/>
      <c r="D215" s="77"/>
      <c r="E215" s="241"/>
      <c r="F215" s="207"/>
      <c r="G215" s="208"/>
      <c r="H215" s="201"/>
      <c r="I215" s="129"/>
      <c r="J215" s="213"/>
      <c r="K215" s="77"/>
      <c r="L215" s="77"/>
      <c r="M215" s="77"/>
      <c r="N215" s="241"/>
      <c r="O215" s="208"/>
      <c r="P215" s="237"/>
      <c r="Q215" s="237"/>
      <c r="R215" s="238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8.0" customHeight="1">
      <c r="A216" s="10"/>
      <c r="B216" s="213"/>
      <c r="C216" s="77"/>
      <c r="D216" s="77"/>
      <c r="E216" s="241"/>
      <c r="F216" s="207"/>
      <c r="G216" s="208"/>
      <c r="H216" s="201"/>
      <c r="I216" s="129"/>
      <c r="J216" s="213"/>
      <c r="K216" s="77"/>
      <c r="L216" s="77"/>
      <c r="M216" s="77"/>
      <c r="N216" s="241"/>
      <c r="O216" s="208"/>
      <c r="P216" s="237"/>
      <c r="Q216" s="237"/>
      <c r="R216" s="238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8.0" customHeight="1">
      <c r="A217" s="10"/>
      <c r="B217" s="213"/>
      <c r="C217" s="77"/>
      <c r="D217" s="77"/>
      <c r="E217" s="241"/>
      <c r="F217" s="207"/>
      <c r="G217" s="208"/>
      <c r="H217" s="201"/>
      <c r="I217" s="129"/>
      <c r="J217" s="213"/>
      <c r="K217" s="77"/>
      <c r="L217" s="77"/>
      <c r="M217" s="77"/>
      <c r="N217" s="241"/>
      <c r="O217" s="208"/>
      <c r="P217" s="237"/>
      <c r="Q217" s="23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8.0" customHeight="1">
      <c r="A218" s="10"/>
      <c r="B218" s="213"/>
      <c r="C218" s="77"/>
      <c r="D218" s="77"/>
      <c r="E218" s="241"/>
      <c r="F218" s="207"/>
      <c r="G218" s="208"/>
      <c r="H218" s="201"/>
      <c r="I218" s="129"/>
      <c r="J218" s="213"/>
      <c r="K218" s="77"/>
      <c r="L218" s="77"/>
      <c r="M218" s="77"/>
      <c r="N218" s="241"/>
      <c r="O218" s="208"/>
      <c r="P218" s="237"/>
      <c r="Q218" s="23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8.0" customHeight="1">
      <c r="A219" s="10"/>
      <c r="B219" s="213"/>
      <c r="C219" s="77"/>
      <c r="D219" s="77"/>
      <c r="E219" s="241"/>
      <c r="F219" s="207"/>
      <c r="G219" s="208"/>
      <c r="H219" s="201"/>
      <c r="I219" s="129"/>
      <c r="J219" s="213"/>
      <c r="K219" s="77"/>
      <c r="L219" s="77"/>
      <c r="M219" s="77"/>
      <c r="N219" s="241"/>
      <c r="O219" s="208"/>
      <c r="P219" s="237"/>
      <c r="Q219" s="23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8.0" customHeight="1">
      <c r="A220" s="10"/>
      <c r="B220" s="213"/>
      <c r="C220" s="77"/>
      <c r="D220" s="77"/>
      <c r="E220" s="241"/>
      <c r="F220" s="207"/>
      <c r="G220" s="208"/>
      <c r="H220" s="201"/>
      <c r="I220" s="129"/>
      <c r="J220" s="213"/>
      <c r="K220" s="77"/>
      <c r="L220" s="77"/>
      <c r="M220" s="77"/>
      <c r="N220" s="241"/>
      <c r="O220" s="208"/>
      <c r="P220" s="237"/>
      <c r="Q220" s="23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8.0" customHeight="1">
      <c r="A221" s="10"/>
      <c r="B221" s="213"/>
      <c r="C221" s="77"/>
      <c r="D221" s="77"/>
      <c r="E221" s="241"/>
      <c r="F221" s="207"/>
      <c r="G221" s="208"/>
      <c r="H221" s="201"/>
      <c r="I221" s="129"/>
      <c r="J221" s="213"/>
      <c r="K221" s="77"/>
      <c r="L221" s="77"/>
      <c r="M221" s="77"/>
      <c r="N221" s="241"/>
      <c r="O221" s="208"/>
      <c r="P221" s="237"/>
      <c r="Q221" s="23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8.0" customHeight="1">
      <c r="A222" s="10"/>
      <c r="B222" s="213"/>
      <c r="C222" s="77"/>
      <c r="D222" s="77"/>
      <c r="E222" s="241"/>
      <c r="F222" s="207"/>
      <c r="G222" s="208"/>
      <c r="H222" s="201"/>
      <c r="I222" s="129"/>
      <c r="J222" s="213"/>
      <c r="K222" s="77"/>
      <c r="L222" s="77"/>
      <c r="M222" s="77"/>
      <c r="N222" s="241"/>
      <c r="O222" s="208"/>
      <c r="P222" s="237"/>
      <c r="Q222" s="23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8.0" customHeight="1">
      <c r="A223" s="10"/>
      <c r="B223" s="213"/>
      <c r="C223" s="77"/>
      <c r="D223" s="77"/>
      <c r="E223" s="241"/>
      <c r="F223" s="207"/>
      <c r="G223" s="208"/>
      <c r="H223" s="201"/>
      <c r="I223" s="129"/>
      <c r="J223" s="213"/>
      <c r="K223" s="77"/>
      <c r="L223" s="77"/>
      <c r="M223" s="77"/>
      <c r="N223" s="241"/>
      <c r="O223" s="208"/>
      <c r="P223" s="237"/>
      <c r="Q223" s="23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8.0" customHeight="1">
      <c r="A224" s="10"/>
      <c r="B224" s="213"/>
      <c r="C224" s="77"/>
      <c r="D224" s="77"/>
      <c r="E224" s="241"/>
      <c r="F224" s="207"/>
      <c r="G224" s="208"/>
      <c r="H224" s="201"/>
      <c r="I224" s="129"/>
      <c r="J224" s="213"/>
      <c r="K224" s="77"/>
      <c r="L224" s="77"/>
      <c r="M224" s="77"/>
      <c r="N224" s="241"/>
      <c r="O224" s="208"/>
      <c r="P224" s="237"/>
      <c r="Q224" s="23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8.0" customHeight="1">
      <c r="A225" s="10"/>
      <c r="B225" s="213"/>
      <c r="C225" s="77"/>
      <c r="D225" s="77"/>
      <c r="E225" s="241"/>
      <c r="F225" s="207"/>
      <c r="G225" s="208"/>
      <c r="H225" s="201"/>
      <c r="I225" s="129"/>
      <c r="J225" s="213"/>
      <c r="K225" s="77"/>
      <c r="L225" s="77"/>
      <c r="M225" s="77"/>
      <c r="N225" s="241"/>
      <c r="O225" s="208"/>
      <c r="P225" s="237"/>
      <c r="Q225" s="23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8.0" customHeight="1">
      <c r="A226" s="10"/>
      <c r="B226" s="213"/>
      <c r="C226" s="77"/>
      <c r="D226" s="77"/>
      <c r="E226" s="241"/>
      <c r="F226" s="207"/>
      <c r="G226" s="208"/>
      <c r="H226" s="201"/>
      <c r="I226" s="129"/>
      <c r="J226" s="213"/>
      <c r="K226" s="77"/>
      <c r="L226" s="77"/>
      <c r="M226" s="77"/>
      <c r="N226" s="241"/>
      <c r="O226" s="208"/>
      <c r="P226" s="237"/>
      <c r="Q226" s="23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8.0" customHeight="1">
      <c r="A227" s="10"/>
      <c r="B227" s="213"/>
      <c r="C227" s="77"/>
      <c r="D227" s="77"/>
      <c r="E227" s="241"/>
      <c r="F227" s="207"/>
      <c r="G227" s="208"/>
      <c r="H227" s="201"/>
      <c r="I227" s="129"/>
      <c r="J227" s="213"/>
      <c r="K227" s="77"/>
      <c r="L227" s="77"/>
      <c r="M227" s="77"/>
      <c r="N227" s="241"/>
      <c r="O227" s="208"/>
      <c r="P227" s="237"/>
      <c r="Q227" s="23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8.0" customHeight="1">
      <c r="A228" s="10"/>
      <c r="B228" s="213"/>
      <c r="C228" s="77"/>
      <c r="D228" s="77"/>
      <c r="E228" s="241"/>
      <c r="F228" s="207"/>
      <c r="G228" s="208"/>
      <c r="H228" s="201"/>
      <c r="I228" s="129"/>
      <c r="J228" s="213"/>
      <c r="K228" s="77"/>
      <c r="L228" s="77"/>
      <c r="M228" s="77"/>
      <c r="N228" s="241"/>
      <c r="O228" s="208"/>
      <c r="P228" s="237"/>
      <c r="Q228" s="23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8.0" customHeight="1">
      <c r="A229" s="10"/>
      <c r="B229" s="213"/>
      <c r="C229" s="77"/>
      <c r="D229" s="77"/>
      <c r="E229" s="241"/>
      <c r="F229" s="207"/>
      <c r="G229" s="208"/>
      <c r="H229" s="201"/>
      <c r="I229" s="129"/>
      <c r="J229" s="213"/>
      <c r="K229" s="77"/>
      <c r="L229" s="77"/>
      <c r="M229" s="77"/>
      <c r="N229" s="241"/>
      <c r="O229" s="208"/>
      <c r="P229" s="237"/>
      <c r="Q229" s="23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8.0" customHeight="1">
      <c r="A230" s="10"/>
      <c r="B230" s="213"/>
      <c r="C230" s="77"/>
      <c r="D230" s="77"/>
      <c r="E230" s="241"/>
      <c r="F230" s="207"/>
      <c r="G230" s="208"/>
      <c r="H230" s="201"/>
      <c r="I230" s="129"/>
      <c r="J230" s="213"/>
      <c r="K230" s="77"/>
      <c r="L230" s="77"/>
      <c r="M230" s="77"/>
      <c r="N230" s="241"/>
      <c r="O230" s="208"/>
      <c r="P230" s="237"/>
      <c r="Q230" s="23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8.0" customHeight="1">
      <c r="A231" s="10"/>
      <c r="B231" s="213"/>
      <c r="C231" s="77"/>
      <c r="D231" s="77"/>
      <c r="E231" s="241"/>
      <c r="F231" s="207"/>
      <c r="G231" s="208"/>
      <c r="H231" s="201"/>
      <c r="I231" s="129"/>
      <c r="J231" s="213"/>
      <c r="K231" s="77"/>
      <c r="L231" s="77"/>
      <c r="M231" s="77"/>
      <c r="N231" s="241"/>
      <c r="O231" s="208"/>
      <c r="P231" s="237"/>
      <c r="Q231" s="23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8.0" customHeight="1">
      <c r="A232" s="10"/>
      <c r="B232" s="213"/>
      <c r="C232" s="77"/>
      <c r="D232" s="77"/>
      <c r="E232" s="241"/>
      <c r="F232" s="207"/>
      <c r="G232" s="208"/>
      <c r="H232" s="201"/>
      <c r="I232" s="129"/>
      <c r="J232" s="213"/>
      <c r="K232" s="77"/>
      <c r="L232" s="77"/>
      <c r="M232" s="77"/>
      <c r="N232" s="241"/>
      <c r="O232" s="208"/>
      <c r="P232" s="237"/>
      <c r="Q232" s="23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8.0" customHeight="1">
      <c r="A233" s="10"/>
      <c r="B233" s="213"/>
      <c r="C233" s="77"/>
      <c r="D233" s="77"/>
      <c r="E233" s="241"/>
      <c r="F233" s="207"/>
      <c r="G233" s="208"/>
      <c r="H233" s="201"/>
      <c r="I233" s="129"/>
      <c r="J233" s="213"/>
      <c r="K233" s="77"/>
      <c r="L233" s="77"/>
      <c r="M233" s="77"/>
      <c r="N233" s="241"/>
      <c r="O233" s="208"/>
      <c r="P233" s="237"/>
      <c r="Q233" s="23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8.0" customHeight="1">
      <c r="A234" s="10"/>
      <c r="B234" s="213"/>
      <c r="C234" s="77"/>
      <c r="D234" s="77"/>
      <c r="E234" s="241"/>
      <c r="F234" s="207"/>
      <c r="G234" s="208"/>
      <c r="H234" s="201"/>
      <c r="I234" s="129"/>
      <c r="J234" s="213"/>
      <c r="K234" s="77"/>
      <c r="L234" s="77"/>
      <c r="M234" s="77"/>
      <c r="N234" s="241"/>
      <c r="O234" s="208"/>
      <c r="P234" s="237"/>
      <c r="Q234" s="23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8.0" customHeight="1">
      <c r="A235" s="10"/>
      <c r="B235" s="213"/>
      <c r="C235" s="77"/>
      <c r="D235" s="77"/>
      <c r="E235" s="241"/>
      <c r="F235" s="207"/>
      <c r="G235" s="208"/>
      <c r="H235" s="201"/>
      <c r="I235" s="129"/>
      <c r="J235" s="213"/>
      <c r="K235" s="77"/>
      <c r="L235" s="77"/>
      <c r="M235" s="77"/>
      <c r="N235" s="241"/>
      <c r="O235" s="208"/>
      <c r="P235" s="237"/>
      <c r="Q235" s="23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8.0" customHeight="1">
      <c r="A236" s="10"/>
      <c r="B236" s="213"/>
      <c r="C236" s="77"/>
      <c r="D236" s="77"/>
      <c r="E236" s="241"/>
      <c r="F236" s="207"/>
      <c r="G236" s="208"/>
      <c r="H236" s="201"/>
      <c r="I236" s="129"/>
      <c r="J236" s="213"/>
      <c r="K236" s="77"/>
      <c r="L236" s="77"/>
      <c r="M236" s="77"/>
      <c r="N236" s="241"/>
      <c r="O236" s="208"/>
      <c r="P236" s="237"/>
      <c r="Q236" s="23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8.0" customHeight="1">
      <c r="A237" s="10"/>
      <c r="B237" s="213"/>
      <c r="C237" s="77"/>
      <c r="D237" s="77"/>
      <c r="E237" s="241"/>
      <c r="F237" s="207"/>
      <c r="G237" s="208"/>
      <c r="H237" s="201"/>
      <c r="I237" s="129"/>
      <c r="J237" s="213"/>
      <c r="K237" s="77"/>
      <c r="L237" s="77"/>
      <c r="M237" s="77"/>
      <c r="N237" s="241"/>
      <c r="O237" s="208"/>
      <c r="P237" s="237"/>
      <c r="Q237" s="23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8.0" customHeight="1">
      <c r="A238" s="10"/>
      <c r="B238" s="213"/>
      <c r="C238" s="77"/>
      <c r="D238" s="77"/>
      <c r="E238" s="241"/>
      <c r="F238" s="207"/>
      <c r="G238" s="208"/>
      <c r="H238" s="201"/>
      <c r="I238" s="129"/>
      <c r="J238" s="213"/>
      <c r="K238" s="77"/>
      <c r="L238" s="77"/>
      <c r="M238" s="77"/>
      <c r="N238" s="241"/>
      <c r="O238" s="208"/>
      <c r="P238" s="237"/>
      <c r="Q238" s="23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8.0" customHeight="1">
      <c r="A239" s="10"/>
      <c r="B239" s="213"/>
      <c r="C239" s="77"/>
      <c r="D239" s="77"/>
      <c r="E239" s="241"/>
      <c r="F239" s="207"/>
      <c r="G239" s="208"/>
      <c r="H239" s="201"/>
      <c r="I239" s="129"/>
      <c r="J239" s="213"/>
      <c r="K239" s="77"/>
      <c r="L239" s="77"/>
      <c r="M239" s="77"/>
      <c r="N239" s="241"/>
      <c r="O239" s="208"/>
      <c r="P239" s="237"/>
      <c r="Q239" s="23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8.0" customHeight="1">
      <c r="A240" s="10"/>
      <c r="B240" s="213"/>
      <c r="C240" s="77"/>
      <c r="D240" s="77"/>
      <c r="E240" s="241"/>
      <c r="F240" s="207"/>
      <c r="G240" s="208"/>
      <c r="H240" s="201"/>
      <c r="I240" s="129"/>
      <c r="J240" s="213"/>
      <c r="K240" s="77"/>
      <c r="L240" s="77"/>
      <c r="M240" s="77"/>
      <c r="N240" s="241"/>
      <c r="O240" s="208"/>
      <c r="P240" s="237"/>
      <c r="Q240" s="23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8.0" customHeight="1">
      <c r="A241" s="10"/>
      <c r="B241" s="213"/>
      <c r="C241" s="77"/>
      <c r="D241" s="77"/>
      <c r="E241" s="241"/>
      <c r="F241" s="207"/>
      <c r="G241" s="208"/>
      <c r="H241" s="201"/>
      <c r="I241" s="129"/>
      <c r="J241" s="213"/>
      <c r="K241" s="77"/>
      <c r="L241" s="77"/>
      <c r="M241" s="77"/>
      <c r="N241" s="241"/>
      <c r="O241" s="208"/>
      <c r="P241" s="237"/>
      <c r="Q241" s="23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8.0" customHeight="1">
      <c r="A242" s="10"/>
      <c r="B242" s="213"/>
      <c r="C242" s="77"/>
      <c r="D242" s="77"/>
      <c r="E242" s="241"/>
      <c r="F242" s="207"/>
      <c r="G242" s="208"/>
      <c r="H242" s="201"/>
      <c r="I242" s="129"/>
      <c r="J242" s="213"/>
      <c r="K242" s="77"/>
      <c r="L242" s="77"/>
      <c r="M242" s="77"/>
      <c r="N242" s="241"/>
      <c r="O242" s="208"/>
      <c r="P242" s="237"/>
      <c r="Q242" s="23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8.0" customHeight="1">
      <c r="A243" s="10"/>
      <c r="B243" s="213"/>
      <c r="C243" s="77"/>
      <c r="D243" s="77"/>
      <c r="E243" s="241"/>
      <c r="F243" s="207"/>
      <c r="G243" s="208"/>
      <c r="H243" s="201"/>
      <c r="I243" s="129"/>
      <c r="J243" s="213"/>
      <c r="K243" s="77"/>
      <c r="L243" s="77"/>
      <c r="M243" s="77"/>
      <c r="N243" s="241"/>
      <c r="O243" s="208"/>
      <c r="P243" s="237"/>
      <c r="Q243" s="23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8.0" customHeight="1">
      <c r="A244" s="10"/>
      <c r="B244" s="213"/>
      <c r="C244" s="77"/>
      <c r="D244" s="77"/>
      <c r="E244" s="241"/>
      <c r="F244" s="207"/>
      <c r="G244" s="208"/>
      <c r="H244" s="201"/>
      <c r="I244" s="129"/>
      <c r="J244" s="213"/>
      <c r="K244" s="77"/>
      <c r="L244" s="77"/>
      <c r="M244" s="77"/>
      <c r="N244" s="241"/>
      <c r="O244" s="208"/>
      <c r="P244" s="237"/>
      <c r="Q244" s="23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8.0" customHeight="1">
      <c r="A245" s="10"/>
      <c r="B245" s="213"/>
      <c r="C245" s="77"/>
      <c r="D245" s="77"/>
      <c r="E245" s="241"/>
      <c r="F245" s="207"/>
      <c r="G245" s="208"/>
      <c r="H245" s="201"/>
      <c r="I245" s="129"/>
      <c r="J245" s="213"/>
      <c r="K245" s="77"/>
      <c r="L245" s="77"/>
      <c r="M245" s="77"/>
      <c r="N245" s="241"/>
      <c r="O245" s="208"/>
      <c r="P245" s="237"/>
      <c r="Q245" s="23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8.0" customHeight="1">
      <c r="A246" s="10"/>
      <c r="B246" s="213"/>
      <c r="C246" s="77"/>
      <c r="D246" s="77"/>
      <c r="E246" s="241"/>
      <c r="F246" s="207"/>
      <c r="G246" s="208"/>
      <c r="H246" s="201"/>
      <c r="I246" s="129"/>
      <c r="J246" s="213"/>
      <c r="K246" s="77"/>
      <c r="L246" s="77"/>
      <c r="M246" s="77"/>
      <c r="N246" s="241"/>
      <c r="O246" s="208"/>
      <c r="P246" s="237"/>
      <c r="Q246" s="23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8.0" customHeight="1">
      <c r="A247" s="10"/>
      <c r="B247" s="213"/>
      <c r="C247" s="77"/>
      <c r="D247" s="77"/>
      <c r="E247" s="241"/>
      <c r="F247" s="207"/>
      <c r="G247" s="208"/>
      <c r="H247" s="201"/>
      <c r="I247" s="129"/>
      <c r="J247" s="213"/>
      <c r="K247" s="77"/>
      <c r="L247" s="77"/>
      <c r="M247" s="77"/>
      <c r="N247" s="241"/>
      <c r="O247" s="208"/>
      <c r="P247" s="237"/>
      <c r="Q247" s="23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8.0" customHeight="1">
      <c r="A248" s="10"/>
      <c r="B248" s="213"/>
      <c r="C248" s="77"/>
      <c r="D248" s="77"/>
      <c r="E248" s="241"/>
      <c r="F248" s="207"/>
      <c r="G248" s="208"/>
      <c r="H248" s="201"/>
      <c r="I248" s="129"/>
      <c r="J248" s="213"/>
      <c r="K248" s="77"/>
      <c r="L248" s="77"/>
      <c r="M248" s="77"/>
      <c r="N248" s="241"/>
      <c r="O248" s="208"/>
      <c r="P248" s="237"/>
      <c r="Q248" s="23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8.0" customHeight="1">
      <c r="A249" s="10"/>
      <c r="B249" s="213"/>
      <c r="C249" s="77"/>
      <c r="D249" s="77"/>
      <c r="E249" s="241"/>
      <c r="F249" s="207"/>
      <c r="G249" s="208"/>
      <c r="H249" s="201"/>
      <c r="I249" s="129"/>
      <c r="J249" s="213"/>
      <c r="K249" s="77"/>
      <c r="L249" s="77"/>
      <c r="M249" s="77"/>
      <c r="N249" s="241"/>
      <c r="O249" s="208"/>
      <c r="P249" s="237"/>
      <c r="Q249" s="23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8.0" customHeight="1">
      <c r="A250" s="10"/>
      <c r="B250" s="213"/>
      <c r="C250" s="77"/>
      <c r="D250" s="77"/>
      <c r="E250" s="241"/>
      <c r="F250" s="207"/>
      <c r="G250" s="208"/>
      <c r="H250" s="201"/>
      <c r="I250" s="129"/>
      <c r="J250" s="213"/>
      <c r="K250" s="77"/>
      <c r="L250" s="77"/>
      <c r="M250" s="77"/>
      <c r="N250" s="241"/>
      <c r="O250" s="208"/>
      <c r="P250" s="237"/>
      <c r="Q250" s="23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8.0" customHeight="1">
      <c r="A251" s="10"/>
      <c r="B251" s="213"/>
      <c r="C251" s="77"/>
      <c r="D251" s="77"/>
      <c r="E251" s="241"/>
      <c r="F251" s="207"/>
      <c r="G251" s="208"/>
      <c r="H251" s="201"/>
      <c r="I251" s="129"/>
      <c r="J251" s="213"/>
      <c r="K251" s="77"/>
      <c r="L251" s="77"/>
      <c r="M251" s="77"/>
      <c r="N251" s="241"/>
      <c r="O251" s="208"/>
      <c r="P251" s="237"/>
      <c r="Q251" s="23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8.0" customHeight="1">
      <c r="A252" s="10"/>
      <c r="B252" s="213"/>
      <c r="C252" s="77"/>
      <c r="D252" s="77"/>
      <c r="E252" s="241"/>
      <c r="F252" s="207"/>
      <c r="G252" s="208"/>
      <c r="H252" s="201"/>
      <c r="I252" s="129"/>
      <c r="J252" s="213"/>
      <c r="K252" s="77"/>
      <c r="L252" s="77"/>
      <c r="M252" s="77"/>
      <c r="N252" s="241"/>
      <c r="O252" s="208"/>
      <c r="P252" s="237"/>
      <c r="Q252" s="23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8.0" customHeight="1">
      <c r="A253" s="10"/>
      <c r="B253" s="213"/>
      <c r="C253" s="77"/>
      <c r="D253" s="77"/>
      <c r="E253" s="241"/>
      <c r="F253" s="207"/>
      <c r="G253" s="208"/>
      <c r="H253" s="201"/>
      <c r="I253" s="129"/>
      <c r="J253" s="213"/>
      <c r="K253" s="77"/>
      <c r="L253" s="77"/>
      <c r="M253" s="77"/>
      <c r="N253" s="241"/>
      <c r="O253" s="208"/>
      <c r="P253" s="237"/>
      <c r="Q253" s="23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8.0" customHeight="1">
      <c r="A254" s="10"/>
      <c r="B254" s="213"/>
      <c r="C254" s="77"/>
      <c r="D254" s="77"/>
      <c r="E254" s="241"/>
      <c r="F254" s="207"/>
      <c r="G254" s="208"/>
      <c r="H254" s="201"/>
      <c r="I254" s="129"/>
      <c r="J254" s="213"/>
      <c r="K254" s="77"/>
      <c r="L254" s="77"/>
      <c r="M254" s="77"/>
      <c r="N254" s="241"/>
      <c r="O254" s="208"/>
      <c r="P254" s="237"/>
      <c r="Q254" s="23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8.0" customHeight="1">
      <c r="A255" s="10"/>
      <c r="B255" s="213"/>
      <c r="C255" s="77"/>
      <c r="D255" s="77"/>
      <c r="E255" s="241"/>
      <c r="F255" s="207"/>
      <c r="G255" s="208"/>
      <c r="H255" s="201"/>
      <c r="I255" s="129"/>
      <c r="J255" s="213"/>
      <c r="K255" s="77"/>
      <c r="L255" s="77"/>
      <c r="M255" s="77"/>
      <c r="N255" s="241"/>
      <c r="O255" s="208"/>
      <c r="P255" s="237"/>
      <c r="Q255" s="23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8.0" customHeight="1">
      <c r="A256" s="10"/>
      <c r="B256" s="213"/>
      <c r="C256" s="77"/>
      <c r="D256" s="77"/>
      <c r="E256" s="241"/>
      <c r="F256" s="207"/>
      <c r="G256" s="208"/>
      <c r="H256" s="201"/>
      <c r="I256" s="129"/>
      <c r="J256" s="213"/>
      <c r="K256" s="77"/>
      <c r="L256" s="77"/>
      <c r="M256" s="77"/>
      <c r="N256" s="241"/>
      <c r="O256" s="208"/>
      <c r="P256" s="237"/>
      <c r="Q256" s="23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8.0" customHeight="1">
      <c r="A257" s="10"/>
      <c r="B257" s="213"/>
      <c r="C257" s="77"/>
      <c r="D257" s="77"/>
      <c r="E257" s="241"/>
      <c r="F257" s="207"/>
      <c r="G257" s="208"/>
      <c r="H257" s="201"/>
      <c r="I257" s="129"/>
      <c r="J257" s="213"/>
      <c r="K257" s="77"/>
      <c r="L257" s="77"/>
      <c r="M257" s="77"/>
      <c r="N257" s="241"/>
      <c r="O257" s="208"/>
      <c r="P257" s="237"/>
      <c r="Q257" s="23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8.0" customHeight="1">
      <c r="A258" s="10"/>
      <c r="B258" s="213"/>
      <c r="C258" s="77"/>
      <c r="D258" s="77"/>
      <c r="E258" s="241"/>
      <c r="F258" s="207"/>
      <c r="G258" s="208"/>
      <c r="H258" s="201"/>
      <c r="I258" s="129"/>
      <c r="J258" s="213"/>
      <c r="K258" s="77"/>
      <c r="L258" s="77"/>
      <c r="M258" s="77"/>
      <c r="N258" s="241"/>
      <c r="O258" s="208"/>
      <c r="P258" s="237"/>
      <c r="Q258" s="23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8.0" customHeight="1">
      <c r="A259" s="10"/>
      <c r="B259" s="213"/>
      <c r="C259" s="77"/>
      <c r="D259" s="77"/>
      <c r="E259" s="241"/>
      <c r="F259" s="207"/>
      <c r="G259" s="208"/>
      <c r="H259" s="201"/>
      <c r="I259" s="129"/>
      <c r="J259" s="213"/>
      <c r="K259" s="77"/>
      <c r="L259" s="77"/>
      <c r="M259" s="77"/>
      <c r="N259" s="241"/>
      <c r="O259" s="208"/>
      <c r="P259" s="237"/>
      <c r="Q259" s="23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8.0" customHeight="1">
      <c r="A260" s="10"/>
      <c r="B260" s="213"/>
      <c r="C260" s="77"/>
      <c r="D260" s="77"/>
      <c r="E260" s="241"/>
      <c r="F260" s="207"/>
      <c r="G260" s="208"/>
      <c r="H260" s="201"/>
      <c r="I260" s="129"/>
      <c r="J260" s="213"/>
      <c r="K260" s="77"/>
      <c r="L260" s="77"/>
      <c r="M260" s="77"/>
      <c r="N260" s="241"/>
      <c r="O260" s="208"/>
      <c r="P260" s="237"/>
      <c r="Q260" s="23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8.0" customHeight="1">
      <c r="A261" s="10"/>
      <c r="B261" s="213"/>
      <c r="C261" s="77"/>
      <c r="D261" s="77"/>
      <c r="E261" s="241"/>
      <c r="F261" s="207"/>
      <c r="G261" s="208"/>
      <c r="H261" s="201"/>
      <c r="I261" s="129"/>
      <c r="J261" s="213"/>
      <c r="K261" s="77"/>
      <c r="L261" s="77"/>
      <c r="M261" s="77"/>
      <c r="N261" s="241"/>
      <c r="O261" s="208"/>
      <c r="P261" s="237"/>
      <c r="Q261" s="23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8.0" customHeight="1">
      <c r="A262" s="10"/>
      <c r="B262" s="213"/>
      <c r="C262" s="77"/>
      <c r="D262" s="77"/>
      <c r="E262" s="241"/>
      <c r="F262" s="207"/>
      <c r="G262" s="208"/>
      <c r="H262" s="201"/>
      <c r="I262" s="129"/>
      <c r="J262" s="213"/>
      <c r="K262" s="77"/>
      <c r="L262" s="77"/>
      <c r="M262" s="77"/>
      <c r="N262" s="241"/>
      <c r="O262" s="208"/>
      <c r="P262" s="237"/>
      <c r="Q262" s="23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8.0" customHeight="1">
      <c r="A263" s="10"/>
      <c r="B263" s="213"/>
      <c r="C263" s="77"/>
      <c r="D263" s="77"/>
      <c r="E263" s="241"/>
      <c r="F263" s="207"/>
      <c r="G263" s="208"/>
      <c r="H263" s="201"/>
      <c r="I263" s="129"/>
      <c r="J263" s="213"/>
      <c r="K263" s="77"/>
      <c r="L263" s="77"/>
      <c r="M263" s="77"/>
      <c r="N263" s="241"/>
      <c r="O263" s="208"/>
      <c r="P263" s="237"/>
      <c r="Q263" s="23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8.0" customHeight="1">
      <c r="A264" s="10"/>
      <c r="B264" s="213"/>
      <c r="C264" s="77"/>
      <c r="D264" s="77"/>
      <c r="E264" s="241"/>
      <c r="F264" s="207"/>
      <c r="G264" s="208"/>
      <c r="H264" s="201"/>
      <c r="I264" s="129"/>
      <c r="J264" s="213"/>
      <c r="K264" s="77"/>
      <c r="L264" s="77"/>
      <c r="M264" s="77"/>
      <c r="N264" s="241"/>
      <c r="O264" s="208"/>
      <c r="P264" s="237"/>
      <c r="Q264" s="23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8.0" customHeight="1">
      <c r="A265" s="10"/>
      <c r="B265" s="213"/>
      <c r="C265" s="77"/>
      <c r="D265" s="77"/>
      <c r="E265" s="241"/>
      <c r="F265" s="207"/>
      <c r="G265" s="208"/>
      <c r="H265" s="201"/>
      <c r="I265" s="129"/>
      <c r="J265" s="213"/>
      <c r="K265" s="77"/>
      <c r="L265" s="77"/>
      <c r="M265" s="77"/>
      <c r="N265" s="241"/>
      <c r="O265" s="208"/>
      <c r="P265" s="237"/>
      <c r="Q265" s="23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8.0" customHeight="1">
      <c r="A266" s="10"/>
      <c r="B266" s="213"/>
      <c r="C266" s="77"/>
      <c r="D266" s="77"/>
      <c r="E266" s="241"/>
      <c r="F266" s="207"/>
      <c r="G266" s="208"/>
      <c r="H266" s="201"/>
      <c r="I266" s="129"/>
      <c r="J266" s="213"/>
      <c r="K266" s="77"/>
      <c r="L266" s="77"/>
      <c r="M266" s="77"/>
      <c r="N266" s="241"/>
      <c r="O266" s="208"/>
      <c r="P266" s="237"/>
      <c r="Q266" s="23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8.0" customHeight="1">
      <c r="A267" s="10"/>
      <c r="B267" s="213"/>
      <c r="C267" s="77"/>
      <c r="D267" s="77"/>
      <c r="E267" s="241"/>
      <c r="F267" s="207"/>
      <c r="G267" s="208"/>
      <c r="H267" s="201"/>
      <c r="I267" s="129"/>
      <c r="J267" s="213"/>
      <c r="K267" s="77"/>
      <c r="L267" s="77"/>
      <c r="M267" s="77"/>
      <c r="N267" s="241"/>
      <c r="O267" s="208"/>
      <c r="P267" s="237"/>
      <c r="Q267" s="23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8.0" customHeight="1">
      <c r="A268" s="10"/>
      <c r="B268" s="213"/>
      <c r="C268" s="77"/>
      <c r="D268" s="77"/>
      <c r="E268" s="241"/>
      <c r="F268" s="207"/>
      <c r="G268" s="208"/>
      <c r="H268" s="201"/>
      <c r="I268" s="129"/>
      <c r="J268" s="213"/>
      <c r="K268" s="77"/>
      <c r="L268" s="77"/>
      <c r="M268" s="77"/>
      <c r="N268" s="241"/>
      <c r="O268" s="208"/>
      <c r="P268" s="237"/>
      <c r="Q268" s="23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8.0" customHeight="1">
      <c r="A269" s="10"/>
      <c r="B269" s="213"/>
      <c r="C269" s="77"/>
      <c r="D269" s="77"/>
      <c r="E269" s="241"/>
      <c r="F269" s="207"/>
      <c r="G269" s="208"/>
      <c r="H269" s="201"/>
      <c r="I269" s="129"/>
      <c r="J269" s="213"/>
      <c r="K269" s="77"/>
      <c r="L269" s="77"/>
      <c r="M269" s="77"/>
      <c r="N269" s="241"/>
      <c r="O269" s="208"/>
      <c r="P269" s="237"/>
      <c r="Q269" s="23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8.0" customHeight="1">
      <c r="A270" s="10"/>
      <c r="B270" s="213"/>
      <c r="C270" s="77"/>
      <c r="D270" s="77"/>
      <c r="E270" s="241"/>
      <c r="F270" s="207"/>
      <c r="G270" s="208"/>
      <c r="H270" s="201"/>
      <c r="I270" s="129"/>
      <c r="J270" s="213"/>
      <c r="K270" s="77"/>
      <c r="L270" s="77"/>
      <c r="M270" s="77"/>
      <c r="N270" s="241"/>
      <c r="O270" s="208"/>
      <c r="P270" s="237"/>
      <c r="Q270" s="23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8.0" customHeight="1">
      <c r="A271" s="10"/>
      <c r="B271" s="213"/>
      <c r="C271" s="77"/>
      <c r="D271" s="77"/>
      <c r="E271" s="241"/>
      <c r="F271" s="207"/>
      <c r="G271" s="208"/>
      <c r="H271" s="201"/>
      <c r="I271" s="129"/>
      <c r="J271" s="213"/>
      <c r="K271" s="77"/>
      <c r="L271" s="77"/>
      <c r="M271" s="77"/>
      <c r="N271" s="241"/>
      <c r="O271" s="208"/>
      <c r="P271" s="237"/>
      <c r="Q271" s="23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8.0" customHeight="1">
      <c r="A272" s="10"/>
      <c r="B272" s="213"/>
      <c r="C272" s="77"/>
      <c r="D272" s="77"/>
      <c r="E272" s="241"/>
      <c r="F272" s="207"/>
      <c r="G272" s="208"/>
      <c r="H272" s="201"/>
      <c r="I272" s="129"/>
      <c r="J272" s="213"/>
      <c r="K272" s="77"/>
      <c r="L272" s="77"/>
      <c r="M272" s="77"/>
      <c r="N272" s="241"/>
      <c r="O272" s="208"/>
      <c r="P272" s="237"/>
      <c r="Q272" s="23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8.0" customHeight="1">
      <c r="A273" s="10"/>
      <c r="B273" s="213"/>
      <c r="C273" s="77"/>
      <c r="D273" s="77"/>
      <c r="E273" s="241"/>
      <c r="F273" s="207"/>
      <c r="G273" s="208"/>
      <c r="H273" s="201"/>
      <c r="I273" s="129"/>
      <c r="J273" s="213"/>
      <c r="K273" s="77"/>
      <c r="L273" s="77"/>
      <c r="M273" s="77"/>
      <c r="N273" s="241"/>
      <c r="O273" s="208"/>
      <c r="P273" s="237"/>
      <c r="Q273" s="23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8.0" customHeight="1">
      <c r="A274" s="10"/>
      <c r="B274" s="213"/>
      <c r="C274" s="77"/>
      <c r="D274" s="77"/>
      <c r="E274" s="241"/>
      <c r="F274" s="207"/>
      <c r="G274" s="208"/>
      <c r="H274" s="201"/>
      <c r="I274" s="129"/>
      <c r="J274" s="213"/>
      <c r="K274" s="77"/>
      <c r="L274" s="77"/>
      <c r="M274" s="77"/>
      <c r="N274" s="241"/>
      <c r="O274" s="208"/>
      <c r="P274" s="237"/>
      <c r="Q274" s="23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8.0" customHeight="1">
      <c r="A275" s="10"/>
      <c r="B275" s="213"/>
      <c r="C275" s="77"/>
      <c r="D275" s="77"/>
      <c r="E275" s="241"/>
      <c r="F275" s="207"/>
      <c r="G275" s="208"/>
      <c r="H275" s="201"/>
      <c r="I275" s="129"/>
      <c r="J275" s="213"/>
      <c r="K275" s="77"/>
      <c r="L275" s="77"/>
      <c r="M275" s="77"/>
      <c r="N275" s="241"/>
      <c r="O275" s="208"/>
      <c r="P275" s="237"/>
      <c r="Q275" s="23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8.0" customHeight="1">
      <c r="A276" s="10"/>
      <c r="B276" s="213"/>
      <c r="C276" s="77"/>
      <c r="D276" s="77"/>
      <c r="E276" s="241"/>
      <c r="F276" s="207"/>
      <c r="G276" s="208"/>
      <c r="H276" s="201"/>
      <c r="I276" s="129"/>
      <c r="J276" s="213"/>
      <c r="K276" s="77"/>
      <c r="L276" s="77"/>
      <c r="M276" s="77"/>
      <c r="N276" s="241"/>
      <c r="O276" s="208"/>
      <c r="P276" s="237"/>
      <c r="Q276" s="23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8.0" customHeight="1">
      <c r="A277" s="10"/>
      <c r="B277" s="213"/>
      <c r="C277" s="77"/>
      <c r="D277" s="77"/>
      <c r="E277" s="241"/>
      <c r="F277" s="207"/>
      <c r="G277" s="208"/>
      <c r="H277" s="201"/>
      <c r="I277" s="129"/>
      <c r="J277" s="213"/>
      <c r="K277" s="77"/>
      <c r="L277" s="77"/>
      <c r="M277" s="77"/>
      <c r="N277" s="241"/>
      <c r="O277" s="208"/>
      <c r="P277" s="237"/>
      <c r="Q277" s="23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8.0" customHeight="1">
      <c r="A278" s="10"/>
      <c r="B278" s="213"/>
      <c r="C278" s="77"/>
      <c r="D278" s="77"/>
      <c r="E278" s="241"/>
      <c r="F278" s="207"/>
      <c r="G278" s="208"/>
      <c r="H278" s="201"/>
      <c r="I278" s="129"/>
      <c r="J278" s="213"/>
      <c r="K278" s="77"/>
      <c r="L278" s="77"/>
      <c r="M278" s="77"/>
      <c r="N278" s="241"/>
      <c r="O278" s="208"/>
      <c r="P278" s="237"/>
      <c r="Q278" s="23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8.0" customHeight="1">
      <c r="A279" s="10"/>
      <c r="B279" s="213"/>
      <c r="C279" s="77"/>
      <c r="D279" s="77"/>
      <c r="E279" s="241"/>
      <c r="F279" s="207"/>
      <c r="G279" s="208"/>
      <c r="H279" s="201"/>
      <c r="I279" s="129"/>
      <c r="J279" s="213"/>
      <c r="K279" s="77"/>
      <c r="L279" s="77"/>
      <c r="M279" s="77"/>
      <c r="N279" s="241"/>
      <c r="O279" s="208"/>
      <c r="P279" s="237"/>
      <c r="Q279" s="23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8.0" customHeight="1">
      <c r="A280" s="10"/>
      <c r="B280" s="213"/>
      <c r="C280" s="77"/>
      <c r="D280" s="77"/>
      <c r="E280" s="241"/>
      <c r="F280" s="207"/>
      <c r="G280" s="208"/>
      <c r="H280" s="201"/>
      <c r="I280" s="129"/>
      <c r="J280" s="213"/>
      <c r="K280" s="77"/>
      <c r="L280" s="77"/>
      <c r="M280" s="77"/>
      <c r="N280" s="241"/>
      <c r="O280" s="208"/>
      <c r="P280" s="237"/>
      <c r="Q280" s="23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8.0" customHeight="1">
      <c r="A281" s="10"/>
      <c r="B281" s="213"/>
      <c r="C281" s="77"/>
      <c r="D281" s="77"/>
      <c r="E281" s="241"/>
      <c r="F281" s="207"/>
      <c r="G281" s="208"/>
      <c r="H281" s="201"/>
      <c r="I281" s="129"/>
      <c r="J281" s="213"/>
      <c r="K281" s="77"/>
      <c r="L281" s="77"/>
      <c r="M281" s="77"/>
      <c r="N281" s="241"/>
      <c r="O281" s="208"/>
      <c r="P281" s="237"/>
      <c r="Q281" s="23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8.0" customHeight="1">
      <c r="A282" s="10"/>
      <c r="B282" s="213"/>
      <c r="C282" s="77"/>
      <c r="D282" s="77"/>
      <c r="E282" s="241"/>
      <c r="F282" s="207"/>
      <c r="G282" s="208"/>
      <c r="H282" s="201"/>
      <c r="I282" s="129"/>
      <c r="J282" s="213"/>
      <c r="K282" s="77"/>
      <c r="L282" s="77"/>
      <c r="M282" s="77"/>
      <c r="N282" s="241"/>
      <c r="O282" s="208"/>
      <c r="P282" s="237"/>
      <c r="Q282" s="23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8.0" customHeight="1">
      <c r="A283" s="10"/>
      <c r="B283" s="213"/>
      <c r="C283" s="77"/>
      <c r="D283" s="77"/>
      <c r="E283" s="241"/>
      <c r="F283" s="207"/>
      <c r="G283" s="208"/>
      <c r="H283" s="201"/>
      <c r="I283" s="129"/>
      <c r="J283" s="213"/>
      <c r="K283" s="77"/>
      <c r="L283" s="77"/>
      <c r="M283" s="77"/>
      <c r="N283" s="241"/>
      <c r="O283" s="208"/>
      <c r="P283" s="237"/>
      <c r="Q283" s="23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8.0" customHeight="1">
      <c r="A284" s="10"/>
      <c r="B284" s="213"/>
      <c r="C284" s="77"/>
      <c r="D284" s="77"/>
      <c r="E284" s="241"/>
      <c r="F284" s="207"/>
      <c r="G284" s="208"/>
      <c r="H284" s="201"/>
      <c r="I284" s="129"/>
      <c r="J284" s="213"/>
      <c r="K284" s="77"/>
      <c r="L284" s="77"/>
      <c r="M284" s="77"/>
      <c r="N284" s="241"/>
      <c r="O284" s="208"/>
      <c r="P284" s="237"/>
      <c r="Q284" s="23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8.0" customHeight="1">
      <c r="A285" s="10"/>
      <c r="B285" s="213"/>
      <c r="C285" s="77"/>
      <c r="D285" s="77"/>
      <c r="E285" s="241"/>
      <c r="F285" s="207"/>
      <c r="G285" s="208"/>
      <c r="H285" s="201"/>
      <c r="I285" s="129"/>
      <c r="J285" s="213"/>
      <c r="K285" s="77"/>
      <c r="L285" s="77"/>
      <c r="M285" s="77"/>
      <c r="N285" s="241"/>
      <c r="O285" s="208"/>
      <c r="P285" s="237"/>
      <c r="Q285" s="23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8.0" customHeight="1">
      <c r="A286" s="10"/>
      <c r="B286" s="213"/>
      <c r="C286" s="77"/>
      <c r="D286" s="77"/>
      <c r="E286" s="241"/>
      <c r="F286" s="207"/>
      <c r="G286" s="208"/>
      <c r="H286" s="201"/>
      <c r="I286" s="129"/>
      <c r="J286" s="213"/>
      <c r="K286" s="77"/>
      <c r="L286" s="77"/>
      <c r="M286" s="77"/>
      <c r="N286" s="241"/>
      <c r="O286" s="208"/>
      <c r="P286" s="237"/>
      <c r="Q286" s="23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8.0" customHeight="1">
      <c r="A287" s="10"/>
      <c r="B287" s="213"/>
      <c r="C287" s="77"/>
      <c r="D287" s="77"/>
      <c r="E287" s="241"/>
      <c r="F287" s="207"/>
      <c r="G287" s="208"/>
      <c r="H287" s="201"/>
      <c r="I287" s="129"/>
      <c r="J287" s="213"/>
      <c r="K287" s="77"/>
      <c r="L287" s="77"/>
      <c r="M287" s="77"/>
      <c r="N287" s="241"/>
      <c r="O287" s="208"/>
      <c r="P287" s="237"/>
      <c r="Q287" s="23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8.0" customHeight="1">
      <c r="A288" s="10"/>
      <c r="B288" s="213"/>
      <c r="C288" s="77"/>
      <c r="D288" s="77"/>
      <c r="E288" s="241"/>
      <c r="F288" s="207"/>
      <c r="G288" s="208"/>
      <c r="H288" s="201"/>
      <c r="I288" s="129"/>
      <c r="J288" s="213"/>
      <c r="K288" s="77"/>
      <c r="L288" s="77"/>
      <c r="M288" s="77"/>
      <c r="N288" s="241"/>
      <c r="O288" s="208"/>
      <c r="P288" s="237"/>
      <c r="Q288" s="23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8.0" customHeight="1">
      <c r="A289" s="10"/>
      <c r="B289" s="213"/>
      <c r="C289" s="77"/>
      <c r="D289" s="77"/>
      <c r="E289" s="241"/>
      <c r="F289" s="207"/>
      <c r="G289" s="208"/>
      <c r="H289" s="201"/>
      <c r="I289" s="129"/>
      <c r="J289" s="213"/>
      <c r="K289" s="77"/>
      <c r="L289" s="77"/>
      <c r="M289" s="77"/>
      <c r="N289" s="241"/>
      <c r="O289" s="208"/>
      <c r="P289" s="237"/>
      <c r="Q289" s="23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8.0" customHeight="1">
      <c r="A290" s="10"/>
      <c r="B290" s="213"/>
      <c r="C290" s="77"/>
      <c r="D290" s="77"/>
      <c r="E290" s="241"/>
      <c r="F290" s="207"/>
      <c r="G290" s="208"/>
      <c r="H290" s="201"/>
      <c r="I290" s="129"/>
      <c r="J290" s="213"/>
      <c r="K290" s="77"/>
      <c r="L290" s="77"/>
      <c r="M290" s="77"/>
      <c r="N290" s="241"/>
      <c r="O290" s="208"/>
      <c r="P290" s="237"/>
      <c r="Q290" s="23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8.0" customHeight="1">
      <c r="A291" s="10"/>
      <c r="B291" s="213"/>
      <c r="C291" s="77"/>
      <c r="D291" s="77"/>
      <c r="E291" s="241"/>
      <c r="F291" s="207"/>
      <c r="G291" s="208"/>
      <c r="H291" s="201"/>
      <c r="I291" s="129"/>
      <c r="J291" s="213"/>
      <c r="K291" s="77"/>
      <c r="L291" s="77"/>
      <c r="M291" s="77"/>
      <c r="N291" s="241"/>
      <c r="O291" s="208"/>
      <c r="P291" s="237"/>
      <c r="Q291" s="23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8.0" customHeight="1">
      <c r="A292" s="10"/>
      <c r="B292" s="213"/>
      <c r="C292" s="77"/>
      <c r="D292" s="77"/>
      <c r="E292" s="241"/>
      <c r="F292" s="207"/>
      <c r="G292" s="208"/>
      <c r="H292" s="201"/>
      <c r="I292" s="129"/>
      <c r="J292" s="213"/>
      <c r="K292" s="77"/>
      <c r="L292" s="77"/>
      <c r="M292" s="77"/>
      <c r="N292" s="241"/>
      <c r="O292" s="208"/>
      <c r="P292" s="237"/>
      <c r="Q292" s="23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8.0" customHeight="1">
      <c r="A293" s="10"/>
      <c r="B293" s="213"/>
      <c r="C293" s="77"/>
      <c r="D293" s="77"/>
      <c r="E293" s="241"/>
      <c r="F293" s="207"/>
      <c r="G293" s="208"/>
      <c r="H293" s="201"/>
      <c r="I293" s="129"/>
      <c r="J293" s="213"/>
      <c r="K293" s="77"/>
      <c r="L293" s="77"/>
      <c r="M293" s="77"/>
      <c r="N293" s="241"/>
      <c r="O293" s="208"/>
      <c r="P293" s="237"/>
      <c r="Q293" s="23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8.0" customHeight="1">
      <c r="A294" s="10"/>
      <c r="B294" s="213"/>
      <c r="C294" s="77"/>
      <c r="D294" s="77"/>
      <c r="E294" s="241"/>
      <c r="F294" s="207"/>
      <c r="G294" s="208"/>
      <c r="H294" s="201"/>
      <c r="I294" s="129"/>
      <c r="J294" s="213"/>
      <c r="K294" s="77"/>
      <c r="L294" s="77"/>
      <c r="M294" s="77"/>
      <c r="N294" s="241"/>
      <c r="O294" s="208"/>
      <c r="P294" s="237"/>
      <c r="Q294" s="23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8.0" customHeight="1">
      <c r="A295" s="10"/>
      <c r="B295" s="213"/>
      <c r="C295" s="77"/>
      <c r="D295" s="77"/>
      <c r="E295" s="241"/>
      <c r="F295" s="207"/>
      <c r="G295" s="208"/>
      <c r="H295" s="201"/>
      <c r="I295" s="129"/>
      <c r="J295" s="213"/>
      <c r="K295" s="77"/>
      <c r="L295" s="77"/>
      <c r="M295" s="77"/>
      <c r="N295" s="241"/>
      <c r="O295" s="208"/>
      <c r="P295" s="237"/>
      <c r="Q295" s="23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8.0" customHeight="1">
      <c r="A296" s="10"/>
      <c r="B296" s="213"/>
      <c r="C296" s="77"/>
      <c r="D296" s="77"/>
      <c r="E296" s="241"/>
      <c r="F296" s="207"/>
      <c r="G296" s="208"/>
      <c r="H296" s="201"/>
      <c r="I296" s="129"/>
      <c r="J296" s="213"/>
      <c r="K296" s="77"/>
      <c r="L296" s="77"/>
      <c r="M296" s="77"/>
      <c r="N296" s="241"/>
      <c r="O296" s="208"/>
      <c r="P296" s="237"/>
      <c r="Q296" s="23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8.0" customHeight="1">
      <c r="A297" s="10"/>
      <c r="B297" s="213"/>
      <c r="C297" s="77"/>
      <c r="D297" s="77"/>
      <c r="E297" s="241"/>
      <c r="F297" s="207"/>
      <c r="G297" s="208"/>
      <c r="H297" s="201"/>
      <c r="I297" s="129"/>
      <c r="J297" s="213"/>
      <c r="K297" s="77"/>
      <c r="L297" s="77"/>
      <c r="M297" s="77"/>
      <c r="N297" s="241"/>
      <c r="O297" s="208"/>
      <c r="P297" s="237"/>
      <c r="Q297" s="23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8.0" customHeight="1">
      <c r="A298" s="10"/>
      <c r="B298" s="213"/>
      <c r="C298" s="77"/>
      <c r="D298" s="77"/>
      <c r="E298" s="241"/>
      <c r="F298" s="207"/>
      <c r="G298" s="208"/>
      <c r="H298" s="201"/>
      <c r="I298" s="129"/>
      <c r="J298" s="213"/>
      <c r="K298" s="77"/>
      <c r="L298" s="77"/>
      <c r="M298" s="77"/>
      <c r="N298" s="241"/>
      <c r="O298" s="208"/>
      <c r="P298" s="237"/>
      <c r="Q298" s="23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8.0" customHeight="1">
      <c r="A299" s="10"/>
      <c r="B299" s="213"/>
      <c r="C299" s="77"/>
      <c r="D299" s="77"/>
      <c r="E299" s="241"/>
      <c r="F299" s="207"/>
      <c r="G299" s="208"/>
      <c r="H299" s="201"/>
      <c r="I299" s="129"/>
      <c r="J299" s="213"/>
      <c r="K299" s="77"/>
      <c r="L299" s="77"/>
      <c r="M299" s="77"/>
      <c r="N299" s="241"/>
      <c r="O299" s="208"/>
      <c r="P299" s="237"/>
      <c r="Q299" s="23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8.0" customHeight="1">
      <c r="A300" s="10"/>
      <c r="B300" s="213"/>
      <c r="C300" s="77"/>
      <c r="D300" s="77"/>
      <c r="E300" s="241"/>
      <c r="F300" s="207"/>
      <c r="G300" s="208"/>
      <c r="H300" s="201"/>
      <c r="I300" s="129"/>
      <c r="J300" s="213"/>
      <c r="K300" s="77"/>
      <c r="L300" s="77"/>
      <c r="M300" s="77"/>
      <c r="N300" s="241"/>
      <c r="O300" s="208"/>
      <c r="P300" s="237"/>
      <c r="Q300" s="23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8.0" customHeight="1">
      <c r="A301" s="10"/>
      <c r="B301" s="10"/>
      <c r="C301" s="10"/>
      <c r="D301" s="10"/>
      <c r="E301" s="10"/>
      <c r="F301" s="255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8.0" customHeight="1">
      <c r="A302" s="10"/>
      <c r="B302" s="10"/>
      <c r="C302" s="10"/>
      <c r="D302" s="10"/>
      <c r="E302" s="10"/>
      <c r="F302" s="255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8.0" customHeight="1">
      <c r="A303" s="10"/>
      <c r="B303" s="10"/>
      <c r="C303" s="10"/>
      <c r="D303" s="10"/>
      <c r="E303" s="10"/>
      <c r="F303" s="255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8.0" customHeight="1">
      <c r="A304" s="10"/>
      <c r="B304" s="10"/>
      <c r="C304" s="10"/>
      <c r="D304" s="10"/>
      <c r="E304" s="10"/>
      <c r="F304" s="255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8.0" customHeight="1">
      <c r="A305" s="10"/>
      <c r="B305" s="10"/>
      <c r="C305" s="10"/>
      <c r="D305" s="10"/>
      <c r="E305" s="10"/>
      <c r="F305" s="255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8.0" customHeight="1">
      <c r="A306" s="10"/>
      <c r="B306" s="10"/>
      <c r="C306" s="10"/>
      <c r="D306" s="10"/>
      <c r="E306" s="10"/>
      <c r="F306" s="255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8.0" customHeight="1">
      <c r="A307" s="10"/>
      <c r="B307" s="10"/>
      <c r="C307" s="10"/>
      <c r="D307" s="10"/>
      <c r="E307" s="10"/>
      <c r="F307" s="255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8.0" customHeight="1">
      <c r="A308" s="10"/>
      <c r="B308" s="10"/>
      <c r="C308" s="10"/>
      <c r="D308" s="10"/>
      <c r="E308" s="10"/>
      <c r="F308" s="255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8.0" customHeight="1">
      <c r="A309" s="10"/>
      <c r="B309" s="10"/>
      <c r="C309" s="10"/>
      <c r="D309" s="10"/>
      <c r="E309" s="10"/>
      <c r="F309" s="255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8.0" customHeight="1">
      <c r="A310" s="10"/>
      <c r="B310" s="10"/>
      <c r="C310" s="10"/>
      <c r="D310" s="10"/>
      <c r="E310" s="10"/>
      <c r="F310" s="255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8.0" customHeight="1">
      <c r="A311" s="10"/>
      <c r="B311" s="10"/>
      <c r="C311" s="10"/>
      <c r="D311" s="10"/>
      <c r="E311" s="10"/>
      <c r="F311" s="255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8.0" customHeight="1">
      <c r="A312" s="10"/>
      <c r="B312" s="10"/>
      <c r="C312" s="10"/>
      <c r="D312" s="10"/>
      <c r="E312" s="10"/>
      <c r="F312" s="255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8.0" customHeight="1">
      <c r="A313" s="10"/>
      <c r="B313" s="10"/>
      <c r="C313" s="10"/>
      <c r="D313" s="10"/>
      <c r="E313" s="10"/>
      <c r="F313" s="255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8.0" customHeight="1">
      <c r="A314" s="10"/>
      <c r="B314" s="10"/>
      <c r="C314" s="10"/>
      <c r="D314" s="10"/>
      <c r="E314" s="10"/>
      <c r="F314" s="255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8.0" customHeight="1">
      <c r="A315" s="10"/>
      <c r="B315" s="10"/>
      <c r="C315" s="10"/>
      <c r="D315" s="10"/>
      <c r="E315" s="10"/>
      <c r="F315" s="255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8.0" customHeight="1">
      <c r="A316" s="10"/>
      <c r="B316" s="10"/>
      <c r="C316" s="10"/>
      <c r="D316" s="10"/>
      <c r="E316" s="10"/>
      <c r="F316" s="255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8.0" customHeight="1">
      <c r="A317" s="10"/>
      <c r="B317" s="10"/>
      <c r="C317" s="10"/>
      <c r="D317" s="10"/>
      <c r="E317" s="10"/>
      <c r="F317" s="255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8.0" customHeight="1">
      <c r="A318" s="10"/>
      <c r="B318" s="10"/>
      <c r="C318" s="10"/>
      <c r="D318" s="10"/>
      <c r="E318" s="10"/>
      <c r="F318" s="255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8.0" customHeight="1">
      <c r="A319" s="10"/>
      <c r="B319" s="10"/>
      <c r="C319" s="10"/>
      <c r="D319" s="10"/>
      <c r="E319" s="10"/>
      <c r="F319" s="255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8.0" customHeight="1">
      <c r="A320" s="10"/>
      <c r="B320" s="10"/>
      <c r="C320" s="10"/>
      <c r="D320" s="10"/>
      <c r="E320" s="10"/>
      <c r="F320" s="255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8.0" customHeight="1">
      <c r="A321" s="10"/>
      <c r="B321" s="10"/>
      <c r="C321" s="10"/>
      <c r="D321" s="10"/>
      <c r="E321" s="10"/>
      <c r="F321" s="255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8.0" customHeight="1">
      <c r="A322" s="10"/>
      <c r="B322" s="10"/>
      <c r="C322" s="10"/>
      <c r="D322" s="10"/>
      <c r="E322" s="10"/>
      <c r="F322" s="255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8.0" customHeight="1">
      <c r="A323" s="10"/>
      <c r="B323" s="10"/>
      <c r="C323" s="10"/>
      <c r="D323" s="10"/>
      <c r="E323" s="10"/>
      <c r="F323" s="255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8.0" customHeight="1">
      <c r="A324" s="10"/>
      <c r="B324" s="10"/>
      <c r="C324" s="10"/>
      <c r="D324" s="10"/>
      <c r="E324" s="10"/>
      <c r="F324" s="255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8.0" customHeight="1">
      <c r="A325" s="10"/>
      <c r="B325" s="10"/>
      <c r="C325" s="10"/>
      <c r="D325" s="10"/>
      <c r="E325" s="10"/>
      <c r="F325" s="255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8.0" customHeight="1">
      <c r="A326" s="10"/>
      <c r="B326" s="10"/>
      <c r="C326" s="10"/>
      <c r="D326" s="10"/>
      <c r="E326" s="10"/>
      <c r="F326" s="255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8.0" customHeight="1">
      <c r="A327" s="10"/>
      <c r="B327" s="10"/>
      <c r="C327" s="10"/>
      <c r="D327" s="10"/>
      <c r="E327" s="10"/>
      <c r="F327" s="255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8.0" customHeight="1">
      <c r="A328" s="10"/>
      <c r="B328" s="10"/>
      <c r="C328" s="10"/>
      <c r="D328" s="10"/>
      <c r="E328" s="10"/>
      <c r="F328" s="255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8.0" customHeight="1">
      <c r="A329" s="10"/>
      <c r="B329" s="10"/>
      <c r="C329" s="10"/>
      <c r="D329" s="10"/>
      <c r="E329" s="10"/>
      <c r="F329" s="255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8.0" customHeight="1">
      <c r="A330" s="10"/>
      <c r="B330" s="10"/>
      <c r="C330" s="10"/>
      <c r="D330" s="10"/>
      <c r="E330" s="10"/>
      <c r="F330" s="255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8.0" customHeight="1">
      <c r="A331" s="10"/>
      <c r="B331" s="10"/>
      <c r="C331" s="10"/>
      <c r="D331" s="10"/>
      <c r="E331" s="10"/>
      <c r="F331" s="255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8.0" customHeight="1">
      <c r="A332" s="10"/>
      <c r="B332" s="10"/>
      <c r="C332" s="10"/>
      <c r="D332" s="10"/>
      <c r="E332" s="10"/>
      <c r="F332" s="255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8.0" customHeight="1">
      <c r="A333" s="10"/>
      <c r="B333" s="10"/>
      <c r="C333" s="10"/>
      <c r="D333" s="10"/>
      <c r="E333" s="10"/>
      <c r="F333" s="255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8.0" customHeight="1">
      <c r="A334" s="10"/>
      <c r="B334" s="10"/>
      <c r="C334" s="10"/>
      <c r="D334" s="10"/>
      <c r="E334" s="10"/>
      <c r="F334" s="255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8.0" customHeight="1">
      <c r="A335" s="10"/>
      <c r="B335" s="10"/>
      <c r="C335" s="10"/>
      <c r="D335" s="10"/>
      <c r="E335" s="10"/>
      <c r="F335" s="255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8.0" customHeight="1">
      <c r="A336" s="10"/>
      <c r="B336" s="10"/>
      <c r="C336" s="10"/>
      <c r="D336" s="10"/>
      <c r="E336" s="10"/>
      <c r="F336" s="255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8.0" customHeight="1">
      <c r="A337" s="10"/>
      <c r="B337" s="10"/>
      <c r="C337" s="10"/>
      <c r="D337" s="10"/>
      <c r="E337" s="10"/>
      <c r="F337" s="255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8.0" customHeight="1">
      <c r="A338" s="10"/>
      <c r="B338" s="10"/>
      <c r="C338" s="10"/>
      <c r="D338" s="10"/>
      <c r="E338" s="10"/>
      <c r="F338" s="255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8.0" customHeight="1">
      <c r="A339" s="10"/>
      <c r="B339" s="10"/>
      <c r="C339" s="10"/>
      <c r="D339" s="10"/>
      <c r="E339" s="10"/>
      <c r="F339" s="255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8.0" customHeight="1">
      <c r="A340" s="10"/>
      <c r="B340" s="10"/>
      <c r="C340" s="10"/>
      <c r="D340" s="10"/>
      <c r="E340" s="10"/>
      <c r="F340" s="255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8.0" customHeight="1">
      <c r="A341" s="10"/>
      <c r="B341" s="10"/>
      <c r="C341" s="10"/>
      <c r="D341" s="10"/>
      <c r="E341" s="10"/>
      <c r="F341" s="255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8.0" customHeight="1">
      <c r="A342" s="10"/>
      <c r="B342" s="10"/>
      <c r="C342" s="10"/>
      <c r="D342" s="10"/>
      <c r="E342" s="10"/>
      <c r="F342" s="255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8.0" customHeight="1">
      <c r="A343" s="10"/>
      <c r="B343" s="10"/>
      <c r="C343" s="10"/>
      <c r="D343" s="10"/>
      <c r="E343" s="10"/>
      <c r="F343" s="255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8.0" customHeight="1">
      <c r="A344" s="10"/>
      <c r="B344" s="10"/>
      <c r="C344" s="10"/>
      <c r="D344" s="10"/>
      <c r="E344" s="10"/>
      <c r="F344" s="255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8.0" customHeight="1">
      <c r="A345" s="10"/>
      <c r="B345" s="10"/>
      <c r="C345" s="10"/>
      <c r="D345" s="10"/>
      <c r="E345" s="10"/>
      <c r="F345" s="255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596">
    <mergeCell ref="N163:O163"/>
    <mergeCell ref="N164:O164"/>
    <mergeCell ref="N156:O156"/>
    <mergeCell ref="N157:O157"/>
    <mergeCell ref="N158:O158"/>
    <mergeCell ref="N159:O159"/>
    <mergeCell ref="N160:O160"/>
    <mergeCell ref="N161:O161"/>
    <mergeCell ref="N162:O162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8:O298"/>
    <mergeCell ref="N299:O299"/>
    <mergeCell ref="N300:O300"/>
    <mergeCell ref="N291:O291"/>
    <mergeCell ref="N292:O292"/>
    <mergeCell ref="N293:O293"/>
    <mergeCell ref="N294:O294"/>
    <mergeCell ref="N295:O295"/>
    <mergeCell ref="N296:O296"/>
    <mergeCell ref="N297:O297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4:T34"/>
    <mergeCell ref="S35:T35"/>
    <mergeCell ref="E33:G33"/>
    <mergeCell ref="N33:O33"/>
    <mergeCell ref="S33:T33"/>
    <mergeCell ref="E34:G34"/>
    <mergeCell ref="N34:O34"/>
    <mergeCell ref="E35:G35"/>
    <mergeCell ref="S36:T36"/>
    <mergeCell ref="N35:O35"/>
    <mergeCell ref="N36:O36"/>
    <mergeCell ref="N37:O37"/>
    <mergeCell ref="S37:T37"/>
    <mergeCell ref="N38:O38"/>
    <mergeCell ref="S38:T38"/>
    <mergeCell ref="S39:T39"/>
    <mergeCell ref="E36:G36"/>
    <mergeCell ref="E37:G37"/>
    <mergeCell ref="E38:G38"/>
    <mergeCell ref="E39:G39"/>
    <mergeCell ref="E40:G40"/>
    <mergeCell ref="E41:G41"/>
    <mergeCell ref="E42:G42"/>
    <mergeCell ref="N39:O39"/>
    <mergeCell ref="N40:O40"/>
    <mergeCell ref="N41:O41"/>
    <mergeCell ref="N42:O42"/>
    <mergeCell ref="N43:O43"/>
    <mergeCell ref="N44:O44"/>
    <mergeCell ref="N45:O45"/>
    <mergeCell ref="S47:T47"/>
    <mergeCell ref="S48:T48"/>
    <mergeCell ref="S49:T49"/>
    <mergeCell ref="S50:T50"/>
    <mergeCell ref="S51:T51"/>
    <mergeCell ref="S52:T52"/>
    <mergeCell ref="S53:T53"/>
    <mergeCell ref="S40:T40"/>
    <mergeCell ref="S41:T41"/>
    <mergeCell ref="S42:T42"/>
    <mergeCell ref="S43:T43"/>
    <mergeCell ref="S44:T44"/>
    <mergeCell ref="S45:T45"/>
    <mergeCell ref="S46:T46"/>
    <mergeCell ref="N46:O46"/>
    <mergeCell ref="N47:O47"/>
    <mergeCell ref="N48:O48"/>
    <mergeCell ref="N49:O49"/>
    <mergeCell ref="N50:O50"/>
    <mergeCell ref="N51:O51"/>
    <mergeCell ref="N52:O5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N53:O53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7" width="8.86"/>
  </cols>
  <sheetData>
    <row r="1" ht="16.5" customHeight="1">
      <c r="A1" s="111">
        <f>'메인'!$R$3</f>
        <v>2026</v>
      </c>
      <c r="B1" s="112" t="s">
        <v>201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ht="16.5" customHeight="1">
      <c r="A2" s="119">
        <f>'메인'!$I$11</f>
        <v>5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28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33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10"/>
      <c r="R5" s="10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332" t="str">
        <f t="shared" si="3"/>
        <v/>
      </c>
      <c r="Z5" s="26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33"/>
      <c r="G6" s="133"/>
      <c r="H6" s="134"/>
      <c r="I6" s="10"/>
      <c r="J6" s="137"/>
      <c r="K6" s="181"/>
      <c r="L6" s="181"/>
      <c r="M6" s="181"/>
      <c r="N6" s="181"/>
      <c r="O6" s="181"/>
      <c r="P6" s="181"/>
      <c r="Q6" s="137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332" t="str">
        <f t="shared" si="3"/>
        <v/>
      </c>
      <c r="Z6" s="28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140"/>
      <c r="K7" s="262"/>
      <c r="L7" s="262"/>
      <c r="M7" s="262"/>
      <c r="N7" s="262"/>
      <c r="O7" s="262"/>
      <c r="P7" s="262"/>
      <c r="Q7" s="140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332" t="str">
        <f t="shared" si="3"/>
        <v/>
      </c>
      <c r="Z7" s="28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15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257" t="str">
        <f t="shared" si="3"/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257" t="str">
        <f t="shared" si="3"/>
        <v/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257" t="str">
        <f t="shared" si="3"/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9.5" customHeight="1">
      <c r="A11" s="10"/>
      <c r="B11" s="153">
        <f>DATE($A$1,$A$2,1)-WEEKDAY(DATE($A$1,$A$2,1))+1</f>
        <v>46138</v>
      </c>
      <c r="C11" s="154">
        <f t="shared" ref="C11:H11" si="4">B11+1</f>
        <v>46139</v>
      </c>
      <c r="D11" s="154">
        <f t="shared" si="4"/>
        <v>46140</v>
      </c>
      <c r="E11" s="154">
        <f t="shared" si="4"/>
        <v>46141</v>
      </c>
      <c r="F11" s="154">
        <f t="shared" si="4"/>
        <v>46142</v>
      </c>
      <c r="G11" s="154">
        <f t="shared" si="4"/>
        <v>46143</v>
      </c>
      <c r="H11" s="155">
        <f t="shared" si="4"/>
        <v>46144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>
        <f>VLOOKUP(J11,'예산'!$B$41:$N$52,6,FALSE)</f>
        <v>350000</v>
      </c>
      <c r="M11" s="158">
        <f t="shared" ref="M11:M22" si="7">L11-K11</f>
        <v>350000</v>
      </c>
      <c r="N11" s="264">
        <f>VLOOKUP(J11,'4월'!$J$10:$K$23,2,FALSE)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257" t="str">
        <f t="shared" si="3"/>
        <v/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/>
      </c>
      <c r="F12" s="161" t="str">
        <f t="shared" si="5"/>
        <v/>
      </c>
      <c r="G12" s="161" t="str">
        <f t="shared" si="5"/>
        <v>무지출</v>
      </c>
      <c r="H12" s="266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>
        <f>VLOOKUP(J12,'예산'!$B$41:$N$52,6,FALSE)</f>
        <v>2110000</v>
      </c>
      <c r="M12" s="158">
        <f t="shared" si="7"/>
        <v>2110000</v>
      </c>
      <c r="N12" s="264">
        <f>VLOOKUP(J12,'4월'!$J$10:$K$23,2,FALSE)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257" t="str">
        <f t="shared" si="3"/>
        <v/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>
        <f>VLOOKUP(J13,'예산'!$B$41:$N$52,6,FALSE)</f>
        <v>100000</v>
      </c>
      <c r="M13" s="158">
        <f t="shared" si="7"/>
        <v>100000</v>
      </c>
      <c r="N13" s="264">
        <f>VLOOKUP(J13,'4월'!$J$10:$K$23,2,FALSE)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257" t="str">
        <f t="shared" si="3"/>
        <v/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9.5" customHeight="1">
      <c r="A14" s="10"/>
      <c r="B14" s="153">
        <f t="shared" ref="B14:H14" si="9">B11+7</f>
        <v>46145</v>
      </c>
      <c r="C14" s="154">
        <f t="shared" si="9"/>
        <v>46146</v>
      </c>
      <c r="D14" s="154">
        <f t="shared" si="9"/>
        <v>46147</v>
      </c>
      <c r="E14" s="154">
        <f t="shared" si="9"/>
        <v>46148</v>
      </c>
      <c r="F14" s="154">
        <f t="shared" si="9"/>
        <v>46149</v>
      </c>
      <c r="G14" s="154">
        <f t="shared" si="9"/>
        <v>46150</v>
      </c>
      <c r="H14" s="165">
        <f t="shared" si="9"/>
        <v>46151</v>
      </c>
      <c r="I14" s="10"/>
      <c r="J14" s="156" t="str">
        <f>'항목'!H$3</f>
        <v>의류미용비</v>
      </c>
      <c r="K14" s="157">
        <f t="shared" si="6"/>
        <v>0</v>
      </c>
      <c r="L14" s="157">
        <f>VLOOKUP(J14,'예산'!$B$41:$N$52,6,FALSE)</f>
        <v>0</v>
      </c>
      <c r="M14" s="158">
        <f t="shared" si="7"/>
        <v>0</v>
      </c>
      <c r="N14" s="264">
        <f>VLOOKUP(J14,'4월'!$J$10:$K$23,2,FALSE)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257" t="str">
        <f t="shared" si="3"/>
        <v/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9.5" customHeight="1">
      <c r="A15" s="10"/>
      <c r="B15" s="161" t="str">
        <f t="shared" ref="B15:H15" si="10">IF(MONTH(B14)&lt;&gt;$A$2,"",IF(AND(SUMIF($J$81:$J$300,B14,$R$81:$R$300)=0,B14&lt;=TODAY()),"무지출",SUMIF($J$81:$J$300,B14,$R$81:$R$300)))</f>
        <v>무지출</v>
      </c>
      <c r="C15" s="161" t="str">
        <f t="shared" si="10"/>
        <v>무지출</v>
      </c>
      <c r="D15" s="161" t="str">
        <f t="shared" si="10"/>
        <v>무지출</v>
      </c>
      <c r="E15" s="161" t="str">
        <f t="shared" si="10"/>
        <v>무지출</v>
      </c>
      <c r="F15" s="161" t="str">
        <f t="shared" si="10"/>
        <v>무지출</v>
      </c>
      <c r="G15" s="161" t="str">
        <f t="shared" si="10"/>
        <v>무지출</v>
      </c>
      <c r="H15" s="266" t="str">
        <f t="shared" si="10"/>
        <v>무지출</v>
      </c>
      <c r="I15" s="10"/>
      <c r="J15" s="156" t="str">
        <f>'항목'!I$3</f>
        <v>교육비</v>
      </c>
      <c r="K15" s="157">
        <f t="shared" si="6"/>
        <v>0</v>
      </c>
      <c r="L15" s="157">
        <f>VLOOKUP(J15,'예산'!$B$41:$N$52,6,FALSE)</f>
        <v>0</v>
      </c>
      <c r="M15" s="158">
        <f t="shared" si="7"/>
        <v>0</v>
      </c>
      <c r="N15" s="264">
        <f>VLOOKUP(J15,'4월'!$J$10:$K$23,2,FALSE)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257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>
        <f>VLOOKUP(J16,'예산'!$B$41:$N$52,6,FALSE)</f>
        <v>47810</v>
      </c>
      <c r="M16" s="158">
        <f t="shared" si="7"/>
        <v>47810</v>
      </c>
      <c r="N16" s="264">
        <f>VLOOKUP(J16,'4월'!$J$10:$K$23,2,FALSE)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257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9.5" customHeight="1">
      <c r="A17" s="10"/>
      <c r="B17" s="153">
        <f t="shared" ref="B17:H17" si="11">B11+14</f>
        <v>46152</v>
      </c>
      <c r="C17" s="154">
        <f t="shared" si="11"/>
        <v>46153</v>
      </c>
      <c r="D17" s="154">
        <f t="shared" si="11"/>
        <v>46154</v>
      </c>
      <c r="E17" s="154">
        <f t="shared" si="11"/>
        <v>46155</v>
      </c>
      <c r="F17" s="154">
        <f t="shared" si="11"/>
        <v>46156</v>
      </c>
      <c r="G17" s="154">
        <f t="shared" si="11"/>
        <v>46157</v>
      </c>
      <c r="H17" s="165">
        <f t="shared" si="11"/>
        <v>46158</v>
      </c>
      <c r="I17" s="10"/>
      <c r="J17" s="156" t="str">
        <f>'항목'!K$3</f>
        <v>의료보험비</v>
      </c>
      <c r="K17" s="157">
        <f t="shared" si="6"/>
        <v>0</v>
      </c>
      <c r="L17" s="157">
        <f>VLOOKUP(J17,'예산'!$B$41:$N$52,6,FALSE)</f>
        <v>261808</v>
      </c>
      <c r="M17" s="158">
        <f t="shared" si="7"/>
        <v>261808</v>
      </c>
      <c r="N17" s="264">
        <f>VLOOKUP(J17,'4월'!$J$10:$K$23,2,FALSE)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257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9.5" customHeight="1">
      <c r="A18" s="10"/>
      <c r="B18" s="161" t="str">
        <f t="shared" ref="B18:H18" si="12">IF(MONTH(B17)&lt;&gt;$A$2,"",IF(AND(SUMIF($J$81:$J$300,B17,$R$81:$R$300)=0,B17&lt;=TODAY()),"무지출",SUMIF($J$81:$J$300,B17,$R$81:$R$300)))</f>
        <v>무지출</v>
      </c>
      <c r="C18" s="161" t="str">
        <f t="shared" si="12"/>
        <v>무지출</v>
      </c>
      <c r="D18" s="161" t="str">
        <f t="shared" si="12"/>
        <v>무지출</v>
      </c>
      <c r="E18" s="161" t="str">
        <f t="shared" si="12"/>
        <v>무지출</v>
      </c>
      <c r="F18" s="161" t="str">
        <f t="shared" si="12"/>
        <v>무지출</v>
      </c>
      <c r="G18" s="161" t="str">
        <f t="shared" si="12"/>
        <v>무지출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>
        <f>VLOOKUP(J18,'예산'!$B$41:$N$52,6,FALSE)</f>
        <v>75000</v>
      </c>
      <c r="M18" s="158">
        <f t="shared" si="7"/>
        <v>75000</v>
      </c>
      <c r="N18" s="264">
        <f>VLOOKUP(J18,'4월'!$J$10:$K$23,2,FALSE)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257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>
        <f>VLOOKUP(J19,'예산'!$B$41:$N$52,6,FALSE)</f>
        <v>124390</v>
      </c>
      <c r="M19" s="158">
        <f t="shared" si="7"/>
        <v>124390</v>
      </c>
      <c r="N19" s="264">
        <f>VLOOKUP(J19,'4월'!$J$10:$K$23,2,FALSE)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257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9.5" customHeight="1">
      <c r="A20" s="10"/>
      <c r="B20" s="153">
        <f t="shared" ref="B20:H20" si="13">B11+21</f>
        <v>46159</v>
      </c>
      <c r="C20" s="154">
        <f t="shared" si="13"/>
        <v>46160</v>
      </c>
      <c r="D20" s="154">
        <f t="shared" si="13"/>
        <v>46161</v>
      </c>
      <c r="E20" s="154">
        <f t="shared" si="13"/>
        <v>46162</v>
      </c>
      <c r="F20" s="154">
        <f t="shared" si="13"/>
        <v>46163</v>
      </c>
      <c r="G20" s="154">
        <f t="shared" si="13"/>
        <v>46164</v>
      </c>
      <c r="H20" s="165">
        <f t="shared" si="13"/>
        <v>46165</v>
      </c>
      <c r="I20" s="10"/>
      <c r="J20" s="156" t="str">
        <f>'항목'!N$3</f>
        <v>경조사회비</v>
      </c>
      <c r="K20" s="157">
        <f t="shared" si="6"/>
        <v>0</v>
      </c>
      <c r="L20" s="157">
        <f>VLOOKUP(J20,'예산'!$B$41:$N$52,6,FALSE)</f>
        <v>200000</v>
      </c>
      <c r="M20" s="158">
        <f t="shared" si="7"/>
        <v>200000</v>
      </c>
      <c r="N20" s="264">
        <f>VLOOKUP(J20,'4월'!$J$10:$K$23,2,FALSE)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257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9.5" customHeight="1">
      <c r="A21" s="10"/>
      <c r="B21" s="161">
        <f t="shared" ref="B21:H21" si="14">IF(MONTH(B20)&lt;&gt;$A$2,"",IF(AND(SUMIF($J$81:$J$300,B20,$R$81:$R$300)=0,B20&lt;=TODAY()),"무지출",SUMIF($J$81:$J$300,B20,$R$81:$R$300)))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1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>
        <f>VLOOKUP(J21,'예산'!$B$41:$N$52,6,FALSE)</f>
        <v>800000</v>
      </c>
      <c r="M21" s="158">
        <f t="shared" si="7"/>
        <v>800000</v>
      </c>
      <c r="N21" s="264">
        <f>VLOOKUP(J21,'4월'!$J$10:$K$23,2,FALSE)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257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>
        <f>VLOOKUP(J22,'예산'!$B$41:$N$52,6,FALSE)</f>
        <v>0</v>
      </c>
      <c r="M22" s="179">
        <f t="shared" si="7"/>
        <v>0</v>
      </c>
      <c r="N22" s="268">
        <f>VLOOKUP(J22,'4월'!$J$10:$K$23,2,FALSE)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257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9.5" customHeight="1">
      <c r="A23" s="10"/>
      <c r="B23" s="153">
        <f t="shared" ref="B23:H23" si="15">B11+28</f>
        <v>46166</v>
      </c>
      <c r="C23" s="154">
        <f t="shared" si="15"/>
        <v>46167</v>
      </c>
      <c r="D23" s="154">
        <f t="shared" si="15"/>
        <v>46168</v>
      </c>
      <c r="E23" s="154">
        <f t="shared" si="15"/>
        <v>46169</v>
      </c>
      <c r="F23" s="154">
        <f t="shared" si="15"/>
        <v>46170</v>
      </c>
      <c r="G23" s="154">
        <f t="shared" si="15"/>
        <v>46171</v>
      </c>
      <c r="H23" s="165">
        <f t="shared" si="15"/>
        <v>46172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257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9.5" customHeight="1">
      <c r="A24" s="10"/>
      <c r="B24" s="161">
        <f t="shared" ref="B24:H24" si="16">IF(MONTH(B23)&lt;&gt;$A$2,"",IF(AND(SUMIF($J$81:$J$300,B23,$R$81:$R$300)=0,B23&lt;=TODAY()),"무지출",SUMIF($J$81:$J$300,B23,$R$81:$R$300)))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1">
        <f t="shared" si="16"/>
        <v>0</v>
      </c>
      <c r="H24" s="266">
        <f t="shared" si="16"/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257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257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9.5" customHeight="1">
      <c r="A26" s="10"/>
      <c r="B26" s="153">
        <f t="shared" ref="B26:H26" si="17">B11+35</f>
        <v>46173</v>
      </c>
      <c r="C26" s="154">
        <f t="shared" si="17"/>
        <v>46174</v>
      </c>
      <c r="D26" s="154">
        <f t="shared" si="17"/>
        <v>46175</v>
      </c>
      <c r="E26" s="154">
        <f t="shared" si="17"/>
        <v>46176</v>
      </c>
      <c r="F26" s="154">
        <f t="shared" si="17"/>
        <v>46177</v>
      </c>
      <c r="G26" s="154">
        <f t="shared" si="17"/>
        <v>46178</v>
      </c>
      <c r="H26" s="165">
        <f t="shared" si="17"/>
        <v>46179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257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9.5" customHeight="1">
      <c r="A27" s="10"/>
      <c r="B27" s="161">
        <f t="shared" ref="B27:H27" si="18">IF(MONTH(B26)&lt;&gt;$A$2,"",IF(AND(SUMIF($J$81:$J$300,B26,$R$81:$R$300)=0,B26&lt;=TODAY()),"무지출",SUMIF($J$81:$J$300,B26,$R$81:$R$300)))</f>
        <v>0</v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257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257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257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28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8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10"/>
      <c r="V32" s="51"/>
      <c r="W32" s="333"/>
      <c r="X32" s="12"/>
      <c r="Y32" s="248"/>
      <c r="Z32" s="319"/>
      <c r="AA32" s="319"/>
      <c r="AB32" s="12"/>
      <c r="AC32" s="51"/>
      <c r="AD32" s="333"/>
      <c r="AE32" s="223"/>
      <c r="AF32" s="186"/>
      <c r="AG32" s="10"/>
      <c r="AH32" s="12"/>
      <c r="AI32" s="12"/>
      <c r="AJ32" s="12"/>
      <c r="AK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229"/>
      <c r="X33" s="229"/>
      <c r="Y33" s="229"/>
      <c r="Z33" s="229"/>
      <c r="AA33" s="229"/>
      <c r="AB33" s="12"/>
      <c r="AC33" s="229"/>
      <c r="AD33" s="229"/>
      <c r="AE33" s="229"/>
      <c r="AF33" s="229"/>
      <c r="AG33" s="229"/>
      <c r="AH33" s="229"/>
      <c r="AI33" s="229"/>
      <c r="AJ33" s="229"/>
      <c r="AK33" s="229"/>
    </row>
    <row r="34" ht="18.0" customHeight="1">
      <c r="A34" s="10"/>
      <c r="B34" s="198"/>
      <c r="C34" s="209"/>
      <c r="D34" s="209"/>
      <c r="E34" s="204"/>
      <c r="F34" s="205"/>
      <c r="G34" s="337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204"/>
      <c r="T34" s="338"/>
      <c r="U34" s="10"/>
      <c r="V34" s="214"/>
      <c r="W34" s="219"/>
      <c r="X34" s="219"/>
      <c r="Y34" s="219"/>
      <c r="Z34" s="221"/>
      <c r="AA34" s="283"/>
      <c r="AB34" s="129"/>
      <c r="AC34" s="214"/>
      <c r="AD34" s="219"/>
      <c r="AE34" s="219"/>
      <c r="AF34" s="219"/>
      <c r="AG34" s="221"/>
      <c r="AH34" s="284"/>
      <c r="AI34" s="217"/>
      <c r="AJ34" s="283"/>
      <c r="AK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199"/>
      <c r="T35" s="338"/>
      <c r="U35" s="10"/>
      <c r="V35" s="214"/>
      <c r="W35" s="219"/>
      <c r="X35" s="219"/>
      <c r="Y35" s="219"/>
      <c r="Z35" s="221"/>
      <c r="AA35" s="283"/>
      <c r="AB35" s="129"/>
      <c r="AC35" s="214"/>
      <c r="AD35" s="219"/>
      <c r="AE35" s="219"/>
      <c r="AF35" s="219"/>
      <c r="AG35" s="221"/>
      <c r="AH35" s="284"/>
      <c r="AI35" s="217"/>
      <c r="AJ35" s="283"/>
      <c r="AK35" s="221"/>
    </row>
    <row r="36" ht="18.0" customHeight="1">
      <c r="A36" s="10"/>
      <c r="B36" s="198"/>
      <c r="C36" s="77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199"/>
      <c r="T36" s="338"/>
      <c r="U36" s="10"/>
      <c r="V36" s="214"/>
      <c r="W36" s="219"/>
      <c r="X36" s="219"/>
      <c r="Y36" s="219"/>
      <c r="Z36" s="221"/>
      <c r="AA36" s="283"/>
      <c r="AB36" s="129"/>
      <c r="AC36" s="214"/>
      <c r="AD36" s="219"/>
      <c r="AE36" s="219"/>
      <c r="AF36" s="219"/>
      <c r="AG36" s="221"/>
      <c r="AH36" s="284"/>
      <c r="AI36" s="217"/>
      <c r="AJ36" s="283"/>
      <c r="AK36" s="221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00"/>
      <c r="P37" s="201"/>
      <c r="Q37" s="202"/>
      <c r="R37" s="203" t="str">
        <f t="shared" si="19"/>
        <v/>
      </c>
      <c r="S37" s="199"/>
      <c r="T37" s="338"/>
      <c r="U37" s="10"/>
      <c r="V37" s="214"/>
      <c r="W37" s="219"/>
      <c r="X37" s="219"/>
      <c r="Y37" s="219"/>
      <c r="Z37" s="221"/>
      <c r="AA37" s="283"/>
      <c r="AB37" s="129"/>
      <c r="AC37" s="214"/>
      <c r="AD37" s="219"/>
      <c r="AE37" s="219"/>
      <c r="AF37" s="219"/>
      <c r="AG37" s="221"/>
      <c r="AH37" s="284"/>
      <c r="AI37" s="217"/>
      <c r="AJ37" s="283"/>
      <c r="AK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199"/>
      <c r="T38" s="338"/>
      <c r="U38" s="10"/>
      <c r="V38" s="214"/>
      <c r="W38" s="219"/>
      <c r="X38" s="219"/>
      <c r="Y38" s="219"/>
      <c r="Z38" s="221"/>
      <c r="AA38" s="283"/>
      <c r="AB38" s="129"/>
      <c r="AC38" s="214"/>
      <c r="AD38" s="219"/>
      <c r="AE38" s="219"/>
      <c r="AF38" s="219"/>
      <c r="AG38" s="221"/>
      <c r="AH38" s="284"/>
      <c r="AI38" s="217"/>
      <c r="AJ38" s="283"/>
      <c r="AK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199"/>
      <c r="T39" s="338"/>
      <c r="U39" s="10"/>
      <c r="V39" s="214"/>
      <c r="W39" s="219"/>
      <c r="X39" s="219"/>
      <c r="Y39" s="219"/>
      <c r="Z39" s="221"/>
      <c r="AA39" s="283"/>
      <c r="AB39" s="129"/>
      <c r="AC39" s="214"/>
      <c r="AD39" s="219"/>
      <c r="AE39" s="219"/>
      <c r="AF39" s="219"/>
      <c r="AG39" s="221"/>
      <c r="AH39" s="284"/>
      <c r="AI39" s="217"/>
      <c r="AJ39" s="283"/>
      <c r="AK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199"/>
      <c r="T40" s="338"/>
      <c r="U40" s="10"/>
      <c r="V40" s="214"/>
      <c r="W40" s="219"/>
      <c r="X40" s="219"/>
      <c r="Y40" s="219"/>
      <c r="Z40" s="221"/>
      <c r="AA40" s="283"/>
      <c r="AB40" s="129"/>
      <c r="AC40" s="214"/>
      <c r="AD40" s="219"/>
      <c r="AE40" s="219"/>
      <c r="AF40" s="219"/>
      <c r="AG40" s="221"/>
      <c r="AH40" s="284"/>
      <c r="AI40" s="217"/>
      <c r="AJ40" s="283"/>
      <c r="AK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199"/>
      <c r="T41" s="338"/>
      <c r="U41" s="10"/>
      <c r="V41" s="214"/>
      <c r="W41" s="219"/>
      <c r="X41" s="219"/>
      <c r="Y41" s="219"/>
      <c r="Z41" s="221"/>
      <c r="AA41" s="283"/>
      <c r="AB41" s="129"/>
      <c r="AC41" s="214"/>
      <c r="AD41" s="219"/>
      <c r="AE41" s="219"/>
      <c r="AF41" s="219"/>
      <c r="AG41" s="221"/>
      <c r="AH41" s="284"/>
      <c r="AI41" s="217"/>
      <c r="AJ41" s="283"/>
      <c r="AK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00"/>
      <c r="P42" s="202"/>
      <c r="Q42" s="202"/>
      <c r="R42" s="203" t="str">
        <f t="shared" si="19"/>
        <v/>
      </c>
      <c r="S42" s="202"/>
      <c r="T42" s="338"/>
      <c r="U42" s="10"/>
      <c r="V42" s="214"/>
      <c r="W42" s="219"/>
      <c r="X42" s="219"/>
      <c r="Y42" s="219"/>
      <c r="Z42" s="221"/>
      <c r="AA42" s="283"/>
      <c r="AB42" s="129"/>
      <c r="AC42" s="214"/>
      <c r="AD42" s="219"/>
      <c r="AE42" s="219"/>
      <c r="AF42" s="219"/>
      <c r="AG42" s="221"/>
      <c r="AH42" s="284"/>
      <c r="AI42" s="217"/>
      <c r="AJ42" s="283"/>
      <c r="AK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00"/>
      <c r="P43" s="202"/>
      <c r="Q43" s="202"/>
      <c r="R43" s="203" t="str">
        <f t="shared" si="19"/>
        <v/>
      </c>
      <c r="S43" s="202"/>
      <c r="T43" s="338"/>
      <c r="U43" s="10"/>
      <c r="V43" s="214"/>
      <c r="W43" s="219"/>
      <c r="X43" s="219"/>
      <c r="Y43" s="219"/>
      <c r="Z43" s="221"/>
      <c r="AA43" s="283"/>
      <c r="AB43" s="129"/>
      <c r="AC43" s="214"/>
      <c r="AD43" s="219"/>
      <c r="AE43" s="219"/>
      <c r="AF43" s="219"/>
      <c r="AG43" s="221"/>
      <c r="AH43" s="284"/>
      <c r="AI43" s="217"/>
      <c r="AJ43" s="283"/>
      <c r="AK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00"/>
      <c r="P44" s="202"/>
      <c r="Q44" s="202"/>
      <c r="R44" s="203" t="str">
        <f t="shared" si="19"/>
        <v/>
      </c>
      <c r="S44" s="202"/>
      <c r="T44" s="338"/>
      <c r="U44" s="10"/>
      <c r="V44" s="214"/>
      <c r="W44" s="219"/>
      <c r="X44" s="219"/>
      <c r="Y44" s="219"/>
      <c r="Z44" s="221"/>
      <c r="AA44" s="283"/>
      <c r="AB44" s="129"/>
      <c r="AC44" s="214"/>
      <c r="AD44" s="219"/>
      <c r="AE44" s="219"/>
      <c r="AF44" s="219"/>
      <c r="AG44" s="221"/>
      <c r="AH44" s="284"/>
      <c r="AI44" s="217"/>
      <c r="AJ44" s="283"/>
      <c r="AK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202"/>
      <c r="T45" s="338"/>
      <c r="U45" s="10"/>
      <c r="V45" s="214"/>
      <c r="W45" s="219"/>
      <c r="X45" s="219"/>
      <c r="Y45" s="219"/>
      <c r="Z45" s="221"/>
      <c r="AA45" s="283"/>
      <c r="AB45" s="129"/>
      <c r="AC45" s="214"/>
      <c r="AD45" s="219"/>
      <c r="AE45" s="219"/>
      <c r="AF45" s="219"/>
      <c r="AG45" s="221"/>
      <c r="AH45" s="284"/>
      <c r="AI45" s="217"/>
      <c r="AJ45" s="283"/>
      <c r="AK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213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202"/>
      <c r="T46" s="338"/>
      <c r="U46" s="10"/>
      <c r="V46" s="214"/>
      <c r="W46" s="219"/>
      <c r="X46" s="219"/>
      <c r="Y46" s="219"/>
      <c r="Z46" s="221"/>
      <c r="AA46" s="283"/>
      <c r="AB46" s="129"/>
      <c r="AC46" s="214"/>
      <c r="AD46" s="219"/>
      <c r="AE46" s="219"/>
      <c r="AF46" s="219"/>
      <c r="AG46" s="221"/>
      <c r="AH46" s="284"/>
      <c r="AI46" s="217"/>
      <c r="AJ46" s="283"/>
      <c r="AK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202"/>
      <c r="T47" s="338"/>
      <c r="U47" s="10"/>
      <c r="V47" s="214"/>
      <c r="W47" s="219"/>
      <c r="X47" s="219"/>
      <c r="Y47" s="219"/>
      <c r="Z47" s="221"/>
      <c r="AA47" s="283"/>
      <c r="AB47" s="129"/>
      <c r="AC47" s="214"/>
      <c r="AD47" s="219"/>
      <c r="AE47" s="219"/>
      <c r="AF47" s="219"/>
      <c r="AG47" s="221"/>
      <c r="AH47" s="284"/>
      <c r="AI47" s="217"/>
      <c r="AJ47" s="283"/>
      <c r="AK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202"/>
      <c r="T48" s="338"/>
      <c r="U48" s="10"/>
      <c r="V48" s="214"/>
      <c r="W48" s="219"/>
      <c r="X48" s="219"/>
      <c r="Y48" s="219"/>
      <c r="Z48" s="221"/>
      <c r="AA48" s="283"/>
      <c r="AB48" s="129"/>
      <c r="AC48" s="214"/>
      <c r="AD48" s="219"/>
      <c r="AE48" s="219"/>
      <c r="AF48" s="219"/>
      <c r="AG48" s="221"/>
      <c r="AH48" s="284"/>
      <c r="AI48" s="217"/>
      <c r="AJ48" s="283"/>
      <c r="AK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202"/>
      <c r="T49" s="338"/>
      <c r="U49" s="10"/>
      <c r="V49" s="214"/>
      <c r="W49" s="219"/>
      <c r="X49" s="219"/>
      <c r="Y49" s="219"/>
      <c r="Z49" s="221"/>
      <c r="AA49" s="283"/>
      <c r="AB49" s="129"/>
      <c r="AC49" s="214"/>
      <c r="AD49" s="219"/>
      <c r="AE49" s="219"/>
      <c r="AF49" s="219"/>
      <c r="AG49" s="221"/>
      <c r="AH49" s="284"/>
      <c r="AI49" s="217"/>
      <c r="AJ49" s="283"/>
      <c r="AK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202"/>
      <c r="T50" s="338"/>
      <c r="U50" s="10"/>
      <c r="V50" s="214"/>
      <c r="W50" s="219"/>
      <c r="X50" s="219"/>
      <c r="Y50" s="219"/>
      <c r="Z50" s="221"/>
      <c r="AA50" s="283"/>
      <c r="AB50" s="129"/>
      <c r="AC50" s="214"/>
      <c r="AD50" s="219"/>
      <c r="AE50" s="219"/>
      <c r="AF50" s="219"/>
      <c r="AG50" s="221"/>
      <c r="AH50" s="284"/>
      <c r="AI50" s="217"/>
      <c r="AJ50" s="283"/>
      <c r="AK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202"/>
      <c r="T51" s="338"/>
      <c r="U51" s="10"/>
      <c r="V51" s="214"/>
      <c r="W51" s="219"/>
      <c r="X51" s="219"/>
      <c r="Y51" s="219"/>
      <c r="Z51" s="221"/>
      <c r="AA51" s="283"/>
      <c r="AB51" s="129"/>
      <c r="AC51" s="214"/>
      <c r="AD51" s="219"/>
      <c r="AE51" s="219"/>
      <c r="AF51" s="219"/>
      <c r="AG51" s="221"/>
      <c r="AH51" s="284"/>
      <c r="AI51" s="217"/>
      <c r="AJ51" s="283"/>
      <c r="AK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202"/>
      <c r="T52" s="338"/>
      <c r="U52" s="10"/>
      <c r="V52" s="214"/>
      <c r="W52" s="219"/>
      <c r="X52" s="219"/>
      <c r="Y52" s="219"/>
      <c r="Z52" s="221"/>
      <c r="AA52" s="283"/>
      <c r="AB52" s="129"/>
      <c r="AC52" s="214"/>
      <c r="AD52" s="219"/>
      <c r="AE52" s="219"/>
      <c r="AF52" s="219"/>
      <c r="AG52" s="221"/>
      <c r="AH52" s="284"/>
      <c r="AI52" s="217"/>
      <c r="AJ52" s="283"/>
      <c r="AK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202"/>
      <c r="T53" s="338"/>
      <c r="U53" s="10"/>
      <c r="V53" s="214"/>
      <c r="W53" s="219"/>
      <c r="X53" s="219"/>
      <c r="Y53" s="219"/>
      <c r="Z53" s="221"/>
      <c r="AA53" s="283"/>
      <c r="AB53" s="129"/>
      <c r="AC53" s="214"/>
      <c r="AD53" s="219"/>
      <c r="AE53" s="219"/>
      <c r="AF53" s="219"/>
      <c r="AG53" s="221"/>
      <c r="AH53" s="284"/>
      <c r="AI53" s="217"/>
      <c r="AJ53" s="283"/>
      <c r="AK53" s="221"/>
    </row>
    <row r="54" ht="18.0" customHeight="1">
      <c r="A54" s="10"/>
      <c r="B54" s="214"/>
      <c r="C54" s="215"/>
      <c r="D54" s="215"/>
      <c r="E54" s="216"/>
      <c r="F54" s="216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220"/>
      <c r="U54" s="10"/>
      <c r="V54" s="214"/>
      <c r="W54" s="219"/>
      <c r="X54" s="219"/>
      <c r="Y54" s="219"/>
      <c r="Z54" s="221"/>
      <c r="AA54" s="283"/>
      <c r="AB54" s="129"/>
      <c r="AC54" s="214"/>
      <c r="AD54" s="219"/>
      <c r="AE54" s="219"/>
      <c r="AF54" s="219"/>
      <c r="AG54" s="221"/>
      <c r="AH54" s="284"/>
      <c r="AI54" s="217"/>
      <c r="AJ54" s="283"/>
      <c r="AK54" s="221"/>
    </row>
    <row r="55" ht="19.5" customHeight="1">
      <c r="A55" s="10"/>
      <c r="B55" s="214"/>
      <c r="C55" s="219"/>
      <c r="D55" s="219"/>
      <c r="E55" s="221"/>
      <c r="F55" s="221"/>
      <c r="G55" s="221"/>
      <c r="H55" s="217"/>
      <c r="I55" s="129"/>
      <c r="J55" s="10"/>
      <c r="K55" s="222" t="s">
        <v>191</v>
      </c>
      <c r="L55" s="223">
        <f>'예산'!G40</f>
        <v>4069008</v>
      </c>
      <c r="M55" s="219"/>
      <c r="N55" s="219"/>
      <c r="O55" s="221"/>
      <c r="P55" s="221"/>
      <c r="Q55" s="221"/>
      <c r="R55" s="133"/>
      <c r="S55" s="134"/>
      <c r="T55" s="217"/>
      <c r="U55" s="10"/>
      <c r="V55" s="214"/>
      <c r="W55" s="219"/>
      <c r="X55" s="219"/>
      <c r="Y55" s="219"/>
      <c r="Z55" s="221"/>
      <c r="AA55" s="283"/>
      <c r="AB55" s="129"/>
      <c r="AC55" s="10"/>
      <c r="AD55" s="222"/>
      <c r="AE55" s="292"/>
      <c r="AF55" s="223"/>
      <c r="AG55" s="221"/>
      <c r="AH55" s="284"/>
      <c r="AI55" s="217"/>
      <c r="AJ55" s="283"/>
      <c r="AK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7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SUM(R58:$R$300)</f>
        <v>0</v>
      </c>
      <c r="M56" s="229"/>
      <c r="N56" s="229"/>
      <c r="O56" s="294"/>
      <c r="P56" s="294"/>
      <c r="Q56" s="294"/>
      <c r="R56" s="133"/>
      <c r="S56" s="134"/>
      <c r="T56" s="230"/>
      <c r="U56" s="10"/>
      <c r="V56" s="299"/>
      <c r="W56" s="292"/>
      <c r="X56" s="229"/>
      <c r="Y56" s="223"/>
      <c r="Z56" s="294"/>
      <c r="AA56" s="323"/>
      <c r="AB56" s="12"/>
      <c r="AC56" s="299"/>
      <c r="AD56" s="222"/>
      <c r="AE56" s="292"/>
      <c r="AF56" s="223"/>
      <c r="AG56" s="294"/>
      <c r="AH56" s="334"/>
      <c r="AI56" s="134"/>
      <c r="AJ56" s="323"/>
      <c r="AK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229"/>
      <c r="W57" s="229"/>
      <c r="X57" s="229"/>
      <c r="Y57" s="229"/>
      <c r="Z57" s="229"/>
      <c r="AA57" s="324"/>
      <c r="AB57" s="12"/>
      <c r="AC57" s="229"/>
      <c r="AD57" s="229"/>
      <c r="AE57" s="229"/>
      <c r="AF57" s="229"/>
      <c r="AG57" s="229"/>
      <c r="AH57" s="335"/>
      <c r="AI57" s="229"/>
      <c r="AJ57" s="324"/>
      <c r="AK57" s="229"/>
    </row>
    <row r="58" ht="18.0" customHeight="1">
      <c r="A58" s="10"/>
      <c r="B58" s="198"/>
      <c r="C58" s="77"/>
      <c r="D58" s="77"/>
      <c r="E58" s="204"/>
      <c r="F58" s="205"/>
      <c r="G58" s="337"/>
      <c r="H58" s="201"/>
      <c r="I58" s="129"/>
      <c r="J58" s="198"/>
      <c r="K58" s="209"/>
      <c r="L58" s="209"/>
      <c r="M58" s="209"/>
      <c r="N58" s="234"/>
      <c r="O58" s="235"/>
      <c r="P58" s="243"/>
      <c r="Q58" s="237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214"/>
      <c r="W58" s="219"/>
      <c r="X58" s="219"/>
      <c r="Y58" s="219"/>
      <c r="Z58" s="221"/>
      <c r="AA58" s="283"/>
      <c r="AB58" s="129"/>
      <c r="AC58" s="214"/>
      <c r="AD58" s="219"/>
      <c r="AE58" s="219"/>
      <c r="AF58" s="219"/>
      <c r="AG58" s="221"/>
      <c r="AH58" s="284"/>
      <c r="AI58" s="217"/>
      <c r="AJ58" s="283"/>
      <c r="AK58" s="221"/>
    </row>
    <row r="59" ht="18.0" customHeight="1">
      <c r="A59" s="10"/>
      <c r="B59" s="198"/>
      <c r="C59" s="77"/>
      <c r="D59" s="77"/>
      <c r="E59" s="199"/>
      <c r="F59" s="210"/>
      <c r="G59" s="200"/>
      <c r="H59" s="201"/>
      <c r="I59" s="129"/>
      <c r="J59" s="198"/>
      <c r="K59" s="209"/>
      <c r="L59" s="209"/>
      <c r="M59" s="209"/>
      <c r="N59" s="234"/>
      <c r="O59" s="235"/>
      <c r="P59" s="243"/>
      <c r="Q59" s="237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214"/>
      <c r="W59" s="219"/>
      <c r="X59" s="219"/>
      <c r="Y59" s="219"/>
      <c r="Z59" s="221"/>
      <c r="AA59" s="283"/>
      <c r="AB59" s="129"/>
      <c r="AC59" s="214"/>
      <c r="AD59" s="219"/>
      <c r="AE59" s="219"/>
      <c r="AF59" s="219"/>
      <c r="AG59" s="221"/>
      <c r="AH59" s="284"/>
      <c r="AI59" s="217"/>
      <c r="AJ59" s="283"/>
      <c r="AK59" s="221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198"/>
      <c r="K60" s="77"/>
      <c r="L60" s="77"/>
      <c r="M60" s="77"/>
      <c r="N60" s="199"/>
      <c r="O60" s="200"/>
      <c r="P60" s="243"/>
      <c r="Q60" s="237"/>
      <c r="R60" s="238" t="str">
        <f t="shared" si="20"/>
        <v/>
      </c>
      <c r="S60" s="238" t="str">
        <f t="shared" si="21"/>
        <v/>
      </c>
      <c r="T60" s="199"/>
      <c r="U60" s="10"/>
      <c r="V60" s="214"/>
      <c r="W60" s="219"/>
      <c r="X60" s="219"/>
      <c r="Y60" s="219"/>
      <c r="Z60" s="221"/>
      <c r="AA60" s="283"/>
      <c r="AB60" s="129"/>
      <c r="AC60" s="214"/>
      <c r="AD60" s="219"/>
      <c r="AE60" s="219"/>
      <c r="AF60" s="219"/>
      <c r="AG60" s="221"/>
      <c r="AH60" s="284"/>
      <c r="AI60" s="217"/>
      <c r="AJ60" s="283"/>
      <c r="AK60" s="221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198"/>
      <c r="K61" s="77"/>
      <c r="L61" s="77"/>
      <c r="M61" s="77"/>
      <c r="N61" s="199"/>
      <c r="O61" s="200"/>
      <c r="P61" s="243"/>
      <c r="Q61" s="237"/>
      <c r="R61" s="238" t="str">
        <f t="shared" si="20"/>
        <v/>
      </c>
      <c r="S61" s="238" t="str">
        <f t="shared" si="21"/>
        <v/>
      </c>
      <c r="T61" s="234"/>
      <c r="U61" s="10"/>
      <c r="V61" s="214"/>
      <c r="W61" s="219"/>
      <c r="X61" s="219"/>
      <c r="Y61" s="219"/>
      <c r="Z61" s="221"/>
      <c r="AA61" s="283"/>
      <c r="AB61" s="129"/>
      <c r="AC61" s="214"/>
      <c r="AD61" s="219"/>
      <c r="AE61" s="219"/>
      <c r="AF61" s="219"/>
      <c r="AG61" s="221"/>
      <c r="AH61" s="284"/>
      <c r="AI61" s="217"/>
      <c r="AJ61" s="283"/>
      <c r="AK61" s="221"/>
    </row>
    <row r="62" ht="18.0" customHeight="1">
      <c r="A62" s="10"/>
      <c r="B62" s="198"/>
      <c r="C62" s="77"/>
      <c r="D62" s="77"/>
      <c r="E62" s="199"/>
      <c r="F62" s="210"/>
      <c r="G62" s="200"/>
      <c r="H62" s="201"/>
      <c r="I62" s="129"/>
      <c r="J62" s="198"/>
      <c r="K62" s="209"/>
      <c r="L62" s="209"/>
      <c r="M62" s="209"/>
      <c r="N62" s="234"/>
      <c r="O62" s="235"/>
      <c r="P62" s="243"/>
      <c r="Q62" s="237"/>
      <c r="R62" s="238" t="str">
        <f t="shared" si="20"/>
        <v/>
      </c>
      <c r="S62" s="238" t="str">
        <f t="shared" si="21"/>
        <v/>
      </c>
      <c r="T62" s="199"/>
      <c r="U62" s="10"/>
      <c r="V62" s="214"/>
      <c r="W62" s="219"/>
      <c r="X62" s="219"/>
      <c r="Y62" s="219"/>
      <c r="Z62" s="221"/>
      <c r="AA62" s="283"/>
      <c r="AB62" s="129"/>
      <c r="AC62" s="214"/>
      <c r="AD62" s="219"/>
      <c r="AE62" s="219"/>
      <c r="AF62" s="219"/>
      <c r="AG62" s="221"/>
      <c r="AH62" s="284"/>
      <c r="AI62" s="217"/>
      <c r="AJ62" s="283"/>
      <c r="AK62" s="221"/>
    </row>
    <row r="63" ht="18.0" customHeight="1">
      <c r="A63" s="10"/>
      <c r="B63" s="198"/>
      <c r="C63" s="77"/>
      <c r="D63" s="77"/>
      <c r="E63" s="199"/>
      <c r="F63" s="210"/>
      <c r="G63" s="200"/>
      <c r="H63" s="201"/>
      <c r="I63" s="129"/>
      <c r="J63" s="198"/>
      <c r="K63" s="77"/>
      <c r="L63" s="77"/>
      <c r="M63" s="77"/>
      <c r="N63" s="199"/>
      <c r="O63" s="200"/>
      <c r="P63" s="243"/>
      <c r="Q63" s="237"/>
      <c r="R63" s="238" t="str">
        <f t="shared" si="20"/>
        <v/>
      </c>
      <c r="S63" s="238" t="str">
        <f t="shared" si="21"/>
        <v/>
      </c>
      <c r="T63" s="234"/>
      <c r="U63" s="10"/>
      <c r="V63" s="214"/>
      <c r="W63" s="219"/>
      <c r="X63" s="219"/>
      <c r="Y63" s="219"/>
      <c r="Z63" s="221"/>
      <c r="AA63" s="283"/>
      <c r="AB63" s="129"/>
      <c r="AC63" s="214"/>
      <c r="AD63" s="219"/>
      <c r="AE63" s="219"/>
      <c r="AF63" s="219"/>
      <c r="AG63" s="221"/>
      <c r="AH63" s="284"/>
      <c r="AI63" s="217"/>
      <c r="AJ63" s="283"/>
      <c r="AK63" s="221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198"/>
      <c r="K64" s="209"/>
      <c r="L64" s="209"/>
      <c r="M64" s="209"/>
      <c r="N64" s="234"/>
      <c r="O64" s="235"/>
      <c r="P64" s="243"/>
      <c r="Q64" s="237"/>
      <c r="R64" s="238" t="str">
        <f t="shared" si="20"/>
        <v/>
      </c>
      <c r="S64" s="238" t="str">
        <f t="shared" si="21"/>
        <v/>
      </c>
      <c r="T64" s="199"/>
      <c r="U64" s="10"/>
      <c r="V64" s="214"/>
      <c r="W64" s="219"/>
      <c r="X64" s="219"/>
      <c r="Y64" s="219"/>
      <c r="Z64" s="221"/>
      <c r="AA64" s="283"/>
      <c r="AB64" s="129"/>
      <c r="AC64" s="214"/>
      <c r="AD64" s="219"/>
      <c r="AE64" s="219"/>
      <c r="AF64" s="219"/>
      <c r="AG64" s="221"/>
      <c r="AH64" s="284"/>
      <c r="AI64" s="217"/>
      <c r="AJ64" s="283"/>
      <c r="AK64" s="221"/>
    </row>
    <row r="65" ht="18.0" customHeight="1">
      <c r="A65" s="10"/>
      <c r="B65" s="198"/>
      <c r="C65" s="77"/>
      <c r="D65" s="77"/>
      <c r="E65" s="199"/>
      <c r="F65" s="210"/>
      <c r="G65" s="200"/>
      <c r="H65" s="201"/>
      <c r="I65" s="129"/>
      <c r="J65" s="198"/>
      <c r="K65" s="77"/>
      <c r="L65" s="77"/>
      <c r="M65" s="77"/>
      <c r="N65" s="199"/>
      <c r="O65" s="200"/>
      <c r="P65" s="237"/>
      <c r="Q65" s="237"/>
      <c r="R65" s="238" t="str">
        <f t="shared" si="20"/>
        <v/>
      </c>
      <c r="S65" s="238" t="str">
        <f t="shared" si="21"/>
        <v/>
      </c>
      <c r="T65" s="325"/>
      <c r="U65" s="10"/>
      <c r="V65" s="214"/>
      <c r="W65" s="219"/>
      <c r="X65" s="219"/>
      <c r="Y65" s="219"/>
      <c r="Z65" s="221"/>
      <c r="AA65" s="283"/>
      <c r="AB65" s="129"/>
      <c r="AC65" s="214"/>
      <c r="AD65" s="219"/>
      <c r="AE65" s="219"/>
      <c r="AF65" s="219"/>
      <c r="AG65" s="221"/>
      <c r="AH65" s="284"/>
      <c r="AI65" s="217"/>
      <c r="AJ65" s="283"/>
      <c r="AK65" s="221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198"/>
      <c r="K66" s="77"/>
      <c r="L66" s="77"/>
      <c r="M66" s="77"/>
      <c r="N66" s="199"/>
      <c r="O66" s="200"/>
      <c r="P66" s="237"/>
      <c r="Q66" s="237"/>
      <c r="R66" s="238" t="str">
        <f t="shared" si="20"/>
        <v/>
      </c>
      <c r="S66" s="238" t="str">
        <f t="shared" si="21"/>
        <v/>
      </c>
      <c r="T66" s="325"/>
      <c r="U66" s="10"/>
      <c r="V66" s="214"/>
      <c r="W66" s="219"/>
      <c r="X66" s="219"/>
      <c r="Y66" s="219"/>
      <c r="Z66" s="221"/>
      <c r="AA66" s="283"/>
      <c r="AB66" s="129"/>
      <c r="AC66" s="214"/>
      <c r="AD66" s="219"/>
      <c r="AE66" s="219"/>
      <c r="AF66" s="219"/>
      <c r="AG66" s="221"/>
      <c r="AH66" s="284"/>
      <c r="AI66" s="217"/>
      <c r="AJ66" s="283"/>
      <c r="AK66" s="221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38" t="str">
        <f t="shared" si="20"/>
        <v/>
      </c>
      <c r="S67" s="238" t="str">
        <f t="shared" si="21"/>
        <v/>
      </c>
      <c r="T67" s="326"/>
      <c r="U67" s="10"/>
      <c r="V67" s="214"/>
      <c r="W67" s="219"/>
      <c r="X67" s="219"/>
      <c r="Y67" s="219"/>
      <c r="Z67" s="221"/>
      <c r="AA67" s="283"/>
      <c r="AB67" s="129"/>
      <c r="AC67" s="214"/>
      <c r="AD67" s="219"/>
      <c r="AE67" s="219"/>
      <c r="AF67" s="219"/>
      <c r="AG67" s="221"/>
      <c r="AH67" s="284"/>
      <c r="AI67" s="217"/>
      <c r="AJ67" s="283"/>
      <c r="AK67" s="221"/>
    </row>
    <row r="68" ht="18.0" customHeight="1">
      <c r="A68" s="10"/>
      <c r="B68" s="198"/>
      <c r="C68" s="77"/>
      <c r="D68" s="77"/>
      <c r="E68" s="199"/>
      <c r="F68" s="210"/>
      <c r="G68" s="200"/>
      <c r="H68" s="201"/>
      <c r="I68" s="129"/>
      <c r="J68" s="198"/>
      <c r="K68" s="209"/>
      <c r="L68" s="209"/>
      <c r="M68" s="209"/>
      <c r="N68" s="199"/>
      <c r="O68" s="235"/>
      <c r="P68" s="237"/>
      <c r="Q68" s="237"/>
      <c r="R68" s="238" t="str">
        <f t="shared" si="20"/>
        <v/>
      </c>
      <c r="S68" s="238" t="str">
        <f t="shared" si="21"/>
        <v/>
      </c>
      <c r="T68" s="325"/>
      <c r="U68" s="10"/>
      <c r="V68" s="219"/>
      <c r="W68" s="129"/>
      <c r="X68" s="129"/>
      <c r="Y68" s="219"/>
      <c r="Z68" s="221"/>
      <c r="AA68" s="283"/>
      <c r="AB68" s="129"/>
      <c r="AC68" s="214"/>
      <c r="AD68" s="219"/>
      <c r="AE68" s="219"/>
      <c r="AF68" s="219"/>
      <c r="AG68" s="221"/>
      <c r="AH68" s="284"/>
      <c r="AI68" s="217"/>
      <c r="AJ68" s="283"/>
      <c r="AK68" s="221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198"/>
      <c r="K69" s="77"/>
      <c r="L69" s="77"/>
      <c r="M69" s="77"/>
      <c r="N69" s="199"/>
      <c r="O69" s="200"/>
      <c r="P69" s="237"/>
      <c r="Q69" s="237"/>
      <c r="R69" s="238" t="str">
        <f t="shared" si="20"/>
        <v/>
      </c>
      <c r="S69" s="238" t="str">
        <f t="shared" si="21"/>
        <v/>
      </c>
      <c r="T69" s="325"/>
      <c r="U69" s="10"/>
      <c r="V69" s="219"/>
      <c r="W69" s="219"/>
      <c r="X69" s="219"/>
      <c r="Y69" s="219"/>
      <c r="Z69" s="221"/>
      <c r="AA69" s="283"/>
      <c r="AB69" s="129"/>
      <c r="AC69" s="214"/>
      <c r="AD69" s="219"/>
      <c r="AE69" s="219"/>
      <c r="AF69" s="219"/>
      <c r="AG69" s="221"/>
      <c r="AH69" s="284"/>
      <c r="AI69" s="217"/>
      <c r="AJ69" s="283"/>
      <c r="AK69" s="221"/>
    </row>
    <row r="70" ht="18.0" customHeight="1">
      <c r="A70" s="10"/>
      <c r="B70" s="198"/>
      <c r="C70" s="77"/>
      <c r="D70" s="77"/>
      <c r="E70" s="199"/>
      <c r="F70" s="210"/>
      <c r="G70" s="200"/>
      <c r="H70" s="201"/>
      <c r="I70" s="129"/>
      <c r="J70" s="198"/>
      <c r="K70" s="77"/>
      <c r="L70" s="77"/>
      <c r="M70" s="77"/>
      <c r="N70" s="199"/>
      <c r="O70" s="200"/>
      <c r="P70" s="237"/>
      <c r="Q70" s="237"/>
      <c r="R70" s="238" t="str">
        <f t="shared" si="20"/>
        <v/>
      </c>
      <c r="S70" s="238" t="str">
        <f t="shared" si="21"/>
        <v/>
      </c>
      <c r="T70" s="325"/>
      <c r="U70" s="10"/>
      <c r="V70" s="129"/>
      <c r="W70" s="129"/>
      <c r="X70" s="219"/>
      <c r="Y70" s="219"/>
      <c r="Z70" s="221"/>
      <c r="AA70" s="283"/>
      <c r="AB70" s="129"/>
      <c r="AC70" s="214"/>
      <c r="AD70" s="219"/>
      <c r="AE70" s="219"/>
      <c r="AF70" s="219"/>
      <c r="AG70" s="221"/>
      <c r="AH70" s="284"/>
      <c r="AI70" s="217"/>
      <c r="AJ70" s="283"/>
      <c r="AK70" s="221"/>
    </row>
    <row r="71" ht="18.0" customHeight="1">
      <c r="A71" s="10"/>
      <c r="B71" s="213"/>
      <c r="C71" s="77"/>
      <c r="D71" s="77"/>
      <c r="E71" s="199"/>
      <c r="F71" s="210"/>
      <c r="G71" s="200"/>
      <c r="H71" s="201"/>
      <c r="I71" s="129"/>
      <c r="J71" s="198"/>
      <c r="K71" s="77"/>
      <c r="L71" s="77"/>
      <c r="M71" s="77"/>
      <c r="N71" s="199"/>
      <c r="O71" s="200"/>
      <c r="P71" s="237"/>
      <c r="Q71" s="237"/>
      <c r="R71" s="238" t="str">
        <f t="shared" si="20"/>
        <v/>
      </c>
      <c r="S71" s="238" t="str">
        <f t="shared" si="21"/>
        <v/>
      </c>
      <c r="T71" s="325"/>
      <c r="U71" s="10"/>
      <c r="V71" s="129"/>
      <c r="W71" s="129"/>
      <c r="X71" s="219"/>
      <c r="Y71" s="219"/>
      <c r="Z71" s="221"/>
      <c r="AA71" s="283"/>
      <c r="AB71" s="129"/>
      <c r="AC71" s="214"/>
      <c r="AD71" s="219"/>
      <c r="AE71" s="219"/>
      <c r="AF71" s="219"/>
      <c r="AG71" s="221"/>
      <c r="AH71" s="284"/>
      <c r="AI71" s="217"/>
      <c r="AJ71" s="283"/>
      <c r="AK71" s="221"/>
    </row>
    <row r="72" ht="18.0" customHeight="1">
      <c r="A72" s="10"/>
      <c r="B72" s="213"/>
      <c r="C72" s="77"/>
      <c r="D72" s="77"/>
      <c r="E72" s="199"/>
      <c r="F72" s="210"/>
      <c r="G72" s="200"/>
      <c r="H72" s="201"/>
      <c r="I72" s="129"/>
      <c r="J72" s="198"/>
      <c r="K72" s="77"/>
      <c r="L72" s="77"/>
      <c r="M72" s="77"/>
      <c r="N72" s="199"/>
      <c r="O72" s="200"/>
      <c r="P72" s="237"/>
      <c r="Q72" s="237"/>
      <c r="R72" s="238" t="str">
        <f t="shared" si="20"/>
        <v/>
      </c>
      <c r="S72" s="238" t="str">
        <f t="shared" si="21"/>
        <v/>
      </c>
      <c r="T72" s="325"/>
      <c r="U72" s="10"/>
      <c r="V72" s="214"/>
      <c r="W72" s="219"/>
      <c r="X72" s="219"/>
      <c r="Y72" s="219"/>
      <c r="Z72" s="221"/>
      <c r="AA72" s="283"/>
      <c r="AB72" s="129"/>
      <c r="AC72" s="214"/>
      <c r="AD72" s="219"/>
      <c r="AE72" s="219"/>
      <c r="AF72" s="219"/>
      <c r="AG72" s="221"/>
      <c r="AH72" s="284"/>
      <c r="AI72" s="217"/>
      <c r="AJ72" s="283"/>
      <c r="AK72" s="221"/>
    </row>
    <row r="73" ht="18.0" customHeight="1">
      <c r="A73" s="10"/>
      <c r="B73" s="213"/>
      <c r="C73" s="77"/>
      <c r="D73" s="77"/>
      <c r="E73" s="199"/>
      <c r="F73" s="210"/>
      <c r="G73" s="200"/>
      <c r="H73" s="201"/>
      <c r="I73" s="129"/>
      <c r="J73" s="198"/>
      <c r="K73" s="77"/>
      <c r="L73" s="77"/>
      <c r="M73" s="77"/>
      <c r="N73" s="199"/>
      <c r="O73" s="200"/>
      <c r="P73" s="237"/>
      <c r="Q73" s="237"/>
      <c r="R73" s="238" t="str">
        <f t="shared" si="20"/>
        <v/>
      </c>
      <c r="S73" s="238" t="str">
        <f t="shared" si="21"/>
        <v/>
      </c>
      <c r="T73" s="325"/>
      <c r="U73" s="10"/>
      <c r="V73" s="214"/>
      <c r="W73" s="219"/>
      <c r="X73" s="219"/>
      <c r="Y73" s="219"/>
      <c r="Z73" s="221"/>
      <c r="AA73" s="283"/>
      <c r="AB73" s="129"/>
      <c r="AC73" s="214"/>
      <c r="AD73" s="219"/>
      <c r="AE73" s="219"/>
      <c r="AF73" s="219"/>
      <c r="AG73" s="221"/>
      <c r="AH73" s="284"/>
      <c r="AI73" s="217"/>
      <c r="AJ73" s="283"/>
      <c r="AK73" s="221"/>
    </row>
    <row r="74" ht="18.0" customHeight="1">
      <c r="A74" s="10"/>
      <c r="B74" s="213"/>
      <c r="C74" s="77"/>
      <c r="D74" s="77"/>
      <c r="E74" s="199"/>
      <c r="F74" s="210"/>
      <c r="G74" s="200"/>
      <c r="H74" s="201"/>
      <c r="I74" s="129"/>
      <c r="J74" s="198"/>
      <c r="K74" s="77"/>
      <c r="L74" s="77"/>
      <c r="M74" s="77"/>
      <c r="N74" s="199"/>
      <c r="O74" s="200"/>
      <c r="P74" s="237"/>
      <c r="Q74" s="237"/>
      <c r="R74" s="238" t="str">
        <f t="shared" si="20"/>
        <v/>
      </c>
      <c r="S74" s="238" t="str">
        <f t="shared" si="21"/>
        <v/>
      </c>
      <c r="T74" s="325"/>
      <c r="U74" s="10"/>
      <c r="V74" s="214"/>
      <c r="W74" s="219"/>
      <c r="X74" s="219"/>
      <c r="Y74" s="219"/>
      <c r="Z74" s="221"/>
      <c r="AA74" s="283"/>
      <c r="AB74" s="129"/>
      <c r="AC74" s="214"/>
      <c r="AD74" s="219"/>
      <c r="AE74" s="219"/>
      <c r="AF74" s="219"/>
      <c r="AG74" s="221"/>
      <c r="AH74" s="284"/>
      <c r="AI74" s="217"/>
      <c r="AJ74" s="283"/>
      <c r="AK74" s="221"/>
    </row>
    <row r="75" ht="18.0" customHeight="1">
      <c r="A75" s="10"/>
      <c r="B75" s="213"/>
      <c r="C75" s="77"/>
      <c r="D75" s="77"/>
      <c r="E75" s="199"/>
      <c r="F75" s="210"/>
      <c r="G75" s="200"/>
      <c r="H75" s="201"/>
      <c r="I75" s="129"/>
      <c r="J75" s="198"/>
      <c r="K75" s="77"/>
      <c r="L75" s="77"/>
      <c r="M75" s="77"/>
      <c r="N75" s="199"/>
      <c r="O75" s="200"/>
      <c r="P75" s="237"/>
      <c r="Q75" s="237"/>
      <c r="R75" s="238" t="str">
        <f t="shared" si="20"/>
        <v/>
      </c>
      <c r="S75" s="238" t="str">
        <f t="shared" si="21"/>
        <v/>
      </c>
      <c r="T75" s="325"/>
      <c r="U75" s="10"/>
      <c r="V75" s="214"/>
      <c r="W75" s="219"/>
      <c r="X75" s="219"/>
      <c r="Y75" s="219"/>
      <c r="Z75" s="221"/>
      <c r="AA75" s="283"/>
      <c r="AB75" s="129"/>
      <c r="AC75" s="214"/>
      <c r="AD75" s="219"/>
      <c r="AE75" s="219"/>
      <c r="AF75" s="219"/>
      <c r="AG75" s="221"/>
      <c r="AH75" s="284"/>
      <c r="AI75" s="217"/>
      <c r="AJ75" s="283"/>
      <c r="AK75" s="221"/>
    </row>
    <row r="76" ht="18.0" customHeight="1">
      <c r="A76" s="10"/>
      <c r="B76" s="213"/>
      <c r="C76" s="77"/>
      <c r="D76" s="77"/>
      <c r="E76" s="199"/>
      <c r="F76" s="210"/>
      <c r="G76" s="200"/>
      <c r="H76" s="201"/>
      <c r="I76" s="129"/>
      <c r="J76" s="198"/>
      <c r="K76" s="77"/>
      <c r="L76" s="77"/>
      <c r="M76" s="77"/>
      <c r="N76" s="199"/>
      <c r="O76" s="200"/>
      <c r="P76" s="237"/>
      <c r="Q76" s="237"/>
      <c r="R76" s="238" t="str">
        <f t="shared" si="20"/>
        <v/>
      </c>
      <c r="S76" s="238" t="str">
        <f t="shared" si="21"/>
        <v/>
      </c>
      <c r="T76" s="325"/>
      <c r="U76" s="10"/>
      <c r="V76" s="214"/>
      <c r="W76" s="219"/>
      <c r="X76" s="219"/>
      <c r="Y76" s="219"/>
      <c r="Z76" s="221"/>
      <c r="AA76" s="283"/>
      <c r="AB76" s="129"/>
      <c r="AC76" s="214"/>
      <c r="AD76" s="219"/>
      <c r="AE76" s="219"/>
      <c r="AF76" s="219"/>
      <c r="AG76" s="221"/>
      <c r="AH76" s="284"/>
      <c r="AI76" s="217"/>
      <c r="AJ76" s="283"/>
      <c r="AK76" s="221"/>
    </row>
    <row r="77" ht="18.0" customHeight="1">
      <c r="A77" s="10"/>
      <c r="B77" s="213"/>
      <c r="C77" s="77"/>
      <c r="D77" s="77"/>
      <c r="E77" s="199"/>
      <c r="F77" s="210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38" t="str">
        <f t="shared" si="20"/>
        <v/>
      </c>
      <c r="S77" s="238" t="str">
        <f t="shared" si="21"/>
        <v/>
      </c>
      <c r="T77" s="326"/>
      <c r="U77" s="10"/>
      <c r="V77" s="214"/>
      <c r="W77" s="219"/>
      <c r="X77" s="219"/>
      <c r="Y77" s="219"/>
      <c r="Z77" s="221"/>
      <c r="AA77" s="283"/>
      <c r="AB77" s="129"/>
      <c r="AC77" s="214"/>
      <c r="AD77" s="219"/>
      <c r="AE77" s="219"/>
      <c r="AF77" s="219"/>
      <c r="AG77" s="221"/>
      <c r="AH77" s="284"/>
      <c r="AI77" s="217"/>
      <c r="AJ77" s="283"/>
      <c r="AK77" s="221"/>
    </row>
    <row r="78" ht="18.0" customHeight="1">
      <c r="A78" s="10"/>
      <c r="B78" s="213"/>
      <c r="C78" s="77"/>
      <c r="D78" s="77"/>
      <c r="E78" s="199"/>
      <c r="F78" s="210"/>
      <c r="G78" s="200"/>
      <c r="H78" s="201"/>
      <c r="I78" s="129"/>
      <c r="J78" s="218"/>
      <c r="K78" s="215"/>
      <c r="L78" s="215"/>
      <c r="M78" s="215"/>
      <c r="N78" s="215"/>
      <c r="O78" s="216"/>
      <c r="P78" s="216"/>
      <c r="Q78" s="216"/>
      <c r="R78" s="220"/>
      <c r="S78" s="220"/>
      <c r="T78" s="336"/>
      <c r="U78" s="10"/>
      <c r="V78" s="214"/>
      <c r="W78" s="219"/>
      <c r="X78" s="219"/>
      <c r="Y78" s="219"/>
      <c r="Z78" s="221"/>
      <c r="AA78" s="283"/>
      <c r="AB78" s="129"/>
      <c r="AC78" s="214"/>
      <c r="AD78" s="219"/>
      <c r="AE78" s="219"/>
      <c r="AF78" s="219"/>
      <c r="AG78" s="221"/>
      <c r="AH78" s="284"/>
      <c r="AI78" s="217"/>
      <c r="AJ78" s="283"/>
      <c r="AK78" s="221"/>
    </row>
    <row r="79" ht="18.0" customHeight="1">
      <c r="A79" s="10"/>
      <c r="B79" s="213"/>
      <c r="C79" s="77"/>
      <c r="D79" s="77"/>
      <c r="E79" s="199"/>
      <c r="F79" s="210"/>
      <c r="G79" s="200"/>
      <c r="H79" s="201"/>
      <c r="I79" s="129"/>
      <c r="J79" s="228" t="str">
        <f>'1월'!J79</f>
        <v>변동지출</v>
      </c>
      <c r="K79" s="327"/>
      <c r="L79" s="327"/>
      <c r="M79" s="327"/>
      <c r="N79" s="327"/>
      <c r="O79" s="328"/>
      <c r="P79" s="328"/>
      <c r="Q79" s="328"/>
      <c r="R79" s="222" t="s">
        <v>197</v>
      </c>
      <c r="S79" s="248">
        <f>L55-SUM(P58:P77)</f>
        <v>4069008</v>
      </c>
      <c r="T79" s="330"/>
      <c r="U79" s="10"/>
      <c r="V79" s="214"/>
      <c r="W79" s="219"/>
      <c r="X79" s="219"/>
      <c r="Y79" s="219"/>
      <c r="Z79" s="221"/>
      <c r="AA79" s="283"/>
      <c r="AB79" s="129"/>
      <c r="AC79" s="214"/>
      <c r="AD79" s="219"/>
      <c r="AE79" s="219"/>
      <c r="AF79" s="219"/>
      <c r="AG79" s="221"/>
      <c r="AH79" s="284"/>
      <c r="AI79" s="217"/>
      <c r="AJ79" s="283"/>
      <c r="AK79" s="221"/>
    </row>
    <row r="80" ht="18.0" customHeight="1">
      <c r="A80" s="10"/>
      <c r="B80" s="213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219"/>
      <c r="W80" s="129"/>
      <c r="X80" s="129"/>
      <c r="Y80" s="219"/>
      <c r="Z80" s="221"/>
      <c r="AA80" s="283"/>
      <c r="AB80" s="129"/>
      <c r="AC80" s="214"/>
      <c r="AD80" s="219"/>
      <c r="AE80" s="219"/>
      <c r="AF80" s="219"/>
      <c r="AG80" s="221"/>
      <c r="AH80" s="284"/>
      <c r="AI80" s="217"/>
      <c r="AJ80" s="283"/>
      <c r="AK80" s="221"/>
    </row>
    <row r="81" ht="18.0" customHeight="1">
      <c r="A81" s="10"/>
      <c r="B81" s="213"/>
      <c r="C81" s="77"/>
      <c r="D81" s="77"/>
      <c r="E81" s="199"/>
      <c r="F81" s="210"/>
      <c r="G81" s="200"/>
      <c r="H81" s="201"/>
      <c r="I81" s="129"/>
      <c r="J81" s="198"/>
      <c r="K81" s="77"/>
      <c r="L81" s="77"/>
      <c r="M81" s="77"/>
      <c r="N81" s="199"/>
      <c r="O81" s="200"/>
      <c r="P81" s="237"/>
      <c r="Q81" s="237"/>
      <c r="R81" s="238" t="str">
        <f t="shared" ref="R81:R300" si="22">IF(P81="","",P81-Q81)</f>
        <v/>
      </c>
      <c r="S81" s="238" t="str">
        <f>IF(R81="","",S79-R81)</f>
        <v/>
      </c>
      <c r="T81" s="325"/>
      <c r="U81" s="10"/>
      <c r="V81" s="219"/>
      <c r="W81" s="219"/>
      <c r="X81" s="219"/>
      <c r="Y81" s="219"/>
      <c r="Z81" s="221"/>
      <c r="AA81" s="283"/>
      <c r="AB81" s="129"/>
      <c r="AC81" s="214"/>
      <c r="AD81" s="219"/>
      <c r="AE81" s="219"/>
      <c r="AF81" s="219"/>
      <c r="AG81" s="221"/>
      <c r="AH81" s="284"/>
      <c r="AI81" s="217"/>
      <c r="AJ81" s="283"/>
      <c r="AK81" s="221"/>
    </row>
    <row r="82" ht="18.0" customHeight="1">
      <c r="A82" s="10"/>
      <c r="B82" s="213"/>
      <c r="C82" s="77"/>
      <c r="D82" s="77"/>
      <c r="E82" s="199"/>
      <c r="F82" s="210"/>
      <c r="G82" s="200"/>
      <c r="H82" s="201"/>
      <c r="I82" s="129"/>
      <c r="J82" s="198"/>
      <c r="K82" s="77"/>
      <c r="L82" s="77"/>
      <c r="M82" s="77"/>
      <c r="N82" s="199"/>
      <c r="O82" s="200"/>
      <c r="P82" s="237"/>
      <c r="Q82" s="237"/>
      <c r="R82" s="238" t="str">
        <f t="shared" si="22"/>
        <v/>
      </c>
      <c r="S82" s="238" t="str">
        <f t="shared" ref="S82:S300" si="23">IF(R82="","",S81-R82)</f>
        <v/>
      </c>
      <c r="T82" s="325"/>
      <c r="U82" s="10"/>
      <c r="V82" s="217"/>
      <c r="W82" s="250"/>
      <c r="X82" s="251"/>
      <c r="Y82" s="251"/>
      <c r="Z82" s="221"/>
      <c r="AA82" s="283"/>
      <c r="AB82" s="129"/>
      <c r="AC82" s="214"/>
      <c r="AD82" s="219"/>
      <c r="AE82" s="219"/>
      <c r="AF82" s="219"/>
      <c r="AG82" s="221"/>
      <c r="AH82" s="284"/>
      <c r="AI82" s="217"/>
      <c r="AJ82" s="283"/>
      <c r="AK82" s="221"/>
    </row>
    <row r="83" ht="18.0" customHeight="1">
      <c r="A83" s="10"/>
      <c r="B83" s="213"/>
      <c r="C83" s="77"/>
      <c r="D83" s="77"/>
      <c r="E83" s="199"/>
      <c r="F83" s="210"/>
      <c r="G83" s="200"/>
      <c r="H83" s="201"/>
      <c r="I83" s="129"/>
      <c r="J83" s="198"/>
      <c r="K83" s="77"/>
      <c r="L83" s="77"/>
      <c r="M83" s="77"/>
      <c r="N83" s="199"/>
      <c r="O83" s="200"/>
      <c r="P83" s="237"/>
      <c r="Q83" s="237"/>
      <c r="R83" s="238" t="str">
        <f t="shared" si="22"/>
        <v/>
      </c>
      <c r="S83" s="238" t="str">
        <f t="shared" si="23"/>
        <v/>
      </c>
      <c r="T83" s="325"/>
      <c r="U83" s="10"/>
      <c r="V83" s="217"/>
      <c r="W83" s="250"/>
      <c r="X83" s="251"/>
      <c r="Y83" s="251"/>
      <c r="Z83" s="221"/>
      <c r="AA83" s="283"/>
      <c r="AB83" s="129"/>
      <c r="AC83" s="214"/>
      <c r="AD83" s="219"/>
      <c r="AE83" s="219"/>
      <c r="AF83" s="219"/>
      <c r="AG83" s="221"/>
      <c r="AH83" s="284"/>
      <c r="AI83" s="217"/>
      <c r="AJ83" s="283"/>
      <c r="AK83" s="221"/>
    </row>
    <row r="84" ht="18.0" customHeight="1">
      <c r="A84" s="10"/>
      <c r="B84" s="213"/>
      <c r="C84" s="77"/>
      <c r="D84" s="77"/>
      <c r="E84" s="199"/>
      <c r="F84" s="210"/>
      <c r="G84" s="200"/>
      <c r="H84" s="201"/>
      <c r="I84" s="129"/>
      <c r="J84" s="198"/>
      <c r="K84" s="77"/>
      <c r="L84" s="77"/>
      <c r="M84" s="77"/>
      <c r="N84" s="199"/>
      <c r="O84" s="200"/>
      <c r="P84" s="237"/>
      <c r="Q84" s="237"/>
      <c r="R84" s="238" t="str">
        <f t="shared" si="22"/>
        <v/>
      </c>
      <c r="S84" s="238" t="str">
        <f t="shared" si="23"/>
        <v/>
      </c>
      <c r="T84" s="325"/>
      <c r="U84" s="10"/>
      <c r="V84" s="214"/>
      <c r="W84" s="219"/>
      <c r="X84" s="219"/>
      <c r="Y84" s="219"/>
      <c r="Z84" s="221"/>
      <c r="AA84" s="283"/>
      <c r="AB84" s="129"/>
      <c r="AC84" s="214"/>
      <c r="AD84" s="219"/>
      <c r="AE84" s="219"/>
      <c r="AF84" s="219"/>
      <c r="AG84" s="221"/>
      <c r="AH84" s="284"/>
      <c r="AI84" s="217"/>
      <c r="AJ84" s="283"/>
      <c r="AK84" s="221"/>
    </row>
    <row r="85" ht="18.0" customHeight="1">
      <c r="A85" s="10"/>
      <c r="B85" s="213"/>
      <c r="C85" s="77"/>
      <c r="D85" s="77"/>
      <c r="E85" s="199"/>
      <c r="F85" s="210"/>
      <c r="G85" s="200"/>
      <c r="H85" s="201"/>
      <c r="I85" s="129"/>
      <c r="J85" s="198"/>
      <c r="K85" s="77"/>
      <c r="L85" s="77"/>
      <c r="M85" s="77"/>
      <c r="N85" s="199"/>
      <c r="O85" s="200"/>
      <c r="P85" s="237"/>
      <c r="Q85" s="237"/>
      <c r="R85" s="238" t="str">
        <f t="shared" si="22"/>
        <v/>
      </c>
      <c r="S85" s="238" t="str">
        <f t="shared" si="23"/>
        <v/>
      </c>
      <c r="T85" s="325"/>
      <c r="U85" s="10"/>
      <c r="V85" s="214"/>
      <c r="W85" s="219"/>
      <c r="X85" s="219"/>
      <c r="Y85" s="219"/>
      <c r="Z85" s="221"/>
      <c r="AA85" s="283"/>
      <c r="AB85" s="129"/>
      <c r="AC85" s="214"/>
      <c r="AD85" s="219"/>
      <c r="AE85" s="219"/>
      <c r="AF85" s="219"/>
      <c r="AG85" s="221"/>
      <c r="AH85" s="284"/>
      <c r="AI85" s="217"/>
      <c r="AJ85" s="283"/>
      <c r="AK85" s="221"/>
    </row>
    <row r="86" ht="18.0" customHeight="1">
      <c r="A86" s="10"/>
      <c r="B86" s="213"/>
      <c r="C86" s="77"/>
      <c r="D86" s="77"/>
      <c r="E86" s="199"/>
      <c r="F86" s="210"/>
      <c r="G86" s="200"/>
      <c r="H86" s="201"/>
      <c r="I86" s="129"/>
      <c r="J86" s="198"/>
      <c r="K86" s="77"/>
      <c r="L86" s="77"/>
      <c r="M86" s="77"/>
      <c r="N86" s="199"/>
      <c r="O86" s="200"/>
      <c r="P86" s="237"/>
      <c r="Q86" s="237"/>
      <c r="R86" s="238" t="str">
        <f t="shared" si="22"/>
        <v/>
      </c>
      <c r="S86" s="238" t="str">
        <f t="shared" si="23"/>
        <v/>
      </c>
      <c r="T86" s="325"/>
      <c r="U86" s="10"/>
      <c r="V86" s="251"/>
      <c r="W86" s="219"/>
      <c r="X86" s="219"/>
      <c r="Y86" s="219"/>
      <c r="Z86" s="221"/>
      <c r="AA86" s="283"/>
      <c r="AB86" s="129"/>
      <c r="AC86" s="214"/>
      <c r="AD86" s="219"/>
      <c r="AE86" s="219"/>
      <c r="AF86" s="219"/>
      <c r="AG86" s="221"/>
      <c r="AH86" s="284"/>
      <c r="AI86" s="217"/>
      <c r="AJ86" s="283"/>
      <c r="AK86" s="221"/>
    </row>
    <row r="87" ht="18.0" customHeight="1">
      <c r="A87" s="10"/>
      <c r="B87" s="213"/>
      <c r="C87" s="77"/>
      <c r="D87" s="77"/>
      <c r="E87" s="199"/>
      <c r="F87" s="210"/>
      <c r="G87" s="200"/>
      <c r="H87" s="201"/>
      <c r="I87" s="129"/>
      <c r="J87" s="198"/>
      <c r="K87" s="77"/>
      <c r="L87" s="77"/>
      <c r="M87" s="77"/>
      <c r="N87" s="199"/>
      <c r="O87" s="200"/>
      <c r="P87" s="237"/>
      <c r="Q87" s="237"/>
      <c r="R87" s="238" t="str">
        <f t="shared" si="22"/>
        <v/>
      </c>
      <c r="S87" s="238" t="str">
        <f t="shared" si="23"/>
        <v/>
      </c>
      <c r="T87" s="325"/>
      <c r="U87" s="10"/>
      <c r="V87" s="214"/>
      <c r="W87" s="219"/>
      <c r="X87" s="219"/>
      <c r="Y87" s="219"/>
      <c r="Z87" s="221"/>
      <c r="AA87" s="283"/>
      <c r="AB87" s="129"/>
      <c r="AC87" s="214"/>
      <c r="AD87" s="219"/>
      <c r="AE87" s="219"/>
      <c r="AF87" s="219"/>
      <c r="AG87" s="221"/>
      <c r="AH87" s="284"/>
      <c r="AI87" s="217"/>
      <c r="AJ87" s="283"/>
      <c r="AK87" s="221"/>
    </row>
    <row r="88" ht="18.0" customHeight="1">
      <c r="A88" s="10"/>
      <c r="B88" s="213"/>
      <c r="C88" s="77"/>
      <c r="D88" s="77"/>
      <c r="E88" s="199"/>
      <c r="F88" s="210"/>
      <c r="G88" s="200"/>
      <c r="H88" s="201"/>
      <c r="I88" s="129"/>
      <c r="J88" s="198"/>
      <c r="K88" s="77"/>
      <c r="L88" s="77"/>
      <c r="M88" s="77"/>
      <c r="N88" s="199"/>
      <c r="O88" s="200"/>
      <c r="P88" s="237"/>
      <c r="Q88" s="237"/>
      <c r="R88" s="238" t="str">
        <f t="shared" si="22"/>
        <v/>
      </c>
      <c r="S88" s="238" t="str">
        <f t="shared" si="23"/>
        <v/>
      </c>
      <c r="T88" s="325"/>
      <c r="U88" s="10"/>
      <c r="V88" s="214"/>
      <c r="W88" s="219"/>
      <c r="X88" s="219"/>
      <c r="Y88" s="219"/>
      <c r="Z88" s="221"/>
      <c r="AA88" s="283"/>
      <c r="AB88" s="129"/>
      <c r="AC88" s="214"/>
      <c r="AD88" s="219"/>
      <c r="AE88" s="219"/>
      <c r="AF88" s="219"/>
      <c r="AG88" s="221"/>
      <c r="AH88" s="284"/>
      <c r="AI88" s="217"/>
      <c r="AJ88" s="283"/>
      <c r="AK88" s="221"/>
    </row>
    <row r="89" ht="18.0" customHeight="1">
      <c r="A89" s="10"/>
      <c r="B89" s="213"/>
      <c r="C89" s="77"/>
      <c r="D89" s="77"/>
      <c r="E89" s="199"/>
      <c r="F89" s="210"/>
      <c r="G89" s="200"/>
      <c r="H89" s="201"/>
      <c r="I89" s="129"/>
      <c r="J89" s="198"/>
      <c r="K89" s="77"/>
      <c r="L89" s="77"/>
      <c r="M89" s="77"/>
      <c r="N89" s="199"/>
      <c r="O89" s="200"/>
      <c r="P89" s="237"/>
      <c r="Q89" s="237"/>
      <c r="R89" s="238" t="str">
        <f t="shared" si="22"/>
        <v/>
      </c>
      <c r="S89" s="238" t="str">
        <f t="shared" si="23"/>
        <v/>
      </c>
      <c r="T89" s="325"/>
      <c r="U89" s="10"/>
      <c r="V89" s="214"/>
      <c r="W89" s="219"/>
      <c r="X89" s="219"/>
      <c r="Y89" s="219"/>
      <c r="Z89" s="221"/>
      <c r="AA89" s="283"/>
      <c r="AB89" s="129"/>
      <c r="AC89" s="214"/>
      <c r="AD89" s="219"/>
      <c r="AE89" s="219"/>
      <c r="AF89" s="219"/>
      <c r="AG89" s="221"/>
      <c r="AH89" s="284"/>
      <c r="AI89" s="217"/>
      <c r="AJ89" s="283"/>
      <c r="AK89" s="221"/>
    </row>
    <row r="90" ht="18.0" customHeight="1">
      <c r="A90" s="10"/>
      <c r="B90" s="213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00"/>
      <c r="P90" s="237"/>
      <c r="Q90" s="237"/>
      <c r="R90" s="238" t="str">
        <f t="shared" si="22"/>
        <v/>
      </c>
      <c r="S90" s="238" t="str">
        <f t="shared" si="23"/>
        <v/>
      </c>
      <c r="T90" s="325"/>
      <c r="U90" s="10"/>
      <c r="V90" s="214"/>
      <c r="W90" s="219"/>
      <c r="X90" s="219"/>
      <c r="Y90" s="219"/>
      <c r="Z90" s="221"/>
      <c r="AA90" s="283"/>
      <c r="AB90" s="129"/>
      <c r="AC90" s="214"/>
      <c r="AD90" s="219"/>
      <c r="AE90" s="219"/>
      <c r="AF90" s="219"/>
      <c r="AG90" s="221"/>
      <c r="AH90" s="284"/>
      <c r="AI90" s="217"/>
      <c r="AJ90" s="283"/>
      <c r="AK90" s="221"/>
    </row>
    <row r="91" ht="18.0" customHeight="1">
      <c r="A91" s="10"/>
      <c r="B91" s="213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00"/>
      <c r="P91" s="237"/>
      <c r="Q91" s="237"/>
      <c r="R91" s="238" t="str">
        <f t="shared" si="22"/>
        <v/>
      </c>
      <c r="S91" s="238" t="str">
        <f t="shared" si="23"/>
        <v/>
      </c>
      <c r="T91" s="325"/>
      <c r="U91" s="10"/>
      <c r="V91" s="214"/>
      <c r="W91" s="219"/>
      <c r="X91" s="219"/>
      <c r="Y91" s="219"/>
      <c r="Z91" s="221"/>
      <c r="AA91" s="283"/>
      <c r="AB91" s="129"/>
      <c r="AC91" s="214"/>
      <c r="AD91" s="219"/>
      <c r="AE91" s="219"/>
      <c r="AF91" s="219"/>
      <c r="AG91" s="221"/>
      <c r="AH91" s="284"/>
      <c r="AI91" s="217"/>
      <c r="AJ91" s="283"/>
      <c r="AK91" s="221"/>
    </row>
    <row r="92" ht="18.0" customHeight="1">
      <c r="A92" s="10"/>
      <c r="B92" s="213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00"/>
      <c r="P92" s="237"/>
      <c r="Q92" s="237"/>
      <c r="R92" s="238" t="str">
        <f t="shared" si="22"/>
        <v/>
      </c>
      <c r="S92" s="238" t="str">
        <f t="shared" si="23"/>
        <v/>
      </c>
      <c r="T92" s="325"/>
      <c r="U92" s="10"/>
      <c r="V92" s="214"/>
      <c r="W92" s="219"/>
      <c r="X92" s="219"/>
      <c r="Y92" s="219"/>
      <c r="Z92" s="221"/>
      <c r="AA92" s="283"/>
      <c r="AB92" s="129"/>
      <c r="AC92" s="214"/>
      <c r="AD92" s="219"/>
      <c r="AE92" s="219"/>
      <c r="AF92" s="219"/>
      <c r="AG92" s="221"/>
      <c r="AH92" s="284"/>
      <c r="AI92" s="217"/>
      <c r="AJ92" s="283"/>
      <c r="AK92" s="221"/>
    </row>
    <row r="93" ht="18.0" customHeight="1">
      <c r="A93" s="10"/>
      <c r="B93" s="213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00"/>
      <c r="P93" s="237"/>
      <c r="Q93" s="237"/>
      <c r="R93" s="238" t="str">
        <f t="shared" si="22"/>
        <v/>
      </c>
      <c r="S93" s="238" t="str">
        <f t="shared" si="23"/>
        <v/>
      </c>
      <c r="T93" s="325"/>
      <c r="U93" s="10"/>
      <c r="V93" s="214"/>
      <c r="W93" s="219"/>
      <c r="X93" s="219"/>
      <c r="Y93" s="219"/>
      <c r="Z93" s="221"/>
      <c r="AA93" s="283"/>
      <c r="AB93" s="129"/>
      <c r="AC93" s="214"/>
      <c r="AD93" s="219"/>
      <c r="AE93" s="219"/>
      <c r="AF93" s="219"/>
      <c r="AG93" s="221"/>
      <c r="AH93" s="284"/>
      <c r="AI93" s="217"/>
      <c r="AJ93" s="283"/>
      <c r="AK93" s="221"/>
    </row>
    <row r="94" ht="18.0" customHeight="1">
      <c r="A94" s="10"/>
      <c r="B94" s="213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00"/>
      <c r="P94" s="237"/>
      <c r="Q94" s="237"/>
      <c r="R94" s="238" t="str">
        <f t="shared" si="22"/>
        <v/>
      </c>
      <c r="S94" s="238" t="str">
        <f t="shared" si="23"/>
        <v/>
      </c>
      <c r="T94" s="325"/>
      <c r="U94" s="10"/>
      <c r="V94" s="214"/>
      <c r="W94" s="219"/>
      <c r="X94" s="219"/>
      <c r="Y94" s="219"/>
      <c r="Z94" s="221"/>
      <c r="AA94" s="283"/>
      <c r="AB94" s="129"/>
      <c r="AC94" s="214"/>
      <c r="AD94" s="219"/>
      <c r="AE94" s="219"/>
      <c r="AF94" s="219"/>
      <c r="AG94" s="221"/>
      <c r="AH94" s="284"/>
      <c r="AI94" s="217"/>
      <c r="AJ94" s="283"/>
      <c r="AK94" s="221"/>
    </row>
    <row r="95" ht="18.0" customHeight="1">
      <c r="A95" s="10"/>
      <c r="B95" s="213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00"/>
      <c r="P95" s="237"/>
      <c r="Q95" s="237"/>
      <c r="R95" s="238" t="str">
        <f t="shared" si="22"/>
        <v/>
      </c>
      <c r="S95" s="238" t="str">
        <f t="shared" si="23"/>
        <v/>
      </c>
      <c r="T95" s="325"/>
      <c r="U95" s="10"/>
      <c r="V95" s="214"/>
      <c r="W95" s="219"/>
      <c r="X95" s="219"/>
      <c r="Y95" s="219"/>
      <c r="Z95" s="221"/>
      <c r="AA95" s="283"/>
      <c r="AB95" s="129"/>
      <c r="AC95" s="214"/>
      <c r="AD95" s="219"/>
      <c r="AE95" s="219"/>
      <c r="AF95" s="219"/>
      <c r="AG95" s="221"/>
      <c r="AH95" s="284"/>
      <c r="AI95" s="217"/>
      <c r="AJ95" s="283"/>
      <c r="AK95" s="221"/>
    </row>
    <row r="96" ht="18.0" customHeight="1">
      <c r="A96" s="10"/>
      <c r="B96" s="213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00"/>
      <c r="P96" s="237"/>
      <c r="Q96" s="237"/>
      <c r="R96" s="238" t="str">
        <f t="shared" si="22"/>
        <v/>
      </c>
      <c r="S96" s="238" t="str">
        <f t="shared" si="23"/>
        <v/>
      </c>
      <c r="T96" s="325"/>
      <c r="U96" s="10"/>
      <c r="V96" s="214"/>
      <c r="W96" s="219"/>
      <c r="X96" s="219"/>
      <c r="Y96" s="219"/>
      <c r="Z96" s="221"/>
      <c r="AA96" s="283"/>
      <c r="AB96" s="129"/>
      <c r="AC96" s="214"/>
      <c r="AD96" s="219"/>
      <c r="AE96" s="219"/>
      <c r="AF96" s="219"/>
      <c r="AG96" s="221"/>
      <c r="AH96" s="284"/>
      <c r="AI96" s="217"/>
      <c r="AJ96" s="283"/>
      <c r="AK96" s="221"/>
    </row>
    <row r="97" ht="18.0" customHeight="1">
      <c r="A97" s="10"/>
      <c r="B97" s="213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00"/>
      <c r="P97" s="237"/>
      <c r="Q97" s="237"/>
      <c r="R97" s="238" t="str">
        <f t="shared" si="22"/>
        <v/>
      </c>
      <c r="S97" s="238" t="str">
        <f t="shared" si="23"/>
        <v/>
      </c>
      <c r="T97" s="325"/>
      <c r="U97" s="10"/>
      <c r="V97" s="214"/>
      <c r="W97" s="219"/>
      <c r="X97" s="219"/>
      <c r="Y97" s="219"/>
      <c r="Z97" s="221"/>
      <c r="AA97" s="283"/>
      <c r="AB97" s="129"/>
      <c r="AC97" s="214"/>
      <c r="AD97" s="219"/>
      <c r="AE97" s="219"/>
      <c r="AF97" s="219"/>
      <c r="AG97" s="221"/>
      <c r="AH97" s="284"/>
      <c r="AI97" s="217"/>
      <c r="AJ97" s="283"/>
      <c r="AK97" s="221"/>
    </row>
    <row r="98" ht="18.0" customHeight="1">
      <c r="A98" s="10"/>
      <c r="B98" s="213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00"/>
      <c r="P98" s="237"/>
      <c r="Q98" s="237"/>
      <c r="R98" s="238" t="str">
        <f t="shared" si="22"/>
        <v/>
      </c>
      <c r="S98" s="238" t="str">
        <f t="shared" si="23"/>
        <v/>
      </c>
      <c r="T98" s="325"/>
      <c r="U98" s="10"/>
      <c r="V98" s="214"/>
      <c r="W98" s="219"/>
      <c r="X98" s="219"/>
      <c r="Y98" s="219"/>
      <c r="Z98" s="221"/>
      <c r="AA98" s="283"/>
      <c r="AB98" s="129"/>
      <c r="AC98" s="214"/>
      <c r="AD98" s="219"/>
      <c r="AE98" s="219"/>
      <c r="AF98" s="219"/>
      <c r="AG98" s="221"/>
      <c r="AH98" s="284"/>
      <c r="AI98" s="217"/>
      <c r="AJ98" s="283"/>
      <c r="AK98" s="221"/>
    </row>
    <row r="99" ht="18.0" customHeight="1">
      <c r="A99" s="10"/>
      <c r="B99" s="213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00"/>
      <c r="P99" s="237"/>
      <c r="Q99" s="237"/>
      <c r="R99" s="238" t="str">
        <f t="shared" si="22"/>
        <v/>
      </c>
      <c r="S99" s="238" t="str">
        <f t="shared" si="23"/>
        <v/>
      </c>
      <c r="T99" s="325"/>
      <c r="U99" s="10"/>
      <c r="V99" s="214"/>
      <c r="W99" s="219"/>
      <c r="X99" s="219"/>
      <c r="Y99" s="219"/>
      <c r="Z99" s="221"/>
      <c r="AA99" s="283"/>
      <c r="AB99" s="129"/>
      <c r="AC99" s="214"/>
      <c r="AD99" s="219"/>
      <c r="AE99" s="219"/>
      <c r="AF99" s="219"/>
      <c r="AG99" s="221"/>
      <c r="AH99" s="284"/>
      <c r="AI99" s="217"/>
      <c r="AJ99" s="283"/>
      <c r="AK99" s="221"/>
    </row>
    <row r="100" ht="18.0" customHeight="1">
      <c r="A100" s="10"/>
      <c r="B100" s="213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00"/>
      <c r="P100" s="237"/>
      <c r="Q100" s="237"/>
      <c r="R100" s="238" t="str">
        <f t="shared" si="22"/>
        <v/>
      </c>
      <c r="S100" s="238" t="str">
        <f t="shared" si="23"/>
        <v/>
      </c>
      <c r="T100" s="325"/>
      <c r="U100" s="10"/>
      <c r="V100" s="214"/>
      <c r="W100" s="219"/>
      <c r="X100" s="219"/>
      <c r="Y100" s="219"/>
      <c r="Z100" s="221"/>
      <c r="AA100" s="283"/>
      <c r="AB100" s="129"/>
      <c r="AC100" s="214"/>
      <c r="AD100" s="219"/>
      <c r="AE100" s="219"/>
      <c r="AF100" s="219"/>
      <c r="AG100" s="221"/>
      <c r="AH100" s="284"/>
      <c r="AI100" s="217"/>
      <c r="AJ100" s="283"/>
      <c r="AK100" s="221"/>
    </row>
    <row r="101" ht="18.0" customHeight="1">
      <c r="A101" s="10"/>
      <c r="B101" s="213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00"/>
      <c r="P101" s="237"/>
      <c r="Q101" s="237"/>
      <c r="R101" s="238" t="str">
        <f t="shared" si="22"/>
        <v/>
      </c>
      <c r="S101" s="238" t="str">
        <f t="shared" si="23"/>
        <v/>
      </c>
      <c r="T101" s="325"/>
      <c r="U101" s="10"/>
      <c r="V101" s="214"/>
      <c r="W101" s="219"/>
      <c r="X101" s="219"/>
      <c r="Y101" s="219"/>
      <c r="Z101" s="221"/>
      <c r="AA101" s="283"/>
      <c r="AB101" s="129"/>
      <c r="AC101" s="214"/>
      <c r="AD101" s="219"/>
      <c r="AE101" s="219"/>
      <c r="AF101" s="219"/>
      <c r="AG101" s="221"/>
      <c r="AH101" s="284"/>
      <c r="AI101" s="217"/>
      <c r="AJ101" s="283"/>
      <c r="AK101" s="221"/>
    </row>
    <row r="102" ht="18.0" customHeight="1">
      <c r="A102" s="10"/>
      <c r="B102" s="213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00"/>
      <c r="P102" s="237"/>
      <c r="Q102" s="237"/>
      <c r="R102" s="238" t="str">
        <f t="shared" si="22"/>
        <v/>
      </c>
      <c r="S102" s="238" t="str">
        <f t="shared" si="23"/>
        <v/>
      </c>
      <c r="T102" s="325"/>
      <c r="U102" s="10"/>
      <c r="V102" s="214"/>
      <c r="W102" s="219"/>
      <c r="X102" s="219"/>
      <c r="Y102" s="219"/>
      <c r="Z102" s="221"/>
      <c r="AA102" s="283"/>
      <c r="AB102" s="129"/>
      <c r="AC102" s="214"/>
      <c r="AD102" s="219"/>
      <c r="AE102" s="219"/>
      <c r="AF102" s="219"/>
      <c r="AG102" s="221"/>
      <c r="AH102" s="284"/>
      <c r="AI102" s="217"/>
      <c r="AJ102" s="283"/>
      <c r="AK102" s="221"/>
    </row>
    <row r="103" ht="18.0" customHeight="1">
      <c r="A103" s="10"/>
      <c r="B103" s="213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00"/>
      <c r="P103" s="237"/>
      <c r="Q103" s="237"/>
      <c r="R103" s="238" t="str">
        <f t="shared" si="22"/>
        <v/>
      </c>
      <c r="S103" s="238" t="str">
        <f t="shared" si="23"/>
        <v/>
      </c>
      <c r="T103" s="325"/>
      <c r="U103" s="10"/>
      <c r="V103" s="214"/>
      <c r="W103" s="219"/>
      <c r="X103" s="219"/>
      <c r="Y103" s="219"/>
      <c r="Z103" s="221"/>
      <c r="AA103" s="283"/>
      <c r="AB103" s="129"/>
      <c r="AC103" s="214"/>
      <c r="AD103" s="219"/>
      <c r="AE103" s="219"/>
      <c r="AF103" s="219"/>
      <c r="AG103" s="221"/>
      <c r="AH103" s="284"/>
      <c r="AI103" s="217"/>
      <c r="AJ103" s="283"/>
      <c r="AK103" s="221"/>
    </row>
    <row r="104" ht="18.0" customHeight="1">
      <c r="A104" s="10"/>
      <c r="B104" s="213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00"/>
      <c r="P104" s="237"/>
      <c r="Q104" s="237"/>
      <c r="R104" s="238" t="str">
        <f t="shared" si="22"/>
        <v/>
      </c>
      <c r="S104" s="238" t="str">
        <f t="shared" si="23"/>
        <v/>
      </c>
      <c r="T104" s="325"/>
      <c r="U104" s="10"/>
      <c r="V104" s="214"/>
      <c r="W104" s="219"/>
      <c r="X104" s="219"/>
      <c r="Y104" s="219"/>
      <c r="Z104" s="221"/>
      <c r="AA104" s="283"/>
      <c r="AB104" s="129"/>
      <c r="AC104" s="214"/>
      <c r="AD104" s="219"/>
      <c r="AE104" s="219"/>
      <c r="AF104" s="219"/>
      <c r="AG104" s="221"/>
      <c r="AH104" s="284"/>
      <c r="AI104" s="217"/>
      <c r="AJ104" s="283"/>
      <c r="AK104" s="221"/>
    </row>
    <row r="105" ht="18.0" customHeight="1">
      <c r="A105" s="10"/>
      <c r="B105" s="213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00"/>
      <c r="P105" s="237"/>
      <c r="Q105" s="237"/>
      <c r="R105" s="238" t="str">
        <f t="shared" si="22"/>
        <v/>
      </c>
      <c r="S105" s="238" t="str">
        <f t="shared" si="23"/>
        <v/>
      </c>
      <c r="T105" s="325"/>
      <c r="U105" s="10"/>
      <c r="V105" s="214"/>
      <c r="W105" s="219"/>
      <c r="X105" s="219"/>
      <c r="Y105" s="219"/>
      <c r="Z105" s="221"/>
      <c r="AA105" s="283"/>
      <c r="AB105" s="129"/>
      <c r="AC105" s="214"/>
      <c r="AD105" s="219"/>
      <c r="AE105" s="219"/>
      <c r="AF105" s="219"/>
      <c r="AG105" s="221"/>
      <c r="AH105" s="284"/>
      <c r="AI105" s="217"/>
      <c r="AJ105" s="283"/>
      <c r="AK105" s="221"/>
    </row>
    <row r="106" ht="18.0" customHeight="1">
      <c r="A106" s="10"/>
      <c r="B106" s="213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00"/>
      <c r="P106" s="237"/>
      <c r="Q106" s="237"/>
      <c r="R106" s="238" t="str">
        <f t="shared" si="22"/>
        <v/>
      </c>
      <c r="S106" s="238" t="str">
        <f t="shared" si="23"/>
        <v/>
      </c>
      <c r="T106" s="325"/>
      <c r="U106" s="10"/>
      <c r="V106" s="214"/>
      <c r="W106" s="219"/>
      <c r="X106" s="219"/>
      <c r="Y106" s="219"/>
      <c r="Z106" s="221"/>
      <c r="AA106" s="283"/>
      <c r="AB106" s="129"/>
      <c r="AC106" s="214"/>
      <c r="AD106" s="219"/>
      <c r="AE106" s="219"/>
      <c r="AF106" s="219"/>
      <c r="AG106" s="221"/>
      <c r="AH106" s="284"/>
      <c r="AI106" s="217"/>
      <c r="AJ106" s="283"/>
      <c r="AK106" s="221"/>
    </row>
    <row r="107" ht="18.0" customHeight="1">
      <c r="A107" s="10"/>
      <c r="B107" s="213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00"/>
      <c r="P107" s="237"/>
      <c r="Q107" s="237"/>
      <c r="R107" s="238" t="str">
        <f t="shared" si="22"/>
        <v/>
      </c>
      <c r="S107" s="238" t="str">
        <f t="shared" si="23"/>
        <v/>
      </c>
      <c r="T107" s="325"/>
      <c r="U107" s="10"/>
      <c r="V107" s="214"/>
      <c r="W107" s="219"/>
      <c r="X107" s="219"/>
      <c r="Y107" s="219"/>
      <c r="Z107" s="221"/>
      <c r="AA107" s="283"/>
      <c r="AB107" s="129"/>
      <c r="AC107" s="214"/>
      <c r="AD107" s="219"/>
      <c r="AE107" s="219"/>
      <c r="AF107" s="219"/>
      <c r="AG107" s="221"/>
      <c r="AH107" s="284"/>
      <c r="AI107" s="217"/>
      <c r="AJ107" s="283"/>
      <c r="AK107" s="221"/>
    </row>
    <row r="108" ht="18.0" customHeight="1">
      <c r="A108" s="10"/>
      <c r="B108" s="213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00"/>
      <c r="P108" s="237"/>
      <c r="Q108" s="237"/>
      <c r="R108" s="238" t="str">
        <f t="shared" si="22"/>
        <v/>
      </c>
      <c r="S108" s="238" t="str">
        <f t="shared" si="23"/>
        <v/>
      </c>
      <c r="T108" s="325"/>
      <c r="U108" s="10"/>
      <c r="V108" s="214"/>
      <c r="W108" s="219"/>
      <c r="X108" s="219"/>
      <c r="Y108" s="219"/>
      <c r="Z108" s="221"/>
      <c r="AA108" s="283"/>
      <c r="AB108" s="129"/>
      <c r="AC108" s="214"/>
      <c r="AD108" s="219"/>
      <c r="AE108" s="219"/>
      <c r="AF108" s="219"/>
      <c r="AG108" s="221"/>
      <c r="AH108" s="284"/>
      <c r="AI108" s="217"/>
      <c r="AJ108" s="283"/>
      <c r="AK108" s="221"/>
    </row>
    <row r="109" ht="18.0" customHeight="1">
      <c r="A109" s="10"/>
      <c r="B109" s="213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00"/>
      <c r="P109" s="237"/>
      <c r="Q109" s="237"/>
      <c r="R109" s="238" t="str">
        <f t="shared" si="22"/>
        <v/>
      </c>
      <c r="S109" s="238" t="str">
        <f t="shared" si="23"/>
        <v/>
      </c>
      <c r="T109" s="325"/>
      <c r="U109" s="10"/>
      <c r="V109" s="214"/>
      <c r="W109" s="219"/>
      <c r="X109" s="219"/>
      <c r="Y109" s="219"/>
      <c r="Z109" s="221"/>
      <c r="AA109" s="283"/>
      <c r="AB109" s="129"/>
      <c r="AC109" s="214"/>
      <c r="AD109" s="219"/>
      <c r="AE109" s="219"/>
      <c r="AF109" s="219"/>
      <c r="AG109" s="221"/>
      <c r="AH109" s="284"/>
      <c r="AI109" s="217"/>
      <c r="AJ109" s="283"/>
      <c r="AK109" s="221"/>
    </row>
    <row r="110" ht="18.0" customHeight="1">
      <c r="A110" s="10"/>
      <c r="B110" s="213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00"/>
      <c r="P110" s="237"/>
      <c r="Q110" s="237"/>
      <c r="R110" s="238" t="str">
        <f t="shared" si="22"/>
        <v/>
      </c>
      <c r="S110" s="238" t="str">
        <f t="shared" si="23"/>
        <v/>
      </c>
      <c r="T110" s="325"/>
      <c r="U110" s="10"/>
      <c r="V110" s="214"/>
      <c r="W110" s="219"/>
      <c r="X110" s="219"/>
      <c r="Y110" s="219"/>
      <c r="Z110" s="221"/>
      <c r="AA110" s="283"/>
      <c r="AB110" s="129"/>
      <c r="AC110" s="214"/>
      <c r="AD110" s="219"/>
      <c r="AE110" s="219"/>
      <c r="AF110" s="219"/>
      <c r="AG110" s="221"/>
      <c r="AH110" s="284"/>
      <c r="AI110" s="217"/>
      <c r="AJ110" s="283"/>
      <c r="AK110" s="221"/>
    </row>
    <row r="111" ht="18.0" customHeight="1">
      <c r="A111" s="10"/>
      <c r="B111" s="213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00"/>
      <c r="P111" s="237"/>
      <c r="Q111" s="237"/>
      <c r="R111" s="238" t="str">
        <f t="shared" si="22"/>
        <v/>
      </c>
      <c r="S111" s="238" t="str">
        <f t="shared" si="23"/>
        <v/>
      </c>
      <c r="T111" s="325"/>
      <c r="U111" s="10"/>
      <c r="V111" s="214"/>
      <c r="W111" s="219"/>
      <c r="X111" s="219"/>
      <c r="Y111" s="219"/>
      <c r="Z111" s="221"/>
      <c r="AA111" s="283"/>
      <c r="AB111" s="129"/>
      <c r="AC111" s="214"/>
      <c r="AD111" s="219"/>
      <c r="AE111" s="219"/>
      <c r="AF111" s="219"/>
      <c r="AG111" s="221"/>
      <c r="AH111" s="284"/>
      <c r="AI111" s="217"/>
      <c r="AJ111" s="283"/>
      <c r="AK111" s="221"/>
    </row>
    <row r="112" ht="18.0" customHeight="1">
      <c r="A112" s="10"/>
      <c r="B112" s="213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00"/>
      <c r="P112" s="237"/>
      <c r="Q112" s="237"/>
      <c r="R112" s="238" t="str">
        <f t="shared" si="22"/>
        <v/>
      </c>
      <c r="S112" s="238" t="str">
        <f t="shared" si="23"/>
        <v/>
      </c>
      <c r="T112" s="325"/>
      <c r="U112" s="10"/>
      <c r="V112" s="214"/>
      <c r="W112" s="219"/>
      <c r="X112" s="219"/>
      <c r="Y112" s="219"/>
      <c r="Z112" s="221"/>
      <c r="AA112" s="283"/>
      <c r="AB112" s="129"/>
      <c r="AC112" s="214"/>
      <c r="AD112" s="219"/>
      <c r="AE112" s="219"/>
      <c r="AF112" s="219"/>
      <c r="AG112" s="221"/>
      <c r="AH112" s="284"/>
      <c r="AI112" s="217"/>
      <c r="AJ112" s="283"/>
      <c r="AK112" s="221"/>
    </row>
    <row r="113" ht="18.0" customHeight="1">
      <c r="A113" s="10"/>
      <c r="B113" s="213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00"/>
      <c r="P113" s="237"/>
      <c r="Q113" s="237"/>
      <c r="R113" s="238" t="str">
        <f t="shared" si="22"/>
        <v/>
      </c>
      <c r="S113" s="238" t="str">
        <f t="shared" si="23"/>
        <v/>
      </c>
      <c r="T113" s="325"/>
      <c r="U113" s="10"/>
      <c r="V113" s="214"/>
      <c r="W113" s="219"/>
      <c r="X113" s="219"/>
      <c r="Y113" s="219"/>
      <c r="Z113" s="221"/>
      <c r="AA113" s="283"/>
      <c r="AB113" s="129"/>
      <c r="AC113" s="214"/>
      <c r="AD113" s="219"/>
      <c r="AE113" s="219"/>
      <c r="AF113" s="219"/>
      <c r="AG113" s="221"/>
      <c r="AH113" s="284"/>
      <c r="AI113" s="217"/>
      <c r="AJ113" s="283"/>
      <c r="AK113" s="221"/>
    </row>
    <row r="114" ht="18.0" customHeight="1">
      <c r="A114" s="10"/>
      <c r="B114" s="213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00"/>
      <c r="P114" s="237"/>
      <c r="Q114" s="237"/>
      <c r="R114" s="238" t="str">
        <f t="shared" si="22"/>
        <v/>
      </c>
      <c r="S114" s="238" t="str">
        <f t="shared" si="23"/>
        <v/>
      </c>
      <c r="T114" s="325"/>
      <c r="U114" s="10"/>
      <c r="V114" s="214"/>
      <c r="W114" s="219"/>
      <c r="X114" s="219"/>
      <c r="Y114" s="219"/>
      <c r="Z114" s="221"/>
      <c r="AA114" s="283"/>
      <c r="AB114" s="129"/>
      <c r="AC114" s="214"/>
      <c r="AD114" s="219"/>
      <c r="AE114" s="219"/>
      <c r="AF114" s="219"/>
      <c r="AG114" s="221"/>
      <c r="AH114" s="284"/>
      <c r="AI114" s="217"/>
      <c r="AJ114" s="283"/>
      <c r="AK114" s="221"/>
    </row>
    <row r="115" ht="18.0" customHeight="1">
      <c r="A115" s="10"/>
      <c r="B115" s="213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00"/>
      <c r="P115" s="237"/>
      <c r="Q115" s="237"/>
      <c r="R115" s="238" t="str">
        <f t="shared" si="22"/>
        <v/>
      </c>
      <c r="S115" s="238" t="str">
        <f t="shared" si="23"/>
        <v/>
      </c>
      <c r="T115" s="325"/>
      <c r="U115" s="10"/>
      <c r="V115" s="214"/>
      <c r="W115" s="219"/>
      <c r="X115" s="219"/>
      <c r="Y115" s="219"/>
      <c r="Z115" s="221"/>
      <c r="AA115" s="283"/>
      <c r="AB115" s="129"/>
      <c r="AC115" s="214"/>
      <c r="AD115" s="219"/>
      <c r="AE115" s="219"/>
      <c r="AF115" s="219"/>
      <c r="AG115" s="221"/>
      <c r="AH115" s="284"/>
      <c r="AI115" s="217"/>
      <c r="AJ115" s="283"/>
      <c r="AK115" s="221"/>
    </row>
    <row r="116" ht="18.0" customHeight="1">
      <c r="A116" s="10"/>
      <c r="B116" s="213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00"/>
      <c r="P116" s="237"/>
      <c r="Q116" s="237"/>
      <c r="R116" s="238" t="str">
        <f t="shared" si="22"/>
        <v/>
      </c>
      <c r="S116" s="238" t="str">
        <f t="shared" si="23"/>
        <v/>
      </c>
      <c r="T116" s="325"/>
      <c r="U116" s="10"/>
      <c r="V116" s="214"/>
      <c r="W116" s="219"/>
      <c r="X116" s="219"/>
      <c r="Y116" s="219"/>
      <c r="Z116" s="221"/>
      <c r="AA116" s="283"/>
      <c r="AB116" s="129"/>
      <c r="AC116" s="214"/>
      <c r="AD116" s="219"/>
      <c r="AE116" s="219"/>
      <c r="AF116" s="219"/>
      <c r="AG116" s="221"/>
      <c r="AH116" s="284"/>
      <c r="AI116" s="217"/>
      <c r="AJ116" s="283"/>
      <c r="AK116" s="221"/>
    </row>
    <row r="117" ht="18.0" customHeight="1">
      <c r="A117" s="10"/>
      <c r="B117" s="213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00"/>
      <c r="P117" s="237"/>
      <c r="Q117" s="237"/>
      <c r="R117" s="238" t="str">
        <f t="shared" si="22"/>
        <v/>
      </c>
      <c r="S117" s="238" t="str">
        <f t="shared" si="23"/>
        <v/>
      </c>
      <c r="T117" s="325"/>
      <c r="U117" s="10"/>
      <c r="V117" s="214"/>
      <c r="W117" s="219"/>
      <c r="X117" s="219"/>
      <c r="Y117" s="219"/>
      <c r="Z117" s="221"/>
      <c r="AA117" s="283"/>
      <c r="AB117" s="129"/>
      <c r="AC117" s="214"/>
      <c r="AD117" s="219"/>
      <c r="AE117" s="219"/>
      <c r="AF117" s="219"/>
      <c r="AG117" s="221"/>
      <c r="AH117" s="284"/>
      <c r="AI117" s="217"/>
      <c r="AJ117" s="283"/>
      <c r="AK117" s="221"/>
    </row>
    <row r="118" ht="18.0" customHeight="1">
      <c r="A118" s="10"/>
      <c r="B118" s="213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00"/>
      <c r="P118" s="237"/>
      <c r="Q118" s="237"/>
      <c r="R118" s="238" t="str">
        <f t="shared" si="22"/>
        <v/>
      </c>
      <c r="S118" s="238" t="str">
        <f t="shared" si="23"/>
        <v/>
      </c>
      <c r="T118" s="325"/>
      <c r="U118" s="10"/>
      <c r="V118" s="214"/>
      <c r="W118" s="219"/>
      <c r="X118" s="219"/>
      <c r="Y118" s="219"/>
      <c r="Z118" s="221"/>
      <c r="AA118" s="283"/>
      <c r="AB118" s="129"/>
      <c r="AC118" s="214"/>
      <c r="AD118" s="219"/>
      <c r="AE118" s="219"/>
      <c r="AF118" s="219"/>
      <c r="AG118" s="221"/>
      <c r="AH118" s="284"/>
      <c r="AI118" s="217"/>
      <c r="AJ118" s="283"/>
      <c r="AK118" s="221"/>
    </row>
    <row r="119" ht="18.0" customHeight="1">
      <c r="A119" s="10"/>
      <c r="B119" s="213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00"/>
      <c r="P119" s="237"/>
      <c r="Q119" s="237"/>
      <c r="R119" s="238" t="str">
        <f t="shared" si="22"/>
        <v/>
      </c>
      <c r="S119" s="238" t="str">
        <f t="shared" si="23"/>
        <v/>
      </c>
      <c r="T119" s="325"/>
      <c r="U119" s="10"/>
      <c r="V119" s="214"/>
      <c r="W119" s="219"/>
      <c r="X119" s="219"/>
      <c r="Y119" s="219"/>
      <c r="Z119" s="221"/>
      <c r="AA119" s="283"/>
      <c r="AB119" s="129"/>
      <c r="AC119" s="214"/>
      <c r="AD119" s="219"/>
      <c r="AE119" s="219"/>
      <c r="AF119" s="219"/>
      <c r="AG119" s="221"/>
      <c r="AH119" s="284"/>
      <c r="AI119" s="217"/>
      <c r="AJ119" s="283"/>
      <c r="AK119" s="221"/>
    </row>
    <row r="120" ht="18.0" customHeight="1">
      <c r="A120" s="10"/>
      <c r="B120" s="213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00"/>
      <c r="P120" s="237"/>
      <c r="Q120" s="237"/>
      <c r="R120" s="238" t="str">
        <f t="shared" si="22"/>
        <v/>
      </c>
      <c r="S120" s="238" t="str">
        <f t="shared" si="23"/>
        <v/>
      </c>
      <c r="T120" s="325"/>
      <c r="U120" s="10"/>
      <c r="V120" s="214"/>
      <c r="W120" s="219"/>
      <c r="X120" s="219"/>
      <c r="Y120" s="219"/>
      <c r="Z120" s="221"/>
      <c r="AA120" s="283"/>
      <c r="AB120" s="129"/>
      <c r="AC120" s="214"/>
      <c r="AD120" s="219"/>
      <c r="AE120" s="219"/>
      <c r="AF120" s="219"/>
      <c r="AG120" s="221"/>
      <c r="AH120" s="284"/>
      <c r="AI120" s="217"/>
      <c r="AJ120" s="283"/>
      <c r="AK120" s="221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00"/>
      <c r="P121" s="237"/>
      <c r="Q121" s="237"/>
      <c r="R121" s="238" t="str">
        <f t="shared" si="22"/>
        <v/>
      </c>
      <c r="S121" s="238" t="str">
        <f t="shared" si="23"/>
        <v/>
      </c>
      <c r="T121" s="325"/>
      <c r="U121" s="10"/>
      <c r="V121" s="214"/>
      <c r="W121" s="219"/>
      <c r="X121" s="219"/>
      <c r="Y121" s="219"/>
      <c r="Z121" s="221"/>
      <c r="AA121" s="283"/>
      <c r="AB121" s="129"/>
      <c r="AC121" s="214"/>
      <c r="AD121" s="219"/>
      <c r="AE121" s="219"/>
      <c r="AF121" s="219"/>
      <c r="AG121" s="221"/>
      <c r="AH121" s="284"/>
      <c r="AI121" s="217"/>
      <c r="AJ121" s="283"/>
      <c r="AK121" s="221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00"/>
      <c r="P122" s="237"/>
      <c r="Q122" s="237"/>
      <c r="R122" s="238" t="str">
        <f t="shared" si="22"/>
        <v/>
      </c>
      <c r="S122" s="238" t="str">
        <f t="shared" si="23"/>
        <v/>
      </c>
      <c r="T122" s="325"/>
      <c r="U122" s="10"/>
      <c r="V122" s="214"/>
      <c r="W122" s="219"/>
      <c r="X122" s="219"/>
      <c r="Y122" s="219"/>
      <c r="Z122" s="221"/>
      <c r="AA122" s="283"/>
      <c r="AB122" s="129"/>
      <c r="AC122" s="214"/>
      <c r="AD122" s="219"/>
      <c r="AE122" s="219"/>
      <c r="AF122" s="219"/>
      <c r="AG122" s="221"/>
      <c r="AH122" s="284"/>
      <c r="AI122" s="217"/>
      <c r="AJ122" s="283"/>
      <c r="AK122" s="221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00"/>
      <c r="P123" s="237"/>
      <c r="Q123" s="237"/>
      <c r="R123" s="238" t="str">
        <f t="shared" si="22"/>
        <v/>
      </c>
      <c r="S123" s="238" t="str">
        <f t="shared" si="23"/>
        <v/>
      </c>
      <c r="T123" s="325"/>
      <c r="U123" s="10"/>
      <c r="V123" s="214"/>
      <c r="W123" s="219"/>
      <c r="X123" s="219"/>
      <c r="Y123" s="219"/>
      <c r="Z123" s="221"/>
      <c r="AA123" s="283"/>
      <c r="AB123" s="129"/>
      <c r="AC123" s="214"/>
      <c r="AD123" s="219"/>
      <c r="AE123" s="219"/>
      <c r="AF123" s="219"/>
      <c r="AG123" s="221"/>
      <c r="AH123" s="284"/>
      <c r="AI123" s="217"/>
      <c r="AJ123" s="283"/>
      <c r="AK123" s="221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00"/>
      <c r="P124" s="237"/>
      <c r="Q124" s="237"/>
      <c r="R124" s="238" t="str">
        <f t="shared" si="22"/>
        <v/>
      </c>
      <c r="S124" s="238" t="str">
        <f t="shared" si="23"/>
        <v/>
      </c>
      <c r="T124" s="325"/>
      <c r="U124" s="10"/>
      <c r="V124" s="214"/>
      <c r="W124" s="219"/>
      <c r="X124" s="219"/>
      <c r="Y124" s="219"/>
      <c r="Z124" s="221"/>
      <c r="AA124" s="283"/>
      <c r="AB124" s="129"/>
      <c r="AC124" s="214"/>
      <c r="AD124" s="219"/>
      <c r="AE124" s="219"/>
      <c r="AF124" s="219"/>
      <c r="AG124" s="221"/>
      <c r="AH124" s="284"/>
      <c r="AI124" s="217"/>
      <c r="AJ124" s="283"/>
      <c r="AK124" s="221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00"/>
      <c r="P125" s="237"/>
      <c r="Q125" s="237"/>
      <c r="R125" s="238" t="str">
        <f t="shared" si="22"/>
        <v/>
      </c>
      <c r="S125" s="238" t="str">
        <f t="shared" si="23"/>
        <v/>
      </c>
      <c r="T125" s="325"/>
      <c r="U125" s="10"/>
      <c r="V125" s="214"/>
      <c r="W125" s="219"/>
      <c r="X125" s="219"/>
      <c r="Y125" s="219"/>
      <c r="Z125" s="221"/>
      <c r="AA125" s="283"/>
      <c r="AB125" s="129"/>
      <c r="AC125" s="214"/>
      <c r="AD125" s="219"/>
      <c r="AE125" s="219"/>
      <c r="AF125" s="219"/>
      <c r="AG125" s="221"/>
      <c r="AH125" s="284"/>
      <c r="AI125" s="217"/>
      <c r="AJ125" s="283"/>
      <c r="AK125" s="221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00"/>
      <c r="P126" s="237"/>
      <c r="Q126" s="237"/>
      <c r="R126" s="238" t="str">
        <f t="shared" si="22"/>
        <v/>
      </c>
      <c r="S126" s="238" t="str">
        <f t="shared" si="23"/>
        <v/>
      </c>
      <c r="T126" s="325"/>
      <c r="U126" s="10"/>
      <c r="V126" s="214"/>
      <c r="W126" s="219"/>
      <c r="X126" s="219"/>
      <c r="Y126" s="219"/>
      <c r="Z126" s="221"/>
      <c r="AA126" s="283"/>
      <c r="AB126" s="129"/>
      <c r="AC126" s="214"/>
      <c r="AD126" s="219"/>
      <c r="AE126" s="219"/>
      <c r="AF126" s="219"/>
      <c r="AG126" s="221"/>
      <c r="AH126" s="284"/>
      <c r="AI126" s="217"/>
      <c r="AJ126" s="283"/>
      <c r="AK126" s="217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00"/>
      <c r="P127" s="237"/>
      <c r="Q127" s="237"/>
      <c r="R127" s="238" t="str">
        <f t="shared" si="22"/>
        <v/>
      </c>
      <c r="S127" s="238" t="str">
        <f t="shared" si="23"/>
        <v/>
      </c>
      <c r="T127" s="325"/>
      <c r="U127" s="10"/>
      <c r="V127" s="214"/>
      <c r="W127" s="219"/>
      <c r="X127" s="219"/>
      <c r="Y127" s="219"/>
      <c r="Z127" s="221"/>
      <c r="AA127" s="283"/>
      <c r="AB127" s="129"/>
      <c r="AC127" s="214"/>
      <c r="AD127" s="219"/>
      <c r="AE127" s="219"/>
      <c r="AF127" s="219"/>
      <c r="AG127" s="221"/>
      <c r="AH127" s="284"/>
      <c r="AI127" s="217"/>
      <c r="AJ127" s="283"/>
      <c r="AK127" s="217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00"/>
      <c r="P128" s="237"/>
      <c r="Q128" s="237"/>
      <c r="R128" s="238" t="str">
        <f t="shared" si="22"/>
        <v/>
      </c>
      <c r="S128" s="238" t="str">
        <f t="shared" si="23"/>
        <v/>
      </c>
      <c r="T128" s="325"/>
      <c r="U128" s="10"/>
      <c r="V128" s="214"/>
      <c r="W128" s="219"/>
      <c r="X128" s="219"/>
      <c r="Y128" s="219"/>
      <c r="Z128" s="221"/>
      <c r="AA128" s="283"/>
      <c r="AB128" s="129"/>
      <c r="AC128" s="214"/>
      <c r="AD128" s="219"/>
      <c r="AE128" s="219"/>
      <c r="AF128" s="219"/>
      <c r="AG128" s="221"/>
      <c r="AH128" s="284"/>
      <c r="AI128" s="217"/>
      <c r="AJ128" s="283"/>
      <c r="AK128" s="217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00"/>
      <c r="P129" s="237"/>
      <c r="Q129" s="237"/>
      <c r="R129" s="238" t="str">
        <f t="shared" si="22"/>
        <v/>
      </c>
      <c r="S129" s="238" t="str">
        <f t="shared" si="23"/>
        <v/>
      </c>
      <c r="T129" s="325"/>
      <c r="U129" s="10"/>
      <c r="V129" s="214"/>
      <c r="W129" s="219"/>
      <c r="X129" s="219"/>
      <c r="Y129" s="219"/>
      <c r="Z129" s="221"/>
      <c r="AA129" s="283"/>
      <c r="AB129" s="129"/>
      <c r="AC129" s="214"/>
      <c r="AD129" s="219"/>
      <c r="AE129" s="219"/>
      <c r="AF129" s="219"/>
      <c r="AG129" s="221"/>
      <c r="AH129" s="284"/>
      <c r="AI129" s="217"/>
      <c r="AJ129" s="283"/>
      <c r="AK129" s="217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213"/>
      <c r="K130" s="77"/>
      <c r="L130" s="77"/>
      <c r="M130" s="77"/>
      <c r="N130" s="199"/>
      <c r="O130" s="200"/>
      <c r="P130" s="237"/>
      <c r="Q130" s="237"/>
      <c r="R130" s="238" t="str">
        <f t="shared" si="22"/>
        <v/>
      </c>
      <c r="S130" s="238" t="str">
        <f t="shared" si="23"/>
        <v/>
      </c>
      <c r="T130" s="325"/>
      <c r="U130" s="10"/>
      <c r="V130" s="214"/>
      <c r="W130" s="219"/>
      <c r="X130" s="219"/>
      <c r="Y130" s="219"/>
      <c r="Z130" s="221"/>
      <c r="AA130" s="283"/>
      <c r="AB130" s="129"/>
      <c r="AC130" s="214"/>
      <c r="AD130" s="219"/>
      <c r="AE130" s="219"/>
      <c r="AF130" s="219"/>
      <c r="AG130" s="221"/>
      <c r="AH130" s="284"/>
      <c r="AI130" s="217"/>
      <c r="AJ130" s="283"/>
      <c r="AK130" s="217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213"/>
      <c r="K131" s="77"/>
      <c r="L131" s="77"/>
      <c r="M131" s="77"/>
      <c r="N131" s="199"/>
      <c r="O131" s="200"/>
      <c r="P131" s="237"/>
      <c r="Q131" s="237"/>
      <c r="R131" s="238" t="str">
        <f t="shared" si="22"/>
        <v/>
      </c>
      <c r="S131" s="238" t="str">
        <f t="shared" si="23"/>
        <v/>
      </c>
      <c r="T131" s="325"/>
      <c r="U131" s="10"/>
      <c r="V131" s="214"/>
      <c r="W131" s="219"/>
      <c r="X131" s="219"/>
      <c r="Y131" s="219"/>
      <c r="Z131" s="221"/>
      <c r="AA131" s="283"/>
      <c r="AB131" s="129"/>
      <c r="AC131" s="214"/>
      <c r="AD131" s="219"/>
      <c r="AE131" s="219"/>
      <c r="AF131" s="219"/>
      <c r="AG131" s="221"/>
      <c r="AH131" s="284"/>
      <c r="AI131" s="217"/>
      <c r="AJ131" s="283"/>
      <c r="AK131" s="217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213"/>
      <c r="K132" s="77"/>
      <c r="L132" s="77"/>
      <c r="M132" s="77"/>
      <c r="N132" s="199"/>
      <c r="O132" s="200"/>
      <c r="P132" s="237"/>
      <c r="Q132" s="237"/>
      <c r="R132" s="238" t="str">
        <f t="shared" si="22"/>
        <v/>
      </c>
      <c r="S132" s="238" t="str">
        <f t="shared" si="23"/>
        <v/>
      </c>
      <c r="T132" s="325"/>
      <c r="U132" s="10"/>
      <c r="V132" s="214"/>
      <c r="W132" s="219"/>
      <c r="X132" s="219"/>
      <c r="Y132" s="219"/>
      <c r="Z132" s="221"/>
      <c r="AA132" s="283"/>
      <c r="AB132" s="129"/>
      <c r="AC132" s="214"/>
      <c r="AD132" s="219"/>
      <c r="AE132" s="219"/>
      <c r="AF132" s="219"/>
      <c r="AG132" s="221"/>
      <c r="AH132" s="284"/>
      <c r="AI132" s="217"/>
      <c r="AJ132" s="283"/>
      <c r="AK132" s="217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213"/>
      <c r="K133" s="77"/>
      <c r="L133" s="77"/>
      <c r="M133" s="77"/>
      <c r="N133" s="199"/>
      <c r="O133" s="200"/>
      <c r="P133" s="237"/>
      <c r="Q133" s="237"/>
      <c r="R133" s="238" t="str">
        <f t="shared" si="22"/>
        <v/>
      </c>
      <c r="S133" s="238" t="str">
        <f t="shared" si="23"/>
        <v/>
      </c>
      <c r="T133" s="325"/>
      <c r="U133" s="10"/>
      <c r="V133" s="214"/>
      <c r="W133" s="219"/>
      <c r="X133" s="219"/>
      <c r="Y133" s="219"/>
      <c r="Z133" s="221"/>
      <c r="AA133" s="283"/>
      <c r="AB133" s="129"/>
      <c r="AC133" s="214"/>
      <c r="AD133" s="219"/>
      <c r="AE133" s="219"/>
      <c r="AF133" s="219"/>
      <c r="AG133" s="221"/>
      <c r="AH133" s="284"/>
      <c r="AI133" s="217"/>
      <c r="AJ133" s="283"/>
      <c r="AK133" s="217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213"/>
      <c r="K134" s="77"/>
      <c r="L134" s="77"/>
      <c r="M134" s="77"/>
      <c r="N134" s="199"/>
      <c r="O134" s="200"/>
      <c r="P134" s="237"/>
      <c r="Q134" s="237"/>
      <c r="R134" s="238" t="str">
        <f t="shared" si="22"/>
        <v/>
      </c>
      <c r="S134" s="238" t="str">
        <f t="shared" si="23"/>
        <v/>
      </c>
      <c r="T134" s="325"/>
      <c r="U134" s="10"/>
      <c r="V134" s="214"/>
      <c r="W134" s="219"/>
      <c r="X134" s="219"/>
      <c r="Y134" s="219"/>
      <c r="Z134" s="221"/>
      <c r="AA134" s="283"/>
      <c r="AB134" s="129"/>
      <c r="AC134" s="214"/>
      <c r="AD134" s="219"/>
      <c r="AE134" s="219"/>
      <c r="AF134" s="219"/>
      <c r="AG134" s="221"/>
      <c r="AH134" s="284"/>
      <c r="AI134" s="217"/>
      <c r="AJ134" s="283"/>
      <c r="AK134" s="217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213"/>
      <c r="K135" s="77"/>
      <c r="L135" s="77"/>
      <c r="M135" s="77"/>
      <c r="N135" s="199"/>
      <c r="O135" s="200"/>
      <c r="P135" s="237"/>
      <c r="Q135" s="237"/>
      <c r="R135" s="238" t="str">
        <f t="shared" si="22"/>
        <v/>
      </c>
      <c r="S135" s="238" t="str">
        <f t="shared" si="23"/>
        <v/>
      </c>
      <c r="T135" s="325"/>
      <c r="U135" s="10"/>
      <c r="V135" s="214"/>
      <c r="W135" s="219"/>
      <c r="X135" s="219"/>
      <c r="Y135" s="219"/>
      <c r="Z135" s="221"/>
      <c r="AA135" s="283"/>
      <c r="AB135" s="129"/>
      <c r="AC135" s="214"/>
      <c r="AD135" s="219"/>
      <c r="AE135" s="219"/>
      <c r="AF135" s="219"/>
      <c r="AG135" s="221"/>
      <c r="AH135" s="284"/>
      <c r="AI135" s="217"/>
      <c r="AJ135" s="283"/>
      <c r="AK135" s="217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213"/>
      <c r="K136" s="77"/>
      <c r="L136" s="77"/>
      <c r="M136" s="77"/>
      <c r="N136" s="199"/>
      <c r="O136" s="200"/>
      <c r="P136" s="237"/>
      <c r="Q136" s="237"/>
      <c r="R136" s="238" t="str">
        <f t="shared" si="22"/>
        <v/>
      </c>
      <c r="S136" s="238" t="str">
        <f t="shared" si="23"/>
        <v/>
      </c>
      <c r="T136" s="325"/>
      <c r="U136" s="10"/>
      <c r="V136" s="214"/>
      <c r="W136" s="219"/>
      <c r="X136" s="219"/>
      <c r="Y136" s="219"/>
      <c r="Z136" s="221"/>
      <c r="AA136" s="283"/>
      <c r="AB136" s="129"/>
      <c r="AC136" s="214"/>
      <c r="AD136" s="219"/>
      <c r="AE136" s="219"/>
      <c r="AF136" s="219"/>
      <c r="AG136" s="221"/>
      <c r="AH136" s="284"/>
      <c r="AI136" s="217"/>
      <c r="AJ136" s="283"/>
      <c r="AK136" s="217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213"/>
      <c r="K137" s="77"/>
      <c r="L137" s="77"/>
      <c r="M137" s="77"/>
      <c r="N137" s="199"/>
      <c r="O137" s="200"/>
      <c r="P137" s="237"/>
      <c r="Q137" s="237"/>
      <c r="R137" s="238" t="str">
        <f t="shared" si="22"/>
        <v/>
      </c>
      <c r="S137" s="238" t="str">
        <f t="shared" si="23"/>
        <v/>
      </c>
      <c r="T137" s="325"/>
      <c r="U137" s="10"/>
      <c r="V137" s="214"/>
      <c r="W137" s="219"/>
      <c r="X137" s="219"/>
      <c r="Y137" s="219"/>
      <c r="Z137" s="221"/>
      <c r="AA137" s="283"/>
      <c r="AB137" s="129"/>
      <c r="AC137" s="214"/>
      <c r="AD137" s="219"/>
      <c r="AE137" s="219"/>
      <c r="AF137" s="219"/>
      <c r="AG137" s="221"/>
      <c r="AH137" s="284"/>
      <c r="AI137" s="217"/>
      <c r="AJ137" s="283"/>
      <c r="AK137" s="217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213"/>
      <c r="K138" s="77"/>
      <c r="L138" s="77"/>
      <c r="M138" s="77"/>
      <c r="N138" s="199"/>
      <c r="O138" s="200"/>
      <c r="P138" s="237"/>
      <c r="Q138" s="237"/>
      <c r="R138" s="238" t="str">
        <f t="shared" si="22"/>
        <v/>
      </c>
      <c r="S138" s="238" t="str">
        <f t="shared" si="23"/>
        <v/>
      </c>
      <c r="T138" s="325"/>
      <c r="U138" s="10"/>
      <c r="V138" s="214"/>
      <c r="W138" s="219"/>
      <c r="X138" s="219"/>
      <c r="Y138" s="219"/>
      <c r="Z138" s="221"/>
      <c r="AA138" s="283"/>
      <c r="AB138" s="129"/>
      <c r="AC138" s="214"/>
      <c r="AD138" s="219"/>
      <c r="AE138" s="219"/>
      <c r="AF138" s="219"/>
      <c r="AG138" s="221"/>
      <c r="AH138" s="284"/>
      <c r="AI138" s="217"/>
      <c r="AJ138" s="283"/>
      <c r="AK138" s="217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213"/>
      <c r="K139" s="77"/>
      <c r="L139" s="77"/>
      <c r="M139" s="77"/>
      <c r="N139" s="199"/>
      <c r="O139" s="200"/>
      <c r="P139" s="237"/>
      <c r="Q139" s="237"/>
      <c r="R139" s="238" t="str">
        <f t="shared" si="22"/>
        <v/>
      </c>
      <c r="S139" s="238" t="str">
        <f t="shared" si="23"/>
        <v/>
      </c>
      <c r="T139" s="325"/>
      <c r="U139" s="10"/>
      <c r="V139" s="214"/>
      <c r="W139" s="219"/>
      <c r="X139" s="219"/>
      <c r="Y139" s="219"/>
      <c r="Z139" s="221"/>
      <c r="AA139" s="283"/>
      <c r="AB139" s="129"/>
      <c r="AC139" s="214"/>
      <c r="AD139" s="219"/>
      <c r="AE139" s="219"/>
      <c r="AF139" s="219"/>
      <c r="AG139" s="221"/>
      <c r="AH139" s="284"/>
      <c r="AI139" s="217"/>
      <c r="AJ139" s="283"/>
      <c r="AK139" s="217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00"/>
      <c r="P140" s="237"/>
      <c r="Q140" s="237"/>
      <c r="R140" s="238" t="str">
        <f t="shared" si="22"/>
        <v/>
      </c>
      <c r="S140" s="238" t="str">
        <f t="shared" si="23"/>
        <v/>
      </c>
      <c r="T140" s="325"/>
      <c r="U140" s="10"/>
      <c r="V140" s="214"/>
      <c r="W140" s="219"/>
      <c r="X140" s="219"/>
      <c r="Y140" s="219"/>
      <c r="Z140" s="221"/>
      <c r="AA140" s="283"/>
      <c r="AB140" s="129"/>
      <c r="AC140" s="214"/>
      <c r="AD140" s="219"/>
      <c r="AE140" s="219"/>
      <c r="AF140" s="219"/>
      <c r="AG140" s="221"/>
      <c r="AH140" s="284"/>
      <c r="AI140" s="217"/>
      <c r="AJ140" s="283"/>
      <c r="AK140" s="217"/>
    </row>
    <row r="141" ht="18.0" customHeight="1">
      <c r="A141" s="10"/>
      <c r="B141" s="213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00"/>
      <c r="P141" s="237"/>
      <c r="Q141" s="237"/>
      <c r="R141" s="238" t="str">
        <f t="shared" si="22"/>
        <v/>
      </c>
      <c r="S141" s="238" t="str">
        <f t="shared" si="23"/>
        <v/>
      </c>
      <c r="T141" s="325"/>
      <c r="U141" s="10"/>
      <c r="V141" s="214"/>
      <c r="W141" s="219"/>
      <c r="X141" s="219"/>
      <c r="Y141" s="219"/>
      <c r="Z141" s="221"/>
      <c r="AA141" s="283"/>
      <c r="AB141" s="129"/>
      <c r="AC141" s="214"/>
      <c r="AD141" s="219"/>
      <c r="AE141" s="219"/>
      <c r="AF141" s="219"/>
      <c r="AG141" s="221"/>
      <c r="AH141" s="284"/>
      <c r="AI141" s="217"/>
      <c r="AJ141" s="283"/>
      <c r="AK141" s="217"/>
    </row>
    <row r="142" ht="18.0" customHeight="1">
      <c r="A142" s="10"/>
      <c r="B142" s="213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00"/>
      <c r="P142" s="237"/>
      <c r="Q142" s="237"/>
      <c r="R142" s="238" t="str">
        <f t="shared" si="22"/>
        <v/>
      </c>
      <c r="S142" s="238" t="str">
        <f t="shared" si="23"/>
        <v/>
      </c>
      <c r="T142" s="325"/>
      <c r="U142" s="10"/>
      <c r="V142" s="214"/>
      <c r="W142" s="219"/>
      <c r="X142" s="219"/>
      <c r="Y142" s="219"/>
      <c r="Z142" s="221"/>
      <c r="AA142" s="283"/>
      <c r="AB142" s="129"/>
      <c r="AC142" s="214"/>
      <c r="AD142" s="219"/>
      <c r="AE142" s="219"/>
      <c r="AF142" s="219"/>
      <c r="AG142" s="221"/>
      <c r="AH142" s="284"/>
      <c r="AI142" s="217"/>
      <c r="AJ142" s="283"/>
      <c r="AK142" s="217"/>
    </row>
    <row r="143" ht="18.0" customHeight="1">
      <c r="A143" s="10"/>
      <c r="B143" s="213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00"/>
      <c r="P143" s="237"/>
      <c r="Q143" s="237"/>
      <c r="R143" s="238" t="str">
        <f t="shared" si="22"/>
        <v/>
      </c>
      <c r="S143" s="238" t="str">
        <f t="shared" si="23"/>
        <v/>
      </c>
      <c r="T143" s="325"/>
      <c r="U143" s="10"/>
      <c r="V143" s="214"/>
      <c r="W143" s="219"/>
      <c r="X143" s="219"/>
      <c r="Y143" s="219"/>
      <c r="Z143" s="221"/>
      <c r="AA143" s="283"/>
      <c r="AB143" s="129"/>
      <c r="AC143" s="214"/>
      <c r="AD143" s="219"/>
      <c r="AE143" s="219"/>
      <c r="AF143" s="219"/>
      <c r="AG143" s="221"/>
      <c r="AH143" s="284"/>
      <c r="AI143" s="217"/>
      <c r="AJ143" s="283"/>
      <c r="AK143" s="217"/>
    </row>
    <row r="144" ht="18.0" customHeight="1">
      <c r="A144" s="10"/>
      <c r="B144" s="213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00"/>
      <c r="P144" s="237"/>
      <c r="Q144" s="237"/>
      <c r="R144" s="238" t="str">
        <f t="shared" si="22"/>
        <v/>
      </c>
      <c r="S144" s="238" t="str">
        <f t="shared" si="23"/>
        <v/>
      </c>
      <c r="T144" s="325"/>
      <c r="U144" s="10"/>
      <c r="V144" s="214"/>
      <c r="W144" s="219"/>
      <c r="X144" s="219"/>
      <c r="Y144" s="219"/>
      <c r="Z144" s="221"/>
      <c r="AA144" s="283"/>
      <c r="AB144" s="129"/>
      <c r="AC144" s="214"/>
      <c r="AD144" s="219"/>
      <c r="AE144" s="219"/>
      <c r="AF144" s="219"/>
      <c r="AG144" s="221"/>
      <c r="AH144" s="284"/>
      <c r="AI144" s="217"/>
      <c r="AJ144" s="283"/>
      <c r="AK144" s="217"/>
    </row>
    <row r="145" ht="18.0" customHeight="1">
      <c r="A145" s="10"/>
      <c r="B145" s="213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00"/>
      <c r="P145" s="237"/>
      <c r="Q145" s="237"/>
      <c r="R145" s="238" t="str">
        <f t="shared" si="22"/>
        <v/>
      </c>
      <c r="S145" s="238" t="str">
        <f t="shared" si="23"/>
        <v/>
      </c>
      <c r="T145" s="325"/>
      <c r="U145" s="10"/>
      <c r="V145" s="214"/>
      <c r="W145" s="219"/>
      <c r="X145" s="219"/>
      <c r="Y145" s="219"/>
      <c r="Z145" s="221"/>
      <c r="AA145" s="283"/>
      <c r="AB145" s="129"/>
      <c r="AC145" s="214"/>
      <c r="AD145" s="219"/>
      <c r="AE145" s="219"/>
      <c r="AF145" s="219"/>
      <c r="AG145" s="221"/>
      <c r="AH145" s="284"/>
      <c r="AI145" s="217"/>
      <c r="AJ145" s="283"/>
      <c r="AK145" s="217"/>
    </row>
    <row r="146" ht="18.0" customHeight="1">
      <c r="A146" s="10"/>
      <c r="B146" s="308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00"/>
      <c r="P146" s="237"/>
      <c r="Q146" s="237"/>
      <c r="R146" s="238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255"/>
      <c r="AA146" s="10"/>
      <c r="AB146" s="10"/>
      <c r="AC146" s="10"/>
      <c r="AD146" s="10"/>
      <c r="AE146" s="10"/>
      <c r="AF146" s="10"/>
      <c r="AG146" s="255"/>
      <c r="AH146" s="10"/>
      <c r="AI146" s="10"/>
      <c r="AJ146" s="10"/>
      <c r="AK146" s="10"/>
    </row>
    <row r="147" ht="18.0" customHeight="1">
      <c r="A147" s="10"/>
      <c r="B147" s="213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00"/>
      <c r="P147" s="237"/>
      <c r="Q147" s="237"/>
      <c r="R147" s="238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8.0" customHeight="1">
      <c r="A148" s="10"/>
      <c r="B148" s="213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00"/>
      <c r="P148" s="237"/>
      <c r="Q148" s="237"/>
      <c r="R148" s="238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8.0" customHeight="1">
      <c r="A149" s="10"/>
      <c r="B149" s="213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00"/>
      <c r="P149" s="237"/>
      <c r="Q149" s="237"/>
      <c r="R149" s="238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8.0" customHeight="1">
      <c r="A150" s="10"/>
      <c r="B150" s="213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00"/>
      <c r="P150" s="237"/>
      <c r="Q150" s="237"/>
      <c r="R150" s="238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8.0" customHeight="1">
      <c r="A151" s="10"/>
      <c r="B151" s="213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00"/>
      <c r="P151" s="237"/>
      <c r="Q151" s="237"/>
      <c r="R151" s="238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8.0" customHeight="1">
      <c r="A152" s="10"/>
      <c r="B152" s="213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00"/>
      <c r="P152" s="237"/>
      <c r="Q152" s="237"/>
      <c r="R152" s="238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8.0" customHeight="1">
      <c r="A153" s="10"/>
      <c r="B153" s="213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00"/>
      <c r="P153" s="237"/>
      <c r="Q153" s="237"/>
      <c r="R153" s="238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8.0" customHeight="1">
      <c r="A154" s="10"/>
      <c r="B154" s="213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00"/>
      <c r="P154" s="237"/>
      <c r="Q154" s="237"/>
      <c r="R154" s="238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8.0" customHeight="1">
      <c r="A155" s="10"/>
      <c r="B155" s="213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00"/>
      <c r="P155" s="237"/>
      <c r="Q155" s="237"/>
      <c r="R155" s="238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8.0" customHeight="1">
      <c r="A156" s="10"/>
      <c r="B156" s="213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00"/>
      <c r="P156" s="237"/>
      <c r="Q156" s="237"/>
      <c r="R156" s="238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8.0" customHeight="1">
      <c r="A157" s="10"/>
      <c r="B157" s="213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00"/>
      <c r="P157" s="237"/>
      <c r="Q157" s="237"/>
      <c r="R157" s="238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8.0" customHeight="1">
      <c r="A158" s="10"/>
      <c r="B158" s="213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00"/>
      <c r="P158" s="237"/>
      <c r="Q158" s="237"/>
      <c r="R158" s="238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8.0" customHeight="1">
      <c r="A159" s="10"/>
      <c r="B159" s="213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00"/>
      <c r="P159" s="237"/>
      <c r="Q159" s="237"/>
      <c r="R159" s="238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8.0" customHeight="1">
      <c r="A160" s="10"/>
      <c r="B160" s="213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00"/>
      <c r="P160" s="237"/>
      <c r="Q160" s="237"/>
      <c r="R160" s="238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8.0" customHeight="1">
      <c r="A161" s="10"/>
      <c r="B161" s="213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00"/>
      <c r="P161" s="237"/>
      <c r="Q161" s="237"/>
      <c r="R161" s="238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8.0" customHeight="1">
      <c r="A162" s="10"/>
      <c r="B162" s="213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00"/>
      <c r="P162" s="237"/>
      <c r="Q162" s="237"/>
      <c r="R162" s="238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8.0" customHeight="1">
      <c r="A163" s="10"/>
      <c r="B163" s="213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00"/>
      <c r="P163" s="237"/>
      <c r="Q163" s="237"/>
      <c r="R163" s="238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8.0" customHeight="1">
      <c r="A164" s="10"/>
      <c r="B164" s="213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00"/>
      <c r="P164" s="237"/>
      <c r="Q164" s="237"/>
      <c r="R164" s="238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8.0" customHeight="1">
      <c r="A165" s="10"/>
      <c r="B165" s="213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00"/>
      <c r="P165" s="237"/>
      <c r="Q165" s="237"/>
      <c r="R165" s="238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8.0" customHeight="1">
      <c r="A166" s="10"/>
      <c r="B166" s="213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00"/>
      <c r="P166" s="237"/>
      <c r="Q166" s="237"/>
      <c r="R166" s="238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8.0" customHeight="1">
      <c r="A167" s="10"/>
      <c r="B167" s="213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00"/>
      <c r="P167" s="237"/>
      <c r="Q167" s="237"/>
      <c r="R167" s="238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8.0" customHeight="1">
      <c r="A168" s="10"/>
      <c r="B168" s="213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00"/>
      <c r="P168" s="237"/>
      <c r="Q168" s="237"/>
      <c r="R168" s="238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8.0" customHeight="1">
      <c r="A169" s="10"/>
      <c r="B169" s="213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00"/>
      <c r="P169" s="237"/>
      <c r="Q169" s="237"/>
      <c r="R169" s="238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8.0" customHeight="1">
      <c r="A170" s="10"/>
      <c r="B170" s="213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00"/>
      <c r="P170" s="237"/>
      <c r="Q170" s="237"/>
      <c r="R170" s="238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8.0" customHeight="1">
      <c r="A171" s="10"/>
      <c r="B171" s="213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00"/>
      <c r="P171" s="237"/>
      <c r="Q171" s="237"/>
      <c r="R171" s="238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8.0" customHeight="1">
      <c r="A172" s="10"/>
      <c r="B172" s="213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00"/>
      <c r="P172" s="237"/>
      <c r="Q172" s="237"/>
      <c r="R172" s="238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8.0" customHeight="1">
      <c r="A173" s="10"/>
      <c r="B173" s="213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00"/>
      <c r="P173" s="237"/>
      <c r="Q173" s="237"/>
      <c r="R173" s="238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8.0" customHeight="1">
      <c r="A174" s="10"/>
      <c r="B174" s="213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00"/>
      <c r="P174" s="237"/>
      <c r="Q174" s="237"/>
      <c r="R174" s="238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8.0" customHeight="1">
      <c r="A175" s="10"/>
      <c r="B175" s="213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00"/>
      <c r="P175" s="237"/>
      <c r="Q175" s="237"/>
      <c r="R175" s="238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8.0" customHeight="1">
      <c r="A176" s="10"/>
      <c r="B176" s="213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00"/>
      <c r="P176" s="237"/>
      <c r="Q176" s="237"/>
      <c r="R176" s="238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8.0" customHeight="1">
      <c r="A177" s="10"/>
      <c r="B177" s="213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00"/>
      <c r="P177" s="237"/>
      <c r="Q177" s="237"/>
      <c r="R177" s="238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8.0" customHeight="1">
      <c r="A178" s="10"/>
      <c r="B178" s="213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00"/>
      <c r="P178" s="237"/>
      <c r="Q178" s="237"/>
      <c r="R178" s="238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8.0" customHeight="1">
      <c r="A179" s="10"/>
      <c r="B179" s="213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00"/>
      <c r="P179" s="237"/>
      <c r="Q179" s="237"/>
      <c r="R179" s="238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8.0" customHeight="1">
      <c r="A180" s="10"/>
      <c r="B180" s="213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00"/>
      <c r="P180" s="237"/>
      <c r="Q180" s="237"/>
      <c r="R180" s="238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8.0" customHeight="1">
      <c r="A181" s="10"/>
      <c r="B181" s="213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00"/>
      <c r="P181" s="237"/>
      <c r="Q181" s="237"/>
      <c r="R181" s="238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8.0" customHeight="1">
      <c r="A182" s="10"/>
      <c r="B182" s="213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00"/>
      <c r="P182" s="237"/>
      <c r="Q182" s="237"/>
      <c r="R182" s="238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8.0" customHeight="1">
      <c r="A183" s="10"/>
      <c r="B183" s="213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00"/>
      <c r="P183" s="237"/>
      <c r="Q183" s="237"/>
      <c r="R183" s="238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8.0" customHeight="1">
      <c r="A184" s="10"/>
      <c r="B184" s="213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00"/>
      <c r="P184" s="237"/>
      <c r="Q184" s="237"/>
      <c r="R184" s="238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8.0" customHeight="1">
      <c r="A185" s="10"/>
      <c r="B185" s="213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00"/>
      <c r="P185" s="237"/>
      <c r="Q185" s="237"/>
      <c r="R185" s="238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8.0" customHeight="1">
      <c r="A186" s="10"/>
      <c r="B186" s="213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00"/>
      <c r="P186" s="237"/>
      <c r="Q186" s="237"/>
      <c r="R186" s="238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8.0" customHeight="1">
      <c r="A187" s="10"/>
      <c r="B187" s="213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00"/>
      <c r="P187" s="237"/>
      <c r="Q187" s="237"/>
      <c r="R187" s="238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8.0" customHeight="1">
      <c r="A188" s="10"/>
      <c r="B188" s="213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00"/>
      <c r="P188" s="237"/>
      <c r="Q188" s="237"/>
      <c r="R188" s="238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8.0" customHeight="1">
      <c r="A189" s="10"/>
      <c r="B189" s="213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00"/>
      <c r="P189" s="237"/>
      <c r="Q189" s="237"/>
      <c r="R189" s="238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8.0" customHeight="1">
      <c r="A190" s="10"/>
      <c r="B190" s="213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00"/>
      <c r="P190" s="237"/>
      <c r="Q190" s="237"/>
      <c r="R190" s="238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8.0" customHeight="1">
      <c r="A191" s="10"/>
      <c r="B191" s="213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00"/>
      <c r="P191" s="237"/>
      <c r="Q191" s="237"/>
      <c r="R191" s="238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8.0" customHeight="1">
      <c r="A192" s="10"/>
      <c r="B192" s="213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00"/>
      <c r="P192" s="237"/>
      <c r="Q192" s="237"/>
      <c r="R192" s="238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8.0" customHeight="1">
      <c r="A193" s="10"/>
      <c r="B193" s="213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00"/>
      <c r="P193" s="237"/>
      <c r="Q193" s="237"/>
      <c r="R193" s="238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8.0" customHeight="1">
      <c r="A194" s="10"/>
      <c r="B194" s="213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00"/>
      <c r="P194" s="237"/>
      <c r="Q194" s="237"/>
      <c r="R194" s="238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8.0" customHeight="1">
      <c r="A195" s="10"/>
      <c r="B195" s="213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00"/>
      <c r="P195" s="237"/>
      <c r="Q195" s="237"/>
      <c r="R195" s="238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8.0" customHeight="1">
      <c r="A196" s="10"/>
      <c r="B196" s="213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00"/>
      <c r="P196" s="237"/>
      <c r="Q196" s="237"/>
      <c r="R196" s="238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8.0" customHeight="1">
      <c r="A197" s="10"/>
      <c r="B197" s="213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00"/>
      <c r="P197" s="237"/>
      <c r="Q197" s="237"/>
      <c r="R197" s="238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8.0" customHeight="1">
      <c r="A198" s="10"/>
      <c r="B198" s="213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00"/>
      <c r="P198" s="237"/>
      <c r="Q198" s="237"/>
      <c r="R198" s="238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8.0" customHeight="1">
      <c r="A199" s="10"/>
      <c r="B199" s="213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00"/>
      <c r="P199" s="237"/>
      <c r="Q199" s="237"/>
      <c r="R199" s="238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8.0" customHeight="1">
      <c r="A200" s="10"/>
      <c r="B200" s="213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00"/>
      <c r="P200" s="237"/>
      <c r="Q200" s="237"/>
      <c r="R200" s="238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8.0" customHeight="1">
      <c r="A201" s="10"/>
      <c r="B201" s="213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00"/>
      <c r="P201" s="237"/>
      <c r="Q201" s="237"/>
      <c r="R201" s="238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8.0" customHeight="1">
      <c r="A202" s="10"/>
      <c r="B202" s="213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00"/>
      <c r="P202" s="237"/>
      <c r="Q202" s="237"/>
      <c r="R202" s="238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8.0" customHeight="1">
      <c r="A203" s="10"/>
      <c r="B203" s="213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00"/>
      <c r="P203" s="237"/>
      <c r="Q203" s="237"/>
      <c r="R203" s="238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8.0" customHeight="1">
      <c r="A204" s="10"/>
      <c r="B204" s="213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00"/>
      <c r="P204" s="237"/>
      <c r="Q204" s="237"/>
      <c r="R204" s="238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8.0" customHeight="1">
      <c r="A205" s="10"/>
      <c r="B205" s="213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00"/>
      <c r="P205" s="237"/>
      <c r="Q205" s="237"/>
      <c r="R205" s="238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8.0" customHeight="1">
      <c r="A206" s="10"/>
      <c r="B206" s="213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00"/>
      <c r="P206" s="237"/>
      <c r="Q206" s="237"/>
      <c r="R206" s="238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8.0" customHeight="1">
      <c r="A207" s="10"/>
      <c r="B207" s="213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00"/>
      <c r="P207" s="237"/>
      <c r="Q207" s="237"/>
      <c r="R207" s="238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8.0" customHeight="1">
      <c r="A208" s="10"/>
      <c r="B208" s="213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00"/>
      <c r="P208" s="237"/>
      <c r="Q208" s="237"/>
      <c r="R208" s="238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8.0" customHeight="1">
      <c r="A209" s="10"/>
      <c r="B209" s="213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00"/>
      <c r="P209" s="237"/>
      <c r="Q209" s="237"/>
      <c r="R209" s="238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8.0" customHeight="1">
      <c r="A210" s="10"/>
      <c r="B210" s="213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00"/>
      <c r="P210" s="237"/>
      <c r="Q210" s="237"/>
      <c r="R210" s="238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8.0" customHeight="1">
      <c r="A211" s="10"/>
      <c r="B211" s="213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00"/>
      <c r="P211" s="237"/>
      <c r="Q211" s="237"/>
      <c r="R211" s="238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9.5" customHeight="1">
      <c r="A212" s="10"/>
      <c r="B212" s="213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00"/>
      <c r="P212" s="237"/>
      <c r="Q212" s="237"/>
      <c r="R212" s="238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9.5" customHeight="1">
      <c r="A213" s="10"/>
      <c r="B213" s="213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00"/>
      <c r="P213" s="237"/>
      <c r="Q213" s="237"/>
      <c r="R213" s="238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9.5" customHeight="1">
      <c r="A214" s="10"/>
      <c r="B214" s="213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00"/>
      <c r="P214" s="237"/>
      <c r="Q214" s="237"/>
      <c r="R214" s="238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9.5" customHeight="1">
      <c r="A215" s="10"/>
      <c r="B215" s="213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00"/>
      <c r="P215" s="237"/>
      <c r="Q215" s="237"/>
      <c r="R215" s="238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9.5" customHeight="1">
      <c r="A216" s="10"/>
      <c r="B216" s="213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00"/>
      <c r="P216" s="237"/>
      <c r="Q216" s="237"/>
      <c r="R216" s="238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9.5" customHeight="1">
      <c r="A217" s="10"/>
      <c r="B217" s="213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00"/>
      <c r="P217" s="237"/>
      <c r="Q217" s="23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9.5" customHeight="1">
      <c r="A218" s="10"/>
      <c r="B218" s="213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00"/>
      <c r="P218" s="237"/>
      <c r="Q218" s="23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9.5" customHeight="1">
      <c r="A219" s="10"/>
      <c r="B219" s="213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00"/>
      <c r="P219" s="237"/>
      <c r="Q219" s="23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9.5" customHeight="1">
      <c r="A220" s="10"/>
      <c r="B220" s="213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00"/>
      <c r="P220" s="237"/>
      <c r="Q220" s="23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9.5" customHeight="1">
      <c r="A221" s="10"/>
      <c r="B221" s="213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00"/>
      <c r="P221" s="237"/>
      <c r="Q221" s="23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9.5" customHeight="1">
      <c r="A222" s="10"/>
      <c r="B222" s="213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00"/>
      <c r="P222" s="237"/>
      <c r="Q222" s="23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9.5" customHeight="1">
      <c r="A223" s="10"/>
      <c r="B223" s="213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00"/>
      <c r="P223" s="237"/>
      <c r="Q223" s="23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9.5" customHeight="1">
      <c r="A224" s="10"/>
      <c r="B224" s="213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00"/>
      <c r="P224" s="237"/>
      <c r="Q224" s="23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9.5" customHeight="1">
      <c r="A225" s="10"/>
      <c r="B225" s="213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00"/>
      <c r="P225" s="237"/>
      <c r="Q225" s="23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9.5" customHeight="1">
      <c r="A226" s="10"/>
      <c r="B226" s="213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00"/>
      <c r="P226" s="237"/>
      <c r="Q226" s="23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9.5" customHeight="1">
      <c r="A227" s="10"/>
      <c r="B227" s="213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00"/>
      <c r="P227" s="237"/>
      <c r="Q227" s="23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9.5" customHeight="1">
      <c r="A228" s="10"/>
      <c r="B228" s="213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00"/>
      <c r="P228" s="237"/>
      <c r="Q228" s="23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9.5" customHeight="1">
      <c r="A229" s="10"/>
      <c r="B229" s="213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00"/>
      <c r="P229" s="237"/>
      <c r="Q229" s="23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9.5" customHeight="1">
      <c r="A230" s="10"/>
      <c r="B230" s="213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00"/>
      <c r="P230" s="237"/>
      <c r="Q230" s="23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9.5" customHeight="1">
      <c r="A231" s="10"/>
      <c r="B231" s="213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00"/>
      <c r="P231" s="237"/>
      <c r="Q231" s="23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9.5" customHeight="1">
      <c r="A232" s="10"/>
      <c r="B232" s="213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00"/>
      <c r="P232" s="237"/>
      <c r="Q232" s="23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9.5" customHeight="1">
      <c r="A233" s="10"/>
      <c r="B233" s="213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00"/>
      <c r="P233" s="237"/>
      <c r="Q233" s="23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9.5" customHeight="1">
      <c r="A234" s="10"/>
      <c r="B234" s="213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00"/>
      <c r="P234" s="237"/>
      <c r="Q234" s="23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9.5" customHeight="1">
      <c r="A235" s="10"/>
      <c r="B235" s="213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00"/>
      <c r="P235" s="237"/>
      <c r="Q235" s="23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9.5" customHeight="1">
      <c r="A236" s="10"/>
      <c r="B236" s="213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00"/>
      <c r="P236" s="237"/>
      <c r="Q236" s="23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9.5" customHeight="1">
      <c r="A237" s="10"/>
      <c r="B237" s="213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00"/>
      <c r="P237" s="237"/>
      <c r="Q237" s="23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9.5" customHeight="1">
      <c r="A238" s="10"/>
      <c r="B238" s="213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00"/>
      <c r="P238" s="237"/>
      <c r="Q238" s="23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9.5" customHeight="1">
      <c r="A239" s="10"/>
      <c r="B239" s="213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00"/>
      <c r="P239" s="237"/>
      <c r="Q239" s="23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9.5" customHeight="1">
      <c r="A240" s="10"/>
      <c r="B240" s="213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00"/>
      <c r="P240" s="237"/>
      <c r="Q240" s="23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9.5" customHeight="1">
      <c r="A241" s="10"/>
      <c r="B241" s="213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00"/>
      <c r="P241" s="237"/>
      <c r="Q241" s="23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9.5" customHeight="1">
      <c r="A242" s="10"/>
      <c r="B242" s="213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00"/>
      <c r="P242" s="237"/>
      <c r="Q242" s="23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9.5" customHeight="1">
      <c r="A243" s="10"/>
      <c r="B243" s="213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00"/>
      <c r="P243" s="237"/>
      <c r="Q243" s="23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9.5" customHeight="1">
      <c r="A244" s="10"/>
      <c r="B244" s="213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00"/>
      <c r="P244" s="237"/>
      <c r="Q244" s="23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9.5" customHeight="1">
      <c r="A245" s="10"/>
      <c r="B245" s="213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00"/>
      <c r="P245" s="237"/>
      <c r="Q245" s="23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9.5" customHeight="1">
      <c r="A246" s="10"/>
      <c r="B246" s="213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00"/>
      <c r="P246" s="237"/>
      <c r="Q246" s="23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9.5" customHeight="1">
      <c r="A247" s="10"/>
      <c r="B247" s="213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00"/>
      <c r="P247" s="237"/>
      <c r="Q247" s="23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9.5" customHeight="1">
      <c r="A248" s="10"/>
      <c r="B248" s="213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00"/>
      <c r="P248" s="237"/>
      <c r="Q248" s="23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9.5" customHeight="1">
      <c r="A249" s="10"/>
      <c r="B249" s="213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00"/>
      <c r="P249" s="237"/>
      <c r="Q249" s="23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9.5" customHeight="1">
      <c r="A250" s="10"/>
      <c r="B250" s="213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00"/>
      <c r="P250" s="237"/>
      <c r="Q250" s="23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9.5" customHeight="1">
      <c r="A251" s="10"/>
      <c r="B251" s="213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00"/>
      <c r="P251" s="237"/>
      <c r="Q251" s="23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9.5" customHeight="1">
      <c r="A252" s="10"/>
      <c r="B252" s="213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00"/>
      <c r="P252" s="237"/>
      <c r="Q252" s="23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6.5" customHeight="1">
      <c r="A253" s="10"/>
      <c r="B253" s="213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00"/>
      <c r="P253" s="237"/>
      <c r="Q253" s="23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6.5" customHeight="1">
      <c r="A254" s="10"/>
      <c r="B254" s="213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00"/>
      <c r="P254" s="237"/>
      <c r="Q254" s="23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6.5" customHeight="1">
      <c r="A255" s="10"/>
      <c r="B255" s="213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00"/>
      <c r="P255" s="237"/>
      <c r="Q255" s="23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6.5" customHeight="1">
      <c r="A256" s="10"/>
      <c r="B256" s="213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00"/>
      <c r="P256" s="237"/>
      <c r="Q256" s="23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6.5" customHeight="1">
      <c r="A257" s="10"/>
      <c r="B257" s="213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00"/>
      <c r="P257" s="237"/>
      <c r="Q257" s="23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6.5" customHeight="1">
      <c r="A258" s="10"/>
      <c r="B258" s="213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00"/>
      <c r="P258" s="237"/>
      <c r="Q258" s="23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6.5" customHeight="1">
      <c r="A259" s="10"/>
      <c r="B259" s="213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00"/>
      <c r="P259" s="237"/>
      <c r="Q259" s="23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6.5" customHeight="1">
      <c r="A260" s="10"/>
      <c r="B260" s="213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00"/>
      <c r="P260" s="237"/>
      <c r="Q260" s="23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6.5" customHeight="1">
      <c r="A261" s="10"/>
      <c r="B261" s="213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00"/>
      <c r="P261" s="237"/>
      <c r="Q261" s="23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6.5" customHeight="1">
      <c r="A262" s="10"/>
      <c r="B262" s="213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00"/>
      <c r="P262" s="237"/>
      <c r="Q262" s="23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6.5" customHeight="1">
      <c r="A263" s="10"/>
      <c r="B263" s="213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00"/>
      <c r="P263" s="237"/>
      <c r="Q263" s="23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6.5" customHeight="1">
      <c r="A264" s="10"/>
      <c r="B264" s="213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00"/>
      <c r="P264" s="237"/>
      <c r="Q264" s="23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6.5" customHeight="1">
      <c r="A265" s="10"/>
      <c r="B265" s="213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00"/>
      <c r="P265" s="237"/>
      <c r="Q265" s="23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6.5" customHeight="1">
      <c r="A266" s="10"/>
      <c r="B266" s="213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00"/>
      <c r="P266" s="237"/>
      <c r="Q266" s="23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6.5" customHeight="1">
      <c r="A267" s="10"/>
      <c r="B267" s="213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00"/>
      <c r="P267" s="237"/>
      <c r="Q267" s="23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6.5" customHeight="1">
      <c r="A268" s="10"/>
      <c r="B268" s="213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00"/>
      <c r="P268" s="237"/>
      <c r="Q268" s="23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6.5" customHeight="1">
      <c r="A269" s="10"/>
      <c r="B269" s="213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00"/>
      <c r="P269" s="237"/>
      <c r="Q269" s="23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6.5" customHeight="1">
      <c r="A270" s="10"/>
      <c r="B270" s="213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00"/>
      <c r="P270" s="237"/>
      <c r="Q270" s="23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6.5" customHeight="1">
      <c r="A271" s="10"/>
      <c r="B271" s="213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00"/>
      <c r="P271" s="237"/>
      <c r="Q271" s="23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6.5" customHeight="1">
      <c r="A272" s="10"/>
      <c r="B272" s="213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00"/>
      <c r="P272" s="237"/>
      <c r="Q272" s="23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6.5" customHeight="1">
      <c r="A273" s="10"/>
      <c r="B273" s="213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00"/>
      <c r="P273" s="237"/>
      <c r="Q273" s="23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6.5" customHeight="1">
      <c r="A274" s="10"/>
      <c r="B274" s="213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00"/>
      <c r="P274" s="237"/>
      <c r="Q274" s="23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6.5" customHeight="1">
      <c r="A275" s="10"/>
      <c r="B275" s="213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00"/>
      <c r="P275" s="237"/>
      <c r="Q275" s="23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6.5" customHeight="1">
      <c r="A276" s="10"/>
      <c r="B276" s="213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00"/>
      <c r="P276" s="237"/>
      <c r="Q276" s="23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6.5" customHeight="1">
      <c r="A277" s="10"/>
      <c r="B277" s="213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00"/>
      <c r="P277" s="237"/>
      <c r="Q277" s="23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6.5" customHeight="1">
      <c r="A278" s="10"/>
      <c r="B278" s="213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00"/>
      <c r="P278" s="237"/>
      <c r="Q278" s="23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6.5" customHeight="1">
      <c r="A279" s="10"/>
      <c r="B279" s="213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00"/>
      <c r="P279" s="237"/>
      <c r="Q279" s="23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6.5" customHeight="1">
      <c r="A280" s="10"/>
      <c r="B280" s="213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00"/>
      <c r="P280" s="237"/>
      <c r="Q280" s="23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6.5" customHeight="1">
      <c r="A281" s="10"/>
      <c r="B281" s="213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00"/>
      <c r="P281" s="237"/>
      <c r="Q281" s="23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6.5" customHeight="1">
      <c r="A282" s="10"/>
      <c r="B282" s="213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00"/>
      <c r="P282" s="237"/>
      <c r="Q282" s="23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6.5" customHeight="1">
      <c r="A283" s="10"/>
      <c r="B283" s="213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00"/>
      <c r="P283" s="237"/>
      <c r="Q283" s="23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6.5" customHeight="1">
      <c r="A284" s="10"/>
      <c r="B284" s="213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00"/>
      <c r="P284" s="237"/>
      <c r="Q284" s="23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6.5" customHeight="1">
      <c r="A285" s="10"/>
      <c r="B285" s="213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00"/>
      <c r="P285" s="237"/>
      <c r="Q285" s="23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6.5" customHeight="1">
      <c r="A286" s="10"/>
      <c r="B286" s="213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00"/>
      <c r="P286" s="237"/>
      <c r="Q286" s="23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6.5" customHeight="1">
      <c r="A287" s="10"/>
      <c r="B287" s="213"/>
      <c r="C287" s="77"/>
      <c r="D287" s="77"/>
      <c r="E287" s="199"/>
      <c r="F287" s="210"/>
      <c r="G287" s="200"/>
      <c r="H287" s="201"/>
      <c r="I287" s="129"/>
      <c r="J287" s="213"/>
      <c r="K287" s="77"/>
      <c r="L287" s="77"/>
      <c r="M287" s="77"/>
      <c r="N287" s="199"/>
      <c r="O287" s="200"/>
      <c r="P287" s="237"/>
      <c r="Q287" s="23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6.5" customHeight="1">
      <c r="A288" s="10"/>
      <c r="B288" s="213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00"/>
      <c r="P288" s="237"/>
      <c r="Q288" s="23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6.5" customHeight="1">
      <c r="A289" s="10"/>
      <c r="B289" s="213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00"/>
      <c r="P289" s="237"/>
      <c r="Q289" s="23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6.5" customHeight="1">
      <c r="A290" s="10"/>
      <c r="B290" s="213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00"/>
      <c r="P290" s="237"/>
      <c r="Q290" s="23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6.5" customHeight="1">
      <c r="A291" s="10"/>
      <c r="B291" s="213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00"/>
      <c r="P291" s="237"/>
      <c r="Q291" s="23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6.5" customHeight="1">
      <c r="A292" s="10"/>
      <c r="B292" s="213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00"/>
      <c r="P292" s="237"/>
      <c r="Q292" s="23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6.5" customHeight="1">
      <c r="A293" s="10"/>
      <c r="B293" s="213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00"/>
      <c r="P293" s="237"/>
      <c r="Q293" s="23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6.5" customHeight="1">
      <c r="A294" s="10"/>
      <c r="B294" s="213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00"/>
      <c r="P294" s="237"/>
      <c r="Q294" s="23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6.5" customHeight="1">
      <c r="A295" s="10"/>
      <c r="B295" s="213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00"/>
      <c r="P295" s="237"/>
      <c r="Q295" s="23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6.5" customHeight="1">
      <c r="A296" s="10"/>
      <c r="B296" s="213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00"/>
      <c r="P296" s="237"/>
      <c r="Q296" s="23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6.5" customHeight="1">
      <c r="A297" s="10"/>
      <c r="B297" s="213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00"/>
      <c r="P297" s="237"/>
      <c r="Q297" s="23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6.5" customHeight="1">
      <c r="A298" s="10"/>
      <c r="B298" s="213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00"/>
      <c r="P298" s="237"/>
      <c r="Q298" s="23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6.5" customHeight="1">
      <c r="A299" s="10"/>
      <c r="B299" s="213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00"/>
      <c r="P299" s="237"/>
      <c r="Q299" s="23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6.5" customHeight="1">
      <c r="A300" s="10"/>
      <c r="B300" s="213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00"/>
      <c r="P300" s="237"/>
      <c r="Q300" s="23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6.5" customHeight="1">
      <c r="A301" s="10"/>
      <c r="B301" s="10"/>
      <c r="C301" s="10"/>
      <c r="D301" s="10"/>
      <c r="E301" s="255"/>
      <c r="F301" s="255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6.5" customHeight="1">
      <c r="A302" s="10"/>
      <c r="B302" s="10"/>
      <c r="C302" s="10"/>
      <c r="D302" s="10"/>
      <c r="E302" s="255"/>
      <c r="F302" s="255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6.5" customHeight="1">
      <c r="A303" s="10"/>
      <c r="B303" s="10"/>
      <c r="C303" s="10"/>
      <c r="D303" s="10"/>
      <c r="E303" s="255"/>
      <c r="F303" s="255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6.5" customHeight="1">
      <c r="A304" s="10"/>
      <c r="B304" s="10"/>
      <c r="C304" s="10"/>
      <c r="D304" s="10"/>
      <c r="E304" s="255"/>
      <c r="F304" s="255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6.5" customHeight="1">
      <c r="A305" s="10"/>
      <c r="B305" s="10"/>
      <c r="C305" s="10"/>
      <c r="D305" s="10"/>
      <c r="E305" s="255"/>
      <c r="F305" s="255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6.5" customHeight="1">
      <c r="A306" s="10"/>
      <c r="B306" s="10"/>
      <c r="C306" s="10"/>
      <c r="D306" s="10"/>
      <c r="E306" s="255"/>
      <c r="F306" s="255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6.5" customHeight="1">
      <c r="A307" s="10"/>
      <c r="B307" s="10"/>
      <c r="C307" s="10"/>
      <c r="D307" s="10"/>
      <c r="E307" s="255"/>
      <c r="F307" s="255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6.5" customHeight="1">
      <c r="A308" s="10"/>
      <c r="B308" s="10"/>
      <c r="C308" s="10"/>
      <c r="D308" s="10"/>
      <c r="E308" s="255"/>
      <c r="F308" s="255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6.5" customHeight="1">
      <c r="A309" s="10"/>
      <c r="B309" s="10"/>
      <c r="C309" s="10"/>
      <c r="D309" s="10"/>
      <c r="E309" s="255"/>
      <c r="F309" s="255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6.5" customHeight="1">
      <c r="A310" s="10"/>
      <c r="B310" s="10"/>
      <c r="C310" s="10"/>
      <c r="D310" s="10"/>
      <c r="E310" s="255"/>
      <c r="F310" s="255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6.5" customHeight="1">
      <c r="A311" s="10"/>
      <c r="B311" s="10"/>
      <c r="C311" s="10"/>
      <c r="D311" s="10"/>
      <c r="E311" s="255"/>
      <c r="F311" s="255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6.5" customHeight="1">
      <c r="A312" s="10"/>
      <c r="B312" s="10"/>
      <c r="C312" s="10"/>
      <c r="D312" s="10"/>
      <c r="E312" s="255"/>
      <c r="F312" s="255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6.5" customHeight="1">
      <c r="A313" s="10"/>
      <c r="B313" s="10"/>
      <c r="C313" s="10"/>
      <c r="D313" s="10"/>
      <c r="E313" s="255"/>
      <c r="F313" s="255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6.5" customHeight="1">
      <c r="A314" s="10"/>
      <c r="B314" s="10"/>
      <c r="C314" s="10"/>
      <c r="D314" s="10"/>
      <c r="E314" s="255"/>
      <c r="F314" s="255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6.5" customHeight="1">
      <c r="A315" s="10"/>
      <c r="B315" s="10"/>
      <c r="C315" s="10"/>
      <c r="D315" s="10"/>
      <c r="E315" s="255"/>
      <c r="F315" s="255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6.5" customHeight="1">
      <c r="A316" s="10"/>
      <c r="B316" s="10"/>
      <c r="C316" s="10"/>
      <c r="D316" s="10"/>
      <c r="E316" s="255"/>
      <c r="F316" s="255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6.5" customHeight="1">
      <c r="A317" s="10"/>
      <c r="B317" s="10"/>
      <c r="C317" s="10"/>
      <c r="D317" s="10"/>
      <c r="E317" s="255"/>
      <c r="F317" s="255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6.5" customHeight="1">
      <c r="A318" s="10"/>
      <c r="B318" s="10"/>
      <c r="C318" s="10"/>
      <c r="D318" s="10"/>
      <c r="E318" s="255"/>
      <c r="F318" s="255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6.5" customHeight="1">
      <c r="A319" s="10"/>
      <c r="B319" s="10"/>
      <c r="C319" s="10"/>
      <c r="D319" s="10"/>
      <c r="E319" s="255"/>
      <c r="F319" s="255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6.5" customHeight="1">
      <c r="A320" s="10"/>
      <c r="B320" s="10"/>
      <c r="C320" s="10"/>
      <c r="D320" s="10"/>
      <c r="E320" s="255"/>
      <c r="F320" s="255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6.5" customHeight="1">
      <c r="A321" s="10"/>
      <c r="B321" s="10"/>
      <c r="C321" s="10"/>
      <c r="D321" s="10"/>
      <c r="E321" s="255"/>
      <c r="F321" s="255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6.5" customHeight="1">
      <c r="A322" s="10"/>
      <c r="B322" s="10"/>
      <c r="C322" s="10"/>
      <c r="D322" s="10"/>
      <c r="E322" s="255"/>
      <c r="F322" s="255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6.5" customHeight="1">
      <c r="A323" s="10"/>
      <c r="B323" s="10"/>
      <c r="C323" s="10"/>
      <c r="D323" s="10"/>
      <c r="E323" s="255"/>
      <c r="F323" s="255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6.5" customHeight="1">
      <c r="A324" s="10"/>
      <c r="B324" s="10"/>
      <c r="C324" s="10"/>
      <c r="D324" s="10"/>
      <c r="E324" s="255"/>
      <c r="F324" s="255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6.5" customHeight="1">
      <c r="A325" s="10"/>
      <c r="B325" s="10"/>
      <c r="C325" s="10"/>
      <c r="D325" s="10"/>
      <c r="E325" s="255"/>
      <c r="F325" s="255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6.5" customHeight="1">
      <c r="A326" s="10"/>
      <c r="B326" s="10"/>
      <c r="C326" s="10"/>
      <c r="D326" s="10"/>
      <c r="E326" s="255"/>
      <c r="F326" s="255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6.5" customHeight="1">
      <c r="A327" s="10"/>
      <c r="B327" s="10"/>
      <c r="C327" s="10"/>
      <c r="D327" s="10"/>
      <c r="E327" s="255"/>
      <c r="F327" s="255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6.5" customHeight="1">
      <c r="A328" s="10"/>
      <c r="B328" s="10"/>
      <c r="C328" s="10"/>
      <c r="D328" s="10"/>
      <c r="E328" s="255"/>
      <c r="F328" s="255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6.5" customHeight="1">
      <c r="A329" s="10"/>
      <c r="B329" s="10"/>
      <c r="C329" s="10"/>
      <c r="D329" s="10"/>
      <c r="E329" s="255"/>
      <c r="F329" s="255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6.5" customHeight="1">
      <c r="A330" s="10"/>
      <c r="B330" s="10"/>
      <c r="C330" s="10"/>
      <c r="D330" s="10"/>
      <c r="E330" s="255"/>
      <c r="F330" s="255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6.5" customHeight="1">
      <c r="A331" s="10"/>
      <c r="B331" s="10"/>
      <c r="C331" s="10"/>
      <c r="D331" s="10"/>
      <c r="E331" s="255"/>
      <c r="F331" s="255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6.5" customHeight="1">
      <c r="A332" s="10"/>
      <c r="B332" s="10"/>
      <c r="C332" s="10"/>
      <c r="D332" s="10"/>
      <c r="E332" s="255"/>
      <c r="F332" s="255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6.5" customHeight="1">
      <c r="A333" s="10"/>
      <c r="B333" s="10"/>
      <c r="C333" s="10"/>
      <c r="D333" s="10"/>
      <c r="E333" s="255"/>
      <c r="F333" s="255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6.5" customHeight="1">
      <c r="A334" s="10"/>
      <c r="B334" s="10"/>
      <c r="C334" s="10"/>
      <c r="D334" s="10"/>
      <c r="E334" s="255"/>
      <c r="F334" s="255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6.5" customHeight="1">
      <c r="A335" s="10"/>
      <c r="B335" s="10"/>
      <c r="C335" s="10"/>
      <c r="D335" s="10"/>
      <c r="E335" s="255"/>
      <c r="F335" s="255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6.5" customHeight="1">
      <c r="A336" s="10"/>
      <c r="B336" s="10"/>
      <c r="C336" s="10"/>
      <c r="D336" s="10"/>
      <c r="E336" s="255"/>
      <c r="F336" s="255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6.5" customHeight="1">
      <c r="A337" s="10"/>
      <c r="B337" s="10"/>
      <c r="C337" s="10"/>
      <c r="D337" s="10"/>
      <c r="E337" s="255"/>
      <c r="F337" s="255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6.5" customHeight="1">
      <c r="A338" s="10"/>
      <c r="B338" s="10"/>
      <c r="C338" s="10"/>
      <c r="D338" s="10"/>
      <c r="E338" s="255"/>
      <c r="F338" s="255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6.5" customHeight="1">
      <c r="A339" s="10"/>
      <c r="B339" s="10"/>
      <c r="C339" s="10"/>
      <c r="D339" s="10"/>
      <c r="E339" s="255"/>
      <c r="F339" s="255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6.5" customHeight="1">
      <c r="A340" s="10"/>
      <c r="B340" s="10"/>
      <c r="C340" s="10"/>
      <c r="D340" s="10"/>
      <c r="E340" s="255"/>
      <c r="F340" s="255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6.5" customHeight="1">
      <c r="A341" s="10"/>
      <c r="B341" s="10"/>
      <c r="C341" s="10"/>
      <c r="D341" s="10"/>
      <c r="E341" s="255"/>
      <c r="F341" s="255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6.5" customHeight="1">
      <c r="A342" s="10"/>
      <c r="B342" s="10"/>
      <c r="C342" s="10"/>
      <c r="D342" s="10"/>
      <c r="E342" s="255"/>
      <c r="F342" s="255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6.5" customHeight="1">
      <c r="A343" s="10"/>
      <c r="B343" s="10"/>
      <c r="C343" s="10"/>
      <c r="D343" s="10"/>
      <c r="E343" s="255"/>
      <c r="F343" s="255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6.5" customHeight="1">
      <c r="A344" s="10"/>
      <c r="B344" s="10"/>
      <c r="C344" s="10"/>
      <c r="D344" s="10"/>
      <c r="E344" s="255"/>
      <c r="F344" s="255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6.5" customHeight="1">
      <c r="A345" s="10"/>
      <c r="B345" s="10"/>
      <c r="C345" s="10"/>
      <c r="D345" s="10"/>
      <c r="E345" s="255"/>
      <c r="F345" s="255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M78:M79">
      <formula1>OFFSET(소분류,,MATCH(L78,대분류,)-1,COUNTA(OFFSET(소분류,,MATCH(L78,대분류,)-1,,1)),1)</formula1>
    </dataValidation>
    <dataValidation type="list" allowBlank="1" showErrorMessage="1" sqref="K34:K53 K58:K79 K81:K300">
      <formula1>계정</formula1>
    </dataValidation>
    <dataValidation type="list" allowBlank="1" showErrorMessage="1" sqref="C34:C53 L34:L53 L58:L79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4" width="8.86"/>
  </cols>
  <sheetData>
    <row r="1" ht="16.5" customHeight="1">
      <c r="A1" s="111">
        <f>'메인'!$R$3</f>
        <v>2026</v>
      </c>
      <c r="B1" s="112" t="s">
        <v>202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40"/>
      <c r="V1" s="116" t="s">
        <v>19</v>
      </c>
      <c r="W1" s="171"/>
      <c r="X1" s="116">
        <v>1.0</v>
      </c>
      <c r="Y1" s="257">
        <f>sum(X2:X14)</f>
        <v>0</v>
      </c>
      <c r="Z1" s="53"/>
      <c r="AA1" s="53"/>
      <c r="AB1" s="53"/>
      <c r="AC1" s="53"/>
      <c r="AD1" s="53"/>
      <c r="AE1" s="53"/>
      <c r="AF1" s="53"/>
      <c r="AG1" s="53"/>
      <c r="AH1" s="53"/>
    </row>
    <row r="2" ht="16.5" customHeight="1">
      <c r="A2" s="119">
        <f>'메인'!$J$11</f>
        <v>6</v>
      </c>
      <c r="B2" s="120"/>
      <c r="T2" s="121"/>
      <c r="U2" s="34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53"/>
      <c r="AA2" s="53"/>
      <c r="AB2" s="53"/>
      <c r="AC2" s="53"/>
      <c r="AD2" s="53"/>
      <c r="AE2" s="53"/>
      <c r="AF2" s="53"/>
      <c r="AG2" s="53"/>
      <c r="AH2" s="53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341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53"/>
      <c r="AA3" s="53"/>
      <c r="AB3" s="53"/>
      <c r="AC3" s="53"/>
      <c r="AD3" s="53"/>
      <c r="AE3" s="53"/>
      <c r="AF3" s="53"/>
      <c r="AG3" s="53"/>
      <c r="AH3" s="53"/>
    </row>
    <row r="4" ht="17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53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53"/>
      <c r="AA4" s="53"/>
      <c r="AB4" s="53"/>
      <c r="AC4" s="53"/>
      <c r="AD4" s="53"/>
      <c r="AE4" s="53"/>
      <c r="AF4" s="53"/>
      <c r="AG4" s="53"/>
      <c r="AH4" s="53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10"/>
      <c r="S5" s="12"/>
      <c r="T5" s="12"/>
      <c r="U5" s="53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53"/>
      <c r="AA5" s="53"/>
      <c r="AB5" s="53"/>
      <c r="AC5" s="53"/>
      <c r="AD5" s="53"/>
      <c r="AE5" s="53"/>
      <c r="AF5" s="53"/>
      <c r="AG5" s="53"/>
      <c r="AH5" s="53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181"/>
      <c r="K6" s="181"/>
      <c r="L6" s="181"/>
      <c r="M6" s="181"/>
      <c r="N6" s="181"/>
      <c r="O6" s="181"/>
      <c r="P6" s="181"/>
      <c r="Q6" s="137"/>
      <c r="R6" s="254"/>
      <c r="S6" s="181"/>
      <c r="T6" s="181"/>
      <c r="U6" s="53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53"/>
      <c r="AA6" s="53"/>
      <c r="AB6" s="53"/>
      <c r="AC6" s="53"/>
      <c r="AD6" s="53"/>
      <c r="AE6" s="53"/>
      <c r="AF6" s="53"/>
      <c r="AG6" s="53"/>
      <c r="AH6" s="53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262"/>
      <c r="K7" s="262"/>
      <c r="L7" s="262"/>
      <c r="M7" s="262"/>
      <c r="N7" s="262"/>
      <c r="O7" s="262"/>
      <c r="P7" s="262"/>
      <c r="Q7" s="140"/>
      <c r="R7" s="342"/>
      <c r="S7" s="262"/>
      <c r="T7" s="262"/>
      <c r="U7" s="53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53"/>
      <c r="AA7" s="53"/>
      <c r="AB7" s="53"/>
      <c r="AC7" s="53"/>
      <c r="AD7" s="53"/>
      <c r="AE7" s="53"/>
      <c r="AF7" s="53"/>
      <c r="AG7" s="53"/>
      <c r="AH7" s="53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3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53"/>
      <c r="AA8" s="53"/>
      <c r="AB8" s="53"/>
      <c r="AC8" s="53"/>
      <c r="AD8" s="53"/>
      <c r="AE8" s="53"/>
      <c r="AF8" s="53"/>
      <c r="AG8" s="53"/>
      <c r="AH8" s="53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53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53"/>
      <c r="AA9" s="53"/>
      <c r="AB9" s="53"/>
      <c r="AC9" s="53"/>
      <c r="AD9" s="53"/>
      <c r="AE9" s="53"/>
      <c r="AF9" s="53"/>
      <c r="AG9" s="53"/>
      <c r="AH9" s="53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53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53"/>
      <c r="AA10" s="53"/>
      <c r="AB10" s="53"/>
      <c r="AC10" s="53"/>
      <c r="AD10" s="53"/>
      <c r="AE10" s="53"/>
      <c r="AF10" s="53"/>
      <c r="AG10" s="53"/>
      <c r="AH10" s="53"/>
    </row>
    <row r="11" ht="19.5" customHeight="1">
      <c r="A11" s="10"/>
      <c r="B11" s="153">
        <f>DATE($A$1,$A$2,1)-WEEKDAY(DATE($A$1,$A$2,1))+1</f>
        <v>46173</v>
      </c>
      <c r="C11" s="154">
        <f t="shared" ref="C11:H11" si="4">B11+1</f>
        <v>46174</v>
      </c>
      <c r="D11" s="154">
        <f t="shared" si="4"/>
        <v>46175</v>
      </c>
      <c r="E11" s="154">
        <f t="shared" si="4"/>
        <v>46176</v>
      </c>
      <c r="F11" s="154">
        <f t="shared" si="4"/>
        <v>46177</v>
      </c>
      <c r="G11" s="154">
        <f t="shared" si="4"/>
        <v>46178</v>
      </c>
      <c r="H11" s="155">
        <f t="shared" si="4"/>
        <v>46179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VLOOKUP(J11,'예산'!$B$41:$N$52,7,FALSE)</f>
        <v/>
      </c>
      <c r="M11" s="158">
        <f t="shared" ref="M11:M22" si="7">L11-K11</f>
        <v>0</v>
      </c>
      <c r="N11" s="264">
        <f>VLOOKUP(J11,'5월'!$J$10:$K$23,2,FALSE)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53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53"/>
      <c r="AA11" s="53"/>
      <c r="AB11" s="53"/>
      <c r="AC11" s="53"/>
      <c r="AD11" s="53"/>
      <c r="AE11" s="53"/>
      <c r="AF11" s="53"/>
      <c r="AG11" s="53"/>
      <c r="AH11" s="53"/>
    </row>
    <row r="12" ht="19.5" customHeight="1">
      <c r="A12" s="10"/>
      <c r="B12" s="161" t="str">
        <f t="shared" ref="B12:H12" si="5">IF(MONTH(B11)&lt;&gt;$A$2,"",IF(AND(SUMIF($J$80:$J$300,B11,$R$80:$R$300)=0,B11&lt;=TODAY()),"무지출",SUMIF($J$80:$J$300,B11,$R$80:$R$300)))</f>
        <v/>
      </c>
      <c r="C12" s="161">
        <f t="shared" si="5"/>
        <v>0</v>
      </c>
      <c r="D12" s="161">
        <f t="shared" si="5"/>
        <v>0</v>
      </c>
      <c r="E12" s="161">
        <f t="shared" si="5"/>
        <v>0</v>
      </c>
      <c r="F12" s="161">
        <f t="shared" si="5"/>
        <v>0</v>
      </c>
      <c r="G12" s="161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VLOOKUP(J12,'예산'!$B$41:$N$52,7,FALSE)</f>
        <v/>
      </c>
      <c r="M12" s="158">
        <f t="shared" si="7"/>
        <v>0</v>
      </c>
      <c r="N12" s="264">
        <f>VLOOKUP(J12,'5월'!$J$10:$K$23,2,FALSE)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53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53"/>
      <c r="AA12" s="53"/>
      <c r="AB12" s="53"/>
      <c r="AC12" s="53"/>
      <c r="AD12" s="53"/>
      <c r="AE12" s="53"/>
      <c r="AF12" s="53"/>
      <c r="AG12" s="53"/>
      <c r="AH12" s="53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VLOOKUP(J13,'예산'!$B$41:$N$52,7,FALSE)</f>
        <v/>
      </c>
      <c r="M13" s="158">
        <f t="shared" si="7"/>
        <v>0</v>
      </c>
      <c r="N13" s="264">
        <f>VLOOKUP(J13,'5월'!$J$10:$K$23,2,FALSE)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53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53"/>
      <c r="AA13" s="53"/>
      <c r="AB13" s="53"/>
      <c r="AC13" s="53"/>
      <c r="AD13" s="53"/>
      <c r="AE13" s="53"/>
      <c r="AF13" s="53"/>
      <c r="AG13" s="53"/>
      <c r="AH13" s="53"/>
    </row>
    <row r="14" ht="19.5" customHeight="1">
      <c r="A14" s="10"/>
      <c r="B14" s="153">
        <f t="shared" ref="B14:H14" si="9">B11+7</f>
        <v>46180</v>
      </c>
      <c r="C14" s="154">
        <f t="shared" si="9"/>
        <v>46181</v>
      </c>
      <c r="D14" s="154">
        <f t="shared" si="9"/>
        <v>46182</v>
      </c>
      <c r="E14" s="154">
        <f t="shared" si="9"/>
        <v>46183</v>
      </c>
      <c r="F14" s="154">
        <f t="shared" si="9"/>
        <v>46184</v>
      </c>
      <c r="G14" s="154">
        <f t="shared" si="9"/>
        <v>46185</v>
      </c>
      <c r="H14" s="165">
        <f t="shared" si="9"/>
        <v>46186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VLOOKUP(J14,'예산'!$B$41:$N$52,7,FALSE)</f>
        <v/>
      </c>
      <c r="M14" s="158">
        <f t="shared" si="7"/>
        <v>0</v>
      </c>
      <c r="N14" s="264">
        <f>VLOOKUP(J14,'5월'!$J$10:$K$23,2,FALSE)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53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53"/>
      <c r="AA14" s="53"/>
      <c r="AB14" s="53"/>
      <c r="AC14" s="53"/>
      <c r="AD14" s="53"/>
      <c r="AE14" s="53"/>
      <c r="AF14" s="53"/>
      <c r="AG14" s="53"/>
      <c r="AH14" s="53"/>
    </row>
    <row r="15" ht="19.5" customHeight="1">
      <c r="A15" s="10"/>
      <c r="B15" s="161">
        <f t="shared" ref="B15:H15" si="10">IF(MONTH(B14)&lt;&gt;$A$2,"",IF(AND(SUMIF($J$80:$J$300,B14,$R$80:$R$300)=0,B14&lt;=TODAY()),"무지출",SUMIF($J$80:$J$300,B14,$R$80:$R$300)))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1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VLOOKUP(J15,'예산'!$B$41:$N$52,7,FALSE)</f>
        <v/>
      </c>
      <c r="M15" s="158">
        <f t="shared" si="7"/>
        <v>0</v>
      </c>
      <c r="N15" s="264">
        <f>VLOOKUP(J15,'5월'!$J$10:$K$23,2,FALSE)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53"/>
      <c r="V15" s="171"/>
      <c r="W15" s="171"/>
      <c r="X15" s="171"/>
      <c r="Y15" s="171"/>
      <c r="Z15" s="53"/>
      <c r="AA15" s="53"/>
      <c r="AB15" s="53"/>
      <c r="AC15" s="53"/>
      <c r="AD15" s="53"/>
      <c r="AE15" s="53"/>
      <c r="AF15" s="53"/>
      <c r="AG15" s="53"/>
      <c r="AH15" s="53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VLOOKUP(J16,'예산'!$B$41:$N$52,7,FALSE)</f>
        <v/>
      </c>
      <c r="M16" s="158">
        <f t="shared" si="7"/>
        <v>0</v>
      </c>
      <c r="N16" s="264">
        <f>VLOOKUP(J16,'5월'!$J$10:$K$23,2,FALSE)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53"/>
      <c r="V16" s="171"/>
      <c r="W16" s="171"/>
      <c r="X16" s="171"/>
      <c r="Y16" s="171"/>
      <c r="Z16" s="53"/>
      <c r="AA16" s="53"/>
      <c r="AB16" s="53"/>
      <c r="AC16" s="53"/>
      <c r="AD16" s="53"/>
      <c r="AE16" s="53"/>
      <c r="AF16" s="53"/>
      <c r="AG16" s="53"/>
      <c r="AH16" s="53"/>
    </row>
    <row r="17" ht="19.5" customHeight="1">
      <c r="A17" s="10"/>
      <c r="B17" s="153">
        <f t="shared" ref="B17:H17" si="11">B11+14</f>
        <v>46187</v>
      </c>
      <c r="C17" s="154">
        <f t="shared" si="11"/>
        <v>46188</v>
      </c>
      <c r="D17" s="154">
        <f t="shared" si="11"/>
        <v>46189</v>
      </c>
      <c r="E17" s="154">
        <f t="shared" si="11"/>
        <v>46190</v>
      </c>
      <c r="F17" s="154">
        <f t="shared" si="11"/>
        <v>46191</v>
      </c>
      <c r="G17" s="154">
        <f t="shared" si="11"/>
        <v>46192</v>
      </c>
      <c r="H17" s="165">
        <f t="shared" si="11"/>
        <v>46193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VLOOKUP(J17,'예산'!$B$41:$N$52,7,FALSE)</f>
        <v/>
      </c>
      <c r="M17" s="158">
        <f t="shared" si="7"/>
        <v>0</v>
      </c>
      <c r="N17" s="264">
        <f>VLOOKUP(J17,'5월'!$J$10:$K$23,2,FALSE)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53"/>
      <c r="V17" s="171"/>
      <c r="W17" s="171"/>
      <c r="X17" s="171"/>
      <c r="Y17" s="171"/>
      <c r="Z17" s="53"/>
      <c r="AA17" s="53"/>
      <c r="AB17" s="53"/>
      <c r="AC17" s="53"/>
      <c r="AD17" s="53"/>
      <c r="AE17" s="53"/>
      <c r="AF17" s="53"/>
      <c r="AG17" s="53"/>
      <c r="AH17" s="53"/>
    </row>
    <row r="18" ht="19.5" customHeight="1">
      <c r="A18" s="10"/>
      <c r="B18" s="161">
        <f t="shared" ref="B18:H18" si="12">IF(MONTH(B17)&lt;&gt;$A$2,"",IF(AND(SUMIF($J$80:$J$300,B17,$R$80:$R$300)=0,B17&lt;=TODAY()),"무지출",SUMIF($J$80:$J$300,B17,$R$80:$R$300)))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1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VLOOKUP(J18,'예산'!$B$41:$N$52,7,FALSE)</f>
        <v/>
      </c>
      <c r="M18" s="158">
        <f t="shared" si="7"/>
        <v>0</v>
      </c>
      <c r="N18" s="264">
        <f>VLOOKUP(J18,'5월'!$J$10:$K$23,2,FALSE)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53"/>
      <c r="V18" s="171"/>
      <c r="W18" s="171"/>
      <c r="X18" s="171"/>
      <c r="Y18" s="171"/>
      <c r="Z18" s="53"/>
      <c r="AA18" s="53"/>
      <c r="AB18" s="53"/>
      <c r="AC18" s="53"/>
      <c r="AD18" s="53"/>
      <c r="AE18" s="53"/>
      <c r="AF18" s="53"/>
      <c r="AG18" s="53"/>
      <c r="AH18" s="53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VLOOKUP(J19,'예산'!$B$41:$N$52,7,FALSE)</f>
        <v/>
      </c>
      <c r="M19" s="158">
        <f t="shared" si="7"/>
        <v>0</v>
      </c>
      <c r="N19" s="264">
        <f>VLOOKUP(J19,'5월'!$J$10:$K$23,2,FALSE)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53"/>
      <c r="V19" s="171"/>
      <c r="W19" s="171"/>
      <c r="X19" s="171"/>
      <c r="Y19" s="171"/>
      <c r="Z19" s="53"/>
      <c r="AA19" s="53"/>
      <c r="AB19" s="53"/>
      <c r="AC19" s="53"/>
      <c r="AD19" s="53"/>
      <c r="AE19" s="53"/>
      <c r="AF19" s="53"/>
      <c r="AG19" s="53"/>
      <c r="AH19" s="53"/>
    </row>
    <row r="20" ht="19.5" customHeight="1">
      <c r="A20" s="10"/>
      <c r="B20" s="153">
        <f t="shared" ref="B20:H20" si="13">B11+21</f>
        <v>46194</v>
      </c>
      <c r="C20" s="154">
        <f t="shared" si="13"/>
        <v>46195</v>
      </c>
      <c r="D20" s="154">
        <f t="shared" si="13"/>
        <v>46196</v>
      </c>
      <c r="E20" s="154">
        <f t="shared" si="13"/>
        <v>46197</v>
      </c>
      <c r="F20" s="154">
        <f t="shared" si="13"/>
        <v>46198</v>
      </c>
      <c r="G20" s="154">
        <f t="shared" si="13"/>
        <v>46199</v>
      </c>
      <c r="H20" s="165">
        <f t="shared" si="13"/>
        <v>46200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VLOOKUP(J20,'예산'!$B$41:$N$52,7,FALSE)</f>
        <v/>
      </c>
      <c r="M20" s="158">
        <f t="shared" si="7"/>
        <v>0</v>
      </c>
      <c r="N20" s="264">
        <f>VLOOKUP(J20,'5월'!$J$10:$K$23,2,FALSE)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53"/>
      <c r="V20" s="171"/>
      <c r="W20" s="171"/>
      <c r="X20" s="171"/>
      <c r="Y20" s="171"/>
      <c r="Z20" s="53"/>
      <c r="AA20" s="53"/>
      <c r="AB20" s="53"/>
      <c r="AC20" s="53"/>
      <c r="AD20" s="53"/>
      <c r="AE20" s="53"/>
      <c r="AF20" s="53"/>
      <c r="AG20" s="53"/>
      <c r="AH20" s="53"/>
    </row>
    <row r="21" ht="19.5" customHeight="1">
      <c r="A21" s="10"/>
      <c r="B21" s="161">
        <f t="shared" ref="B21:H21" si="14">IF(MONTH(B20)&lt;&gt;$A$2,"",IF(AND(SUMIF($J$80:$J$300,B20,$R$80:$R$300)=0,B20&lt;=TODAY()),"무지출",SUMIF($J$80:$J$300,B20,$R$80:$R$300)))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1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VLOOKUP(J21,'예산'!$B$41:$N$52,7,FALSE)</f>
        <v/>
      </c>
      <c r="M21" s="158">
        <f t="shared" si="7"/>
        <v>0</v>
      </c>
      <c r="N21" s="264">
        <f>VLOOKUP(J21,'5월'!$J$10:$K$23,2,FALSE)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53"/>
      <c r="V21" s="171"/>
      <c r="W21" s="171"/>
      <c r="X21" s="171"/>
      <c r="Y21" s="171"/>
      <c r="Z21" s="53"/>
      <c r="AA21" s="53"/>
      <c r="AB21" s="53"/>
      <c r="AC21" s="53"/>
      <c r="AD21" s="53"/>
      <c r="AE21" s="53"/>
      <c r="AF21" s="53"/>
      <c r="AG21" s="53"/>
      <c r="AH21" s="53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VLOOKUP(J22,'예산'!$B$41:$N$52,7,FALSE)</f>
        <v/>
      </c>
      <c r="M22" s="179">
        <f t="shared" si="7"/>
        <v>0</v>
      </c>
      <c r="N22" s="268">
        <f>VLOOKUP(J22,'5월'!$J$10:$K$23,2,FALSE)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53"/>
      <c r="V22" s="171"/>
      <c r="W22" s="171"/>
      <c r="X22" s="171"/>
      <c r="Y22" s="171"/>
      <c r="Z22" s="53"/>
      <c r="AA22" s="53"/>
      <c r="AB22" s="53"/>
      <c r="AC22" s="53"/>
      <c r="AD22" s="53"/>
      <c r="AE22" s="53"/>
      <c r="AF22" s="53"/>
      <c r="AG22" s="53"/>
      <c r="AH22" s="53"/>
    </row>
    <row r="23" ht="19.5" customHeight="1">
      <c r="A23" s="10"/>
      <c r="B23" s="153">
        <f t="shared" ref="B23:H23" si="15">B11+28</f>
        <v>46201</v>
      </c>
      <c r="C23" s="154">
        <f t="shared" si="15"/>
        <v>46202</v>
      </c>
      <c r="D23" s="154">
        <f t="shared" si="15"/>
        <v>46203</v>
      </c>
      <c r="E23" s="154">
        <f t="shared" si="15"/>
        <v>46204</v>
      </c>
      <c r="F23" s="154">
        <f t="shared" si="15"/>
        <v>46205</v>
      </c>
      <c r="G23" s="154">
        <f t="shared" si="15"/>
        <v>46206</v>
      </c>
      <c r="H23" s="165">
        <f t="shared" si="15"/>
        <v>46207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53"/>
      <c r="V23" s="171"/>
      <c r="W23" s="171"/>
      <c r="X23" s="171"/>
      <c r="Y23" s="171"/>
      <c r="Z23" s="53"/>
      <c r="AA23" s="53"/>
      <c r="AB23" s="53"/>
      <c r="AC23" s="53"/>
      <c r="AD23" s="53"/>
      <c r="AE23" s="53"/>
      <c r="AF23" s="53"/>
      <c r="AG23" s="53"/>
      <c r="AH23" s="53"/>
    </row>
    <row r="24" ht="19.5" customHeight="1">
      <c r="A24" s="10"/>
      <c r="B24" s="161">
        <f t="shared" ref="B24:H24" si="16">IF(MONTH(B23)&lt;&gt;$A$2,"",IF(AND(SUMIF($J$80:$J$300,B23,$R$80:$R$300)=0,B23&lt;=TODAY()),"무지출",SUMIF($J$80:$J$300,B23,$R$80:$R$300)))</f>
        <v>0</v>
      </c>
      <c r="C24" s="161">
        <f t="shared" si="16"/>
        <v>0</v>
      </c>
      <c r="D24" s="161">
        <f t="shared" si="16"/>
        <v>0</v>
      </c>
      <c r="E24" s="161" t="str">
        <f t="shared" si="16"/>
        <v/>
      </c>
      <c r="F24" s="161" t="str">
        <f t="shared" si="16"/>
        <v/>
      </c>
      <c r="G24" s="161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53"/>
      <c r="V24" s="171"/>
      <c r="W24" s="171"/>
      <c r="X24" s="171"/>
      <c r="Y24" s="171"/>
      <c r="Z24" s="53"/>
      <c r="AA24" s="53"/>
      <c r="AB24" s="53"/>
      <c r="AC24" s="53"/>
      <c r="AD24" s="53"/>
      <c r="AE24" s="53"/>
      <c r="AF24" s="53"/>
      <c r="AG24" s="53"/>
      <c r="AH24" s="53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53"/>
      <c r="V25" s="171"/>
      <c r="W25" s="171"/>
      <c r="X25" s="171"/>
      <c r="Y25" s="171"/>
      <c r="Z25" s="53"/>
      <c r="AA25" s="53"/>
      <c r="AB25" s="53"/>
      <c r="AC25" s="53"/>
      <c r="AD25" s="53"/>
      <c r="AE25" s="53"/>
      <c r="AF25" s="53"/>
      <c r="AG25" s="53"/>
      <c r="AH25" s="53"/>
    </row>
    <row r="26" ht="19.5" customHeight="1">
      <c r="A26" s="10"/>
      <c r="B26" s="153">
        <f t="shared" ref="B26:H26" si="17">B11+35</f>
        <v>46208</v>
      </c>
      <c r="C26" s="154">
        <f t="shared" si="17"/>
        <v>46209</v>
      </c>
      <c r="D26" s="154">
        <f t="shared" si="17"/>
        <v>46210</v>
      </c>
      <c r="E26" s="154">
        <f t="shared" si="17"/>
        <v>46211</v>
      </c>
      <c r="F26" s="154">
        <f t="shared" si="17"/>
        <v>46212</v>
      </c>
      <c r="G26" s="154">
        <f t="shared" si="17"/>
        <v>46213</v>
      </c>
      <c r="H26" s="165">
        <f t="shared" si="17"/>
        <v>46214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53"/>
      <c r="V26" s="171"/>
      <c r="W26" s="171"/>
      <c r="X26" s="171"/>
      <c r="Y26" s="171"/>
      <c r="Z26" s="53"/>
      <c r="AA26" s="53"/>
      <c r="AB26" s="53"/>
      <c r="AC26" s="53"/>
      <c r="AD26" s="53"/>
      <c r="AE26" s="53"/>
      <c r="AF26" s="53"/>
      <c r="AG26" s="53"/>
      <c r="AH26" s="53"/>
    </row>
    <row r="27" ht="19.5" customHeight="1">
      <c r="A27" s="10"/>
      <c r="B27" s="161" t="str">
        <f t="shared" ref="B27:H27" si="18">IF(MONTH(B26)&lt;&gt;$A$2,"",IF(AND(SUMIF($J$80:$J$300,B26,$R$80:$R$300)=0,B26&lt;=TODAY()),"무지출",SUMIF($J$80:$J$300,B26,$R$80:$R$300)))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53"/>
      <c r="V27" s="171"/>
      <c r="W27" s="171"/>
      <c r="X27" s="171"/>
      <c r="Y27" s="171"/>
      <c r="Z27" s="53"/>
      <c r="AA27" s="53"/>
      <c r="AB27" s="53"/>
      <c r="AC27" s="53"/>
      <c r="AD27" s="53"/>
      <c r="AE27" s="53"/>
      <c r="AF27" s="53"/>
      <c r="AG27" s="53"/>
      <c r="AH27" s="53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53"/>
      <c r="V28" s="171"/>
      <c r="W28" s="171"/>
      <c r="X28" s="171"/>
      <c r="Y28" s="171"/>
      <c r="Z28" s="53"/>
      <c r="AA28" s="53"/>
      <c r="AB28" s="53"/>
      <c r="AC28" s="53"/>
      <c r="AD28" s="53"/>
      <c r="AE28" s="53"/>
      <c r="AF28" s="53"/>
      <c r="AG28" s="53"/>
      <c r="AH28" s="53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53"/>
      <c r="V32" s="343"/>
      <c r="W32" s="344"/>
      <c r="X32" s="185"/>
      <c r="Y32" s="345"/>
      <c r="Z32" s="346"/>
      <c r="AA32" s="347"/>
      <c r="AB32" s="53"/>
      <c r="AC32" s="344"/>
      <c r="AD32" s="344"/>
      <c r="AE32" s="344"/>
      <c r="AF32" s="53"/>
      <c r="AG32" s="53"/>
      <c r="AH32" s="53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187" t="s">
        <v>188</v>
      </c>
      <c r="R33" s="23" t="s">
        <v>189</v>
      </c>
      <c r="S33" s="188" t="s">
        <v>190</v>
      </c>
      <c r="T33" s="191"/>
      <c r="U33" s="53"/>
      <c r="V33" s="348"/>
      <c r="W33" s="344"/>
      <c r="X33" s="348"/>
      <c r="Y33" s="348"/>
      <c r="Z33" s="348"/>
      <c r="AA33" s="348"/>
      <c r="AB33" s="348"/>
      <c r="AC33" s="348"/>
      <c r="AD33" s="348"/>
      <c r="AE33" s="348"/>
      <c r="AF33" s="348"/>
      <c r="AG33" s="53"/>
      <c r="AH33" s="53"/>
    </row>
    <row r="34" ht="18.0" customHeight="1">
      <c r="A34" s="10"/>
      <c r="B34" s="198"/>
      <c r="C34" s="209"/>
      <c r="D34" s="209"/>
      <c r="E34" s="234"/>
      <c r="F34" s="349"/>
      <c r="G34" s="235"/>
      <c r="H34" s="197"/>
      <c r="I34" s="129"/>
      <c r="J34" s="198"/>
      <c r="K34" s="209"/>
      <c r="L34" s="193"/>
      <c r="M34" s="193"/>
      <c r="N34" s="199"/>
      <c r="O34" s="200"/>
      <c r="P34" s="244"/>
      <c r="Q34" s="211"/>
      <c r="R34" s="203" t="str">
        <f t="shared" ref="R34:R53" si="19">IF(P34="","",P34-Q34)</f>
        <v/>
      </c>
      <c r="S34" s="199"/>
      <c r="T34" s="338"/>
      <c r="U34" s="53"/>
      <c r="V34" s="350"/>
      <c r="W34" s="351"/>
      <c r="X34" s="352"/>
      <c r="Y34" s="353"/>
      <c r="Z34" s="353"/>
      <c r="AA34" s="353"/>
      <c r="AB34" s="354"/>
      <c r="AC34" s="355"/>
      <c r="AD34" s="356"/>
      <c r="AE34" s="350"/>
      <c r="AF34" s="354"/>
      <c r="AG34" s="53"/>
      <c r="AH34" s="53"/>
    </row>
    <row r="35" ht="18.0" customHeight="1">
      <c r="A35" s="10"/>
      <c r="B35" s="198"/>
      <c r="C35" s="209"/>
      <c r="D35" s="209"/>
      <c r="E35" s="234"/>
      <c r="F35" s="349"/>
      <c r="G35" s="235"/>
      <c r="H35" s="201"/>
      <c r="I35" s="129"/>
      <c r="J35" s="198"/>
      <c r="K35" s="209"/>
      <c r="L35" s="193"/>
      <c r="M35" s="209"/>
      <c r="N35" s="199"/>
      <c r="O35" s="200"/>
      <c r="P35" s="244"/>
      <c r="Q35" s="211"/>
      <c r="R35" s="203" t="str">
        <f t="shared" si="19"/>
        <v/>
      </c>
      <c r="S35" s="199"/>
      <c r="T35" s="338"/>
      <c r="U35" s="53"/>
      <c r="V35" s="350"/>
      <c r="W35" s="351"/>
      <c r="X35" s="352"/>
      <c r="Y35" s="353"/>
      <c r="Z35" s="353"/>
      <c r="AA35" s="353"/>
      <c r="AB35" s="354"/>
      <c r="AC35" s="355"/>
      <c r="AD35" s="356"/>
      <c r="AE35" s="350"/>
      <c r="AF35" s="354"/>
      <c r="AG35" s="53"/>
      <c r="AH35" s="53"/>
    </row>
    <row r="36" ht="18.0" customHeight="1">
      <c r="A36" s="10"/>
      <c r="B36" s="198"/>
      <c r="C36" s="77"/>
      <c r="D36" s="77"/>
      <c r="E36" s="199"/>
      <c r="F36" s="357"/>
      <c r="G36" s="200"/>
      <c r="H36" s="201"/>
      <c r="I36" s="129"/>
      <c r="J36" s="198"/>
      <c r="K36" s="209"/>
      <c r="L36" s="209"/>
      <c r="M36" s="209"/>
      <c r="N36" s="199"/>
      <c r="O36" s="200"/>
      <c r="P36" s="244"/>
      <c r="Q36" s="211"/>
      <c r="R36" s="203" t="str">
        <f t="shared" si="19"/>
        <v/>
      </c>
      <c r="S36" s="199"/>
      <c r="T36" s="338"/>
      <c r="U36" s="53"/>
      <c r="V36" s="350"/>
      <c r="W36" s="351"/>
      <c r="X36" s="352"/>
      <c r="Y36" s="353"/>
      <c r="Z36" s="353"/>
      <c r="AA36" s="353"/>
      <c r="AB36" s="354"/>
      <c r="AC36" s="355"/>
      <c r="AD36" s="356"/>
      <c r="AE36" s="350"/>
      <c r="AF36" s="354"/>
      <c r="AG36" s="53"/>
      <c r="AH36" s="53"/>
    </row>
    <row r="37" ht="18.0" customHeight="1">
      <c r="A37" s="10"/>
      <c r="B37" s="198"/>
      <c r="C37" s="77"/>
      <c r="D37" s="77"/>
      <c r="E37" s="199"/>
      <c r="F37" s="357"/>
      <c r="G37" s="200"/>
      <c r="H37" s="201"/>
      <c r="I37" s="129"/>
      <c r="J37" s="198"/>
      <c r="K37" s="209"/>
      <c r="L37" s="209"/>
      <c r="M37" s="209"/>
      <c r="N37" s="199"/>
      <c r="O37" s="200"/>
      <c r="P37" s="244"/>
      <c r="Q37" s="211"/>
      <c r="R37" s="203" t="str">
        <f t="shared" si="19"/>
        <v/>
      </c>
      <c r="S37" s="199"/>
      <c r="T37" s="338"/>
      <c r="U37" s="53"/>
      <c r="V37" s="350"/>
      <c r="W37" s="351"/>
      <c r="X37" s="352"/>
      <c r="Y37" s="353"/>
      <c r="Z37" s="353"/>
      <c r="AA37" s="353"/>
      <c r="AB37" s="354"/>
      <c r="AC37" s="355"/>
      <c r="AD37" s="356"/>
      <c r="AE37" s="350"/>
      <c r="AF37" s="354"/>
      <c r="AG37" s="53"/>
      <c r="AH37" s="53"/>
    </row>
    <row r="38" ht="18.0" customHeight="1">
      <c r="A38" s="10"/>
      <c r="B38" s="198"/>
      <c r="C38" s="77"/>
      <c r="D38" s="77"/>
      <c r="E38" s="199"/>
      <c r="F38" s="357"/>
      <c r="G38" s="200"/>
      <c r="H38" s="201"/>
      <c r="I38" s="129"/>
      <c r="J38" s="198"/>
      <c r="K38" s="209"/>
      <c r="L38" s="209"/>
      <c r="M38" s="209"/>
      <c r="N38" s="199"/>
      <c r="O38" s="200"/>
      <c r="P38" s="244"/>
      <c r="Q38" s="211"/>
      <c r="R38" s="203" t="str">
        <f t="shared" si="19"/>
        <v/>
      </c>
      <c r="S38" s="199"/>
      <c r="T38" s="338"/>
      <c r="U38" s="53"/>
      <c r="V38" s="350"/>
      <c r="W38" s="351"/>
      <c r="X38" s="352"/>
      <c r="Y38" s="353"/>
      <c r="Z38" s="353"/>
      <c r="AA38" s="353"/>
      <c r="AB38" s="354"/>
      <c r="AC38" s="355"/>
      <c r="AD38" s="356"/>
      <c r="AE38" s="350"/>
      <c r="AF38" s="354"/>
      <c r="AG38" s="53"/>
      <c r="AH38" s="53"/>
    </row>
    <row r="39" ht="18.0" customHeight="1">
      <c r="A39" s="10"/>
      <c r="B39" s="198"/>
      <c r="C39" s="77"/>
      <c r="D39" s="77"/>
      <c r="E39" s="199"/>
      <c r="F39" s="357"/>
      <c r="G39" s="200"/>
      <c r="H39" s="201"/>
      <c r="I39" s="129"/>
      <c r="J39" s="198"/>
      <c r="K39" s="209"/>
      <c r="L39" s="209"/>
      <c r="M39" s="209"/>
      <c r="N39" s="199"/>
      <c r="O39" s="200"/>
      <c r="P39" s="244"/>
      <c r="Q39" s="211"/>
      <c r="R39" s="203" t="str">
        <f t="shared" si="19"/>
        <v/>
      </c>
      <c r="S39" s="199"/>
      <c r="T39" s="338"/>
      <c r="U39" s="53"/>
      <c r="V39" s="350"/>
      <c r="W39" s="351"/>
      <c r="X39" s="352"/>
      <c r="Y39" s="353"/>
      <c r="Z39" s="353"/>
      <c r="AA39" s="353"/>
      <c r="AB39" s="354"/>
      <c r="AC39" s="355"/>
      <c r="AD39" s="356"/>
      <c r="AE39" s="350"/>
      <c r="AF39" s="354"/>
      <c r="AG39" s="53"/>
      <c r="AH39" s="53"/>
    </row>
    <row r="40" ht="18.0" customHeight="1">
      <c r="A40" s="10"/>
      <c r="B40" s="198"/>
      <c r="C40" s="77"/>
      <c r="D40" s="77"/>
      <c r="E40" s="199"/>
      <c r="F40" s="357"/>
      <c r="G40" s="200"/>
      <c r="H40" s="201"/>
      <c r="I40" s="129"/>
      <c r="J40" s="198"/>
      <c r="K40" s="209"/>
      <c r="L40" s="209"/>
      <c r="M40" s="209"/>
      <c r="N40" s="199"/>
      <c r="O40" s="200"/>
      <c r="P40" s="212"/>
      <c r="Q40" s="211"/>
      <c r="R40" s="203" t="str">
        <f t="shared" si="19"/>
        <v/>
      </c>
      <c r="S40" s="199"/>
      <c r="T40" s="338"/>
      <c r="U40" s="53"/>
      <c r="V40" s="350"/>
      <c r="W40" s="351"/>
      <c r="X40" s="352"/>
      <c r="Y40" s="353"/>
      <c r="Z40" s="353"/>
      <c r="AA40" s="353"/>
      <c r="AB40" s="354"/>
      <c r="AC40" s="355"/>
      <c r="AD40" s="356"/>
      <c r="AE40" s="350"/>
      <c r="AF40" s="354"/>
      <c r="AG40" s="53"/>
      <c r="AH40" s="53"/>
    </row>
    <row r="41" ht="18.0" customHeight="1">
      <c r="A41" s="10"/>
      <c r="B41" s="198"/>
      <c r="C41" s="77"/>
      <c r="D41" s="77"/>
      <c r="E41" s="199"/>
      <c r="F41" s="357"/>
      <c r="G41" s="200"/>
      <c r="H41" s="201"/>
      <c r="I41" s="129"/>
      <c r="J41" s="198"/>
      <c r="K41" s="209"/>
      <c r="L41" s="209"/>
      <c r="M41" s="209"/>
      <c r="N41" s="199"/>
      <c r="O41" s="200"/>
      <c r="P41" s="212"/>
      <c r="Q41" s="211"/>
      <c r="R41" s="203" t="str">
        <f t="shared" si="19"/>
        <v/>
      </c>
      <c r="S41" s="199"/>
      <c r="T41" s="338"/>
      <c r="U41" s="53"/>
      <c r="V41" s="350"/>
      <c r="W41" s="351"/>
      <c r="X41" s="352"/>
      <c r="Y41" s="353"/>
      <c r="Z41" s="353"/>
      <c r="AA41" s="353"/>
      <c r="AB41" s="354"/>
      <c r="AC41" s="355"/>
      <c r="AD41" s="356"/>
      <c r="AE41" s="350"/>
      <c r="AF41" s="354"/>
      <c r="AG41" s="53"/>
      <c r="AH41" s="53"/>
    </row>
    <row r="42" ht="18.0" customHeight="1">
      <c r="A42" s="10"/>
      <c r="B42" s="198"/>
      <c r="C42" s="77"/>
      <c r="D42" s="77"/>
      <c r="E42" s="199"/>
      <c r="F42" s="357"/>
      <c r="G42" s="200"/>
      <c r="H42" s="201"/>
      <c r="I42" s="129"/>
      <c r="J42" s="198"/>
      <c r="K42" s="209"/>
      <c r="L42" s="209"/>
      <c r="M42" s="209"/>
      <c r="N42" s="199"/>
      <c r="O42" s="200"/>
      <c r="P42" s="212"/>
      <c r="Q42" s="211"/>
      <c r="R42" s="203" t="str">
        <f t="shared" si="19"/>
        <v/>
      </c>
      <c r="S42" s="202"/>
      <c r="T42" s="338"/>
      <c r="U42" s="53"/>
      <c r="V42" s="350"/>
      <c r="W42" s="351"/>
      <c r="X42" s="352"/>
      <c r="Y42" s="353"/>
      <c r="Z42" s="353"/>
      <c r="AA42" s="353"/>
      <c r="AB42" s="354"/>
      <c r="AC42" s="355"/>
      <c r="AD42" s="356"/>
      <c r="AE42" s="350"/>
      <c r="AF42" s="354"/>
      <c r="AG42" s="53"/>
      <c r="AH42" s="53"/>
    </row>
    <row r="43" ht="18.0" customHeight="1">
      <c r="A43" s="10"/>
      <c r="B43" s="198"/>
      <c r="C43" s="77"/>
      <c r="D43" s="77"/>
      <c r="E43" s="199"/>
      <c r="F43" s="357"/>
      <c r="G43" s="200"/>
      <c r="H43" s="201"/>
      <c r="I43" s="129"/>
      <c r="J43" s="198"/>
      <c r="K43" s="209"/>
      <c r="L43" s="209"/>
      <c r="M43" s="209"/>
      <c r="N43" s="199"/>
      <c r="O43" s="200"/>
      <c r="P43" s="212"/>
      <c r="Q43" s="211"/>
      <c r="R43" s="203" t="str">
        <f t="shared" si="19"/>
        <v/>
      </c>
      <c r="S43" s="202"/>
      <c r="T43" s="338"/>
      <c r="U43" s="53"/>
      <c r="V43" s="350"/>
      <c r="W43" s="351"/>
      <c r="X43" s="352"/>
      <c r="Y43" s="353"/>
      <c r="Z43" s="353"/>
      <c r="AA43" s="353"/>
      <c r="AB43" s="354"/>
      <c r="AC43" s="355"/>
      <c r="AD43" s="356"/>
      <c r="AE43" s="350"/>
      <c r="AF43" s="354"/>
      <c r="AG43" s="53"/>
      <c r="AH43" s="53"/>
    </row>
    <row r="44" ht="18.0" customHeight="1">
      <c r="A44" s="10"/>
      <c r="B44" s="198"/>
      <c r="C44" s="77"/>
      <c r="D44" s="77"/>
      <c r="E44" s="199"/>
      <c r="F44" s="357"/>
      <c r="G44" s="200"/>
      <c r="H44" s="201"/>
      <c r="I44" s="129"/>
      <c r="J44" s="198"/>
      <c r="K44" s="209"/>
      <c r="L44" s="209"/>
      <c r="M44" s="209"/>
      <c r="N44" s="199"/>
      <c r="O44" s="200"/>
      <c r="P44" s="212"/>
      <c r="Q44" s="211"/>
      <c r="R44" s="203" t="str">
        <f t="shared" si="19"/>
        <v/>
      </c>
      <c r="S44" s="202"/>
      <c r="T44" s="338"/>
      <c r="U44" s="53"/>
      <c r="V44" s="350"/>
      <c r="W44" s="351"/>
      <c r="X44" s="352"/>
      <c r="Y44" s="353"/>
      <c r="Z44" s="353"/>
      <c r="AA44" s="353"/>
      <c r="AB44" s="354"/>
      <c r="AC44" s="355"/>
      <c r="AD44" s="356"/>
      <c r="AE44" s="350"/>
      <c r="AF44" s="354"/>
      <c r="AG44" s="53"/>
      <c r="AH44" s="53"/>
    </row>
    <row r="45" ht="18.0" customHeight="1">
      <c r="A45" s="10"/>
      <c r="B45" s="198"/>
      <c r="C45" s="77"/>
      <c r="D45" s="77"/>
      <c r="E45" s="199"/>
      <c r="F45" s="357"/>
      <c r="G45" s="200"/>
      <c r="H45" s="201"/>
      <c r="I45" s="129"/>
      <c r="J45" s="198"/>
      <c r="K45" s="209"/>
      <c r="L45" s="209"/>
      <c r="M45" s="209"/>
      <c r="N45" s="199"/>
      <c r="O45" s="200"/>
      <c r="P45" s="212"/>
      <c r="Q45" s="358"/>
      <c r="R45" s="203" t="str">
        <f t="shared" si="19"/>
        <v/>
      </c>
      <c r="S45" s="202"/>
      <c r="T45" s="338"/>
      <c r="U45" s="53"/>
      <c r="V45" s="350"/>
      <c r="W45" s="351"/>
      <c r="X45" s="352"/>
      <c r="Y45" s="353"/>
      <c r="Z45" s="353"/>
      <c r="AA45" s="353"/>
      <c r="AB45" s="354"/>
      <c r="AC45" s="355"/>
      <c r="AD45" s="356"/>
      <c r="AE45" s="350"/>
      <c r="AF45" s="354"/>
      <c r="AG45" s="53"/>
      <c r="AH45" s="53"/>
    </row>
    <row r="46" ht="18.0" customHeight="1">
      <c r="A46" s="10"/>
      <c r="B46" s="198"/>
      <c r="C46" s="77"/>
      <c r="D46" s="77"/>
      <c r="E46" s="199"/>
      <c r="F46" s="357"/>
      <c r="G46" s="200"/>
      <c r="H46" s="201"/>
      <c r="I46" s="129"/>
      <c r="J46" s="213"/>
      <c r="K46" s="209"/>
      <c r="L46" s="209"/>
      <c r="M46" s="209"/>
      <c r="N46" s="199"/>
      <c r="O46" s="200"/>
      <c r="P46" s="212"/>
      <c r="Q46" s="358"/>
      <c r="R46" s="203" t="str">
        <f t="shared" si="19"/>
        <v/>
      </c>
      <c r="S46" s="202"/>
      <c r="T46" s="338"/>
      <c r="U46" s="53"/>
      <c r="V46" s="350"/>
      <c r="W46" s="351"/>
      <c r="X46" s="352"/>
      <c r="Y46" s="353"/>
      <c r="Z46" s="353"/>
      <c r="AA46" s="353"/>
      <c r="AB46" s="354"/>
      <c r="AC46" s="355"/>
      <c r="AD46" s="356"/>
      <c r="AE46" s="350"/>
      <c r="AF46" s="354"/>
      <c r="AG46" s="53"/>
      <c r="AH46" s="53"/>
    </row>
    <row r="47" ht="18.0" customHeight="1">
      <c r="A47" s="10"/>
      <c r="B47" s="198"/>
      <c r="C47" s="77"/>
      <c r="D47" s="77"/>
      <c r="E47" s="199"/>
      <c r="F47" s="357"/>
      <c r="G47" s="200"/>
      <c r="H47" s="201"/>
      <c r="I47" s="129"/>
      <c r="J47" s="213"/>
      <c r="K47" s="209"/>
      <c r="L47" s="209"/>
      <c r="M47" s="209"/>
      <c r="N47" s="199"/>
      <c r="O47" s="200"/>
      <c r="P47" s="212"/>
      <c r="Q47" s="358"/>
      <c r="R47" s="203" t="str">
        <f t="shared" si="19"/>
        <v/>
      </c>
      <c r="S47" s="202"/>
      <c r="T47" s="338"/>
      <c r="U47" s="53"/>
      <c r="V47" s="350"/>
      <c r="W47" s="351"/>
      <c r="X47" s="352"/>
      <c r="Y47" s="353"/>
      <c r="Z47" s="353"/>
      <c r="AA47" s="353"/>
      <c r="AB47" s="354"/>
      <c r="AC47" s="355"/>
      <c r="AD47" s="356"/>
      <c r="AE47" s="350"/>
      <c r="AF47" s="354"/>
      <c r="AG47" s="53"/>
      <c r="AH47" s="53"/>
    </row>
    <row r="48" ht="18.0" customHeight="1">
      <c r="A48" s="10"/>
      <c r="B48" s="198"/>
      <c r="C48" s="77"/>
      <c r="D48" s="77"/>
      <c r="E48" s="199"/>
      <c r="F48" s="357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358"/>
      <c r="R48" s="203" t="str">
        <f t="shared" si="19"/>
        <v/>
      </c>
      <c r="S48" s="202"/>
      <c r="T48" s="338"/>
      <c r="U48" s="53"/>
      <c r="V48" s="350"/>
      <c r="W48" s="351"/>
      <c r="X48" s="352"/>
      <c r="Y48" s="353"/>
      <c r="Z48" s="353"/>
      <c r="AA48" s="353"/>
      <c r="AB48" s="354"/>
      <c r="AC48" s="355"/>
      <c r="AD48" s="356"/>
      <c r="AE48" s="350"/>
      <c r="AF48" s="354"/>
      <c r="AG48" s="53"/>
      <c r="AH48" s="53"/>
    </row>
    <row r="49" ht="18.0" customHeight="1">
      <c r="A49" s="10"/>
      <c r="B49" s="198"/>
      <c r="C49" s="77"/>
      <c r="D49" s="77"/>
      <c r="E49" s="199"/>
      <c r="F49" s="357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358"/>
      <c r="R49" s="203" t="str">
        <f t="shared" si="19"/>
        <v/>
      </c>
      <c r="S49" s="202"/>
      <c r="T49" s="338"/>
      <c r="U49" s="53"/>
      <c r="V49" s="350"/>
      <c r="W49" s="351"/>
      <c r="X49" s="352"/>
      <c r="Y49" s="353"/>
      <c r="Z49" s="353"/>
      <c r="AA49" s="353"/>
      <c r="AB49" s="354"/>
      <c r="AC49" s="355"/>
      <c r="AD49" s="356"/>
      <c r="AE49" s="350"/>
      <c r="AF49" s="354"/>
      <c r="AG49" s="53"/>
      <c r="AH49" s="53"/>
    </row>
    <row r="50" ht="18.0" customHeight="1">
      <c r="A50" s="10"/>
      <c r="B50" s="198"/>
      <c r="C50" s="77"/>
      <c r="D50" s="77"/>
      <c r="E50" s="199"/>
      <c r="F50" s="357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358"/>
      <c r="R50" s="203" t="str">
        <f t="shared" si="19"/>
        <v/>
      </c>
      <c r="S50" s="202"/>
      <c r="T50" s="338"/>
      <c r="U50" s="53"/>
      <c r="V50" s="350"/>
      <c r="W50" s="351"/>
      <c r="X50" s="352"/>
      <c r="Y50" s="353"/>
      <c r="Z50" s="353"/>
      <c r="AA50" s="353"/>
      <c r="AB50" s="354"/>
      <c r="AC50" s="355"/>
      <c r="AD50" s="356"/>
      <c r="AE50" s="350"/>
      <c r="AF50" s="354"/>
      <c r="AG50" s="53"/>
      <c r="AH50" s="53"/>
    </row>
    <row r="51" ht="18.0" customHeight="1">
      <c r="A51" s="10"/>
      <c r="B51" s="198"/>
      <c r="C51" s="77"/>
      <c r="D51" s="77"/>
      <c r="E51" s="199"/>
      <c r="F51" s="357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358"/>
      <c r="R51" s="203" t="str">
        <f t="shared" si="19"/>
        <v/>
      </c>
      <c r="S51" s="202"/>
      <c r="T51" s="338"/>
      <c r="U51" s="53"/>
      <c r="V51" s="350"/>
      <c r="W51" s="351"/>
      <c r="X51" s="352"/>
      <c r="Y51" s="353"/>
      <c r="Z51" s="353"/>
      <c r="AA51" s="353"/>
      <c r="AB51" s="354"/>
      <c r="AC51" s="355"/>
      <c r="AD51" s="356"/>
      <c r="AE51" s="350"/>
      <c r="AF51" s="354"/>
      <c r="AG51" s="53"/>
      <c r="AH51" s="53"/>
    </row>
    <row r="52" ht="18.0" customHeight="1">
      <c r="A52" s="10"/>
      <c r="B52" s="198"/>
      <c r="C52" s="77"/>
      <c r="D52" s="77"/>
      <c r="E52" s="199"/>
      <c r="F52" s="357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358"/>
      <c r="R52" s="203" t="str">
        <f t="shared" si="19"/>
        <v/>
      </c>
      <c r="S52" s="202"/>
      <c r="T52" s="338"/>
      <c r="U52" s="53"/>
      <c r="V52" s="350"/>
      <c r="W52" s="351"/>
      <c r="X52" s="352"/>
      <c r="Y52" s="353"/>
      <c r="Z52" s="353"/>
      <c r="AA52" s="353"/>
      <c r="AB52" s="354"/>
      <c r="AC52" s="355"/>
      <c r="AD52" s="356"/>
      <c r="AE52" s="350"/>
      <c r="AF52" s="354"/>
      <c r="AG52" s="53"/>
      <c r="AH52" s="53"/>
    </row>
    <row r="53" ht="18.0" customHeight="1">
      <c r="A53" s="10"/>
      <c r="B53" s="198"/>
      <c r="C53" s="77"/>
      <c r="D53" s="77"/>
      <c r="E53" s="199"/>
      <c r="F53" s="357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358"/>
      <c r="R53" s="203" t="str">
        <f t="shared" si="19"/>
        <v/>
      </c>
      <c r="S53" s="202"/>
      <c r="T53" s="338"/>
      <c r="U53" s="53"/>
      <c r="V53" s="350"/>
      <c r="W53" s="351"/>
      <c r="X53" s="352"/>
      <c r="Y53" s="353"/>
      <c r="Z53" s="353"/>
      <c r="AA53" s="353"/>
      <c r="AB53" s="354"/>
      <c r="AC53" s="355"/>
      <c r="AD53" s="356"/>
      <c r="AE53" s="350"/>
      <c r="AF53" s="354"/>
      <c r="AG53" s="53"/>
      <c r="AH53" s="53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220"/>
      <c r="U54" s="53"/>
      <c r="V54" s="350"/>
      <c r="W54" s="351"/>
      <c r="X54" s="352"/>
      <c r="Y54" s="353"/>
      <c r="Z54" s="353"/>
      <c r="AA54" s="353"/>
      <c r="AB54" s="354"/>
      <c r="AC54" s="355"/>
      <c r="AD54" s="356"/>
      <c r="AE54" s="350"/>
      <c r="AF54" s="354"/>
      <c r="AG54" s="53"/>
      <c r="AH54" s="53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10"/>
      <c r="K55" s="222" t="s">
        <v>191</v>
      </c>
      <c r="L55" s="223">
        <f>'예산'!H40</f>
        <v>0</v>
      </c>
      <c r="M55" s="219"/>
      <c r="N55" s="219"/>
      <c r="O55" s="221"/>
      <c r="P55" s="221"/>
      <c r="Q55" s="221"/>
      <c r="R55" s="133"/>
      <c r="S55" s="134"/>
      <c r="T55" s="217"/>
      <c r="U55" s="53"/>
      <c r="V55" s="350"/>
      <c r="W55" s="351"/>
      <c r="X55" s="53"/>
      <c r="Y55" s="185"/>
      <c r="Z55" s="359"/>
      <c r="AA55" s="346"/>
      <c r="AB55" s="354"/>
      <c r="AC55" s="355"/>
      <c r="AD55" s="356"/>
      <c r="AE55" s="350"/>
      <c r="AF55" s="356"/>
      <c r="AG55" s="53"/>
      <c r="AH55" s="53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294"/>
      <c r="Q56" s="294"/>
      <c r="R56" s="133"/>
      <c r="S56" s="134"/>
      <c r="T56" s="230"/>
      <c r="U56" s="53"/>
      <c r="V56" s="360"/>
      <c r="W56" s="344"/>
      <c r="X56" s="361"/>
      <c r="Y56" s="185"/>
      <c r="Z56" s="359"/>
      <c r="AA56" s="346"/>
      <c r="AB56" s="362"/>
      <c r="AC56" s="363"/>
      <c r="AD56" s="364"/>
      <c r="AE56" s="360"/>
      <c r="AF56" s="346"/>
      <c r="AG56" s="53"/>
      <c r="AH56" s="53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187" t="s">
        <v>187</v>
      </c>
      <c r="Q57" s="187" t="s">
        <v>188</v>
      </c>
      <c r="R57" s="23" t="s">
        <v>189</v>
      </c>
      <c r="S57" s="23" t="s">
        <v>195</v>
      </c>
      <c r="T57" s="24" t="s">
        <v>190</v>
      </c>
      <c r="U57" s="53"/>
      <c r="V57" s="365"/>
      <c r="W57" s="344"/>
      <c r="X57" s="348"/>
      <c r="Y57" s="348"/>
      <c r="Z57" s="348"/>
      <c r="AA57" s="348"/>
      <c r="AB57" s="348"/>
      <c r="AC57" s="366"/>
      <c r="AD57" s="348"/>
      <c r="AE57" s="365"/>
      <c r="AF57" s="348"/>
      <c r="AG57" s="53"/>
      <c r="AH57" s="53"/>
    </row>
    <row r="58" ht="18.0" customHeight="1">
      <c r="A58" s="10"/>
      <c r="B58" s="198"/>
      <c r="C58" s="77"/>
      <c r="D58" s="77"/>
      <c r="E58" s="199"/>
      <c r="F58" s="357"/>
      <c r="G58" s="200"/>
      <c r="H58" s="201"/>
      <c r="I58" s="129"/>
      <c r="J58" s="198"/>
      <c r="K58" s="209"/>
      <c r="L58" s="209"/>
      <c r="M58" s="209"/>
      <c r="N58" s="234"/>
      <c r="O58" s="235"/>
      <c r="P58" s="243"/>
      <c r="Q58" s="367"/>
      <c r="R58" s="238" t="str">
        <f t="shared" ref="R58:R77" si="20">IF(P58="","",P58-Q58)</f>
        <v/>
      </c>
      <c r="S58" s="238" t="str">
        <f>IF(R58="","",L55-R58)</f>
        <v/>
      </c>
      <c r="T58" s="234"/>
      <c r="U58" s="53"/>
      <c r="V58" s="350"/>
      <c r="W58" s="351"/>
      <c r="X58" s="352"/>
      <c r="Y58" s="353"/>
      <c r="Z58" s="353"/>
      <c r="AA58" s="353"/>
      <c r="AB58" s="354"/>
      <c r="AC58" s="355"/>
      <c r="AD58" s="356"/>
      <c r="AE58" s="350"/>
      <c r="AF58" s="354"/>
      <c r="AG58" s="53"/>
      <c r="AH58" s="53"/>
    </row>
    <row r="59" ht="18.0" customHeight="1">
      <c r="A59" s="10"/>
      <c r="B59" s="198"/>
      <c r="C59" s="77"/>
      <c r="D59" s="77"/>
      <c r="E59" s="199"/>
      <c r="F59" s="357"/>
      <c r="G59" s="200"/>
      <c r="H59" s="201"/>
      <c r="I59" s="129"/>
      <c r="J59" s="198"/>
      <c r="K59" s="209"/>
      <c r="L59" s="209"/>
      <c r="M59" s="209"/>
      <c r="N59" s="234"/>
      <c r="O59" s="235"/>
      <c r="P59" s="243"/>
      <c r="Q59" s="367"/>
      <c r="R59" s="238" t="str">
        <f t="shared" si="20"/>
        <v/>
      </c>
      <c r="S59" s="238" t="str">
        <f t="shared" ref="S59:S77" si="21">IF(R59="","",S58-R59)</f>
        <v/>
      </c>
      <c r="T59" s="234"/>
      <c r="U59" s="53"/>
      <c r="V59" s="350"/>
      <c r="W59" s="351"/>
      <c r="X59" s="352"/>
      <c r="Y59" s="353"/>
      <c r="Z59" s="353"/>
      <c r="AA59" s="353"/>
      <c r="AB59" s="354"/>
      <c r="AC59" s="355"/>
      <c r="AD59" s="356"/>
      <c r="AE59" s="350"/>
      <c r="AF59" s="354"/>
      <c r="AG59" s="53"/>
      <c r="AH59" s="53"/>
    </row>
    <row r="60" ht="18.0" customHeight="1">
      <c r="A60" s="10"/>
      <c r="B60" s="198"/>
      <c r="C60" s="77"/>
      <c r="D60" s="77"/>
      <c r="E60" s="199"/>
      <c r="F60" s="357"/>
      <c r="G60" s="200"/>
      <c r="H60" s="201"/>
      <c r="I60" s="129"/>
      <c r="J60" s="198"/>
      <c r="K60" s="77"/>
      <c r="L60" s="77"/>
      <c r="M60" s="77"/>
      <c r="N60" s="199"/>
      <c r="O60" s="200"/>
      <c r="P60" s="243"/>
      <c r="Q60" s="367"/>
      <c r="R60" s="238" t="str">
        <f t="shared" si="20"/>
        <v/>
      </c>
      <c r="S60" s="238" t="str">
        <f t="shared" si="21"/>
        <v/>
      </c>
      <c r="T60" s="199"/>
      <c r="U60" s="53"/>
      <c r="V60" s="350"/>
      <c r="W60" s="351"/>
      <c r="X60" s="352"/>
      <c r="Y60" s="353"/>
      <c r="Z60" s="353"/>
      <c r="AA60" s="353"/>
      <c r="AB60" s="354"/>
      <c r="AC60" s="355"/>
      <c r="AD60" s="356"/>
      <c r="AE60" s="350"/>
      <c r="AF60" s="354"/>
      <c r="AG60" s="53"/>
      <c r="AH60" s="53"/>
    </row>
    <row r="61" ht="18.0" customHeight="1">
      <c r="A61" s="10"/>
      <c r="B61" s="198"/>
      <c r="C61" s="77"/>
      <c r="D61" s="77"/>
      <c r="E61" s="199"/>
      <c r="F61" s="357"/>
      <c r="G61" s="200"/>
      <c r="H61" s="201"/>
      <c r="I61" s="129"/>
      <c r="J61" s="198"/>
      <c r="K61" s="77"/>
      <c r="L61" s="77"/>
      <c r="M61" s="77"/>
      <c r="N61" s="199"/>
      <c r="O61" s="200"/>
      <c r="P61" s="243"/>
      <c r="Q61" s="367"/>
      <c r="R61" s="238" t="str">
        <f t="shared" si="20"/>
        <v/>
      </c>
      <c r="S61" s="238" t="str">
        <f t="shared" si="21"/>
        <v/>
      </c>
      <c r="T61" s="234"/>
      <c r="U61" s="53"/>
      <c r="V61" s="350"/>
      <c r="W61" s="351"/>
      <c r="X61" s="352"/>
      <c r="Y61" s="353"/>
      <c r="Z61" s="353"/>
      <c r="AA61" s="353"/>
      <c r="AB61" s="354"/>
      <c r="AC61" s="355"/>
      <c r="AD61" s="356"/>
      <c r="AE61" s="350"/>
      <c r="AF61" s="354"/>
      <c r="AG61" s="53"/>
      <c r="AH61" s="53"/>
    </row>
    <row r="62" ht="18.0" customHeight="1">
      <c r="A62" s="10"/>
      <c r="B62" s="198"/>
      <c r="C62" s="77"/>
      <c r="D62" s="77"/>
      <c r="E62" s="199"/>
      <c r="F62" s="357"/>
      <c r="G62" s="200"/>
      <c r="H62" s="201"/>
      <c r="I62" s="129"/>
      <c r="J62" s="198"/>
      <c r="K62" s="209"/>
      <c r="L62" s="209"/>
      <c r="M62" s="209"/>
      <c r="N62" s="234"/>
      <c r="O62" s="235"/>
      <c r="P62" s="243"/>
      <c r="Q62" s="367"/>
      <c r="R62" s="238" t="str">
        <f t="shared" si="20"/>
        <v/>
      </c>
      <c r="S62" s="238" t="str">
        <f t="shared" si="21"/>
        <v/>
      </c>
      <c r="T62" s="199"/>
      <c r="U62" s="53"/>
      <c r="V62" s="350"/>
      <c r="W62" s="351"/>
      <c r="X62" s="352"/>
      <c r="Y62" s="353"/>
      <c r="Z62" s="353"/>
      <c r="AA62" s="353"/>
      <c r="AB62" s="354"/>
      <c r="AC62" s="355"/>
      <c r="AD62" s="356"/>
      <c r="AE62" s="350"/>
      <c r="AF62" s="354"/>
      <c r="AG62" s="53"/>
      <c r="AH62" s="53"/>
    </row>
    <row r="63" ht="18.0" customHeight="1">
      <c r="A63" s="10"/>
      <c r="B63" s="198"/>
      <c r="C63" s="77"/>
      <c r="D63" s="77"/>
      <c r="E63" s="199"/>
      <c r="F63" s="357"/>
      <c r="G63" s="200"/>
      <c r="H63" s="201"/>
      <c r="I63" s="129"/>
      <c r="J63" s="198"/>
      <c r="K63" s="77"/>
      <c r="L63" s="77"/>
      <c r="M63" s="77"/>
      <c r="N63" s="199"/>
      <c r="O63" s="200"/>
      <c r="P63" s="243"/>
      <c r="Q63" s="367"/>
      <c r="R63" s="238" t="str">
        <f t="shared" si="20"/>
        <v/>
      </c>
      <c r="S63" s="238" t="str">
        <f t="shared" si="21"/>
        <v/>
      </c>
      <c r="T63" s="234"/>
      <c r="U63" s="53"/>
      <c r="V63" s="350"/>
      <c r="W63" s="351"/>
      <c r="X63" s="352"/>
      <c r="Y63" s="353"/>
      <c r="Z63" s="353"/>
      <c r="AA63" s="353"/>
      <c r="AB63" s="354"/>
      <c r="AC63" s="355"/>
      <c r="AD63" s="356"/>
      <c r="AE63" s="350"/>
      <c r="AF63" s="354"/>
      <c r="AG63" s="53"/>
      <c r="AH63" s="53"/>
    </row>
    <row r="64" ht="18.0" customHeight="1">
      <c r="A64" s="10"/>
      <c r="B64" s="198"/>
      <c r="C64" s="77"/>
      <c r="D64" s="77"/>
      <c r="E64" s="199"/>
      <c r="F64" s="357"/>
      <c r="G64" s="200"/>
      <c r="H64" s="201"/>
      <c r="I64" s="129"/>
      <c r="J64" s="198"/>
      <c r="K64" s="209"/>
      <c r="L64" s="209"/>
      <c r="M64" s="209"/>
      <c r="N64" s="234"/>
      <c r="O64" s="235"/>
      <c r="P64" s="243"/>
      <c r="Q64" s="367"/>
      <c r="R64" s="238" t="str">
        <f t="shared" si="20"/>
        <v/>
      </c>
      <c r="S64" s="238" t="str">
        <f t="shared" si="21"/>
        <v/>
      </c>
      <c r="T64" s="199"/>
      <c r="U64" s="53"/>
      <c r="V64" s="350"/>
      <c r="W64" s="351"/>
      <c r="X64" s="352"/>
      <c r="Y64" s="353"/>
      <c r="Z64" s="353"/>
      <c r="AA64" s="353"/>
      <c r="AB64" s="354"/>
      <c r="AC64" s="355"/>
      <c r="AD64" s="356"/>
      <c r="AE64" s="350"/>
      <c r="AF64" s="354"/>
      <c r="AG64" s="53"/>
      <c r="AH64" s="53"/>
    </row>
    <row r="65" ht="18.0" customHeight="1">
      <c r="A65" s="10"/>
      <c r="B65" s="198"/>
      <c r="C65" s="77"/>
      <c r="D65" s="77"/>
      <c r="E65" s="199"/>
      <c r="F65" s="357"/>
      <c r="G65" s="200"/>
      <c r="H65" s="201"/>
      <c r="I65" s="129"/>
      <c r="J65" s="198"/>
      <c r="K65" s="77"/>
      <c r="L65" s="77"/>
      <c r="M65" s="77"/>
      <c r="N65" s="199"/>
      <c r="O65" s="200"/>
      <c r="P65" s="367"/>
      <c r="Q65" s="367"/>
      <c r="R65" s="238" t="str">
        <f t="shared" si="20"/>
        <v/>
      </c>
      <c r="S65" s="238" t="str">
        <f t="shared" si="21"/>
        <v/>
      </c>
      <c r="T65" s="325"/>
      <c r="U65" s="53"/>
      <c r="V65" s="350"/>
      <c r="W65" s="351"/>
      <c r="X65" s="352"/>
      <c r="Y65" s="353"/>
      <c r="Z65" s="353"/>
      <c r="AA65" s="353"/>
      <c r="AB65" s="354"/>
      <c r="AC65" s="355"/>
      <c r="AD65" s="356"/>
      <c r="AE65" s="350"/>
      <c r="AF65" s="354"/>
      <c r="AG65" s="53"/>
      <c r="AH65" s="53"/>
    </row>
    <row r="66" ht="18.0" customHeight="1">
      <c r="A66" s="10"/>
      <c r="B66" s="198"/>
      <c r="C66" s="77"/>
      <c r="D66" s="77"/>
      <c r="E66" s="199"/>
      <c r="F66" s="357"/>
      <c r="G66" s="200"/>
      <c r="H66" s="201"/>
      <c r="I66" s="129"/>
      <c r="J66" s="213"/>
      <c r="K66" s="77"/>
      <c r="L66" s="77"/>
      <c r="M66" s="77"/>
      <c r="N66" s="199"/>
      <c r="O66" s="200"/>
      <c r="P66" s="358"/>
      <c r="Q66" s="358"/>
      <c r="R66" s="238" t="str">
        <f t="shared" si="20"/>
        <v/>
      </c>
      <c r="S66" s="245" t="str">
        <f t="shared" si="21"/>
        <v/>
      </c>
      <c r="T66" s="326"/>
      <c r="U66" s="53"/>
      <c r="V66" s="350"/>
      <c r="W66" s="351"/>
      <c r="X66" s="352"/>
      <c r="Y66" s="353"/>
      <c r="Z66" s="353"/>
      <c r="AA66" s="353"/>
      <c r="AB66" s="354"/>
      <c r="AC66" s="355"/>
      <c r="AD66" s="356"/>
      <c r="AE66" s="350"/>
      <c r="AF66" s="354"/>
      <c r="AG66" s="53"/>
      <c r="AH66" s="53"/>
    </row>
    <row r="67" ht="18.0" customHeight="1">
      <c r="A67" s="10"/>
      <c r="B67" s="198"/>
      <c r="C67" s="77"/>
      <c r="D67" s="77"/>
      <c r="E67" s="199"/>
      <c r="F67" s="357"/>
      <c r="G67" s="200"/>
      <c r="H67" s="201"/>
      <c r="I67" s="129"/>
      <c r="J67" s="213"/>
      <c r="K67" s="77"/>
      <c r="L67" s="77"/>
      <c r="M67" s="77"/>
      <c r="N67" s="199"/>
      <c r="O67" s="200"/>
      <c r="P67" s="358"/>
      <c r="Q67" s="358"/>
      <c r="R67" s="238" t="str">
        <f t="shared" si="20"/>
        <v/>
      </c>
      <c r="S67" s="245" t="str">
        <f t="shared" si="21"/>
        <v/>
      </c>
      <c r="T67" s="326"/>
      <c r="U67" s="53"/>
      <c r="V67" s="350"/>
      <c r="W67" s="351"/>
      <c r="X67" s="352"/>
      <c r="Y67" s="353"/>
      <c r="Z67" s="353"/>
      <c r="AA67" s="353"/>
      <c r="AB67" s="354"/>
      <c r="AC67" s="355"/>
      <c r="AD67" s="356"/>
      <c r="AE67" s="350"/>
      <c r="AF67" s="354"/>
      <c r="AG67" s="53"/>
      <c r="AH67" s="53"/>
    </row>
    <row r="68" ht="18.0" customHeight="1">
      <c r="A68" s="10"/>
      <c r="B68" s="198"/>
      <c r="C68" s="77"/>
      <c r="D68" s="77"/>
      <c r="E68" s="199"/>
      <c r="F68" s="357"/>
      <c r="G68" s="200"/>
      <c r="H68" s="201"/>
      <c r="I68" s="129"/>
      <c r="J68" s="213"/>
      <c r="K68" s="77"/>
      <c r="L68" s="77"/>
      <c r="M68" s="77"/>
      <c r="N68" s="199"/>
      <c r="O68" s="200"/>
      <c r="P68" s="358"/>
      <c r="Q68" s="358"/>
      <c r="R68" s="238" t="str">
        <f t="shared" si="20"/>
        <v/>
      </c>
      <c r="S68" s="245" t="str">
        <f t="shared" si="21"/>
        <v/>
      </c>
      <c r="T68" s="326"/>
      <c r="U68" s="53"/>
      <c r="V68" s="350"/>
      <c r="W68" s="351"/>
      <c r="X68" s="352"/>
      <c r="Y68" s="353"/>
      <c r="Z68" s="353"/>
      <c r="AA68" s="353"/>
      <c r="AB68" s="354"/>
      <c r="AC68" s="355"/>
      <c r="AD68" s="356"/>
      <c r="AE68" s="350"/>
      <c r="AF68" s="354"/>
      <c r="AG68" s="53"/>
      <c r="AH68" s="53"/>
    </row>
    <row r="69" ht="18.0" customHeight="1">
      <c r="A69" s="10"/>
      <c r="B69" s="198"/>
      <c r="C69" s="77"/>
      <c r="D69" s="77"/>
      <c r="E69" s="199"/>
      <c r="F69" s="357"/>
      <c r="G69" s="200"/>
      <c r="H69" s="201"/>
      <c r="I69" s="129"/>
      <c r="J69" s="213"/>
      <c r="K69" s="77"/>
      <c r="L69" s="77"/>
      <c r="M69" s="77"/>
      <c r="N69" s="199"/>
      <c r="O69" s="200"/>
      <c r="P69" s="358"/>
      <c r="Q69" s="358"/>
      <c r="R69" s="238" t="str">
        <f t="shared" si="20"/>
        <v/>
      </c>
      <c r="S69" s="245" t="str">
        <f t="shared" si="21"/>
        <v/>
      </c>
      <c r="T69" s="326"/>
      <c r="U69" s="53"/>
      <c r="V69" s="350"/>
      <c r="W69" s="351"/>
      <c r="X69" s="352"/>
      <c r="Y69" s="353"/>
      <c r="Z69" s="353"/>
      <c r="AA69" s="353"/>
      <c r="AB69" s="354"/>
      <c r="AC69" s="355"/>
      <c r="AD69" s="356"/>
      <c r="AE69" s="350"/>
      <c r="AF69" s="354"/>
      <c r="AG69" s="53"/>
      <c r="AH69" s="53"/>
    </row>
    <row r="70" ht="18.0" customHeight="1">
      <c r="A70" s="10"/>
      <c r="B70" s="198"/>
      <c r="C70" s="77"/>
      <c r="D70" s="77"/>
      <c r="E70" s="199"/>
      <c r="F70" s="357"/>
      <c r="G70" s="200"/>
      <c r="H70" s="201"/>
      <c r="I70" s="129"/>
      <c r="J70" s="213"/>
      <c r="K70" s="77"/>
      <c r="L70" s="77"/>
      <c r="M70" s="77"/>
      <c r="N70" s="199"/>
      <c r="O70" s="200"/>
      <c r="P70" s="358"/>
      <c r="Q70" s="358"/>
      <c r="R70" s="238" t="str">
        <f t="shared" si="20"/>
        <v/>
      </c>
      <c r="S70" s="245" t="str">
        <f t="shared" si="21"/>
        <v/>
      </c>
      <c r="T70" s="326"/>
      <c r="U70" s="53"/>
      <c r="V70" s="350"/>
      <c r="W70" s="351"/>
      <c r="X70" s="352"/>
      <c r="Y70" s="353"/>
      <c r="Z70" s="353"/>
      <c r="AA70" s="353"/>
      <c r="AB70" s="354"/>
      <c r="AC70" s="355"/>
      <c r="AD70" s="356"/>
      <c r="AE70" s="350"/>
      <c r="AF70" s="354"/>
      <c r="AG70" s="53"/>
      <c r="AH70" s="53"/>
    </row>
    <row r="71" ht="18.0" customHeight="1">
      <c r="A71" s="10"/>
      <c r="B71" s="198"/>
      <c r="C71" s="77"/>
      <c r="D71" s="77"/>
      <c r="E71" s="199"/>
      <c r="F71" s="357"/>
      <c r="G71" s="200"/>
      <c r="H71" s="201"/>
      <c r="I71" s="129"/>
      <c r="J71" s="213"/>
      <c r="K71" s="77"/>
      <c r="L71" s="77"/>
      <c r="M71" s="77"/>
      <c r="N71" s="199"/>
      <c r="O71" s="200"/>
      <c r="P71" s="358"/>
      <c r="Q71" s="358"/>
      <c r="R71" s="238" t="str">
        <f t="shared" si="20"/>
        <v/>
      </c>
      <c r="S71" s="245" t="str">
        <f t="shared" si="21"/>
        <v/>
      </c>
      <c r="T71" s="326"/>
      <c r="U71" s="53"/>
      <c r="V71" s="350"/>
      <c r="W71" s="351"/>
      <c r="X71" s="352"/>
      <c r="Y71" s="353"/>
      <c r="Z71" s="353"/>
      <c r="AA71" s="353"/>
      <c r="AB71" s="354"/>
      <c r="AC71" s="355"/>
      <c r="AD71" s="356"/>
      <c r="AE71" s="350"/>
      <c r="AF71" s="354"/>
      <c r="AG71" s="53"/>
      <c r="AH71" s="53"/>
    </row>
    <row r="72" ht="18.0" customHeight="1">
      <c r="A72" s="10"/>
      <c r="B72" s="198"/>
      <c r="C72" s="77"/>
      <c r="D72" s="77"/>
      <c r="E72" s="199"/>
      <c r="F72" s="357"/>
      <c r="G72" s="200"/>
      <c r="H72" s="201"/>
      <c r="I72" s="129"/>
      <c r="J72" s="213"/>
      <c r="K72" s="77"/>
      <c r="L72" s="77"/>
      <c r="M72" s="77"/>
      <c r="N72" s="199"/>
      <c r="O72" s="200"/>
      <c r="P72" s="358"/>
      <c r="Q72" s="358"/>
      <c r="R72" s="238" t="str">
        <f t="shared" si="20"/>
        <v/>
      </c>
      <c r="S72" s="245" t="str">
        <f t="shared" si="21"/>
        <v/>
      </c>
      <c r="T72" s="326"/>
      <c r="U72" s="53"/>
      <c r="V72" s="350"/>
      <c r="W72" s="351"/>
      <c r="X72" s="352"/>
      <c r="Y72" s="353"/>
      <c r="Z72" s="353"/>
      <c r="AA72" s="353"/>
      <c r="AB72" s="354"/>
      <c r="AC72" s="355"/>
      <c r="AD72" s="356"/>
      <c r="AE72" s="350"/>
      <c r="AF72" s="354"/>
      <c r="AG72" s="53"/>
      <c r="AH72" s="53"/>
    </row>
    <row r="73" ht="18.0" customHeight="1">
      <c r="A73" s="10"/>
      <c r="B73" s="198"/>
      <c r="C73" s="77"/>
      <c r="D73" s="77"/>
      <c r="E73" s="199"/>
      <c r="F73" s="357"/>
      <c r="G73" s="200"/>
      <c r="H73" s="201"/>
      <c r="I73" s="129"/>
      <c r="J73" s="213"/>
      <c r="K73" s="77"/>
      <c r="L73" s="77"/>
      <c r="M73" s="77"/>
      <c r="N73" s="199"/>
      <c r="O73" s="200"/>
      <c r="P73" s="358"/>
      <c r="Q73" s="358"/>
      <c r="R73" s="238" t="str">
        <f t="shared" si="20"/>
        <v/>
      </c>
      <c r="S73" s="245" t="str">
        <f t="shared" si="21"/>
        <v/>
      </c>
      <c r="T73" s="326"/>
      <c r="U73" s="53"/>
      <c r="V73" s="350"/>
      <c r="W73" s="351"/>
      <c r="X73" s="352"/>
      <c r="Y73" s="353"/>
      <c r="Z73" s="353"/>
      <c r="AA73" s="353"/>
      <c r="AB73" s="354"/>
      <c r="AC73" s="355"/>
      <c r="AD73" s="356"/>
      <c r="AE73" s="350"/>
      <c r="AF73" s="354"/>
      <c r="AG73" s="53"/>
      <c r="AH73" s="53"/>
    </row>
    <row r="74" ht="18.0" customHeight="1">
      <c r="A74" s="10"/>
      <c r="B74" s="198"/>
      <c r="C74" s="77"/>
      <c r="D74" s="77"/>
      <c r="E74" s="199"/>
      <c r="F74" s="357"/>
      <c r="G74" s="200"/>
      <c r="H74" s="201"/>
      <c r="I74" s="129"/>
      <c r="J74" s="213"/>
      <c r="K74" s="77"/>
      <c r="L74" s="77"/>
      <c r="M74" s="77"/>
      <c r="N74" s="199"/>
      <c r="O74" s="200"/>
      <c r="P74" s="358"/>
      <c r="Q74" s="358"/>
      <c r="R74" s="238" t="str">
        <f t="shared" si="20"/>
        <v/>
      </c>
      <c r="S74" s="245" t="str">
        <f t="shared" si="21"/>
        <v/>
      </c>
      <c r="T74" s="326"/>
      <c r="U74" s="53"/>
      <c r="V74" s="350"/>
      <c r="W74" s="351"/>
      <c r="X74" s="352"/>
      <c r="Y74" s="353"/>
      <c r="Z74" s="353"/>
      <c r="AA74" s="353"/>
      <c r="AB74" s="354"/>
      <c r="AC74" s="355"/>
      <c r="AD74" s="356"/>
      <c r="AE74" s="350"/>
      <c r="AF74" s="354"/>
      <c r="AG74" s="53"/>
      <c r="AH74" s="53"/>
    </row>
    <row r="75" ht="18.0" customHeight="1">
      <c r="A75" s="10"/>
      <c r="B75" s="198"/>
      <c r="C75" s="77"/>
      <c r="D75" s="77"/>
      <c r="E75" s="199"/>
      <c r="F75" s="357"/>
      <c r="G75" s="200"/>
      <c r="H75" s="201"/>
      <c r="I75" s="129"/>
      <c r="J75" s="213"/>
      <c r="K75" s="77"/>
      <c r="L75" s="77"/>
      <c r="M75" s="77"/>
      <c r="N75" s="199"/>
      <c r="O75" s="200"/>
      <c r="P75" s="358"/>
      <c r="Q75" s="358"/>
      <c r="R75" s="238" t="str">
        <f t="shared" si="20"/>
        <v/>
      </c>
      <c r="S75" s="245" t="str">
        <f t="shared" si="21"/>
        <v/>
      </c>
      <c r="T75" s="326"/>
      <c r="U75" s="53"/>
      <c r="V75" s="350"/>
      <c r="W75" s="351"/>
      <c r="X75" s="352"/>
      <c r="Y75" s="353"/>
      <c r="Z75" s="353"/>
      <c r="AA75" s="353"/>
      <c r="AB75" s="354"/>
      <c r="AC75" s="355"/>
      <c r="AD75" s="356"/>
      <c r="AE75" s="350"/>
      <c r="AF75" s="354"/>
      <c r="AG75" s="53"/>
      <c r="AH75" s="53"/>
    </row>
    <row r="76" ht="18.0" customHeight="1">
      <c r="A76" s="10"/>
      <c r="B76" s="198"/>
      <c r="C76" s="77"/>
      <c r="D76" s="77"/>
      <c r="E76" s="199"/>
      <c r="F76" s="357"/>
      <c r="G76" s="200"/>
      <c r="H76" s="201"/>
      <c r="I76" s="129"/>
      <c r="J76" s="213"/>
      <c r="K76" s="77"/>
      <c r="L76" s="77"/>
      <c r="M76" s="77"/>
      <c r="N76" s="199"/>
      <c r="O76" s="200"/>
      <c r="P76" s="358"/>
      <c r="Q76" s="358"/>
      <c r="R76" s="238" t="str">
        <f t="shared" si="20"/>
        <v/>
      </c>
      <c r="S76" s="245" t="str">
        <f t="shared" si="21"/>
        <v/>
      </c>
      <c r="T76" s="326"/>
      <c r="U76" s="53"/>
      <c r="V76" s="350"/>
      <c r="W76" s="351"/>
      <c r="X76" s="352"/>
      <c r="Y76" s="353"/>
      <c r="Z76" s="353"/>
      <c r="AA76" s="353"/>
      <c r="AB76" s="354"/>
      <c r="AC76" s="355"/>
      <c r="AD76" s="356"/>
      <c r="AE76" s="350"/>
      <c r="AF76" s="354"/>
      <c r="AG76" s="53"/>
      <c r="AH76" s="53"/>
    </row>
    <row r="77" ht="18.0" customHeight="1">
      <c r="A77" s="10"/>
      <c r="B77" s="198"/>
      <c r="C77" s="77"/>
      <c r="D77" s="77"/>
      <c r="E77" s="199"/>
      <c r="F77" s="357"/>
      <c r="G77" s="200"/>
      <c r="H77" s="201"/>
      <c r="I77" s="129"/>
      <c r="J77" s="213"/>
      <c r="K77" s="77"/>
      <c r="L77" s="77"/>
      <c r="M77" s="77"/>
      <c r="N77" s="199"/>
      <c r="O77" s="200"/>
      <c r="P77" s="358"/>
      <c r="Q77" s="358"/>
      <c r="R77" s="238" t="str">
        <f t="shared" si="20"/>
        <v/>
      </c>
      <c r="S77" s="245" t="str">
        <f t="shared" si="21"/>
        <v/>
      </c>
      <c r="T77" s="326"/>
      <c r="U77" s="53"/>
      <c r="V77" s="350"/>
      <c r="W77" s="351"/>
      <c r="X77" s="352"/>
      <c r="Y77" s="353"/>
      <c r="Z77" s="353"/>
      <c r="AA77" s="353"/>
      <c r="AB77" s="354"/>
      <c r="AC77" s="355"/>
      <c r="AD77" s="356"/>
      <c r="AE77" s="350"/>
      <c r="AF77" s="354"/>
      <c r="AG77" s="53"/>
      <c r="AH77" s="53"/>
    </row>
    <row r="78" ht="18.0" customHeight="1">
      <c r="A78" s="10"/>
      <c r="B78" s="198"/>
      <c r="C78" s="77"/>
      <c r="D78" s="77"/>
      <c r="E78" s="199"/>
      <c r="F78" s="357"/>
      <c r="G78" s="200"/>
      <c r="H78" s="201"/>
      <c r="I78" s="129"/>
      <c r="J78" s="214"/>
      <c r="K78" s="219"/>
      <c r="L78" s="219"/>
      <c r="M78" s="219"/>
      <c r="N78" s="221"/>
      <c r="O78" s="221"/>
      <c r="P78" s="221"/>
      <c r="Q78" s="221"/>
      <c r="R78" s="217"/>
      <c r="S78" s="217"/>
      <c r="T78" s="129"/>
      <c r="U78" s="53"/>
      <c r="V78" s="350"/>
      <c r="W78" s="351"/>
      <c r="X78" s="352"/>
      <c r="Y78" s="353"/>
      <c r="Z78" s="353"/>
      <c r="AA78" s="353"/>
      <c r="AB78" s="354"/>
      <c r="AC78" s="355"/>
      <c r="AD78" s="356"/>
      <c r="AE78" s="350"/>
      <c r="AF78" s="354"/>
      <c r="AG78" s="53"/>
      <c r="AH78" s="53"/>
    </row>
    <row r="79" ht="18.0" customHeight="1">
      <c r="A79" s="10"/>
      <c r="B79" s="198"/>
      <c r="C79" s="77"/>
      <c r="D79" s="77"/>
      <c r="E79" s="199"/>
      <c r="F79" s="357"/>
      <c r="G79" s="200"/>
      <c r="H79" s="201"/>
      <c r="I79" s="129"/>
      <c r="J79" s="228" t="str">
        <f>'1월'!J79</f>
        <v>변동지출</v>
      </c>
      <c r="K79" s="327"/>
      <c r="L79" s="327"/>
      <c r="M79" s="327"/>
      <c r="N79" s="327"/>
      <c r="O79" s="328"/>
      <c r="P79" s="328"/>
      <c r="Q79" s="328"/>
      <c r="R79" s="222" t="s">
        <v>197</v>
      </c>
      <c r="S79" s="248">
        <f>L55-SUM(P58:P77)</f>
        <v>0</v>
      </c>
      <c r="T79" s="330"/>
      <c r="U79" s="53"/>
      <c r="V79" s="350"/>
      <c r="W79" s="351"/>
      <c r="X79" s="352"/>
      <c r="Y79" s="353"/>
      <c r="Z79" s="353"/>
      <c r="AA79" s="353"/>
      <c r="AB79" s="354"/>
      <c r="AC79" s="355"/>
      <c r="AD79" s="356"/>
      <c r="AE79" s="350"/>
      <c r="AF79" s="354"/>
      <c r="AG79" s="53"/>
      <c r="AH79" s="53"/>
    </row>
    <row r="80" ht="18.0" customHeight="1">
      <c r="A80" s="10"/>
      <c r="B80" s="198"/>
      <c r="C80" s="77"/>
      <c r="D80" s="77"/>
      <c r="E80" s="199"/>
      <c r="F80" s="357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53"/>
      <c r="V80" s="350"/>
      <c r="W80" s="351"/>
      <c r="X80" s="352"/>
      <c r="Y80" s="353"/>
      <c r="Z80" s="353"/>
      <c r="AA80" s="353"/>
      <c r="AB80" s="354"/>
      <c r="AC80" s="355"/>
      <c r="AD80" s="356"/>
      <c r="AE80" s="350"/>
      <c r="AF80" s="354"/>
      <c r="AG80" s="53"/>
      <c r="AH80" s="53"/>
    </row>
    <row r="81" ht="18.0" customHeight="1">
      <c r="A81" s="10"/>
      <c r="B81" s="198"/>
      <c r="C81" s="77"/>
      <c r="D81" s="77"/>
      <c r="E81" s="199"/>
      <c r="F81" s="357"/>
      <c r="G81" s="200"/>
      <c r="H81" s="201"/>
      <c r="I81" s="129"/>
      <c r="J81" s="198"/>
      <c r="K81" s="209"/>
      <c r="L81" s="209"/>
      <c r="M81" s="209"/>
      <c r="N81" s="234"/>
      <c r="O81" s="235"/>
      <c r="P81" s="367"/>
      <c r="Q81" s="367"/>
      <c r="R81" s="238" t="str">
        <f t="shared" ref="R81:R300" si="22">IF(P81="","",P81-Q81)</f>
        <v/>
      </c>
      <c r="S81" s="238" t="str">
        <f>IF(R81="","",S79-R81)</f>
        <v/>
      </c>
      <c r="T81" s="325"/>
      <c r="U81" s="53"/>
      <c r="V81" s="350"/>
      <c r="W81" s="351"/>
      <c r="X81" s="352"/>
      <c r="Y81" s="353"/>
      <c r="Z81" s="353"/>
      <c r="AA81" s="353"/>
      <c r="AB81" s="354"/>
      <c r="AC81" s="355"/>
      <c r="AD81" s="356"/>
      <c r="AE81" s="350"/>
      <c r="AF81" s="354"/>
      <c r="AG81" s="53"/>
      <c r="AH81" s="53"/>
    </row>
    <row r="82" ht="18.0" customHeight="1">
      <c r="A82" s="10"/>
      <c r="B82" s="198"/>
      <c r="C82" s="77"/>
      <c r="D82" s="77"/>
      <c r="E82" s="199"/>
      <c r="F82" s="357"/>
      <c r="G82" s="200"/>
      <c r="H82" s="201"/>
      <c r="I82" s="129"/>
      <c r="J82" s="198"/>
      <c r="K82" s="77"/>
      <c r="L82" s="77"/>
      <c r="M82" s="77"/>
      <c r="N82" s="234"/>
      <c r="O82" s="200"/>
      <c r="P82" s="367"/>
      <c r="Q82" s="367"/>
      <c r="R82" s="238" t="str">
        <f t="shared" si="22"/>
        <v/>
      </c>
      <c r="S82" s="238" t="str">
        <f t="shared" ref="S82:S300" si="23">IF(R82="","",S81-R82)</f>
        <v/>
      </c>
      <c r="T82" s="325"/>
      <c r="U82" s="53"/>
      <c r="V82" s="350"/>
      <c r="W82" s="351"/>
      <c r="X82" s="352"/>
      <c r="Y82" s="353"/>
      <c r="Z82" s="353"/>
      <c r="AA82" s="353"/>
      <c r="AB82" s="354"/>
      <c r="AC82" s="355"/>
      <c r="AD82" s="356"/>
      <c r="AE82" s="350"/>
      <c r="AF82" s="354"/>
      <c r="AG82" s="53"/>
      <c r="AH82" s="53"/>
    </row>
    <row r="83" ht="18.0" customHeight="1">
      <c r="A83" s="10"/>
      <c r="B83" s="198"/>
      <c r="C83" s="77"/>
      <c r="D83" s="77"/>
      <c r="E83" s="199"/>
      <c r="F83" s="357"/>
      <c r="G83" s="200"/>
      <c r="H83" s="201"/>
      <c r="I83" s="129"/>
      <c r="J83" s="198"/>
      <c r="K83" s="77"/>
      <c r="L83" s="77"/>
      <c r="M83" s="77"/>
      <c r="N83" s="199"/>
      <c r="O83" s="200"/>
      <c r="P83" s="237"/>
      <c r="Q83" s="237"/>
      <c r="R83" s="238" t="str">
        <f t="shared" si="22"/>
        <v/>
      </c>
      <c r="S83" s="238" t="str">
        <f t="shared" si="23"/>
        <v/>
      </c>
      <c r="T83" s="325"/>
      <c r="U83" s="53"/>
      <c r="V83" s="350"/>
      <c r="W83" s="351"/>
      <c r="X83" s="352"/>
      <c r="Y83" s="353"/>
      <c r="Z83" s="353"/>
      <c r="AA83" s="353"/>
      <c r="AB83" s="354"/>
      <c r="AC83" s="355"/>
      <c r="AD83" s="356"/>
      <c r="AE83" s="350"/>
      <c r="AF83" s="354"/>
      <c r="AG83" s="53"/>
      <c r="AH83" s="53"/>
    </row>
    <row r="84" ht="18.0" customHeight="1">
      <c r="A84" s="10"/>
      <c r="B84" s="198"/>
      <c r="C84" s="77"/>
      <c r="D84" s="77"/>
      <c r="E84" s="199"/>
      <c r="F84" s="357"/>
      <c r="G84" s="200"/>
      <c r="H84" s="201"/>
      <c r="I84" s="129"/>
      <c r="J84" s="198"/>
      <c r="K84" s="77"/>
      <c r="L84" s="77"/>
      <c r="M84" s="77"/>
      <c r="N84" s="234"/>
      <c r="O84" s="200"/>
      <c r="P84" s="367"/>
      <c r="Q84" s="367"/>
      <c r="R84" s="238" t="str">
        <f t="shared" si="22"/>
        <v/>
      </c>
      <c r="S84" s="238" t="str">
        <f t="shared" si="23"/>
        <v/>
      </c>
      <c r="T84" s="325"/>
      <c r="U84" s="129"/>
      <c r="V84" s="350"/>
      <c r="W84" s="351"/>
      <c r="X84" s="352"/>
      <c r="Y84" s="353"/>
      <c r="Z84" s="353"/>
      <c r="AA84" s="353"/>
      <c r="AB84" s="354"/>
      <c r="AC84" s="355"/>
      <c r="AD84" s="356"/>
      <c r="AE84" s="350"/>
      <c r="AF84" s="354"/>
      <c r="AG84" s="53"/>
      <c r="AH84" s="53"/>
    </row>
    <row r="85" ht="18.0" customHeight="1">
      <c r="A85" s="10"/>
      <c r="B85" s="198"/>
      <c r="C85" s="77"/>
      <c r="D85" s="77"/>
      <c r="E85" s="199"/>
      <c r="F85" s="357"/>
      <c r="G85" s="200"/>
      <c r="H85" s="201"/>
      <c r="I85" s="129"/>
      <c r="J85" s="198"/>
      <c r="K85" s="77"/>
      <c r="L85" s="77"/>
      <c r="M85" s="77"/>
      <c r="N85" s="234"/>
      <c r="O85" s="200"/>
      <c r="P85" s="367"/>
      <c r="Q85" s="367"/>
      <c r="R85" s="238" t="str">
        <f t="shared" si="22"/>
        <v/>
      </c>
      <c r="S85" s="238" t="str">
        <f t="shared" si="23"/>
        <v/>
      </c>
      <c r="T85" s="325"/>
      <c r="U85" s="129"/>
      <c r="V85" s="350"/>
      <c r="W85" s="351"/>
      <c r="X85" s="352"/>
      <c r="Y85" s="353"/>
      <c r="Z85" s="353"/>
      <c r="AA85" s="353"/>
      <c r="AB85" s="354"/>
      <c r="AC85" s="355"/>
      <c r="AD85" s="356"/>
      <c r="AE85" s="350"/>
      <c r="AF85" s="354"/>
      <c r="AG85" s="53"/>
      <c r="AH85" s="53"/>
    </row>
    <row r="86" ht="18.0" customHeight="1">
      <c r="A86" s="10"/>
      <c r="B86" s="198"/>
      <c r="C86" s="77"/>
      <c r="D86" s="77"/>
      <c r="E86" s="199"/>
      <c r="F86" s="357"/>
      <c r="G86" s="200"/>
      <c r="H86" s="201"/>
      <c r="I86" s="129"/>
      <c r="J86" s="198"/>
      <c r="K86" s="77"/>
      <c r="L86" s="77"/>
      <c r="M86" s="77"/>
      <c r="N86" s="234"/>
      <c r="O86" s="200"/>
      <c r="P86" s="367"/>
      <c r="Q86" s="367"/>
      <c r="R86" s="238" t="str">
        <f t="shared" si="22"/>
        <v/>
      </c>
      <c r="S86" s="238" t="str">
        <f t="shared" si="23"/>
        <v/>
      </c>
      <c r="T86" s="325"/>
      <c r="U86" s="129"/>
      <c r="V86" s="350"/>
      <c r="W86" s="351"/>
      <c r="X86" s="352"/>
      <c r="Y86" s="353"/>
      <c r="Z86" s="353"/>
      <c r="AA86" s="353"/>
      <c r="AB86" s="354"/>
      <c r="AC86" s="355"/>
      <c r="AD86" s="356"/>
      <c r="AE86" s="350"/>
      <c r="AF86" s="354"/>
      <c r="AG86" s="53"/>
      <c r="AH86" s="53"/>
    </row>
    <row r="87" ht="18.0" customHeight="1">
      <c r="A87" s="10"/>
      <c r="B87" s="213"/>
      <c r="C87" s="77"/>
      <c r="D87" s="77"/>
      <c r="E87" s="199"/>
      <c r="F87" s="357"/>
      <c r="G87" s="200"/>
      <c r="H87" s="201"/>
      <c r="I87" s="129"/>
      <c r="J87" s="198"/>
      <c r="K87" s="77"/>
      <c r="L87" s="77"/>
      <c r="M87" s="77"/>
      <c r="N87" s="234"/>
      <c r="O87" s="200"/>
      <c r="P87" s="367"/>
      <c r="Q87" s="367"/>
      <c r="R87" s="238" t="str">
        <f t="shared" si="22"/>
        <v/>
      </c>
      <c r="S87" s="238" t="str">
        <f t="shared" si="23"/>
        <v/>
      </c>
      <c r="T87" s="325"/>
      <c r="U87" s="129"/>
      <c r="V87" s="350"/>
      <c r="W87" s="351"/>
      <c r="X87" s="352"/>
      <c r="Y87" s="353"/>
      <c r="Z87" s="353"/>
      <c r="AA87" s="353"/>
      <c r="AB87" s="354"/>
      <c r="AC87" s="355"/>
      <c r="AD87" s="356"/>
      <c r="AE87" s="350"/>
      <c r="AF87" s="354"/>
      <c r="AG87" s="53"/>
      <c r="AH87" s="53"/>
    </row>
    <row r="88" ht="18.0" customHeight="1">
      <c r="A88" s="10"/>
      <c r="B88" s="213"/>
      <c r="C88" s="77"/>
      <c r="D88" s="77"/>
      <c r="E88" s="199"/>
      <c r="F88" s="357"/>
      <c r="G88" s="200"/>
      <c r="H88" s="201"/>
      <c r="I88" s="129"/>
      <c r="J88" s="198"/>
      <c r="K88" s="77"/>
      <c r="L88" s="77"/>
      <c r="M88" s="77"/>
      <c r="N88" s="234"/>
      <c r="O88" s="200"/>
      <c r="P88" s="367"/>
      <c r="Q88" s="367"/>
      <c r="R88" s="238" t="str">
        <f t="shared" si="22"/>
        <v/>
      </c>
      <c r="S88" s="238" t="str">
        <f t="shared" si="23"/>
        <v/>
      </c>
      <c r="T88" s="325"/>
      <c r="U88" s="129"/>
      <c r="V88" s="350"/>
      <c r="W88" s="351"/>
      <c r="X88" s="352"/>
      <c r="Y88" s="353"/>
      <c r="Z88" s="353"/>
      <c r="AA88" s="353"/>
      <c r="AB88" s="354"/>
      <c r="AC88" s="355"/>
      <c r="AD88" s="356"/>
      <c r="AE88" s="350"/>
      <c r="AF88" s="354"/>
      <c r="AG88" s="53"/>
      <c r="AH88" s="53"/>
    </row>
    <row r="89" ht="18.0" customHeight="1">
      <c r="A89" s="10"/>
      <c r="B89" s="213"/>
      <c r="C89" s="77"/>
      <c r="D89" s="77"/>
      <c r="E89" s="199"/>
      <c r="F89" s="357"/>
      <c r="G89" s="200"/>
      <c r="H89" s="201"/>
      <c r="I89" s="129"/>
      <c r="J89" s="198"/>
      <c r="K89" s="77"/>
      <c r="L89" s="77"/>
      <c r="M89" s="77"/>
      <c r="N89" s="234"/>
      <c r="O89" s="200"/>
      <c r="P89" s="367"/>
      <c r="Q89" s="367"/>
      <c r="R89" s="238" t="str">
        <f t="shared" si="22"/>
        <v/>
      </c>
      <c r="S89" s="238" t="str">
        <f t="shared" si="23"/>
        <v/>
      </c>
      <c r="T89" s="325"/>
      <c r="U89" s="129"/>
      <c r="V89" s="350"/>
      <c r="W89" s="351"/>
      <c r="X89" s="352"/>
      <c r="Y89" s="353"/>
      <c r="Z89" s="353"/>
      <c r="AA89" s="353"/>
      <c r="AB89" s="354"/>
      <c r="AC89" s="355"/>
      <c r="AD89" s="356"/>
      <c r="AE89" s="350"/>
      <c r="AF89" s="354"/>
      <c r="AG89" s="53"/>
      <c r="AH89" s="53"/>
    </row>
    <row r="90" ht="18.0" customHeight="1">
      <c r="A90" s="10"/>
      <c r="B90" s="213"/>
      <c r="C90" s="77"/>
      <c r="D90" s="77"/>
      <c r="E90" s="199"/>
      <c r="F90" s="357"/>
      <c r="G90" s="200"/>
      <c r="H90" s="201"/>
      <c r="I90" s="129"/>
      <c r="J90" s="198"/>
      <c r="K90" s="77"/>
      <c r="L90" s="77"/>
      <c r="M90" s="77"/>
      <c r="N90" s="234"/>
      <c r="O90" s="200"/>
      <c r="P90" s="367"/>
      <c r="Q90" s="367"/>
      <c r="R90" s="238" t="str">
        <f t="shared" si="22"/>
        <v/>
      </c>
      <c r="S90" s="238" t="str">
        <f t="shared" si="23"/>
        <v/>
      </c>
      <c r="T90" s="325"/>
      <c r="U90" s="129"/>
      <c r="V90" s="350"/>
      <c r="W90" s="351"/>
      <c r="X90" s="352"/>
      <c r="Y90" s="353"/>
      <c r="Z90" s="353"/>
      <c r="AA90" s="353"/>
      <c r="AB90" s="354"/>
      <c r="AC90" s="355"/>
      <c r="AD90" s="356"/>
      <c r="AE90" s="350"/>
      <c r="AF90" s="354"/>
      <c r="AG90" s="53"/>
      <c r="AH90" s="53"/>
    </row>
    <row r="91" ht="18.0" customHeight="1">
      <c r="A91" s="10"/>
      <c r="B91" s="213"/>
      <c r="C91" s="77"/>
      <c r="D91" s="77"/>
      <c r="E91" s="199"/>
      <c r="F91" s="357"/>
      <c r="G91" s="200"/>
      <c r="H91" s="201"/>
      <c r="I91" s="129"/>
      <c r="J91" s="198"/>
      <c r="K91" s="77"/>
      <c r="L91" s="77"/>
      <c r="M91" s="77"/>
      <c r="N91" s="234"/>
      <c r="O91" s="200"/>
      <c r="P91" s="367"/>
      <c r="Q91" s="367"/>
      <c r="R91" s="238" t="str">
        <f t="shared" si="22"/>
        <v/>
      </c>
      <c r="S91" s="238" t="str">
        <f t="shared" si="23"/>
        <v/>
      </c>
      <c r="T91" s="325"/>
      <c r="U91" s="129"/>
      <c r="V91" s="350"/>
      <c r="W91" s="351"/>
      <c r="X91" s="352"/>
      <c r="Y91" s="353"/>
      <c r="Z91" s="353"/>
      <c r="AA91" s="353"/>
      <c r="AB91" s="354"/>
      <c r="AC91" s="355"/>
      <c r="AD91" s="356"/>
      <c r="AE91" s="350"/>
      <c r="AF91" s="354"/>
      <c r="AG91" s="53"/>
      <c r="AH91" s="53"/>
    </row>
    <row r="92" ht="18.0" customHeight="1">
      <c r="A92" s="10"/>
      <c r="B92" s="213"/>
      <c r="C92" s="77"/>
      <c r="D92" s="77"/>
      <c r="E92" s="199"/>
      <c r="F92" s="357"/>
      <c r="G92" s="200"/>
      <c r="H92" s="201"/>
      <c r="I92" s="129"/>
      <c r="J92" s="198"/>
      <c r="K92" s="77"/>
      <c r="L92" s="77"/>
      <c r="M92" s="77"/>
      <c r="N92" s="234"/>
      <c r="O92" s="200"/>
      <c r="P92" s="367"/>
      <c r="Q92" s="367"/>
      <c r="R92" s="238" t="str">
        <f t="shared" si="22"/>
        <v/>
      </c>
      <c r="S92" s="238" t="str">
        <f t="shared" si="23"/>
        <v/>
      </c>
      <c r="T92" s="325"/>
      <c r="U92" s="129"/>
      <c r="V92" s="350"/>
      <c r="W92" s="351"/>
      <c r="X92" s="352"/>
      <c r="Y92" s="353"/>
      <c r="Z92" s="353"/>
      <c r="AA92" s="353"/>
      <c r="AB92" s="354"/>
      <c r="AC92" s="355"/>
      <c r="AD92" s="356"/>
      <c r="AE92" s="350"/>
      <c r="AF92" s="354"/>
      <c r="AG92" s="53"/>
      <c r="AH92" s="53"/>
    </row>
    <row r="93" ht="18.0" customHeight="1">
      <c r="A93" s="10"/>
      <c r="B93" s="213"/>
      <c r="C93" s="77"/>
      <c r="D93" s="77"/>
      <c r="E93" s="199"/>
      <c r="F93" s="357"/>
      <c r="G93" s="200"/>
      <c r="H93" s="201"/>
      <c r="I93" s="129"/>
      <c r="J93" s="198"/>
      <c r="K93" s="77"/>
      <c r="L93" s="77"/>
      <c r="M93" s="77"/>
      <c r="N93" s="234"/>
      <c r="O93" s="200"/>
      <c r="P93" s="367"/>
      <c r="Q93" s="367"/>
      <c r="R93" s="238" t="str">
        <f t="shared" si="22"/>
        <v/>
      </c>
      <c r="S93" s="238" t="str">
        <f t="shared" si="23"/>
        <v/>
      </c>
      <c r="T93" s="325"/>
      <c r="U93" s="129"/>
      <c r="V93" s="350"/>
      <c r="W93" s="351"/>
      <c r="X93" s="352"/>
      <c r="Y93" s="353"/>
      <c r="Z93" s="353"/>
      <c r="AA93" s="353"/>
      <c r="AB93" s="354"/>
      <c r="AC93" s="355"/>
      <c r="AD93" s="356"/>
      <c r="AE93" s="350"/>
      <c r="AF93" s="354"/>
      <c r="AG93" s="53"/>
      <c r="AH93" s="53"/>
    </row>
    <row r="94" ht="18.0" customHeight="1">
      <c r="A94" s="10"/>
      <c r="B94" s="213"/>
      <c r="C94" s="77"/>
      <c r="D94" s="77"/>
      <c r="E94" s="199"/>
      <c r="F94" s="357"/>
      <c r="G94" s="200"/>
      <c r="H94" s="201"/>
      <c r="I94" s="129"/>
      <c r="J94" s="198"/>
      <c r="K94" s="77"/>
      <c r="L94" s="77"/>
      <c r="M94" s="77"/>
      <c r="N94" s="234"/>
      <c r="O94" s="200"/>
      <c r="P94" s="367"/>
      <c r="Q94" s="367"/>
      <c r="R94" s="238" t="str">
        <f t="shared" si="22"/>
        <v/>
      </c>
      <c r="S94" s="238" t="str">
        <f t="shared" si="23"/>
        <v/>
      </c>
      <c r="T94" s="325"/>
      <c r="U94" s="129"/>
      <c r="V94" s="350"/>
      <c r="W94" s="351"/>
      <c r="X94" s="352"/>
      <c r="Y94" s="353"/>
      <c r="Z94" s="353"/>
      <c r="AA94" s="353"/>
      <c r="AB94" s="354"/>
      <c r="AC94" s="355"/>
      <c r="AD94" s="356"/>
      <c r="AE94" s="350"/>
      <c r="AF94" s="354"/>
      <c r="AG94" s="53"/>
      <c r="AH94" s="53"/>
    </row>
    <row r="95" ht="18.0" customHeight="1">
      <c r="A95" s="10"/>
      <c r="B95" s="213"/>
      <c r="C95" s="77"/>
      <c r="D95" s="77"/>
      <c r="E95" s="199"/>
      <c r="F95" s="357"/>
      <c r="G95" s="200"/>
      <c r="H95" s="201"/>
      <c r="I95" s="129"/>
      <c r="J95" s="198"/>
      <c r="K95" s="77"/>
      <c r="L95" s="77"/>
      <c r="M95" s="77"/>
      <c r="N95" s="234"/>
      <c r="O95" s="200"/>
      <c r="P95" s="367"/>
      <c r="Q95" s="367"/>
      <c r="R95" s="238" t="str">
        <f t="shared" si="22"/>
        <v/>
      </c>
      <c r="S95" s="238" t="str">
        <f t="shared" si="23"/>
        <v/>
      </c>
      <c r="T95" s="325"/>
      <c r="U95" s="129"/>
      <c r="V95" s="350"/>
      <c r="W95" s="351"/>
      <c r="X95" s="352"/>
      <c r="Y95" s="353"/>
      <c r="Z95" s="353"/>
      <c r="AA95" s="353"/>
      <c r="AB95" s="354"/>
      <c r="AC95" s="355"/>
      <c r="AD95" s="356"/>
      <c r="AE95" s="350"/>
      <c r="AF95" s="354"/>
      <c r="AG95" s="53"/>
      <c r="AH95" s="53"/>
    </row>
    <row r="96" ht="18.0" customHeight="1">
      <c r="A96" s="10"/>
      <c r="B96" s="213"/>
      <c r="C96" s="77"/>
      <c r="D96" s="77"/>
      <c r="E96" s="199"/>
      <c r="F96" s="357"/>
      <c r="G96" s="200"/>
      <c r="H96" s="201"/>
      <c r="I96" s="129"/>
      <c r="J96" s="198"/>
      <c r="K96" s="77"/>
      <c r="L96" s="77"/>
      <c r="M96" s="77"/>
      <c r="N96" s="234"/>
      <c r="O96" s="200"/>
      <c r="P96" s="367"/>
      <c r="Q96" s="367"/>
      <c r="R96" s="238" t="str">
        <f t="shared" si="22"/>
        <v/>
      </c>
      <c r="S96" s="238" t="str">
        <f t="shared" si="23"/>
        <v/>
      </c>
      <c r="T96" s="325"/>
      <c r="U96" s="129"/>
      <c r="V96" s="350"/>
      <c r="W96" s="351"/>
      <c r="X96" s="352"/>
      <c r="Y96" s="353"/>
      <c r="Z96" s="353"/>
      <c r="AA96" s="353"/>
      <c r="AB96" s="354"/>
      <c r="AC96" s="355"/>
      <c r="AD96" s="356"/>
      <c r="AE96" s="350"/>
      <c r="AF96" s="354"/>
      <c r="AG96" s="53"/>
      <c r="AH96" s="53"/>
    </row>
    <row r="97" ht="18.0" customHeight="1">
      <c r="A97" s="10"/>
      <c r="B97" s="213"/>
      <c r="C97" s="77"/>
      <c r="D97" s="77"/>
      <c r="E97" s="199"/>
      <c r="F97" s="357"/>
      <c r="G97" s="200"/>
      <c r="H97" s="201"/>
      <c r="I97" s="129"/>
      <c r="J97" s="198"/>
      <c r="K97" s="77"/>
      <c r="L97" s="77"/>
      <c r="M97" s="77"/>
      <c r="N97" s="234"/>
      <c r="O97" s="200"/>
      <c r="P97" s="367"/>
      <c r="Q97" s="367"/>
      <c r="R97" s="238" t="str">
        <f t="shared" si="22"/>
        <v/>
      </c>
      <c r="S97" s="238" t="str">
        <f t="shared" si="23"/>
        <v/>
      </c>
      <c r="T97" s="325"/>
      <c r="U97" s="129"/>
      <c r="V97" s="350"/>
      <c r="W97" s="351"/>
      <c r="X97" s="352"/>
      <c r="Y97" s="353"/>
      <c r="Z97" s="353"/>
      <c r="AA97" s="353"/>
      <c r="AB97" s="354"/>
      <c r="AC97" s="355"/>
      <c r="AD97" s="356"/>
      <c r="AE97" s="350"/>
      <c r="AF97" s="354"/>
      <c r="AG97" s="53"/>
      <c r="AH97" s="53"/>
    </row>
    <row r="98" ht="18.0" customHeight="1">
      <c r="A98" s="10"/>
      <c r="B98" s="213"/>
      <c r="C98" s="77"/>
      <c r="D98" s="77"/>
      <c r="E98" s="199"/>
      <c r="F98" s="357"/>
      <c r="G98" s="200"/>
      <c r="H98" s="201"/>
      <c r="I98" s="129"/>
      <c r="J98" s="198"/>
      <c r="K98" s="77"/>
      <c r="L98" s="77"/>
      <c r="M98" s="77"/>
      <c r="N98" s="234"/>
      <c r="O98" s="200"/>
      <c r="P98" s="367"/>
      <c r="Q98" s="367"/>
      <c r="R98" s="238" t="str">
        <f t="shared" si="22"/>
        <v/>
      </c>
      <c r="S98" s="238" t="str">
        <f t="shared" si="23"/>
        <v/>
      </c>
      <c r="T98" s="325"/>
      <c r="U98" s="129"/>
      <c r="V98" s="350"/>
      <c r="W98" s="351"/>
      <c r="X98" s="352"/>
      <c r="Y98" s="353"/>
      <c r="Z98" s="353"/>
      <c r="AA98" s="353"/>
      <c r="AB98" s="354"/>
      <c r="AC98" s="355"/>
      <c r="AD98" s="356"/>
      <c r="AE98" s="350"/>
      <c r="AF98" s="354"/>
      <c r="AG98" s="53"/>
      <c r="AH98" s="53"/>
    </row>
    <row r="99" ht="18.0" customHeight="1">
      <c r="A99" s="10"/>
      <c r="B99" s="213"/>
      <c r="C99" s="77"/>
      <c r="D99" s="77"/>
      <c r="E99" s="199"/>
      <c r="F99" s="357"/>
      <c r="G99" s="200"/>
      <c r="H99" s="201"/>
      <c r="I99" s="129"/>
      <c r="J99" s="198"/>
      <c r="K99" s="77"/>
      <c r="L99" s="77"/>
      <c r="M99" s="77"/>
      <c r="N99" s="234"/>
      <c r="O99" s="200"/>
      <c r="P99" s="367"/>
      <c r="Q99" s="367"/>
      <c r="R99" s="238" t="str">
        <f t="shared" si="22"/>
        <v/>
      </c>
      <c r="S99" s="238" t="str">
        <f t="shared" si="23"/>
        <v/>
      </c>
      <c r="T99" s="325"/>
      <c r="U99" s="129"/>
      <c r="V99" s="350"/>
      <c r="W99" s="351"/>
      <c r="X99" s="352"/>
      <c r="Y99" s="353"/>
      <c r="Z99" s="353"/>
      <c r="AA99" s="353"/>
      <c r="AB99" s="354"/>
      <c r="AC99" s="355"/>
      <c r="AD99" s="356"/>
      <c r="AE99" s="350"/>
      <c r="AF99" s="354"/>
      <c r="AG99" s="53"/>
      <c r="AH99" s="53"/>
    </row>
    <row r="100" ht="18.0" customHeight="1">
      <c r="A100" s="10"/>
      <c r="B100" s="213"/>
      <c r="C100" s="77"/>
      <c r="D100" s="77"/>
      <c r="E100" s="199"/>
      <c r="F100" s="357"/>
      <c r="G100" s="200"/>
      <c r="H100" s="201"/>
      <c r="I100" s="129"/>
      <c r="J100" s="198"/>
      <c r="K100" s="77"/>
      <c r="L100" s="77"/>
      <c r="M100" s="77"/>
      <c r="N100" s="234"/>
      <c r="O100" s="200"/>
      <c r="P100" s="367"/>
      <c r="Q100" s="367"/>
      <c r="R100" s="238" t="str">
        <f t="shared" si="22"/>
        <v/>
      </c>
      <c r="S100" s="238" t="str">
        <f t="shared" si="23"/>
        <v/>
      </c>
      <c r="T100" s="325"/>
      <c r="U100" s="129"/>
      <c r="V100" s="350"/>
      <c r="W100" s="351"/>
      <c r="X100" s="352"/>
      <c r="Y100" s="353"/>
      <c r="Z100" s="353"/>
      <c r="AA100" s="353"/>
      <c r="AB100" s="354"/>
      <c r="AC100" s="355"/>
      <c r="AD100" s="356"/>
      <c r="AE100" s="350"/>
      <c r="AF100" s="354"/>
      <c r="AG100" s="53"/>
      <c r="AH100" s="53"/>
    </row>
    <row r="101" ht="18.0" customHeight="1">
      <c r="A101" s="10"/>
      <c r="B101" s="213"/>
      <c r="C101" s="77"/>
      <c r="D101" s="77"/>
      <c r="E101" s="199"/>
      <c r="F101" s="357"/>
      <c r="G101" s="200"/>
      <c r="H101" s="201"/>
      <c r="I101" s="129"/>
      <c r="J101" s="198"/>
      <c r="K101" s="77"/>
      <c r="L101" s="77"/>
      <c r="M101" s="77"/>
      <c r="N101" s="234"/>
      <c r="O101" s="200"/>
      <c r="P101" s="367"/>
      <c r="Q101" s="367"/>
      <c r="R101" s="238" t="str">
        <f t="shared" si="22"/>
        <v/>
      </c>
      <c r="S101" s="238" t="str">
        <f t="shared" si="23"/>
        <v/>
      </c>
      <c r="T101" s="325"/>
      <c r="U101" s="53"/>
      <c r="V101" s="350"/>
      <c r="W101" s="351"/>
      <c r="X101" s="352"/>
      <c r="Y101" s="353"/>
      <c r="Z101" s="353"/>
      <c r="AA101" s="353"/>
      <c r="AB101" s="354"/>
      <c r="AC101" s="355"/>
      <c r="AD101" s="356"/>
      <c r="AE101" s="350"/>
      <c r="AF101" s="354"/>
      <c r="AG101" s="53"/>
      <c r="AH101" s="53"/>
    </row>
    <row r="102" ht="18.0" customHeight="1">
      <c r="A102" s="10"/>
      <c r="B102" s="213"/>
      <c r="C102" s="77"/>
      <c r="D102" s="77"/>
      <c r="E102" s="199"/>
      <c r="F102" s="357"/>
      <c r="G102" s="200"/>
      <c r="H102" s="201"/>
      <c r="I102" s="129"/>
      <c r="J102" s="198"/>
      <c r="K102" s="77"/>
      <c r="L102" s="77"/>
      <c r="M102" s="77"/>
      <c r="N102" s="234"/>
      <c r="O102" s="200"/>
      <c r="P102" s="367"/>
      <c r="Q102" s="367"/>
      <c r="R102" s="238" t="str">
        <f t="shared" si="22"/>
        <v/>
      </c>
      <c r="S102" s="238" t="str">
        <f t="shared" si="23"/>
        <v/>
      </c>
      <c r="T102" s="325"/>
      <c r="U102" s="53"/>
      <c r="V102" s="350"/>
      <c r="W102" s="351"/>
      <c r="X102" s="352"/>
      <c r="Y102" s="353"/>
      <c r="Z102" s="353"/>
      <c r="AA102" s="353"/>
      <c r="AB102" s="354"/>
      <c r="AC102" s="355"/>
      <c r="AD102" s="356"/>
      <c r="AE102" s="350"/>
      <c r="AF102" s="354"/>
      <c r="AG102" s="53"/>
      <c r="AH102" s="53"/>
    </row>
    <row r="103" ht="18.0" customHeight="1">
      <c r="A103" s="10"/>
      <c r="B103" s="213"/>
      <c r="C103" s="77"/>
      <c r="D103" s="77"/>
      <c r="E103" s="199"/>
      <c r="F103" s="357"/>
      <c r="G103" s="200"/>
      <c r="H103" s="201"/>
      <c r="I103" s="129"/>
      <c r="J103" s="198"/>
      <c r="K103" s="77"/>
      <c r="L103" s="77"/>
      <c r="M103" s="77"/>
      <c r="N103" s="234"/>
      <c r="O103" s="200"/>
      <c r="P103" s="367"/>
      <c r="Q103" s="367"/>
      <c r="R103" s="238" t="str">
        <f t="shared" si="22"/>
        <v/>
      </c>
      <c r="S103" s="238" t="str">
        <f t="shared" si="23"/>
        <v/>
      </c>
      <c r="T103" s="325"/>
      <c r="U103" s="53"/>
      <c r="V103" s="350"/>
      <c r="W103" s="351"/>
      <c r="X103" s="352"/>
      <c r="Y103" s="353"/>
      <c r="Z103" s="353"/>
      <c r="AA103" s="353"/>
      <c r="AB103" s="354"/>
      <c r="AC103" s="355"/>
      <c r="AD103" s="356"/>
      <c r="AE103" s="350"/>
      <c r="AF103" s="354"/>
      <c r="AG103" s="53"/>
      <c r="AH103" s="53"/>
    </row>
    <row r="104" ht="18.0" customHeight="1">
      <c r="A104" s="10"/>
      <c r="B104" s="213"/>
      <c r="C104" s="77"/>
      <c r="D104" s="77"/>
      <c r="E104" s="199"/>
      <c r="F104" s="357"/>
      <c r="G104" s="200"/>
      <c r="H104" s="201"/>
      <c r="I104" s="129"/>
      <c r="J104" s="198"/>
      <c r="K104" s="77"/>
      <c r="L104" s="77"/>
      <c r="M104" s="77"/>
      <c r="N104" s="234"/>
      <c r="O104" s="200"/>
      <c r="P104" s="367"/>
      <c r="Q104" s="367"/>
      <c r="R104" s="238" t="str">
        <f t="shared" si="22"/>
        <v/>
      </c>
      <c r="S104" s="238" t="str">
        <f t="shared" si="23"/>
        <v/>
      </c>
      <c r="T104" s="325"/>
      <c r="U104" s="53"/>
      <c r="V104" s="350"/>
      <c r="W104" s="351"/>
      <c r="X104" s="352"/>
      <c r="Y104" s="353"/>
      <c r="Z104" s="353"/>
      <c r="AA104" s="353"/>
      <c r="AB104" s="354"/>
      <c r="AC104" s="355"/>
      <c r="AD104" s="356"/>
      <c r="AE104" s="350"/>
      <c r="AF104" s="354"/>
      <c r="AG104" s="53"/>
      <c r="AH104" s="53"/>
    </row>
    <row r="105" ht="18.0" customHeight="1">
      <c r="A105" s="10"/>
      <c r="B105" s="213"/>
      <c r="C105" s="77"/>
      <c r="D105" s="77"/>
      <c r="E105" s="199"/>
      <c r="F105" s="357"/>
      <c r="G105" s="200"/>
      <c r="H105" s="201"/>
      <c r="I105" s="129"/>
      <c r="J105" s="198"/>
      <c r="K105" s="77"/>
      <c r="L105" s="77"/>
      <c r="M105" s="77"/>
      <c r="N105" s="234"/>
      <c r="O105" s="200"/>
      <c r="P105" s="367"/>
      <c r="Q105" s="367"/>
      <c r="R105" s="238" t="str">
        <f t="shared" si="22"/>
        <v/>
      </c>
      <c r="S105" s="238" t="str">
        <f t="shared" si="23"/>
        <v/>
      </c>
      <c r="T105" s="325"/>
      <c r="U105" s="53"/>
      <c r="V105" s="350"/>
      <c r="W105" s="351"/>
      <c r="X105" s="352"/>
      <c r="Y105" s="353"/>
      <c r="Z105" s="353"/>
      <c r="AA105" s="353"/>
      <c r="AB105" s="354"/>
      <c r="AC105" s="355"/>
      <c r="AD105" s="356"/>
      <c r="AE105" s="350"/>
      <c r="AF105" s="354"/>
      <c r="AG105" s="53"/>
      <c r="AH105" s="53"/>
    </row>
    <row r="106" ht="18.0" customHeight="1">
      <c r="A106" s="10"/>
      <c r="B106" s="213"/>
      <c r="C106" s="77"/>
      <c r="D106" s="77"/>
      <c r="E106" s="199"/>
      <c r="F106" s="357"/>
      <c r="G106" s="200"/>
      <c r="H106" s="201"/>
      <c r="I106" s="129"/>
      <c r="J106" s="198"/>
      <c r="K106" s="77"/>
      <c r="L106" s="77"/>
      <c r="M106" s="77"/>
      <c r="N106" s="234"/>
      <c r="O106" s="200"/>
      <c r="P106" s="367"/>
      <c r="Q106" s="367"/>
      <c r="R106" s="238" t="str">
        <f t="shared" si="22"/>
        <v/>
      </c>
      <c r="S106" s="238" t="str">
        <f t="shared" si="23"/>
        <v/>
      </c>
      <c r="T106" s="325"/>
      <c r="U106" s="53"/>
      <c r="V106" s="350"/>
      <c r="W106" s="351"/>
      <c r="X106" s="352"/>
      <c r="Y106" s="353"/>
      <c r="Z106" s="353"/>
      <c r="AA106" s="353"/>
      <c r="AB106" s="354"/>
      <c r="AC106" s="355"/>
      <c r="AD106" s="356"/>
      <c r="AE106" s="350"/>
      <c r="AF106" s="354"/>
      <c r="AG106" s="53"/>
      <c r="AH106" s="53"/>
    </row>
    <row r="107" ht="18.0" customHeight="1">
      <c r="A107" s="10"/>
      <c r="B107" s="213"/>
      <c r="C107" s="77"/>
      <c r="D107" s="77"/>
      <c r="E107" s="199"/>
      <c r="F107" s="357"/>
      <c r="G107" s="200"/>
      <c r="H107" s="201"/>
      <c r="I107" s="129"/>
      <c r="J107" s="198"/>
      <c r="K107" s="77"/>
      <c r="L107" s="77"/>
      <c r="M107" s="77"/>
      <c r="N107" s="234"/>
      <c r="O107" s="200"/>
      <c r="P107" s="367"/>
      <c r="Q107" s="367"/>
      <c r="R107" s="238" t="str">
        <f t="shared" si="22"/>
        <v/>
      </c>
      <c r="S107" s="238" t="str">
        <f t="shared" si="23"/>
        <v/>
      </c>
      <c r="T107" s="325"/>
      <c r="U107" s="53"/>
      <c r="V107" s="350"/>
      <c r="W107" s="351"/>
      <c r="X107" s="352"/>
      <c r="Y107" s="353"/>
      <c r="Z107" s="353"/>
      <c r="AA107" s="353"/>
      <c r="AB107" s="354"/>
      <c r="AC107" s="355"/>
      <c r="AD107" s="356"/>
      <c r="AE107" s="350"/>
      <c r="AF107" s="354"/>
      <c r="AG107" s="53"/>
      <c r="AH107" s="53"/>
    </row>
    <row r="108" ht="18.0" customHeight="1">
      <c r="A108" s="10"/>
      <c r="B108" s="213"/>
      <c r="C108" s="77"/>
      <c r="D108" s="77"/>
      <c r="E108" s="199"/>
      <c r="F108" s="357"/>
      <c r="G108" s="200"/>
      <c r="H108" s="201"/>
      <c r="I108" s="129"/>
      <c r="J108" s="198"/>
      <c r="K108" s="77"/>
      <c r="L108" s="77"/>
      <c r="M108" s="77"/>
      <c r="N108" s="234"/>
      <c r="O108" s="200"/>
      <c r="P108" s="367"/>
      <c r="Q108" s="367"/>
      <c r="R108" s="238" t="str">
        <f t="shared" si="22"/>
        <v/>
      </c>
      <c r="S108" s="238" t="str">
        <f t="shared" si="23"/>
        <v/>
      </c>
      <c r="T108" s="325"/>
      <c r="U108" s="53"/>
      <c r="V108" s="350"/>
      <c r="W108" s="351"/>
      <c r="X108" s="352"/>
      <c r="Y108" s="353"/>
      <c r="Z108" s="353"/>
      <c r="AA108" s="353"/>
      <c r="AB108" s="354"/>
      <c r="AC108" s="355"/>
      <c r="AD108" s="356"/>
      <c r="AE108" s="350"/>
      <c r="AF108" s="354"/>
      <c r="AG108" s="53"/>
      <c r="AH108" s="53"/>
    </row>
    <row r="109" ht="18.0" customHeight="1">
      <c r="A109" s="10"/>
      <c r="B109" s="213"/>
      <c r="C109" s="77"/>
      <c r="D109" s="77"/>
      <c r="E109" s="199"/>
      <c r="F109" s="357"/>
      <c r="G109" s="200"/>
      <c r="H109" s="201"/>
      <c r="I109" s="129"/>
      <c r="J109" s="198"/>
      <c r="K109" s="77"/>
      <c r="L109" s="77"/>
      <c r="M109" s="77"/>
      <c r="N109" s="234"/>
      <c r="O109" s="200"/>
      <c r="P109" s="367"/>
      <c r="Q109" s="367"/>
      <c r="R109" s="238" t="str">
        <f t="shared" si="22"/>
        <v/>
      </c>
      <c r="S109" s="238" t="str">
        <f t="shared" si="23"/>
        <v/>
      </c>
      <c r="T109" s="325"/>
      <c r="U109" s="53"/>
      <c r="V109" s="350"/>
      <c r="W109" s="351"/>
      <c r="X109" s="352"/>
      <c r="Y109" s="353"/>
      <c r="Z109" s="353"/>
      <c r="AA109" s="353"/>
      <c r="AB109" s="354"/>
      <c r="AC109" s="355"/>
      <c r="AD109" s="356"/>
      <c r="AE109" s="350"/>
      <c r="AF109" s="354"/>
      <c r="AG109" s="53"/>
      <c r="AH109" s="53"/>
    </row>
    <row r="110" ht="18.0" customHeight="1">
      <c r="A110" s="10"/>
      <c r="B110" s="213"/>
      <c r="C110" s="77"/>
      <c r="D110" s="77"/>
      <c r="E110" s="199"/>
      <c r="F110" s="357"/>
      <c r="G110" s="200"/>
      <c r="H110" s="201"/>
      <c r="I110" s="129"/>
      <c r="J110" s="198"/>
      <c r="K110" s="77"/>
      <c r="L110" s="77"/>
      <c r="M110" s="77"/>
      <c r="N110" s="234"/>
      <c r="O110" s="200"/>
      <c r="P110" s="367"/>
      <c r="Q110" s="367"/>
      <c r="R110" s="238" t="str">
        <f t="shared" si="22"/>
        <v/>
      </c>
      <c r="S110" s="238" t="str">
        <f t="shared" si="23"/>
        <v/>
      </c>
      <c r="T110" s="325"/>
      <c r="U110" s="53"/>
      <c r="V110" s="350"/>
      <c r="W110" s="351"/>
      <c r="X110" s="352"/>
      <c r="Y110" s="353"/>
      <c r="Z110" s="353"/>
      <c r="AA110" s="353"/>
      <c r="AB110" s="354"/>
      <c r="AC110" s="355"/>
      <c r="AD110" s="356"/>
      <c r="AE110" s="350"/>
      <c r="AF110" s="354"/>
      <c r="AG110" s="53"/>
      <c r="AH110" s="53"/>
    </row>
    <row r="111" ht="18.0" customHeight="1">
      <c r="A111" s="10"/>
      <c r="B111" s="213"/>
      <c r="C111" s="77"/>
      <c r="D111" s="77"/>
      <c r="E111" s="199"/>
      <c r="F111" s="357"/>
      <c r="G111" s="200"/>
      <c r="H111" s="201"/>
      <c r="I111" s="129"/>
      <c r="J111" s="198"/>
      <c r="K111" s="77"/>
      <c r="L111" s="77"/>
      <c r="M111" s="77"/>
      <c r="N111" s="234"/>
      <c r="O111" s="200"/>
      <c r="P111" s="367"/>
      <c r="Q111" s="367"/>
      <c r="R111" s="238" t="str">
        <f t="shared" si="22"/>
        <v/>
      </c>
      <c r="S111" s="238" t="str">
        <f t="shared" si="23"/>
        <v/>
      </c>
      <c r="T111" s="325"/>
      <c r="U111" s="53"/>
      <c r="V111" s="350"/>
      <c r="W111" s="351"/>
      <c r="X111" s="352"/>
      <c r="Y111" s="353"/>
      <c r="Z111" s="353"/>
      <c r="AA111" s="353"/>
      <c r="AB111" s="354"/>
      <c r="AC111" s="355"/>
      <c r="AD111" s="356"/>
      <c r="AE111" s="350"/>
      <c r="AF111" s="354"/>
      <c r="AG111" s="53"/>
      <c r="AH111" s="53"/>
    </row>
    <row r="112" ht="18.0" customHeight="1">
      <c r="A112" s="10"/>
      <c r="B112" s="213"/>
      <c r="C112" s="77"/>
      <c r="D112" s="77"/>
      <c r="E112" s="199"/>
      <c r="F112" s="357"/>
      <c r="G112" s="200"/>
      <c r="H112" s="201"/>
      <c r="I112" s="129"/>
      <c r="J112" s="198"/>
      <c r="K112" s="77"/>
      <c r="L112" s="77"/>
      <c r="M112" s="77"/>
      <c r="N112" s="234"/>
      <c r="O112" s="200"/>
      <c r="P112" s="367"/>
      <c r="Q112" s="367"/>
      <c r="R112" s="238" t="str">
        <f t="shared" si="22"/>
        <v/>
      </c>
      <c r="S112" s="238" t="str">
        <f t="shared" si="23"/>
        <v/>
      </c>
      <c r="T112" s="325"/>
      <c r="U112" s="53"/>
      <c r="V112" s="350"/>
      <c r="W112" s="351"/>
      <c r="X112" s="352"/>
      <c r="Y112" s="353"/>
      <c r="Z112" s="353"/>
      <c r="AA112" s="353"/>
      <c r="AB112" s="354"/>
      <c r="AC112" s="355"/>
      <c r="AD112" s="356"/>
      <c r="AE112" s="350"/>
      <c r="AF112" s="354"/>
      <c r="AG112" s="53"/>
      <c r="AH112" s="53"/>
    </row>
    <row r="113" ht="18.0" customHeight="1">
      <c r="A113" s="10"/>
      <c r="B113" s="213"/>
      <c r="C113" s="77"/>
      <c r="D113" s="77"/>
      <c r="E113" s="199"/>
      <c r="F113" s="357"/>
      <c r="G113" s="200"/>
      <c r="H113" s="201"/>
      <c r="I113" s="129"/>
      <c r="J113" s="198"/>
      <c r="K113" s="77"/>
      <c r="L113" s="77"/>
      <c r="M113" s="77"/>
      <c r="N113" s="234"/>
      <c r="O113" s="200"/>
      <c r="P113" s="367"/>
      <c r="Q113" s="367"/>
      <c r="R113" s="238" t="str">
        <f t="shared" si="22"/>
        <v/>
      </c>
      <c r="S113" s="238" t="str">
        <f t="shared" si="23"/>
        <v/>
      </c>
      <c r="T113" s="325"/>
      <c r="U113" s="53"/>
      <c r="V113" s="350"/>
      <c r="W113" s="351"/>
      <c r="X113" s="352"/>
      <c r="Y113" s="353"/>
      <c r="Z113" s="353"/>
      <c r="AA113" s="353"/>
      <c r="AB113" s="354"/>
      <c r="AC113" s="355"/>
      <c r="AD113" s="356"/>
      <c r="AE113" s="350"/>
      <c r="AF113" s="354"/>
      <c r="AG113" s="53"/>
      <c r="AH113" s="53"/>
    </row>
    <row r="114" ht="18.0" customHeight="1">
      <c r="A114" s="10"/>
      <c r="B114" s="213"/>
      <c r="C114" s="77"/>
      <c r="D114" s="77"/>
      <c r="E114" s="199"/>
      <c r="F114" s="357"/>
      <c r="G114" s="200"/>
      <c r="H114" s="201"/>
      <c r="I114" s="129"/>
      <c r="J114" s="198"/>
      <c r="K114" s="77"/>
      <c r="L114" s="77"/>
      <c r="M114" s="77"/>
      <c r="N114" s="234"/>
      <c r="O114" s="200"/>
      <c r="P114" s="367"/>
      <c r="Q114" s="367"/>
      <c r="R114" s="238" t="str">
        <f t="shared" si="22"/>
        <v/>
      </c>
      <c r="S114" s="238" t="str">
        <f t="shared" si="23"/>
        <v/>
      </c>
      <c r="T114" s="325"/>
      <c r="U114" s="53"/>
      <c r="V114" s="350"/>
      <c r="W114" s="351"/>
      <c r="X114" s="352"/>
      <c r="Y114" s="353"/>
      <c r="Z114" s="353"/>
      <c r="AA114" s="353"/>
      <c r="AB114" s="354"/>
      <c r="AC114" s="355"/>
      <c r="AD114" s="356"/>
      <c r="AE114" s="350"/>
      <c r="AF114" s="354"/>
      <c r="AG114" s="53"/>
      <c r="AH114" s="53"/>
    </row>
    <row r="115" ht="18.0" customHeight="1">
      <c r="A115" s="10"/>
      <c r="B115" s="213"/>
      <c r="C115" s="77"/>
      <c r="D115" s="77"/>
      <c r="E115" s="199"/>
      <c r="F115" s="357"/>
      <c r="G115" s="200"/>
      <c r="H115" s="201"/>
      <c r="I115" s="129"/>
      <c r="J115" s="198"/>
      <c r="K115" s="77"/>
      <c r="L115" s="77"/>
      <c r="M115" s="77"/>
      <c r="N115" s="234"/>
      <c r="O115" s="200"/>
      <c r="P115" s="367"/>
      <c r="Q115" s="367"/>
      <c r="R115" s="238" t="str">
        <f t="shared" si="22"/>
        <v/>
      </c>
      <c r="S115" s="238" t="str">
        <f t="shared" si="23"/>
        <v/>
      </c>
      <c r="T115" s="325"/>
      <c r="U115" s="53"/>
      <c r="V115" s="350"/>
      <c r="W115" s="351"/>
      <c r="X115" s="352"/>
      <c r="Y115" s="353"/>
      <c r="Z115" s="353"/>
      <c r="AA115" s="353"/>
      <c r="AB115" s="354"/>
      <c r="AC115" s="355"/>
      <c r="AD115" s="356"/>
      <c r="AE115" s="350"/>
      <c r="AF115" s="354"/>
      <c r="AG115" s="53"/>
      <c r="AH115" s="53"/>
    </row>
    <row r="116" ht="18.0" customHeight="1">
      <c r="A116" s="10"/>
      <c r="B116" s="213"/>
      <c r="C116" s="77"/>
      <c r="D116" s="77"/>
      <c r="E116" s="199"/>
      <c r="F116" s="357"/>
      <c r="G116" s="200"/>
      <c r="H116" s="201"/>
      <c r="I116" s="129"/>
      <c r="J116" s="198"/>
      <c r="K116" s="77"/>
      <c r="L116" s="77"/>
      <c r="M116" s="77"/>
      <c r="N116" s="234"/>
      <c r="O116" s="200"/>
      <c r="P116" s="367"/>
      <c r="Q116" s="367"/>
      <c r="R116" s="238" t="str">
        <f t="shared" si="22"/>
        <v/>
      </c>
      <c r="S116" s="238" t="str">
        <f t="shared" si="23"/>
        <v/>
      </c>
      <c r="T116" s="325"/>
      <c r="U116" s="53"/>
      <c r="V116" s="350"/>
      <c r="W116" s="351"/>
      <c r="X116" s="352"/>
      <c r="Y116" s="353"/>
      <c r="Z116" s="353"/>
      <c r="AA116" s="353"/>
      <c r="AB116" s="354"/>
      <c r="AC116" s="355"/>
      <c r="AD116" s="356"/>
      <c r="AE116" s="350"/>
      <c r="AF116" s="354"/>
      <c r="AG116" s="53"/>
      <c r="AH116" s="53"/>
    </row>
    <row r="117" ht="18.0" customHeight="1">
      <c r="A117" s="10"/>
      <c r="B117" s="213"/>
      <c r="C117" s="77"/>
      <c r="D117" s="77"/>
      <c r="E117" s="199"/>
      <c r="F117" s="357"/>
      <c r="G117" s="200"/>
      <c r="H117" s="201"/>
      <c r="I117" s="129"/>
      <c r="J117" s="198"/>
      <c r="K117" s="77"/>
      <c r="L117" s="77"/>
      <c r="M117" s="77"/>
      <c r="N117" s="234"/>
      <c r="O117" s="200"/>
      <c r="P117" s="367"/>
      <c r="Q117" s="367"/>
      <c r="R117" s="238" t="str">
        <f t="shared" si="22"/>
        <v/>
      </c>
      <c r="S117" s="238" t="str">
        <f t="shared" si="23"/>
        <v/>
      </c>
      <c r="T117" s="325"/>
      <c r="U117" s="53"/>
      <c r="V117" s="350"/>
      <c r="W117" s="351"/>
      <c r="X117" s="352"/>
      <c r="Y117" s="353"/>
      <c r="Z117" s="353"/>
      <c r="AA117" s="353"/>
      <c r="AB117" s="354"/>
      <c r="AC117" s="355"/>
      <c r="AD117" s="356"/>
      <c r="AE117" s="350"/>
      <c r="AF117" s="354"/>
      <c r="AG117" s="53"/>
      <c r="AH117" s="53"/>
    </row>
    <row r="118" ht="18.0" customHeight="1">
      <c r="A118" s="10"/>
      <c r="B118" s="213"/>
      <c r="C118" s="77"/>
      <c r="D118" s="77"/>
      <c r="E118" s="199"/>
      <c r="F118" s="357"/>
      <c r="G118" s="200"/>
      <c r="H118" s="201"/>
      <c r="I118" s="129"/>
      <c r="J118" s="198"/>
      <c r="K118" s="77"/>
      <c r="L118" s="77"/>
      <c r="M118" s="77"/>
      <c r="N118" s="234"/>
      <c r="O118" s="200"/>
      <c r="P118" s="367"/>
      <c r="Q118" s="367"/>
      <c r="R118" s="238" t="str">
        <f t="shared" si="22"/>
        <v/>
      </c>
      <c r="S118" s="238" t="str">
        <f t="shared" si="23"/>
        <v/>
      </c>
      <c r="T118" s="325"/>
      <c r="U118" s="53"/>
      <c r="V118" s="350"/>
      <c r="W118" s="351"/>
      <c r="X118" s="352"/>
      <c r="Y118" s="353"/>
      <c r="Z118" s="353"/>
      <c r="AA118" s="353"/>
      <c r="AB118" s="354"/>
      <c r="AC118" s="355"/>
      <c r="AD118" s="356"/>
      <c r="AE118" s="350"/>
      <c r="AF118" s="354"/>
      <c r="AG118" s="53"/>
      <c r="AH118" s="53"/>
    </row>
    <row r="119" ht="18.0" customHeight="1">
      <c r="A119" s="10"/>
      <c r="B119" s="213"/>
      <c r="C119" s="77"/>
      <c r="D119" s="77"/>
      <c r="E119" s="199"/>
      <c r="F119" s="357"/>
      <c r="G119" s="200"/>
      <c r="H119" s="201"/>
      <c r="I119" s="129"/>
      <c r="J119" s="198"/>
      <c r="K119" s="77"/>
      <c r="L119" s="77"/>
      <c r="M119" s="77"/>
      <c r="N119" s="234"/>
      <c r="O119" s="200"/>
      <c r="P119" s="367"/>
      <c r="Q119" s="367"/>
      <c r="R119" s="238" t="str">
        <f t="shared" si="22"/>
        <v/>
      </c>
      <c r="S119" s="238" t="str">
        <f t="shared" si="23"/>
        <v/>
      </c>
      <c r="T119" s="325"/>
      <c r="U119" s="53"/>
      <c r="V119" s="350"/>
      <c r="W119" s="351"/>
      <c r="X119" s="352"/>
      <c r="Y119" s="353"/>
      <c r="Z119" s="353"/>
      <c r="AA119" s="353"/>
      <c r="AB119" s="354"/>
      <c r="AC119" s="355"/>
      <c r="AD119" s="356"/>
      <c r="AE119" s="350"/>
      <c r="AF119" s="354"/>
      <c r="AG119" s="53"/>
      <c r="AH119" s="53"/>
    </row>
    <row r="120" ht="18.0" customHeight="1">
      <c r="A120" s="10"/>
      <c r="B120" s="213"/>
      <c r="C120" s="77"/>
      <c r="D120" s="77"/>
      <c r="E120" s="199"/>
      <c r="F120" s="357"/>
      <c r="G120" s="200"/>
      <c r="H120" s="201"/>
      <c r="I120" s="129"/>
      <c r="J120" s="198"/>
      <c r="K120" s="77"/>
      <c r="L120" s="77"/>
      <c r="M120" s="77"/>
      <c r="N120" s="234"/>
      <c r="O120" s="200"/>
      <c r="P120" s="367"/>
      <c r="Q120" s="367"/>
      <c r="R120" s="238" t="str">
        <f t="shared" si="22"/>
        <v/>
      </c>
      <c r="S120" s="238" t="str">
        <f t="shared" si="23"/>
        <v/>
      </c>
      <c r="T120" s="325"/>
      <c r="U120" s="53"/>
      <c r="V120" s="350"/>
      <c r="W120" s="351"/>
      <c r="X120" s="352"/>
      <c r="Y120" s="353"/>
      <c r="Z120" s="353"/>
      <c r="AA120" s="353"/>
      <c r="AB120" s="354"/>
      <c r="AC120" s="355"/>
      <c r="AD120" s="356"/>
      <c r="AE120" s="350"/>
      <c r="AF120" s="356"/>
      <c r="AG120" s="53"/>
      <c r="AH120" s="53"/>
    </row>
    <row r="121" ht="18.0" customHeight="1">
      <c r="A121" s="10"/>
      <c r="B121" s="213"/>
      <c r="C121" s="77"/>
      <c r="D121" s="77"/>
      <c r="E121" s="199"/>
      <c r="F121" s="357"/>
      <c r="G121" s="200"/>
      <c r="H121" s="201"/>
      <c r="I121" s="129"/>
      <c r="J121" s="198"/>
      <c r="K121" s="77"/>
      <c r="L121" s="77"/>
      <c r="M121" s="77"/>
      <c r="N121" s="234"/>
      <c r="O121" s="200"/>
      <c r="P121" s="367"/>
      <c r="Q121" s="367"/>
      <c r="R121" s="238" t="str">
        <f t="shared" si="22"/>
        <v/>
      </c>
      <c r="S121" s="238" t="str">
        <f t="shared" si="23"/>
        <v/>
      </c>
      <c r="T121" s="325"/>
      <c r="U121" s="53"/>
      <c r="V121" s="350"/>
      <c r="W121" s="351"/>
      <c r="X121" s="352"/>
      <c r="Y121" s="353"/>
      <c r="Z121" s="353"/>
      <c r="AA121" s="353"/>
      <c r="AB121" s="354"/>
      <c r="AC121" s="355"/>
      <c r="AD121" s="356"/>
      <c r="AE121" s="350"/>
      <c r="AF121" s="356"/>
      <c r="AG121" s="53"/>
      <c r="AH121" s="53"/>
    </row>
    <row r="122" ht="18.0" customHeight="1">
      <c r="A122" s="10"/>
      <c r="B122" s="213"/>
      <c r="C122" s="77"/>
      <c r="D122" s="77"/>
      <c r="E122" s="199"/>
      <c r="F122" s="357"/>
      <c r="G122" s="200"/>
      <c r="H122" s="201"/>
      <c r="I122" s="129"/>
      <c r="J122" s="198"/>
      <c r="K122" s="77"/>
      <c r="L122" s="77"/>
      <c r="M122" s="77"/>
      <c r="N122" s="234"/>
      <c r="O122" s="200"/>
      <c r="P122" s="367"/>
      <c r="Q122" s="367"/>
      <c r="R122" s="238" t="str">
        <f t="shared" si="22"/>
        <v/>
      </c>
      <c r="S122" s="238" t="str">
        <f t="shared" si="23"/>
        <v/>
      </c>
      <c r="T122" s="325"/>
      <c r="U122" s="53"/>
      <c r="V122" s="350"/>
      <c r="W122" s="351"/>
      <c r="X122" s="352"/>
      <c r="Y122" s="353"/>
      <c r="Z122" s="353"/>
      <c r="AA122" s="353"/>
      <c r="AB122" s="354"/>
      <c r="AC122" s="355"/>
      <c r="AD122" s="356"/>
      <c r="AE122" s="350"/>
      <c r="AF122" s="356"/>
      <c r="AG122" s="53"/>
      <c r="AH122" s="53"/>
    </row>
    <row r="123" ht="18.0" customHeight="1">
      <c r="A123" s="10"/>
      <c r="B123" s="213"/>
      <c r="C123" s="77"/>
      <c r="D123" s="77"/>
      <c r="E123" s="199"/>
      <c r="F123" s="357"/>
      <c r="G123" s="200"/>
      <c r="H123" s="201"/>
      <c r="I123" s="129"/>
      <c r="J123" s="213"/>
      <c r="K123" s="77"/>
      <c r="L123" s="77"/>
      <c r="M123" s="77"/>
      <c r="N123" s="234"/>
      <c r="O123" s="200"/>
      <c r="P123" s="367"/>
      <c r="Q123" s="367"/>
      <c r="R123" s="238" t="str">
        <f t="shared" si="22"/>
        <v/>
      </c>
      <c r="S123" s="238" t="str">
        <f t="shared" si="23"/>
        <v/>
      </c>
      <c r="T123" s="325"/>
      <c r="U123" s="53"/>
      <c r="V123" s="350"/>
      <c r="W123" s="351"/>
      <c r="X123" s="352"/>
      <c r="Y123" s="353"/>
      <c r="Z123" s="353"/>
      <c r="AA123" s="353"/>
      <c r="AB123" s="354"/>
      <c r="AC123" s="355"/>
      <c r="AD123" s="356"/>
      <c r="AE123" s="350"/>
      <c r="AF123" s="356"/>
      <c r="AG123" s="53"/>
      <c r="AH123" s="53"/>
    </row>
    <row r="124" ht="18.0" customHeight="1">
      <c r="A124" s="10"/>
      <c r="B124" s="213"/>
      <c r="C124" s="77"/>
      <c r="D124" s="77"/>
      <c r="E124" s="199"/>
      <c r="F124" s="357"/>
      <c r="G124" s="200"/>
      <c r="H124" s="201"/>
      <c r="I124" s="129"/>
      <c r="J124" s="213"/>
      <c r="K124" s="77"/>
      <c r="L124" s="77"/>
      <c r="M124" s="77"/>
      <c r="N124" s="234"/>
      <c r="O124" s="200"/>
      <c r="P124" s="367"/>
      <c r="Q124" s="367"/>
      <c r="R124" s="238" t="str">
        <f t="shared" si="22"/>
        <v/>
      </c>
      <c r="S124" s="238" t="str">
        <f t="shared" si="23"/>
        <v/>
      </c>
      <c r="T124" s="325"/>
      <c r="U124" s="53"/>
      <c r="V124" s="350"/>
      <c r="W124" s="351"/>
      <c r="X124" s="352"/>
      <c r="Y124" s="353"/>
      <c r="Z124" s="353"/>
      <c r="AA124" s="353"/>
      <c r="AB124" s="354"/>
      <c r="AC124" s="355"/>
      <c r="AD124" s="356"/>
      <c r="AE124" s="350"/>
      <c r="AF124" s="356"/>
      <c r="AG124" s="53"/>
      <c r="AH124" s="53"/>
    </row>
    <row r="125" ht="18.0" customHeight="1">
      <c r="A125" s="10"/>
      <c r="B125" s="213"/>
      <c r="C125" s="77"/>
      <c r="D125" s="77"/>
      <c r="E125" s="199"/>
      <c r="F125" s="357"/>
      <c r="G125" s="200"/>
      <c r="H125" s="201"/>
      <c r="I125" s="129"/>
      <c r="J125" s="213"/>
      <c r="K125" s="77"/>
      <c r="L125" s="77"/>
      <c r="M125" s="77"/>
      <c r="N125" s="234"/>
      <c r="O125" s="200"/>
      <c r="P125" s="367"/>
      <c r="Q125" s="367"/>
      <c r="R125" s="238" t="str">
        <f t="shared" si="22"/>
        <v/>
      </c>
      <c r="S125" s="238" t="str">
        <f t="shared" si="23"/>
        <v/>
      </c>
      <c r="T125" s="325"/>
      <c r="U125" s="53"/>
      <c r="V125" s="350"/>
      <c r="W125" s="351"/>
      <c r="X125" s="352"/>
      <c r="Y125" s="353"/>
      <c r="Z125" s="353"/>
      <c r="AA125" s="353"/>
      <c r="AB125" s="354"/>
      <c r="AC125" s="355"/>
      <c r="AD125" s="356"/>
      <c r="AE125" s="350"/>
      <c r="AF125" s="356"/>
      <c r="AG125" s="53"/>
      <c r="AH125" s="53"/>
    </row>
    <row r="126" ht="18.0" customHeight="1">
      <c r="A126" s="10"/>
      <c r="B126" s="213"/>
      <c r="C126" s="77"/>
      <c r="D126" s="77"/>
      <c r="E126" s="199"/>
      <c r="F126" s="357"/>
      <c r="G126" s="200"/>
      <c r="H126" s="201"/>
      <c r="I126" s="129"/>
      <c r="J126" s="213"/>
      <c r="K126" s="77"/>
      <c r="L126" s="77"/>
      <c r="M126" s="77"/>
      <c r="N126" s="234"/>
      <c r="O126" s="200"/>
      <c r="P126" s="367"/>
      <c r="Q126" s="367"/>
      <c r="R126" s="238" t="str">
        <f t="shared" si="22"/>
        <v/>
      </c>
      <c r="S126" s="238" t="str">
        <f t="shared" si="23"/>
        <v/>
      </c>
      <c r="T126" s="325"/>
      <c r="U126" s="53"/>
      <c r="V126" s="350"/>
      <c r="W126" s="351"/>
      <c r="X126" s="352"/>
      <c r="Y126" s="353"/>
      <c r="Z126" s="353"/>
      <c r="AA126" s="353"/>
      <c r="AB126" s="354"/>
      <c r="AC126" s="355"/>
      <c r="AD126" s="356"/>
      <c r="AE126" s="350"/>
      <c r="AF126" s="356"/>
      <c r="AG126" s="53"/>
      <c r="AH126" s="53"/>
    </row>
    <row r="127" ht="18.0" customHeight="1">
      <c r="A127" s="10"/>
      <c r="B127" s="213"/>
      <c r="C127" s="77"/>
      <c r="D127" s="77"/>
      <c r="E127" s="199"/>
      <c r="F127" s="357"/>
      <c r="G127" s="200"/>
      <c r="H127" s="201"/>
      <c r="I127" s="129"/>
      <c r="J127" s="213"/>
      <c r="K127" s="77"/>
      <c r="L127" s="77"/>
      <c r="M127" s="77"/>
      <c r="N127" s="234"/>
      <c r="O127" s="200"/>
      <c r="P127" s="367"/>
      <c r="Q127" s="367"/>
      <c r="R127" s="238" t="str">
        <f t="shared" si="22"/>
        <v/>
      </c>
      <c r="S127" s="238" t="str">
        <f t="shared" si="23"/>
        <v/>
      </c>
      <c r="T127" s="325"/>
      <c r="U127" s="53"/>
      <c r="V127" s="350"/>
      <c r="W127" s="351"/>
      <c r="X127" s="352"/>
      <c r="Y127" s="353"/>
      <c r="Z127" s="353"/>
      <c r="AA127" s="353"/>
      <c r="AB127" s="354"/>
      <c r="AC127" s="355"/>
      <c r="AD127" s="356"/>
      <c r="AE127" s="350"/>
      <c r="AF127" s="356"/>
      <c r="AG127" s="53"/>
      <c r="AH127" s="53"/>
    </row>
    <row r="128" ht="18.0" customHeight="1">
      <c r="A128" s="10"/>
      <c r="B128" s="213"/>
      <c r="C128" s="77"/>
      <c r="D128" s="77"/>
      <c r="E128" s="199"/>
      <c r="F128" s="357"/>
      <c r="G128" s="200"/>
      <c r="H128" s="201"/>
      <c r="I128" s="129"/>
      <c r="J128" s="213"/>
      <c r="K128" s="77"/>
      <c r="L128" s="77"/>
      <c r="M128" s="77"/>
      <c r="N128" s="234"/>
      <c r="O128" s="200"/>
      <c r="P128" s="367"/>
      <c r="Q128" s="367"/>
      <c r="R128" s="238" t="str">
        <f t="shared" si="22"/>
        <v/>
      </c>
      <c r="S128" s="238" t="str">
        <f t="shared" si="23"/>
        <v/>
      </c>
      <c r="T128" s="325"/>
      <c r="U128" s="53"/>
      <c r="V128" s="350"/>
      <c r="W128" s="351"/>
      <c r="X128" s="352"/>
      <c r="Y128" s="353"/>
      <c r="Z128" s="353"/>
      <c r="AA128" s="353"/>
      <c r="AB128" s="354"/>
      <c r="AC128" s="355"/>
      <c r="AD128" s="356"/>
      <c r="AE128" s="350"/>
      <c r="AF128" s="356"/>
      <c r="AG128" s="53"/>
      <c r="AH128" s="53"/>
    </row>
    <row r="129" ht="18.0" customHeight="1">
      <c r="A129" s="10"/>
      <c r="B129" s="213"/>
      <c r="C129" s="77"/>
      <c r="D129" s="77"/>
      <c r="E129" s="199"/>
      <c r="F129" s="357"/>
      <c r="G129" s="200"/>
      <c r="H129" s="201"/>
      <c r="I129" s="129"/>
      <c r="J129" s="213"/>
      <c r="K129" s="77"/>
      <c r="L129" s="77"/>
      <c r="M129" s="77"/>
      <c r="N129" s="234"/>
      <c r="O129" s="200"/>
      <c r="P129" s="367"/>
      <c r="Q129" s="367"/>
      <c r="R129" s="238" t="str">
        <f t="shared" si="22"/>
        <v/>
      </c>
      <c r="S129" s="238" t="str">
        <f t="shared" si="23"/>
        <v/>
      </c>
      <c r="T129" s="325"/>
      <c r="U129" s="53"/>
      <c r="V129" s="350"/>
      <c r="W129" s="351"/>
      <c r="X129" s="352"/>
      <c r="Y129" s="353"/>
      <c r="Z129" s="353"/>
      <c r="AA129" s="353"/>
      <c r="AB129" s="354"/>
      <c r="AC129" s="355"/>
      <c r="AD129" s="356"/>
      <c r="AE129" s="350"/>
      <c r="AF129" s="356"/>
      <c r="AG129" s="53"/>
      <c r="AH129" s="53"/>
    </row>
    <row r="130" ht="18.0" customHeight="1">
      <c r="A130" s="10"/>
      <c r="B130" s="213"/>
      <c r="C130" s="77"/>
      <c r="D130" s="77"/>
      <c r="E130" s="199"/>
      <c r="F130" s="357"/>
      <c r="G130" s="200"/>
      <c r="H130" s="201"/>
      <c r="I130" s="129"/>
      <c r="J130" s="213"/>
      <c r="K130" s="77"/>
      <c r="L130" s="77"/>
      <c r="M130" s="77"/>
      <c r="N130" s="234"/>
      <c r="O130" s="200"/>
      <c r="P130" s="367"/>
      <c r="Q130" s="367"/>
      <c r="R130" s="238" t="str">
        <f t="shared" si="22"/>
        <v/>
      </c>
      <c r="S130" s="238" t="str">
        <f t="shared" si="23"/>
        <v/>
      </c>
      <c r="T130" s="325"/>
      <c r="U130" s="53"/>
      <c r="V130" s="350"/>
      <c r="W130" s="351"/>
      <c r="X130" s="352"/>
      <c r="Y130" s="353"/>
      <c r="Z130" s="353"/>
      <c r="AA130" s="353"/>
      <c r="AB130" s="354"/>
      <c r="AC130" s="355"/>
      <c r="AD130" s="356"/>
      <c r="AE130" s="350"/>
      <c r="AF130" s="356"/>
      <c r="AG130" s="53"/>
      <c r="AH130" s="53"/>
    </row>
    <row r="131" ht="18.0" customHeight="1">
      <c r="A131" s="10"/>
      <c r="B131" s="213"/>
      <c r="C131" s="77"/>
      <c r="D131" s="77"/>
      <c r="E131" s="199"/>
      <c r="F131" s="357"/>
      <c r="G131" s="200"/>
      <c r="H131" s="201"/>
      <c r="I131" s="129"/>
      <c r="J131" s="213"/>
      <c r="K131" s="77"/>
      <c r="L131" s="77"/>
      <c r="M131" s="77"/>
      <c r="N131" s="234"/>
      <c r="O131" s="200"/>
      <c r="P131" s="367"/>
      <c r="Q131" s="367"/>
      <c r="R131" s="238" t="str">
        <f t="shared" si="22"/>
        <v/>
      </c>
      <c r="S131" s="238" t="str">
        <f t="shared" si="23"/>
        <v/>
      </c>
      <c r="T131" s="325"/>
      <c r="U131" s="53"/>
      <c r="V131" s="53"/>
      <c r="W131" s="53"/>
      <c r="X131" s="53"/>
      <c r="Y131" s="53"/>
      <c r="Z131" s="53"/>
      <c r="AA131" s="53"/>
      <c r="AB131" s="368"/>
      <c r="AC131" s="53"/>
      <c r="AD131" s="53"/>
      <c r="AE131" s="53"/>
      <c r="AF131" s="53"/>
      <c r="AG131" s="53"/>
      <c r="AH131" s="53"/>
    </row>
    <row r="132" ht="18.0" customHeight="1">
      <c r="A132" s="10"/>
      <c r="B132" s="213"/>
      <c r="C132" s="77"/>
      <c r="D132" s="77"/>
      <c r="E132" s="199"/>
      <c r="F132" s="357"/>
      <c r="G132" s="200"/>
      <c r="H132" s="201"/>
      <c r="I132" s="129"/>
      <c r="J132" s="213"/>
      <c r="K132" s="77"/>
      <c r="L132" s="77"/>
      <c r="M132" s="77"/>
      <c r="N132" s="234"/>
      <c r="O132" s="200"/>
      <c r="P132" s="367"/>
      <c r="Q132" s="367"/>
      <c r="R132" s="238" t="str">
        <f t="shared" si="22"/>
        <v/>
      </c>
      <c r="S132" s="238" t="str">
        <f t="shared" si="23"/>
        <v/>
      </c>
      <c r="T132" s="325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</row>
    <row r="133" ht="18.0" customHeight="1">
      <c r="A133" s="10"/>
      <c r="B133" s="213"/>
      <c r="C133" s="77"/>
      <c r="D133" s="77"/>
      <c r="E133" s="199"/>
      <c r="F133" s="357"/>
      <c r="G133" s="200"/>
      <c r="H133" s="201"/>
      <c r="I133" s="129"/>
      <c r="J133" s="213"/>
      <c r="K133" s="77"/>
      <c r="L133" s="77"/>
      <c r="M133" s="77"/>
      <c r="N133" s="234"/>
      <c r="O133" s="200"/>
      <c r="P133" s="367"/>
      <c r="Q133" s="367"/>
      <c r="R133" s="238" t="str">
        <f t="shared" si="22"/>
        <v/>
      </c>
      <c r="S133" s="238" t="str">
        <f t="shared" si="23"/>
        <v/>
      </c>
      <c r="T133" s="325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</row>
    <row r="134" ht="18.0" customHeight="1">
      <c r="A134" s="10"/>
      <c r="B134" s="213"/>
      <c r="C134" s="77"/>
      <c r="D134" s="77"/>
      <c r="E134" s="199"/>
      <c r="F134" s="357"/>
      <c r="G134" s="200"/>
      <c r="H134" s="201"/>
      <c r="I134" s="129"/>
      <c r="J134" s="213"/>
      <c r="K134" s="77"/>
      <c r="L134" s="77"/>
      <c r="M134" s="77"/>
      <c r="N134" s="234"/>
      <c r="O134" s="200"/>
      <c r="P134" s="367"/>
      <c r="Q134" s="367"/>
      <c r="R134" s="238" t="str">
        <f t="shared" si="22"/>
        <v/>
      </c>
      <c r="S134" s="238" t="str">
        <f t="shared" si="23"/>
        <v/>
      </c>
      <c r="T134" s="325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</row>
    <row r="135" ht="18.0" customHeight="1">
      <c r="A135" s="10"/>
      <c r="B135" s="213"/>
      <c r="C135" s="77"/>
      <c r="D135" s="77"/>
      <c r="E135" s="199"/>
      <c r="F135" s="357"/>
      <c r="G135" s="200"/>
      <c r="H135" s="201"/>
      <c r="I135" s="129"/>
      <c r="J135" s="213"/>
      <c r="K135" s="77"/>
      <c r="L135" s="77"/>
      <c r="M135" s="77"/>
      <c r="N135" s="234"/>
      <c r="O135" s="200"/>
      <c r="P135" s="367"/>
      <c r="Q135" s="367"/>
      <c r="R135" s="238" t="str">
        <f t="shared" si="22"/>
        <v/>
      </c>
      <c r="S135" s="238" t="str">
        <f t="shared" si="23"/>
        <v/>
      </c>
      <c r="T135" s="325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</row>
    <row r="136" ht="18.0" customHeight="1">
      <c r="A136" s="10"/>
      <c r="B136" s="213"/>
      <c r="C136" s="77"/>
      <c r="D136" s="77"/>
      <c r="E136" s="199"/>
      <c r="F136" s="357"/>
      <c r="G136" s="200"/>
      <c r="H136" s="201"/>
      <c r="I136" s="129"/>
      <c r="J136" s="213"/>
      <c r="K136" s="77"/>
      <c r="L136" s="77"/>
      <c r="M136" s="77"/>
      <c r="N136" s="234"/>
      <c r="O136" s="200"/>
      <c r="P136" s="367"/>
      <c r="Q136" s="367"/>
      <c r="R136" s="238" t="str">
        <f t="shared" si="22"/>
        <v/>
      </c>
      <c r="S136" s="238" t="str">
        <f t="shared" si="23"/>
        <v/>
      </c>
      <c r="T136" s="325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</row>
    <row r="137" ht="18.0" customHeight="1">
      <c r="A137" s="10"/>
      <c r="B137" s="213"/>
      <c r="C137" s="77"/>
      <c r="D137" s="77"/>
      <c r="E137" s="199"/>
      <c r="F137" s="357"/>
      <c r="G137" s="200"/>
      <c r="H137" s="201"/>
      <c r="I137" s="129"/>
      <c r="J137" s="213"/>
      <c r="K137" s="77"/>
      <c r="L137" s="77"/>
      <c r="M137" s="77"/>
      <c r="N137" s="234"/>
      <c r="O137" s="200"/>
      <c r="P137" s="367"/>
      <c r="Q137" s="367"/>
      <c r="R137" s="238" t="str">
        <f t="shared" si="22"/>
        <v/>
      </c>
      <c r="S137" s="238" t="str">
        <f t="shared" si="23"/>
        <v/>
      </c>
      <c r="T137" s="325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</row>
    <row r="138" ht="18.0" customHeight="1">
      <c r="A138" s="10"/>
      <c r="B138" s="213"/>
      <c r="C138" s="77"/>
      <c r="D138" s="77"/>
      <c r="E138" s="199"/>
      <c r="F138" s="357"/>
      <c r="G138" s="200"/>
      <c r="H138" s="201"/>
      <c r="I138" s="129"/>
      <c r="J138" s="213"/>
      <c r="K138" s="77"/>
      <c r="L138" s="77"/>
      <c r="M138" s="77"/>
      <c r="N138" s="234"/>
      <c r="O138" s="200"/>
      <c r="P138" s="367"/>
      <c r="Q138" s="367"/>
      <c r="R138" s="238" t="str">
        <f t="shared" si="22"/>
        <v/>
      </c>
      <c r="S138" s="238" t="str">
        <f t="shared" si="23"/>
        <v/>
      </c>
      <c r="T138" s="325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</row>
    <row r="139" ht="18.0" customHeight="1">
      <c r="A139" s="10"/>
      <c r="B139" s="213"/>
      <c r="C139" s="77"/>
      <c r="D139" s="77"/>
      <c r="E139" s="199"/>
      <c r="F139" s="357"/>
      <c r="G139" s="200"/>
      <c r="H139" s="201"/>
      <c r="I139" s="129"/>
      <c r="J139" s="213"/>
      <c r="K139" s="77"/>
      <c r="L139" s="77"/>
      <c r="M139" s="77"/>
      <c r="N139" s="234"/>
      <c r="O139" s="200"/>
      <c r="P139" s="367"/>
      <c r="Q139" s="367"/>
      <c r="R139" s="238" t="str">
        <f t="shared" si="22"/>
        <v/>
      </c>
      <c r="S139" s="238" t="str">
        <f t="shared" si="23"/>
        <v/>
      </c>
      <c r="T139" s="325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</row>
    <row r="140" ht="18.0" customHeight="1">
      <c r="A140" s="10"/>
      <c r="B140" s="213"/>
      <c r="C140" s="77"/>
      <c r="D140" s="77"/>
      <c r="E140" s="199"/>
      <c r="F140" s="357"/>
      <c r="G140" s="200"/>
      <c r="H140" s="201"/>
      <c r="I140" s="129"/>
      <c r="J140" s="213"/>
      <c r="K140" s="77"/>
      <c r="L140" s="77"/>
      <c r="M140" s="77"/>
      <c r="N140" s="234"/>
      <c r="O140" s="200"/>
      <c r="P140" s="367"/>
      <c r="Q140" s="367"/>
      <c r="R140" s="238" t="str">
        <f t="shared" si="22"/>
        <v/>
      </c>
      <c r="S140" s="238" t="str">
        <f t="shared" si="23"/>
        <v/>
      </c>
      <c r="T140" s="325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</row>
    <row r="141" ht="18.0" customHeight="1">
      <c r="A141" s="10"/>
      <c r="B141" s="213"/>
      <c r="C141" s="77"/>
      <c r="D141" s="77"/>
      <c r="E141" s="199"/>
      <c r="F141" s="357"/>
      <c r="G141" s="200"/>
      <c r="H141" s="201"/>
      <c r="I141" s="129"/>
      <c r="J141" s="213"/>
      <c r="K141" s="77"/>
      <c r="L141" s="77"/>
      <c r="M141" s="77"/>
      <c r="N141" s="234"/>
      <c r="O141" s="200"/>
      <c r="P141" s="367"/>
      <c r="Q141" s="367"/>
      <c r="R141" s="238" t="str">
        <f t="shared" si="22"/>
        <v/>
      </c>
      <c r="S141" s="238" t="str">
        <f t="shared" si="23"/>
        <v/>
      </c>
      <c r="T141" s="325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</row>
    <row r="142" ht="18.0" customHeight="1">
      <c r="A142" s="10"/>
      <c r="B142" s="213"/>
      <c r="C142" s="77"/>
      <c r="D142" s="77"/>
      <c r="E142" s="199"/>
      <c r="F142" s="357"/>
      <c r="G142" s="200"/>
      <c r="H142" s="201"/>
      <c r="I142" s="129"/>
      <c r="J142" s="213"/>
      <c r="K142" s="77"/>
      <c r="L142" s="77"/>
      <c r="M142" s="77"/>
      <c r="N142" s="234"/>
      <c r="O142" s="200"/>
      <c r="P142" s="367"/>
      <c r="Q142" s="367"/>
      <c r="R142" s="238" t="str">
        <f t="shared" si="22"/>
        <v/>
      </c>
      <c r="S142" s="238" t="str">
        <f t="shared" si="23"/>
        <v/>
      </c>
      <c r="T142" s="325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</row>
    <row r="143" ht="18.0" customHeight="1">
      <c r="A143" s="10"/>
      <c r="B143" s="213"/>
      <c r="C143" s="77"/>
      <c r="D143" s="77"/>
      <c r="E143" s="199"/>
      <c r="F143" s="357"/>
      <c r="G143" s="200"/>
      <c r="H143" s="201"/>
      <c r="I143" s="129"/>
      <c r="J143" s="213"/>
      <c r="K143" s="77"/>
      <c r="L143" s="77"/>
      <c r="M143" s="77"/>
      <c r="N143" s="234"/>
      <c r="O143" s="200"/>
      <c r="P143" s="367"/>
      <c r="Q143" s="367"/>
      <c r="R143" s="238" t="str">
        <f t="shared" si="22"/>
        <v/>
      </c>
      <c r="S143" s="238" t="str">
        <f t="shared" si="23"/>
        <v/>
      </c>
      <c r="T143" s="325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</row>
    <row r="144" ht="18.0" customHeight="1">
      <c r="A144" s="10"/>
      <c r="B144" s="213"/>
      <c r="C144" s="77"/>
      <c r="D144" s="77"/>
      <c r="E144" s="199"/>
      <c r="F144" s="357"/>
      <c r="G144" s="200"/>
      <c r="H144" s="201"/>
      <c r="I144" s="129"/>
      <c r="J144" s="213"/>
      <c r="K144" s="77"/>
      <c r="L144" s="77"/>
      <c r="M144" s="77"/>
      <c r="N144" s="234"/>
      <c r="O144" s="200"/>
      <c r="P144" s="367"/>
      <c r="Q144" s="367"/>
      <c r="R144" s="238" t="str">
        <f t="shared" si="22"/>
        <v/>
      </c>
      <c r="S144" s="238" t="str">
        <f t="shared" si="23"/>
        <v/>
      </c>
      <c r="T144" s="325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</row>
    <row r="145" ht="18.0" customHeight="1">
      <c r="A145" s="10"/>
      <c r="B145" s="213"/>
      <c r="C145" s="77"/>
      <c r="D145" s="77"/>
      <c r="E145" s="199"/>
      <c r="F145" s="357"/>
      <c r="G145" s="200"/>
      <c r="H145" s="201"/>
      <c r="I145" s="129"/>
      <c r="J145" s="213"/>
      <c r="K145" s="77"/>
      <c r="L145" s="77"/>
      <c r="M145" s="77"/>
      <c r="N145" s="234"/>
      <c r="O145" s="200"/>
      <c r="P145" s="367"/>
      <c r="Q145" s="367"/>
      <c r="R145" s="238" t="str">
        <f t="shared" si="22"/>
        <v/>
      </c>
      <c r="S145" s="238" t="str">
        <f t="shared" si="23"/>
        <v/>
      </c>
      <c r="T145" s="325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</row>
    <row r="146" ht="18.0" customHeight="1">
      <c r="A146" s="10"/>
      <c r="B146" s="308"/>
      <c r="C146" s="77"/>
      <c r="D146" s="77"/>
      <c r="E146" s="199"/>
      <c r="F146" s="357"/>
      <c r="G146" s="200"/>
      <c r="H146" s="201"/>
      <c r="I146" s="129"/>
      <c r="J146" s="213"/>
      <c r="K146" s="77"/>
      <c r="L146" s="77"/>
      <c r="M146" s="77"/>
      <c r="N146" s="234"/>
      <c r="O146" s="200"/>
      <c r="P146" s="367"/>
      <c r="Q146" s="367"/>
      <c r="R146" s="238" t="str">
        <f t="shared" si="22"/>
        <v/>
      </c>
      <c r="S146" s="238" t="str">
        <f t="shared" si="23"/>
        <v/>
      </c>
      <c r="T146" s="331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</row>
    <row r="147" ht="18.0" customHeight="1">
      <c r="A147" s="10"/>
      <c r="B147" s="213"/>
      <c r="C147" s="77"/>
      <c r="D147" s="77"/>
      <c r="E147" s="199"/>
      <c r="F147" s="357"/>
      <c r="G147" s="200"/>
      <c r="H147" s="201"/>
      <c r="I147" s="129"/>
      <c r="J147" s="213"/>
      <c r="K147" s="77"/>
      <c r="L147" s="77"/>
      <c r="M147" s="77"/>
      <c r="N147" s="234"/>
      <c r="O147" s="200"/>
      <c r="P147" s="367"/>
      <c r="Q147" s="367"/>
      <c r="R147" s="238" t="str">
        <f t="shared" si="22"/>
        <v/>
      </c>
      <c r="S147" s="238" t="str">
        <f t="shared" si="23"/>
        <v/>
      </c>
      <c r="T147" s="325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</row>
    <row r="148" ht="18.0" customHeight="1">
      <c r="A148" s="10"/>
      <c r="B148" s="213"/>
      <c r="C148" s="77"/>
      <c r="D148" s="77"/>
      <c r="E148" s="199"/>
      <c r="F148" s="357"/>
      <c r="G148" s="200"/>
      <c r="H148" s="201"/>
      <c r="I148" s="129"/>
      <c r="J148" s="213"/>
      <c r="K148" s="77"/>
      <c r="L148" s="77"/>
      <c r="M148" s="77"/>
      <c r="N148" s="234"/>
      <c r="O148" s="200"/>
      <c r="P148" s="367"/>
      <c r="Q148" s="367"/>
      <c r="R148" s="238" t="str">
        <f t="shared" si="22"/>
        <v/>
      </c>
      <c r="S148" s="238" t="str">
        <f t="shared" si="23"/>
        <v/>
      </c>
      <c r="T148" s="325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</row>
    <row r="149" ht="18.0" customHeight="1">
      <c r="A149" s="10"/>
      <c r="B149" s="213"/>
      <c r="C149" s="77"/>
      <c r="D149" s="77"/>
      <c r="E149" s="199"/>
      <c r="F149" s="357"/>
      <c r="G149" s="200"/>
      <c r="H149" s="201"/>
      <c r="I149" s="129"/>
      <c r="J149" s="213"/>
      <c r="K149" s="77"/>
      <c r="L149" s="77"/>
      <c r="M149" s="77"/>
      <c r="N149" s="234"/>
      <c r="O149" s="200"/>
      <c r="P149" s="367"/>
      <c r="Q149" s="367"/>
      <c r="R149" s="238" t="str">
        <f t="shared" si="22"/>
        <v/>
      </c>
      <c r="S149" s="238" t="str">
        <f t="shared" si="23"/>
        <v/>
      </c>
      <c r="T149" s="325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</row>
    <row r="150" ht="18.0" customHeight="1">
      <c r="A150" s="10"/>
      <c r="B150" s="213"/>
      <c r="C150" s="77"/>
      <c r="D150" s="77"/>
      <c r="E150" s="199"/>
      <c r="F150" s="357"/>
      <c r="G150" s="200"/>
      <c r="H150" s="201"/>
      <c r="I150" s="129"/>
      <c r="J150" s="213"/>
      <c r="K150" s="77"/>
      <c r="L150" s="77"/>
      <c r="M150" s="77"/>
      <c r="N150" s="234"/>
      <c r="O150" s="200"/>
      <c r="P150" s="367"/>
      <c r="Q150" s="367"/>
      <c r="R150" s="238" t="str">
        <f t="shared" si="22"/>
        <v/>
      </c>
      <c r="S150" s="238" t="str">
        <f t="shared" si="23"/>
        <v/>
      </c>
      <c r="T150" s="325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</row>
    <row r="151" ht="18.0" customHeight="1">
      <c r="A151" s="10"/>
      <c r="B151" s="213"/>
      <c r="C151" s="77"/>
      <c r="D151" s="77"/>
      <c r="E151" s="199"/>
      <c r="F151" s="357"/>
      <c r="G151" s="200"/>
      <c r="H151" s="201"/>
      <c r="I151" s="129"/>
      <c r="J151" s="213"/>
      <c r="K151" s="77"/>
      <c r="L151" s="77"/>
      <c r="M151" s="77"/>
      <c r="N151" s="234"/>
      <c r="O151" s="200"/>
      <c r="P151" s="367"/>
      <c r="Q151" s="367"/>
      <c r="R151" s="238" t="str">
        <f t="shared" si="22"/>
        <v/>
      </c>
      <c r="S151" s="238" t="str">
        <f t="shared" si="23"/>
        <v/>
      </c>
      <c r="T151" s="325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</row>
    <row r="152" ht="18.0" customHeight="1">
      <c r="A152" s="10"/>
      <c r="B152" s="213"/>
      <c r="C152" s="77"/>
      <c r="D152" s="77"/>
      <c r="E152" s="199"/>
      <c r="F152" s="357"/>
      <c r="G152" s="200"/>
      <c r="H152" s="201"/>
      <c r="I152" s="129"/>
      <c r="J152" s="213"/>
      <c r="K152" s="77"/>
      <c r="L152" s="77"/>
      <c r="M152" s="77"/>
      <c r="N152" s="234"/>
      <c r="O152" s="200"/>
      <c r="P152" s="367"/>
      <c r="Q152" s="367"/>
      <c r="R152" s="238" t="str">
        <f t="shared" si="22"/>
        <v/>
      </c>
      <c r="S152" s="238" t="str">
        <f t="shared" si="23"/>
        <v/>
      </c>
      <c r="T152" s="325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</row>
    <row r="153" ht="18.0" customHeight="1">
      <c r="A153" s="10"/>
      <c r="B153" s="213"/>
      <c r="C153" s="77"/>
      <c r="D153" s="77"/>
      <c r="E153" s="199"/>
      <c r="F153" s="357"/>
      <c r="G153" s="200"/>
      <c r="H153" s="201"/>
      <c r="I153" s="129"/>
      <c r="J153" s="213"/>
      <c r="K153" s="77"/>
      <c r="L153" s="77"/>
      <c r="M153" s="77"/>
      <c r="N153" s="234"/>
      <c r="O153" s="200"/>
      <c r="P153" s="367"/>
      <c r="Q153" s="367"/>
      <c r="R153" s="238" t="str">
        <f t="shared" si="22"/>
        <v/>
      </c>
      <c r="S153" s="238" t="str">
        <f t="shared" si="23"/>
        <v/>
      </c>
      <c r="T153" s="325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</row>
    <row r="154" ht="18.0" customHeight="1">
      <c r="A154" s="10"/>
      <c r="B154" s="213"/>
      <c r="C154" s="77"/>
      <c r="D154" s="77"/>
      <c r="E154" s="199"/>
      <c r="F154" s="357"/>
      <c r="G154" s="200"/>
      <c r="H154" s="201"/>
      <c r="I154" s="129"/>
      <c r="J154" s="213"/>
      <c r="K154" s="77"/>
      <c r="L154" s="77"/>
      <c r="M154" s="77"/>
      <c r="N154" s="234"/>
      <c r="O154" s="200"/>
      <c r="P154" s="367"/>
      <c r="Q154" s="367"/>
      <c r="R154" s="238" t="str">
        <f t="shared" si="22"/>
        <v/>
      </c>
      <c r="S154" s="238" t="str">
        <f t="shared" si="23"/>
        <v/>
      </c>
      <c r="T154" s="325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</row>
    <row r="155" ht="18.0" customHeight="1">
      <c r="A155" s="10"/>
      <c r="B155" s="213"/>
      <c r="C155" s="77"/>
      <c r="D155" s="77"/>
      <c r="E155" s="199"/>
      <c r="F155" s="357"/>
      <c r="G155" s="200"/>
      <c r="H155" s="201"/>
      <c r="I155" s="129"/>
      <c r="J155" s="213"/>
      <c r="K155" s="77"/>
      <c r="L155" s="77"/>
      <c r="M155" s="77"/>
      <c r="N155" s="234"/>
      <c r="O155" s="200"/>
      <c r="P155" s="367"/>
      <c r="Q155" s="367"/>
      <c r="R155" s="238" t="str">
        <f t="shared" si="22"/>
        <v/>
      </c>
      <c r="S155" s="238" t="str">
        <f t="shared" si="23"/>
        <v/>
      </c>
      <c r="T155" s="325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</row>
    <row r="156" ht="18.0" customHeight="1">
      <c r="A156" s="10"/>
      <c r="B156" s="213"/>
      <c r="C156" s="77"/>
      <c r="D156" s="77"/>
      <c r="E156" s="199"/>
      <c r="F156" s="357"/>
      <c r="G156" s="200"/>
      <c r="H156" s="201"/>
      <c r="I156" s="129"/>
      <c r="J156" s="213"/>
      <c r="K156" s="77"/>
      <c r="L156" s="77"/>
      <c r="M156" s="77"/>
      <c r="N156" s="234"/>
      <c r="O156" s="200"/>
      <c r="P156" s="367"/>
      <c r="Q156" s="367"/>
      <c r="R156" s="238" t="str">
        <f t="shared" si="22"/>
        <v/>
      </c>
      <c r="S156" s="238" t="str">
        <f t="shared" si="23"/>
        <v/>
      </c>
      <c r="T156" s="325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</row>
    <row r="157" ht="18.0" customHeight="1">
      <c r="A157" s="10"/>
      <c r="B157" s="213"/>
      <c r="C157" s="77"/>
      <c r="D157" s="77"/>
      <c r="E157" s="199"/>
      <c r="F157" s="357"/>
      <c r="G157" s="200"/>
      <c r="H157" s="201"/>
      <c r="I157" s="129"/>
      <c r="J157" s="213"/>
      <c r="K157" s="77"/>
      <c r="L157" s="77"/>
      <c r="M157" s="77"/>
      <c r="N157" s="234"/>
      <c r="O157" s="200"/>
      <c r="P157" s="367"/>
      <c r="Q157" s="367"/>
      <c r="R157" s="238" t="str">
        <f t="shared" si="22"/>
        <v/>
      </c>
      <c r="S157" s="238" t="str">
        <f t="shared" si="23"/>
        <v/>
      </c>
      <c r="T157" s="325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</row>
    <row r="158" ht="18.0" customHeight="1">
      <c r="A158" s="10"/>
      <c r="B158" s="213"/>
      <c r="C158" s="77"/>
      <c r="D158" s="77"/>
      <c r="E158" s="199"/>
      <c r="F158" s="357"/>
      <c r="G158" s="200"/>
      <c r="H158" s="201"/>
      <c r="I158" s="129"/>
      <c r="J158" s="213"/>
      <c r="K158" s="77"/>
      <c r="L158" s="77"/>
      <c r="M158" s="77"/>
      <c r="N158" s="234"/>
      <c r="O158" s="200"/>
      <c r="P158" s="367"/>
      <c r="Q158" s="367"/>
      <c r="R158" s="238" t="str">
        <f t="shared" si="22"/>
        <v/>
      </c>
      <c r="S158" s="238" t="str">
        <f t="shared" si="23"/>
        <v/>
      </c>
      <c r="T158" s="325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</row>
    <row r="159" ht="18.0" customHeight="1">
      <c r="A159" s="10"/>
      <c r="B159" s="213"/>
      <c r="C159" s="77"/>
      <c r="D159" s="77"/>
      <c r="E159" s="199"/>
      <c r="F159" s="357"/>
      <c r="G159" s="200"/>
      <c r="H159" s="201"/>
      <c r="I159" s="129"/>
      <c r="J159" s="213"/>
      <c r="K159" s="77"/>
      <c r="L159" s="77"/>
      <c r="M159" s="77"/>
      <c r="N159" s="234"/>
      <c r="O159" s="200"/>
      <c r="P159" s="367"/>
      <c r="Q159" s="367"/>
      <c r="R159" s="238" t="str">
        <f t="shared" si="22"/>
        <v/>
      </c>
      <c r="S159" s="238" t="str">
        <f t="shared" si="23"/>
        <v/>
      </c>
      <c r="T159" s="325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</row>
    <row r="160" ht="18.0" customHeight="1">
      <c r="A160" s="10"/>
      <c r="B160" s="213"/>
      <c r="C160" s="77"/>
      <c r="D160" s="77"/>
      <c r="E160" s="199"/>
      <c r="F160" s="357"/>
      <c r="G160" s="200"/>
      <c r="H160" s="201"/>
      <c r="I160" s="129"/>
      <c r="J160" s="213"/>
      <c r="K160" s="77"/>
      <c r="L160" s="77"/>
      <c r="M160" s="77"/>
      <c r="N160" s="234"/>
      <c r="O160" s="200"/>
      <c r="P160" s="367"/>
      <c r="Q160" s="367"/>
      <c r="R160" s="238" t="str">
        <f t="shared" si="22"/>
        <v/>
      </c>
      <c r="S160" s="238" t="str">
        <f t="shared" si="23"/>
        <v/>
      </c>
      <c r="T160" s="325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</row>
    <row r="161" ht="18.0" customHeight="1">
      <c r="A161" s="10"/>
      <c r="B161" s="213"/>
      <c r="C161" s="77"/>
      <c r="D161" s="77"/>
      <c r="E161" s="199"/>
      <c r="F161" s="357"/>
      <c r="G161" s="200"/>
      <c r="H161" s="201"/>
      <c r="I161" s="129"/>
      <c r="J161" s="213"/>
      <c r="K161" s="77"/>
      <c r="L161" s="77"/>
      <c r="M161" s="77"/>
      <c r="N161" s="234"/>
      <c r="O161" s="200"/>
      <c r="P161" s="367"/>
      <c r="Q161" s="367"/>
      <c r="R161" s="238" t="str">
        <f t="shared" si="22"/>
        <v/>
      </c>
      <c r="S161" s="238" t="str">
        <f t="shared" si="23"/>
        <v/>
      </c>
      <c r="T161" s="325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</row>
    <row r="162" ht="18.0" customHeight="1">
      <c r="A162" s="10"/>
      <c r="B162" s="213"/>
      <c r="C162" s="77"/>
      <c r="D162" s="77"/>
      <c r="E162" s="199"/>
      <c r="F162" s="357"/>
      <c r="G162" s="200"/>
      <c r="H162" s="201"/>
      <c r="I162" s="129"/>
      <c r="J162" s="213"/>
      <c r="K162" s="77"/>
      <c r="L162" s="77"/>
      <c r="M162" s="77"/>
      <c r="N162" s="234"/>
      <c r="O162" s="200"/>
      <c r="P162" s="367"/>
      <c r="Q162" s="367"/>
      <c r="R162" s="238" t="str">
        <f t="shared" si="22"/>
        <v/>
      </c>
      <c r="S162" s="238" t="str">
        <f t="shared" si="23"/>
        <v/>
      </c>
      <c r="T162" s="325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</row>
    <row r="163" ht="18.0" customHeight="1">
      <c r="A163" s="10"/>
      <c r="B163" s="213"/>
      <c r="C163" s="77"/>
      <c r="D163" s="77"/>
      <c r="E163" s="199"/>
      <c r="F163" s="357"/>
      <c r="G163" s="200"/>
      <c r="H163" s="201"/>
      <c r="I163" s="129"/>
      <c r="J163" s="213"/>
      <c r="K163" s="77"/>
      <c r="L163" s="77"/>
      <c r="M163" s="77"/>
      <c r="N163" s="234"/>
      <c r="O163" s="200"/>
      <c r="P163" s="367"/>
      <c r="Q163" s="367"/>
      <c r="R163" s="238" t="str">
        <f t="shared" si="22"/>
        <v/>
      </c>
      <c r="S163" s="238" t="str">
        <f t="shared" si="23"/>
        <v/>
      </c>
      <c r="T163" s="325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</row>
    <row r="164" ht="18.0" customHeight="1">
      <c r="A164" s="10"/>
      <c r="B164" s="213"/>
      <c r="C164" s="77"/>
      <c r="D164" s="77"/>
      <c r="E164" s="199"/>
      <c r="F164" s="357"/>
      <c r="G164" s="200"/>
      <c r="H164" s="201"/>
      <c r="I164" s="129"/>
      <c r="J164" s="213"/>
      <c r="K164" s="77"/>
      <c r="L164" s="77"/>
      <c r="M164" s="77"/>
      <c r="N164" s="234"/>
      <c r="O164" s="200"/>
      <c r="P164" s="367"/>
      <c r="Q164" s="367"/>
      <c r="R164" s="238" t="str">
        <f t="shared" si="22"/>
        <v/>
      </c>
      <c r="S164" s="238" t="str">
        <f t="shared" si="23"/>
        <v/>
      </c>
      <c r="T164" s="325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</row>
    <row r="165" ht="18.0" customHeight="1">
      <c r="A165" s="10"/>
      <c r="B165" s="213"/>
      <c r="C165" s="77"/>
      <c r="D165" s="77"/>
      <c r="E165" s="199"/>
      <c r="F165" s="357"/>
      <c r="G165" s="200"/>
      <c r="H165" s="201"/>
      <c r="I165" s="129"/>
      <c r="J165" s="213"/>
      <c r="K165" s="77"/>
      <c r="L165" s="77"/>
      <c r="M165" s="77"/>
      <c r="N165" s="234"/>
      <c r="O165" s="200"/>
      <c r="P165" s="367"/>
      <c r="Q165" s="367"/>
      <c r="R165" s="238" t="str">
        <f t="shared" si="22"/>
        <v/>
      </c>
      <c r="S165" s="238" t="str">
        <f t="shared" si="23"/>
        <v/>
      </c>
      <c r="T165" s="325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</row>
    <row r="166" ht="18.0" customHeight="1">
      <c r="A166" s="10"/>
      <c r="B166" s="213"/>
      <c r="C166" s="77"/>
      <c r="D166" s="77"/>
      <c r="E166" s="199"/>
      <c r="F166" s="357"/>
      <c r="G166" s="200"/>
      <c r="H166" s="201"/>
      <c r="I166" s="129"/>
      <c r="J166" s="213"/>
      <c r="K166" s="77"/>
      <c r="L166" s="77"/>
      <c r="M166" s="77"/>
      <c r="N166" s="234"/>
      <c r="O166" s="200"/>
      <c r="P166" s="367"/>
      <c r="Q166" s="367"/>
      <c r="R166" s="238" t="str">
        <f t="shared" si="22"/>
        <v/>
      </c>
      <c r="S166" s="238" t="str">
        <f t="shared" si="23"/>
        <v/>
      </c>
      <c r="T166" s="325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</row>
    <row r="167" ht="18.0" customHeight="1">
      <c r="A167" s="10"/>
      <c r="B167" s="213"/>
      <c r="C167" s="77"/>
      <c r="D167" s="77"/>
      <c r="E167" s="199"/>
      <c r="F167" s="357"/>
      <c r="G167" s="200"/>
      <c r="H167" s="201"/>
      <c r="I167" s="129"/>
      <c r="J167" s="213"/>
      <c r="K167" s="77"/>
      <c r="L167" s="77"/>
      <c r="M167" s="77"/>
      <c r="N167" s="234"/>
      <c r="O167" s="200"/>
      <c r="P167" s="367"/>
      <c r="Q167" s="367"/>
      <c r="R167" s="238" t="str">
        <f t="shared" si="22"/>
        <v/>
      </c>
      <c r="S167" s="238" t="str">
        <f t="shared" si="23"/>
        <v/>
      </c>
      <c r="T167" s="325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</row>
    <row r="168" ht="18.0" customHeight="1">
      <c r="A168" s="10"/>
      <c r="B168" s="213"/>
      <c r="C168" s="77"/>
      <c r="D168" s="77"/>
      <c r="E168" s="199"/>
      <c r="F168" s="357"/>
      <c r="G168" s="200"/>
      <c r="H168" s="201"/>
      <c r="I168" s="129"/>
      <c r="J168" s="213"/>
      <c r="K168" s="77"/>
      <c r="L168" s="77"/>
      <c r="M168" s="77"/>
      <c r="N168" s="234"/>
      <c r="O168" s="200"/>
      <c r="P168" s="367"/>
      <c r="Q168" s="367"/>
      <c r="R168" s="238" t="str">
        <f t="shared" si="22"/>
        <v/>
      </c>
      <c r="S168" s="238" t="str">
        <f t="shared" si="23"/>
        <v/>
      </c>
      <c r="T168" s="325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</row>
    <row r="169" ht="18.0" customHeight="1">
      <c r="A169" s="10"/>
      <c r="B169" s="213"/>
      <c r="C169" s="77"/>
      <c r="D169" s="77"/>
      <c r="E169" s="199"/>
      <c r="F169" s="357"/>
      <c r="G169" s="200"/>
      <c r="H169" s="201"/>
      <c r="I169" s="129"/>
      <c r="J169" s="213"/>
      <c r="K169" s="77"/>
      <c r="L169" s="77"/>
      <c r="M169" s="77"/>
      <c r="N169" s="234"/>
      <c r="O169" s="200"/>
      <c r="P169" s="367"/>
      <c r="Q169" s="367"/>
      <c r="R169" s="238" t="str">
        <f t="shared" si="22"/>
        <v/>
      </c>
      <c r="S169" s="238" t="str">
        <f t="shared" si="23"/>
        <v/>
      </c>
      <c r="T169" s="325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</row>
    <row r="170" ht="18.0" customHeight="1">
      <c r="A170" s="10"/>
      <c r="B170" s="213"/>
      <c r="C170" s="77"/>
      <c r="D170" s="77"/>
      <c r="E170" s="199"/>
      <c r="F170" s="357"/>
      <c r="G170" s="200"/>
      <c r="H170" s="201"/>
      <c r="I170" s="129"/>
      <c r="J170" s="213"/>
      <c r="K170" s="77"/>
      <c r="L170" s="77"/>
      <c r="M170" s="77"/>
      <c r="N170" s="234"/>
      <c r="O170" s="200"/>
      <c r="P170" s="367"/>
      <c r="Q170" s="367"/>
      <c r="R170" s="238" t="str">
        <f t="shared" si="22"/>
        <v/>
      </c>
      <c r="S170" s="238" t="str">
        <f t="shared" si="23"/>
        <v/>
      </c>
      <c r="T170" s="325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</row>
    <row r="171" ht="18.0" customHeight="1">
      <c r="A171" s="10"/>
      <c r="B171" s="213"/>
      <c r="C171" s="77"/>
      <c r="D171" s="77"/>
      <c r="E171" s="199"/>
      <c r="F171" s="357"/>
      <c r="G171" s="200"/>
      <c r="H171" s="201"/>
      <c r="I171" s="129"/>
      <c r="J171" s="213"/>
      <c r="K171" s="77"/>
      <c r="L171" s="77"/>
      <c r="M171" s="77"/>
      <c r="N171" s="234"/>
      <c r="O171" s="200"/>
      <c r="P171" s="367"/>
      <c r="Q171" s="367"/>
      <c r="R171" s="238" t="str">
        <f t="shared" si="22"/>
        <v/>
      </c>
      <c r="S171" s="238" t="str">
        <f t="shared" si="23"/>
        <v/>
      </c>
      <c r="T171" s="325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</row>
    <row r="172" ht="18.0" customHeight="1">
      <c r="A172" s="10"/>
      <c r="B172" s="213"/>
      <c r="C172" s="77"/>
      <c r="D172" s="77"/>
      <c r="E172" s="199"/>
      <c r="F172" s="357"/>
      <c r="G172" s="200"/>
      <c r="H172" s="201"/>
      <c r="I172" s="129"/>
      <c r="J172" s="213"/>
      <c r="K172" s="77"/>
      <c r="L172" s="77"/>
      <c r="M172" s="77"/>
      <c r="N172" s="234"/>
      <c r="O172" s="200"/>
      <c r="P172" s="367"/>
      <c r="Q172" s="367"/>
      <c r="R172" s="238" t="str">
        <f t="shared" si="22"/>
        <v/>
      </c>
      <c r="S172" s="238" t="str">
        <f t="shared" si="23"/>
        <v/>
      </c>
      <c r="T172" s="325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</row>
    <row r="173" ht="18.0" customHeight="1">
      <c r="A173" s="10"/>
      <c r="B173" s="213"/>
      <c r="C173" s="77"/>
      <c r="D173" s="77"/>
      <c r="E173" s="199"/>
      <c r="F173" s="357"/>
      <c r="G173" s="200"/>
      <c r="H173" s="201"/>
      <c r="I173" s="129"/>
      <c r="J173" s="213"/>
      <c r="K173" s="77"/>
      <c r="L173" s="77"/>
      <c r="M173" s="77"/>
      <c r="N173" s="234"/>
      <c r="O173" s="200"/>
      <c r="P173" s="367"/>
      <c r="Q173" s="367"/>
      <c r="R173" s="238" t="str">
        <f t="shared" si="22"/>
        <v/>
      </c>
      <c r="S173" s="238" t="str">
        <f t="shared" si="23"/>
        <v/>
      </c>
      <c r="T173" s="325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</row>
    <row r="174" ht="18.0" customHeight="1">
      <c r="A174" s="10"/>
      <c r="B174" s="213"/>
      <c r="C174" s="77"/>
      <c r="D174" s="77"/>
      <c r="E174" s="199"/>
      <c r="F174" s="357"/>
      <c r="G174" s="200"/>
      <c r="H174" s="201"/>
      <c r="I174" s="129"/>
      <c r="J174" s="213"/>
      <c r="K174" s="77"/>
      <c r="L174" s="77"/>
      <c r="M174" s="77"/>
      <c r="N174" s="234"/>
      <c r="O174" s="200"/>
      <c r="P174" s="367"/>
      <c r="Q174" s="367"/>
      <c r="R174" s="238" t="str">
        <f t="shared" si="22"/>
        <v/>
      </c>
      <c r="S174" s="238" t="str">
        <f t="shared" si="23"/>
        <v/>
      </c>
      <c r="T174" s="325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</row>
    <row r="175" ht="18.0" customHeight="1">
      <c r="A175" s="10"/>
      <c r="B175" s="213"/>
      <c r="C175" s="77"/>
      <c r="D175" s="77"/>
      <c r="E175" s="199"/>
      <c r="F175" s="357"/>
      <c r="G175" s="200"/>
      <c r="H175" s="201"/>
      <c r="I175" s="129"/>
      <c r="J175" s="213"/>
      <c r="K175" s="77"/>
      <c r="L175" s="77"/>
      <c r="M175" s="77"/>
      <c r="N175" s="234"/>
      <c r="O175" s="200"/>
      <c r="P175" s="367"/>
      <c r="Q175" s="367"/>
      <c r="R175" s="238" t="str">
        <f t="shared" si="22"/>
        <v/>
      </c>
      <c r="S175" s="238" t="str">
        <f t="shared" si="23"/>
        <v/>
      </c>
      <c r="T175" s="325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</row>
    <row r="176" ht="18.0" customHeight="1">
      <c r="A176" s="10"/>
      <c r="B176" s="213"/>
      <c r="C176" s="77"/>
      <c r="D176" s="77"/>
      <c r="E176" s="199"/>
      <c r="F176" s="357"/>
      <c r="G176" s="200"/>
      <c r="H176" s="201"/>
      <c r="I176" s="129"/>
      <c r="J176" s="213"/>
      <c r="K176" s="77"/>
      <c r="L176" s="77"/>
      <c r="M176" s="77"/>
      <c r="N176" s="234"/>
      <c r="O176" s="200"/>
      <c r="P176" s="367"/>
      <c r="Q176" s="367"/>
      <c r="R176" s="238" t="str">
        <f t="shared" si="22"/>
        <v/>
      </c>
      <c r="S176" s="238" t="str">
        <f t="shared" si="23"/>
        <v/>
      </c>
      <c r="T176" s="325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</row>
    <row r="177" ht="18.0" customHeight="1">
      <c r="A177" s="10"/>
      <c r="B177" s="213"/>
      <c r="C177" s="77"/>
      <c r="D177" s="77"/>
      <c r="E177" s="199"/>
      <c r="F177" s="357"/>
      <c r="G177" s="200"/>
      <c r="H177" s="201"/>
      <c r="I177" s="129"/>
      <c r="J177" s="213"/>
      <c r="K177" s="77"/>
      <c r="L177" s="77"/>
      <c r="M177" s="77"/>
      <c r="N177" s="234"/>
      <c r="O177" s="200"/>
      <c r="P177" s="367"/>
      <c r="Q177" s="367"/>
      <c r="R177" s="238" t="str">
        <f t="shared" si="22"/>
        <v/>
      </c>
      <c r="S177" s="238" t="str">
        <f t="shared" si="23"/>
        <v/>
      </c>
      <c r="T177" s="325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</row>
    <row r="178" ht="18.0" customHeight="1">
      <c r="A178" s="10"/>
      <c r="B178" s="213"/>
      <c r="C178" s="77"/>
      <c r="D178" s="77"/>
      <c r="E178" s="199"/>
      <c r="F178" s="357"/>
      <c r="G178" s="200"/>
      <c r="H178" s="201"/>
      <c r="I178" s="129"/>
      <c r="J178" s="213"/>
      <c r="K178" s="77"/>
      <c r="L178" s="77"/>
      <c r="M178" s="77"/>
      <c r="N178" s="234"/>
      <c r="O178" s="200"/>
      <c r="P178" s="367"/>
      <c r="Q178" s="367"/>
      <c r="R178" s="238" t="str">
        <f t="shared" si="22"/>
        <v/>
      </c>
      <c r="S178" s="238" t="str">
        <f t="shared" si="23"/>
        <v/>
      </c>
      <c r="T178" s="325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</row>
    <row r="179" ht="18.0" customHeight="1">
      <c r="A179" s="10"/>
      <c r="B179" s="213"/>
      <c r="C179" s="77"/>
      <c r="D179" s="77"/>
      <c r="E179" s="199"/>
      <c r="F179" s="357"/>
      <c r="G179" s="200"/>
      <c r="H179" s="201"/>
      <c r="I179" s="129"/>
      <c r="J179" s="213"/>
      <c r="K179" s="77"/>
      <c r="L179" s="77"/>
      <c r="M179" s="77"/>
      <c r="N179" s="234"/>
      <c r="O179" s="200"/>
      <c r="P179" s="367"/>
      <c r="Q179" s="367"/>
      <c r="R179" s="238" t="str">
        <f t="shared" si="22"/>
        <v/>
      </c>
      <c r="S179" s="238" t="str">
        <f t="shared" si="23"/>
        <v/>
      </c>
      <c r="T179" s="325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</row>
    <row r="180" ht="18.0" customHeight="1">
      <c r="A180" s="10"/>
      <c r="B180" s="213"/>
      <c r="C180" s="77"/>
      <c r="D180" s="77"/>
      <c r="E180" s="199"/>
      <c r="F180" s="357"/>
      <c r="G180" s="200"/>
      <c r="H180" s="201"/>
      <c r="I180" s="129"/>
      <c r="J180" s="213"/>
      <c r="K180" s="77"/>
      <c r="L180" s="77"/>
      <c r="M180" s="77"/>
      <c r="N180" s="234"/>
      <c r="O180" s="200"/>
      <c r="P180" s="367"/>
      <c r="Q180" s="367"/>
      <c r="R180" s="238" t="str">
        <f t="shared" si="22"/>
        <v/>
      </c>
      <c r="S180" s="238" t="str">
        <f t="shared" si="23"/>
        <v/>
      </c>
      <c r="T180" s="325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</row>
    <row r="181" ht="18.0" customHeight="1">
      <c r="A181" s="10"/>
      <c r="B181" s="213"/>
      <c r="C181" s="77"/>
      <c r="D181" s="77"/>
      <c r="E181" s="199"/>
      <c r="F181" s="357"/>
      <c r="G181" s="200"/>
      <c r="H181" s="201"/>
      <c r="I181" s="129"/>
      <c r="J181" s="213"/>
      <c r="K181" s="77"/>
      <c r="L181" s="77"/>
      <c r="M181" s="77"/>
      <c r="N181" s="234"/>
      <c r="O181" s="200"/>
      <c r="P181" s="367"/>
      <c r="Q181" s="367"/>
      <c r="R181" s="238" t="str">
        <f t="shared" si="22"/>
        <v/>
      </c>
      <c r="S181" s="238" t="str">
        <f t="shared" si="23"/>
        <v/>
      </c>
      <c r="T181" s="325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</row>
    <row r="182" ht="18.0" customHeight="1">
      <c r="A182" s="10"/>
      <c r="B182" s="213"/>
      <c r="C182" s="77"/>
      <c r="D182" s="77"/>
      <c r="E182" s="199"/>
      <c r="F182" s="357"/>
      <c r="G182" s="200"/>
      <c r="H182" s="201"/>
      <c r="I182" s="129"/>
      <c r="J182" s="213"/>
      <c r="K182" s="77"/>
      <c r="L182" s="77"/>
      <c r="M182" s="77"/>
      <c r="N182" s="234"/>
      <c r="O182" s="200"/>
      <c r="P182" s="367"/>
      <c r="Q182" s="367"/>
      <c r="R182" s="238" t="str">
        <f t="shared" si="22"/>
        <v/>
      </c>
      <c r="S182" s="238" t="str">
        <f t="shared" si="23"/>
        <v/>
      </c>
      <c r="T182" s="325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</row>
    <row r="183" ht="18.0" customHeight="1">
      <c r="A183" s="10"/>
      <c r="B183" s="213"/>
      <c r="C183" s="77"/>
      <c r="D183" s="77"/>
      <c r="E183" s="199"/>
      <c r="F183" s="357"/>
      <c r="G183" s="200"/>
      <c r="H183" s="201"/>
      <c r="I183" s="129"/>
      <c r="J183" s="213"/>
      <c r="K183" s="77"/>
      <c r="L183" s="77"/>
      <c r="M183" s="77"/>
      <c r="N183" s="234"/>
      <c r="O183" s="200"/>
      <c r="P183" s="367"/>
      <c r="Q183" s="367"/>
      <c r="R183" s="238" t="str">
        <f t="shared" si="22"/>
        <v/>
      </c>
      <c r="S183" s="238" t="str">
        <f t="shared" si="23"/>
        <v/>
      </c>
      <c r="T183" s="325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</row>
    <row r="184" ht="18.0" customHeight="1">
      <c r="A184" s="10"/>
      <c r="B184" s="213"/>
      <c r="C184" s="77"/>
      <c r="D184" s="77"/>
      <c r="E184" s="199"/>
      <c r="F184" s="357"/>
      <c r="G184" s="200"/>
      <c r="H184" s="201"/>
      <c r="I184" s="129"/>
      <c r="J184" s="213"/>
      <c r="K184" s="77"/>
      <c r="L184" s="77"/>
      <c r="M184" s="77"/>
      <c r="N184" s="234"/>
      <c r="O184" s="200"/>
      <c r="P184" s="367"/>
      <c r="Q184" s="367"/>
      <c r="R184" s="238" t="str">
        <f t="shared" si="22"/>
        <v/>
      </c>
      <c r="S184" s="238" t="str">
        <f t="shared" si="23"/>
        <v/>
      </c>
      <c r="T184" s="325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</row>
    <row r="185" ht="18.0" customHeight="1">
      <c r="A185" s="10"/>
      <c r="B185" s="213"/>
      <c r="C185" s="77"/>
      <c r="D185" s="77"/>
      <c r="E185" s="199"/>
      <c r="F185" s="357"/>
      <c r="G185" s="200"/>
      <c r="H185" s="201"/>
      <c r="I185" s="129"/>
      <c r="J185" s="213"/>
      <c r="K185" s="77"/>
      <c r="L185" s="77"/>
      <c r="M185" s="77"/>
      <c r="N185" s="234"/>
      <c r="O185" s="200"/>
      <c r="P185" s="367"/>
      <c r="Q185" s="367"/>
      <c r="R185" s="238" t="str">
        <f t="shared" si="22"/>
        <v/>
      </c>
      <c r="S185" s="238" t="str">
        <f t="shared" si="23"/>
        <v/>
      </c>
      <c r="T185" s="325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</row>
    <row r="186" ht="18.0" customHeight="1">
      <c r="A186" s="10"/>
      <c r="B186" s="213"/>
      <c r="C186" s="77"/>
      <c r="D186" s="77"/>
      <c r="E186" s="199"/>
      <c r="F186" s="357"/>
      <c r="G186" s="200"/>
      <c r="H186" s="201"/>
      <c r="I186" s="129"/>
      <c r="J186" s="213"/>
      <c r="K186" s="77"/>
      <c r="L186" s="77"/>
      <c r="M186" s="77"/>
      <c r="N186" s="234"/>
      <c r="O186" s="200"/>
      <c r="P186" s="367"/>
      <c r="Q186" s="367"/>
      <c r="R186" s="238" t="str">
        <f t="shared" si="22"/>
        <v/>
      </c>
      <c r="S186" s="238" t="str">
        <f t="shared" si="23"/>
        <v/>
      </c>
      <c r="T186" s="325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</row>
    <row r="187" ht="18.0" customHeight="1">
      <c r="A187" s="10"/>
      <c r="B187" s="213"/>
      <c r="C187" s="77"/>
      <c r="D187" s="77"/>
      <c r="E187" s="199"/>
      <c r="F187" s="357"/>
      <c r="G187" s="200"/>
      <c r="H187" s="201"/>
      <c r="I187" s="129"/>
      <c r="J187" s="213"/>
      <c r="K187" s="77"/>
      <c r="L187" s="77"/>
      <c r="M187" s="77"/>
      <c r="N187" s="234"/>
      <c r="O187" s="200"/>
      <c r="P187" s="367"/>
      <c r="Q187" s="367"/>
      <c r="R187" s="238" t="str">
        <f t="shared" si="22"/>
        <v/>
      </c>
      <c r="S187" s="238" t="str">
        <f t="shared" si="23"/>
        <v/>
      </c>
      <c r="T187" s="325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</row>
    <row r="188" ht="18.0" customHeight="1">
      <c r="A188" s="10"/>
      <c r="B188" s="213"/>
      <c r="C188" s="77"/>
      <c r="D188" s="77"/>
      <c r="E188" s="199"/>
      <c r="F188" s="357"/>
      <c r="G188" s="200"/>
      <c r="H188" s="201"/>
      <c r="I188" s="129"/>
      <c r="J188" s="213"/>
      <c r="K188" s="77"/>
      <c r="L188" s="77"/>
      <c r="M188" s="77"/>
      <c r="N188" s="234"/>
      <c r="O188" s="200"/>
      <c r="P188" s="367"/>
      <c r="Q188" s="367"/>
      <c r="R188" s="238" t="str">
        <f t="shared" si="22"/>
        <v/>
      </c>
      <c r="S188" s="238" t="str">
        <f t="shared" si="23"/>
        <v/>
      </c>
      <c r="T188" s="325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</row>
    <row r="189" ht="18.0" customHeight="1">
      <c r="A189" s="10"/>
      <c r="B189" s="213"/>
      <c r="C189" s="77"/>
      <c r="D189" s="77"/>
      <c r="E189" s="199"/>
      <c r="F189" s="357"/>
      <c r="G189" s="200"/>
      <c r="H189" s="201"/>
      <c r="I189" s="129"/>
      <c r="J189" s="213"/>
      <c r="K189" s="77"/>
      <c r="L189" s="77"/>
      <c r="M189" s="77"/>
      <c r="N189" s="234"/>
      <c r="O189" s="200"/>
      <c r="P189" s="367"/>
      <c r="Q189" s="367"/>
      <c r="R189" s="238" t="str">
        <f t="shared" si="22"/>
        <v/>
      </c>
      <c r="S189" s="238" t="str">
        <f t="shared" si="23"/>
        <v/>
      </c>
      <c r="T189" s="325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</row>
    <row r="190" ht="18.0" customHeight="1">
      <c r="A190" s="10"/>
      <c r="B190" s="213"/>
      <c r="C190" s="77"/>
      <c r="D190" s="77"/>
      <c r="E190" s="199"/>
      <c r="F190" s="357"/>
      <c r="G190" s="200"/>
      <c r="H190" s="201"/>
      <c r="I190" s="129"/>
      <c r="J190" s="213"/>
      <c r="K190" s="77"/>
      <c r="L190" s="77"/>
      <c r="M190" s="77"/>
      <c r="N190" s="234"/>
      <c r="O190" s="200"/>
      <c r="P190" s="367"/>
      <c r="Q190" s="367"/>
      <c r="R190" s="238" t="str">
        <f t="shared" si="22"/>
        <v/>
      </c>
      <c r="S190" s="238" t="str">
        <f t="shared" si="23"/>
        <v/>
      </c>
      <c r="T190" s="325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</row>
    <row r="191" ht="18.0" customHeight="1">
      <c r="A191" s="10"/>
      <c r="B191" s="213"/>
      <c r="C191" s="77"/>
      <c r="D191" s="77"/>
      <c r="E191" s="199"/>
      <c r="F191" s="357"/>
      <c r="G191" s="200"/>
      <c r="H191" s="201"/>
      <c r="I191" s="129"/>
      <c r="J191" s="213"/>
      <c r="K191" s="77"/>
      <c r="L191" s="77"/>
      <c r="M191" s="77"/>
      <c r="N191" s="234"/>
      <c r="O191" s="200"/>
      <c r="P191" s="367"/>
      <c r="Q191" s="367"/>
      <c r="R191" s="238" t="str">
        <f t="shared" si="22"/>
        <v/>
      </c>
      <c r="S191" s="238" t="str">
        <f t="shared" si="23"/>
        <v/>
      </c>
      <c r="T191" s="325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</row>
    <row r="192" ht="18.0" customHeight="1">
      <c r="A192" s="10"/>
      <c r="B192" s="213"/>
      <c r="C192" s="77"/>
      <c r="D192" s="77"/>
      <c r="E192" s="199"/>
      <c r="F192" s="357"/>
      <c r="G192" s="200"/>
      <c r="H192" s="201"/>
      <c r="I192" s="129"/>
      <c r="J192" s="213"/>
      <c r="K192" s="77"/>
      <c r="L192" s="77"/>
      <c r="M192" s="77"/>
      <c r="N192" s="234"/>
      <c r="O192" s="200"/>
      <c r="P192" s="367"/>
      <c r="Q192" s="367"/>
      <c r="R192" s="238" t="str">
        <f t="shared" si="22"/>
        <v/>
      </c>
      <c r="S192" s="238" t="str">
        <f t="shared" si="23"/>
        <v/>
      </c>
      <c r="T192" s="325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</row>
    <row r="193" ht="18.0" customHeight="1">
      <c r="A193" s="10"/>
      <c r="B193" s="213"/>
      <c r="C193" s="77"/>
      <c r="D193" s="77"/>
      <c r="E193" s="199"/>
      <c r="F193" s="357"/>
      <c r="G193" s="200"/>
      <c r="H193" s="201"/>
      <c r="I193" s="129"/>
      <c r="J193" s="213"/>
      <c r="K193" s="77"/>
      <c r="L193" s="77"/>
      <c r="M193" s="77"/>
      <c r="N193" s="234"/>
      <c r="O193" s="200"/>
      <c r="P193" s="367"/>
      <c r="Q193" s="367"/>
      <c r="R193" s="238" t="str">
        <f t="shared" si="22"/>
        <v/>
      </c>
      <c r="S193" s="238" t="str">
        <f t="shared" si="23"/>
        <v/>
      </c>
      <c r="T193" s="325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</row>
    <row r="194" ht="18.0" customHeight="1">
      <c r="A194" s="10"/>
      <c r="B194" s="213"/>
      <c r="C194" s="77"/>
      <c r="D194" s="77"/>
      <c r="E194" s="199"/>
      <c r="F194" s="357"/>
      <c r="G194" s="200"/>
      <c r="H194" s="201"/>
      <c r="I194" s="129"/>
      <c r="J194" s="213"/>
      <c r="K194" s="77"/>
      <c r="L194" s="77"/>
      <c r="M194" s="77"/>
      <c r="N194" s="234"/>
      <c r="O194" s="200"/>
      <c r="P194" s="367"/>
      <c r="Q194" s="367"/>
      <c r="R194" s="238" t="str">
        <f t="shared" si="22"/>
        <v/>
      </c>
      <c r="S194" s="238" t="str">
        <f t="shared" si="23"/>
        <v/>
      </c>
      <c r="T194" s="325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</row>
    <row r="195" ht="18.0" customHeight="1">
      <c r="A195" s="10"/>
      <c r="B195" s="213"/>
      <c r="C195" s="77"/>
      <c r="D195" s="77"/>
      <c r="E195" s="199"/>
      <c r="F195" s="357"/>
      <c r="G195" s="200"/>
      <c r="H195" s="201"/>
      <c r="I195" s="129"/>
      <c r="J195" s="213"/>
      <c r="K195" s="77"/>
      <c r="L195" s="77"/>
      <c r="M195" s="77"/>
      <c r="N195" s="234"/>
      <c r="O195" s="200"/>
      <c r="P195" s="367"/>
      <c r="Q195" s="367"/>
      <c r="R195" s="238" t="str">
        <f t="shared" si="22"/>
        <v/>
      </c>
      <c r="S195" s="238" t="str">
        <f t="shared" si="23"/>
        <v/>
      </c>
      <c r="T195" s="325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</row>
    <row r="196" ht="18.0" customHeight="1">
      <c r="A196" s="10"/>
      <c r="B196" s="213"/>
      <c r="C196" s="77"/>
      <c r="D196" s="77"/>
      <c r="E196" s="199"/>
      <c r="F196" s="357"/>
      <c r="G196" s="200"/>
      <c r="H196" s="201"/>
      <c r="I196" s="129"/>
      <c r="J196" s="213"/>
      <c r="K196" s="77"/>
      <c r="L196" s="77"/>
      <c r="M196" s="77"/>
      <c r="N196" s="234"/>
      <c r="O196" s="200"/>
      <c r="P196" s="367"/>
      <c r="Q196" s="367"/>
      <c r="R196" s="238" t="str">
        <f t="shared" si="22"/>
        <v/>
      </c>
      <c r="S196" s="238" t="str">
        <f t="shared" si="23"/>
        <v/>
      </c>
      <c r="T196" s="325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</row>
    <row r="197" ht="18.0" customHeight="1">
      <c r="A197" s="10"/>
      <c r="B197" s="213"/>
      <c r="C197" s="77"/>
      <c r="D197" s="77"/>
      <c r="E197" s="199"/>
      <c r="F197" s="357"/>
      <c r="G197" s="200"/>
      <c r="H197" s="201"/>
      <c r="I197" s="129"/>
      <c r="J197" s="213"/>
      <c r="K197" s="77"/>
      <c r="L197" s="77"/>
      <c r="M197" s="77"/>
      <c r="N197" s="234"/>
      <c r="O197" s="200"/>
      <c r="P197" s="367"/>
      <c r="Q197" s="367"/>
      <c r="R197" s="238" t="str">
        <f t="shared" si="22"/>
        <v/>
      </c>
      <c r="S197" s="238" t="str">
        <f t="shared" si="23"/>
        <v/>
      </c>
      <c r="T197" s="325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</row>
    <row r="198" ht="18.0" customHeight="1">
      <c r="A198" s="10"/>
      <c r="B198" s="213"/>
      <c r="C198" s="77"/>
      <c r="D198" s="77"/>
      <c r="E198" s="199"/>
      <c r="F198" s="357"/>
      <c r="G198" s="200"/>
      <c r="H198" s="201"/>
      <c r="I198" s="129"/>
      <c r="J198" s="213"/>
      <c r="K198" s="77"/>
      <c r="L198" s="77"/>
      <c r="M198" s="77"/>
      <c r="N198" s="234"/>
      <c r="O198" s="200"/>
      <c r="P198" s="367"/>
      <c r="Q198" s="367"/>
      <c r="R198" s="238" t="str">
        <f t="shared" si="22"/>
        <v/>
      </c>
      <c r="S198" s="238" t="str">
        <f t="shared" si="23"/>
        <v/>
      </c>
      <c r="T198" s="325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</row>
    <row r="199" ht="18.0" customHeight="1">
      <c r="A199" s="10"/>
      <c r="B199" s="213"/>
      <c r="C199" s="77"/>
      <c r="D199" s="77"/>
      <c r="E199" s="199"/>
      <c r="F199" s="357"/>
      <c r="G199" s="200"/>
      <c r="H199" s="201"/>
      <c r="I199" s="129"/>
      <c r="J199" s="213"/>
      <c r="K199" s="77"/>
      <c r="L199" s="77"/>
      <c r="M199" s="77"/>
      <c r="N199" s="234"/>
      <c r="O199" s="200"/>
      <c r="P199" s="367"/>
      <c r="Q199" s="367"/>
      <c r="R199" s="238" t="str">
        <f t="shared" si="22"/>
        <v/>
      </c>
      <c r="S199" s="238" t="str">
        <f t="shared" si="23"/>
        <v/>
      </c>
      <c r="T199" s="325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</row>
    <row r="200" ht="18.0" customHeight="1">
      <c r="A200" s="10"/>
      <c r="B200" s="213"/>
      <c r="C200" s="77"/>
      <c r="D200" s="77"/>
      <c r="E200" s="199"/>
      <c r="F200" s="357"/>
      <c r="G200" s="200"/>
      <c r="H200" s="201"/>
      <c r="I200" s="129"/>
      <c r="J200" s="213"/>
      <c r="K200" s="77"/>
      <c r="L200" s="77"/>
      <c r="M200" s="77"/>
      <c r="N200" s="234"/>
      <c r="O200" s="200"/>
      <c r="P200" s="367"/>
      <c r="Q200" s="367"/>
      <c r="R200" s="238" t="str">
        <f t="shared" si="22"/>
        <v/>
      </c>
      <c r="S200" s="238" t="str">
        <f t="shared" si="23"/>
        <v/>
      </c>
      <c r="T200" s="325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</row>
    <row r="201" ht="18.0" customHeight="1">
      <c r="A201" s="10"/>
      <c r="B201" s="213"/>
      <c r="C201" s="77"/>
      <c r="D201" s="77"/>
      <c r="E201" s="199"/>
      <c r="F201" s="357"/>
      <c r="G201" s="200"/>
      <c r="H201" s="201"/>
      <c r="I201" s="129"/>
      <c r="J201" s="213"/>
      <c r="K201" s="77"/>
      <c r="L201" s="77"/>
      <c r="M201" s="77"/>
      <c r="N201" s="234"/>
      <c r="O201" s="200"/>
      <c r="P201" s="367"/>
      <c r="Q201" s="367"/>
      <c r="R201" s="238" t="str">
        <f t="shared" si="22"/>
        <v/>
      </c>
      <c r="S201" s="238" t="str">
        <f t="shared" si="23"/>
        <v/>
      </c>
      <c r="T201" s="325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</row>
    <row r="202" ht="18.0" customHeight="1">
      <c r="A202" s="10"/>
      <c r="B202" s="213"/>
      <c r="C202" s="77"/>
      <c r="D202" s="77"/>
      <c r="E202" s="199"/>
      <c r="F202" s="357"/>
      <c r="G202" s="200"/>
      <c r="H202" s="201"/>
      <c r="I202" s="129"/>
      <c r="J202" s="213"/>
      <c r="K202" s="77"/>
      <c r="L202" s="77"/>
      <c r="M202" s="77"/>
      <c r="N202" s="234"/>
      <c r="O202" s="200"/>
      <c r="P202" s="367"/>
      <c r="Q202" s="367"/>
      <c r="R202" s="238" t="str">
        <f t="shared" si="22"/>
        <v/>
      </c>
      <c r="S202" s="238" t="str">
        <f t="shared" si="23"/>
        <v/>
      </c>
      <c r="T202" s="325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</row>
    <row r="203" ht="18.0" customHeight="1">
      <c r="A203" s="10"/>
      <c r="B203" s="213"/>
      <c r="C203" s="77"/>
      <c r="D203" s="77"/>
      <c r="E203" s="199"/>
      <c r="F203" s="357"/>
      <c r="G203" s="200"/>
      <c r="H203" s="201"/>
      <c r="I203" s="129"/>
      <c r="J203" s="213"/>
      <c r="K203" s="77"/>
      <c r="L203" s="77"/>
      <c r="M203" s="77"/>
      <c r="N203" s="234"/>
      <c r="O203" s="200"/>
      <c r="P203" s="367"/>
      <c r="Q203" s="367"/>
      <c r="R203" s="238" t="str">
        <f t="shared" si="22"/>
        <v/>
      </c>
      <c r="S203" s="238" t="str">
        <f t="shared" si="23"/>
        <v/>
      </c>
      <c r="T203" s="325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</row>
    <row r="204" ht="18.0" customHeight="1">
      <c r="A204" s="10"/>
      <c r="B204" s="213"/>
      <c r="C204" s="77"/>
      <c r="D204" s="77"/>
      <c r="E204" s="199"/>
      <c r="F204" s="357"/>
      <c r="G204" s="200"/>
      <c r="H204" s="201"/>
      <c r="I204" s="129"/>
      <c r="J204" s="213"/>
      <c r="K204" s="77"/>
      <c r="L204" s="77"/>
      <c r="M204" s="77"/>
      <c r="N204" s="234"/>
      <c r="O204" s="200"/>
      <c r="P204" s="367"/>
      <c r="Q204" s="367"/>
      <c r="R204" s="238" t="str">
        <f t="shared" si="22"/>
        <v/>
      </c>
      <c r="S204" s="238" t="str">
        <f t="shared" si="23"/>
        <v/>
      </c>
      <c r="T204" s="325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</row>
    <row r="205" ht="18.0" customHeight="1">
      <c r="A205" s="10"/>
      <c r="B205" s="213"/>
      <c r="C205" s="77"/>
      <c r="D205" s="77"/>
      <c r="E205" s="199"/>
      <c r="F205" s="357"/>
      <c r="G205" s="200"/>
      <c r="H205" s="201"/>
      <c r="I205" s="129"/>
      <c r="J205" s="213"/>
      <c r="K205" s="77"/>
      <c r="L205" s="77"/>
      <c r="M205" s="77"/>
      <c r="N205" s="234"/>
      <c r="O205" s="200"/>
      <c r="P205" s="367"/>
      <c r="Q205" s="367"/>
      <c r="R205" s="238" t="str">
        <f t="shared" si="22"/>
        <v/>
      </c>
      <c r="S205" s="238" t="str">
        <f t="shared" si="23"/>
        <v/>
      </c>
      <c r="T205" s="325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</row>
    <row r="206" ht="18.0" customHeight="1">
      <c r="A206" s="10"/>
      <c r="B206" s="213"/>
      <c r="C206" s="77"/>
      <c r="D206" s="77"/>
      <c r="E206" s="199"/>
      <c r="F206" s="357"/>
      <c r="G206" s="200"/>
      <c r="H206" s="201"/>
      <c r="I206" s="129"/>
      <c r="J206" s="213"/>
      <c r="K206" s="77"/>
      <c r="L206" s="77"/>
      <c r="M206" s="77"/>
      <c r="N206" s="234"/>
      <c r="O206" s="200"/>
      <c r="P206" s="367"/>
      <c r="Q206" s="367"/>
      <c r="R206" s="238" t="str">
        <f t="shared" si="22"/>
        <v/>
      </c>
      <c r="S206" s="238" t="str">
        <f t="shared" si="23"/>
        <v/>
      </c>
      <c r="T206" s="325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</row>
    <row r="207" ht="18.0" customHeight="1">
      <c r="A207" s="10"/>
      <c r="B207" s="213"/>
      <c r="C207" s="77"/>
      <c r="D207" s="77"/>
      <c r="E207" s="199"/>
      <c r="F207" s="357"/>
      <c r="G207" s="200"/>
      <c r="H207" s="201"/>
      <c r="I207" s="129"/>
      <c r="J207" s="213"/>
      <c r="K207" s="77"/>
      <c r="L207" s="77"/>
      <c r="M207" s="77"/>
      <c r="N207" s="234"/>
      <c r="O207" s="200"/>
      <c r="P207" s="367"/>
      <c r="Q207" s="367"/>
      <c r="R207" s="238" t="str">
        <f t="shared" si="22"/>
        <v/>
      </c>
      <c r="S207" s="238" t="str">
        <f t="shared" si="23"/>
        <v/>
      </c>
      <c r="T207" s="325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</row>
    <row r="208" ht="18.0" customHeight="1">
      <c r="A208" s="10"/>
      <c r="B208" s="213"/>
      <c r="C208" s="77"/>
      <c r="D208" s="77"/>
      <c r="E208" s="199"/>
      <c r="F208" s="357"/>
      <c r="G208" s="200"/>
      <c r="H208" s="201"/>
      <c r="I208" s="129"/>
      <c r="J208" s="213"/>
      <c r="K208" s="77"/>
      <c r="L208" s="77"/>
      <c r="M208" s="77"/>
      <c r="N208" s="234"/>
      <c r="O208" s="200"/>
      <c r="P208" s="367"/>
      <c r="Q208" s="367"/>
      <c r="R208" s="238" t="str">
        <f t="shared" si="22"/>
        <v/>
      </c>
      <c r="S208" s="238" t="str">
        <f t="shared" si="23"/>
        <v/>
      </c>
      <c r="T208" s="325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</row>
    <row r="209" ht="18.0" customHeight="1">
      <c r="A209" s="10"/>
      <c r="B209" s="213"/>
      <c r="C209" s="77"/>
      <c r="D209" s="77"/>
      <c r="E209" s="199"/>
      <c r="F209" s="357"/>
      <c r="G209" s="200"/>
      <c r="H209" s="201"/>
      <c r="I209" s="129"/>
      <c r="J209" s="213"/>
      <c r="K209" s="77"/>
      <c r="L209" s="77"/>
      <c r="M209" s="77"/>
      <c r="N209" s="234"/>
      <c r="O209" s="200"/>
      <c r="P209" s="367"/>
      <c r="Q209" s="367"/>
      <c r="R209" s="238" t="str">
        <f t="shared" si="22"/>
        <v/>
      </c>
      <c r="S209" s="238" t="str">
        <f t="shared" si="23"/>
        <v/>
      </c>
      <c r="T209" s="325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</row>
    <row r="210" ht="18.0" customHeight="1">
      <c r="A210" s="10"/>
      <c r="B210" s="213"/>
      <c r="C210" s="77"/>
      <c r="D210" s="77"/>
      <c r="E210" s="199"/>
      <c r="F210" s="357"/>
      <c r="G210" s="200"/>
      <c r="H210" s="201"/>
      <c r="I210" s="129"/>
      <c r="J210" s="213"/>
      <c r="K210" s="77"/>
      <c r="L210" s="77"/>
      <c r="M210" s="77"/>
      <c r="N210" s="234"/>
      <c r="O210" s="200"/>
      <c r="P210" s="367"/>
      <c r="Q210" s="367"/>
      <c r="R210" s="238" t="str">
        <f t="shared" si="22"/>
        <v/>
      </c>
      <c r="S210" s="238" t="str">
        <f t="shared" si="23"/>
        <v/>
      </c>
      <c r="T210" s="325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</row>
    <row r="211" ht="18.0" customHeight="1">
      <c r="A211" s="10"/>
      <c r="B211" s="213"/>
      <c r="C211" s="77"/>
      <c r="D211" s="77"/>
      <c r="E211" s="199"/>
      <c r="F211" s="357"/>
      <c r="G211" s="200"/>
      <c r="H211" s="201"/>
      <c r="I211" s="129"/>
      <c r="J211" s="213"/>
      <c r="K211" s="77"/>
      <c r="L211" s="77"/>
      <c r="M211" s="77"/>
      <c r="N211" s="234"/>
      <c r="O211" s="200"/>
      <c r="P211" s="367"/>
      <c r="Q211" s="367"/>
      <c r="R211" s="238" t="str">
        <f t="shared" si="22"/>
        <v/>
      </c>
      <c r="S211" s="238" t="str">
        <f t="shared" si="23"/>
        <v/>
      </c>
      <c r="T211" s="325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</row>
    <row r="212" ht="18.0" customHeight="1">
      <c r="A212" s="10"/>
      <c r="B212" s="213"/>
      <c r="C212" s="77"/>
      <c r="D212" s="77"/>
      <c r="E212" s="199"/>
      <c r="F212" s="357"/>
      <c r="G212" s="200"/>
      <c r="H212" s="201"/>
      <c r="I212" s="129"/>
      <c r="J212" s="213"/>
      <c r="K212" s="77"/>
      <c r="L212" s="77"/>
      <c r="M212" s="77"/>
      <c r="N212" s="234"/>
      <c r="O212" s="200"/>
      <c r="P212" s="367"/>
      <c r="Q212" s="367"/>
      <c r="R212" s="238" t="str">
        <f t="shared" si="22"/>
        <v/>
      </c>
      <c r="S212" s="238" t="str">
        <f t="shared" si="23"/>
        <v/>
      </c>
      <c r="T212" s="325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</row>
    <row r="213" ht="18.0" customHeight="1">
      <c r="A213" s="10"/>
      <c r="B213" s="213"/>
      <c r="C213" s="77"/>
      <c r="D213" s="77"/>
      <c r="E213" s="199"/>
      <c r="F213" s="357"/>
      <c r="G213" s="200"/>
      <c r="H213" s="201"/>
      <c r="I213" s="129"/>
      <c r="J213" s="213"/>
      <c r="K213" s="77"/>
      <c r="L213" s="77"/>
      <c r="M213" s="77"/>
      <c r="N213" s="234"/>
      <c r="O213" s="200"/>
      <c r="P213" s="367"/>
      <c r="Q213" s="367"/>
      <c r="R213" s="238" t="str">
        <f t="shared" si="22"/>
        <v/>
      </c>
      <c r="S213" s="238" t="str">
        <f t="shared" si="23"/>
        <v/>
      </c>
      <c r="T213" s="325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</row>
    <row r="214" ht="18.0" customHeight="1">
      <c r="A214" s="10"/>
      <c r="B214" s="213"/>
      <c r="C214" s="77"/>
      <c r="D214" s="77"/>
      <c r="E214" s="199"/>
      <c r="F214" s="357"/>
      <c r="G214" s="200"/>
      <c r="H214" s="201"/>
      <c r="I214" s="129"/>
      <c r="J214" s="213"/>
      <c r="K214" s="77"/>
      <c r="L214" s="77"/>
      <c r="M214" s="77"/>
      <c r="N214" s="234"/>
      <c r="O214" s="200"/>
      <c r="P214" s="367"/>
      <c r="Q214" s="367"/>
      <c r="R214" s="238" t="str">
        <f t="shared" si="22"/>
        <v/>
      </c>
      <c r="S214" s="238" t="str">
        <f t="shared" si="23"/>
        <v/>
      </c>
      <c r="T214" s="325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</row>
    <row r="215" ht="18.0" customHeight="1">
      <c r="A215" s="10"/>
      <c r="B215" s="213"/>
      <c r="C215" s="77"/>
      <c r="D215" s="77"/>
      <c r="E215" s="199"/>
      <c r="F215" s="357"/>
      <c r="G215" s="200"/>
      <c r="H215" s="201"/>
      <c r="I215" s="129"/>
      <c r="J215" s="213"/>
      <c r="K215" s="77"/>
      <c r="L215" s="77"/>
      <c r="M215" s="77"/>
      <c r="N215" s="234"/>
      <c r="O215" s="200"/>
      <c r="P215" s="367"/>
      <c r="Q215" s="367"/>
      <c r="R215" s="238" t="str">
        <f t="shared" si="22"/>
        <v/>
      </c>
      <c r="S215" s="238" t="str">
        <f t="shared" si="23"/>
        <v/>
      </c>
      <c r="T215" s="325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</row>
    <row r="216" ht="18.0" customHeight="1">
      <c r="A216" s="10"/>
      <c r="B216" s="213"/>
      <c r="C216" s="77"/>
      <c r="D216" s="77"/>
      <c r="E216" s="199"/>
      <c r="F216" s="357"/>
      <c r="G216" s="200"/>
      <c r="H216" s="201"/>
      <c r="I216" s="129"/>
      <c r="J216" s="213"/>
      <c r="K216" s="77"/>
      <c r="L216" s="77"/>
      <c r="M216" s="77"/>
      <c r="N216" s="234"/>
      <c r="O216" s="200"/>
      <c r="P216" s="367"/>
      <c r="Q216" s="367"/>
      <c r="R216" s="238" t="str">
        <f t="shared" si="22"/>
        <v/>
      </c>
      <c r="S216" s="238" t="str">
        <f t="shared" si="23"/>
        <v/>
      </c>
      <c r="T216" s="325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</row>
    <row r="217" ht="18.0" customHeight="1">
      <c r="A217" s="10"/>
      <c r="B217" s="213"/>
      <c r="C217" s="77"/>
      <c r="D217" s="77"/>
      <c r="E217" s="199"/>
      <c r="F217" s="357"/>
      <c r="G217" s="200"/>
      <c r="H217" s="201"/>
      <c r="I217" s="129"/>
      <c r="J217" s="213"/>
      <c r="K217" s="77"/>
      <c r="L217" s="77"/>
      <c r="M217" s="77"/>
      <c r="N217" s="234"/>
      <c r="O217" s="200"/>
      <c r="P217" s="367"/>
      <c r="Q217" s="36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 ht="18.0" customHeight="1">
      <c r="A218" s="10"/>
      <c r="B218" s="213"/>
      <c r="C218" s="77"/>
      <c r="D218" s="77"/>
      <c r="E218" s="199"/>
      <c r="F218" s="357"/>
      <c r="G218" s="200"/>
      <c r="H218" s="201"/>
      <c r="I218" s="129"/>
      <c r="J218" s="213"/>
      <c r="K218" s="77"/>
      <c r="L218" s="77"/>
      <c r="M218" s="77"/>
      <c r="N218" s="234"/>
      <c r="O218" s="200"/>
      <c r="P218" s="367"/>
      <c r="Q218" s="36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 ht="18.0" customHeight="1">
      <c r="A219" s="10"/>
      <c r="B219" s="213"/>
      <c r="C219" s="77"/>
      <c r="D219" s="77"/>
      <c r="E219" s="199"/>
      <c r="F219" s="357"/>
      <c r="G219" s="200"/>
      <c r="H219" s="201"/>
      <c r="I219" s="129"/>
      <c r="J219" s="213"/>
      <c r="K219" s="77"/>
      <c r="L219" s="77"/>
      <c r="M219" s="77"/>
      <c r="N219" s="234"/>
      <c r="O219" s="200"/>
      <c r="P219" s="367"/>
      <c r="Q219" s="36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 ht="18.0" customHeight="1">
      <c r="A220" s="10"/>
      <c r="B220" s="213"/>
      <c r="C220" s="77"/>
      <c r="D220" s="77"/>
      <c r="E220" s="199"/>
      <c r="F220" s="357"/>
      <c r="G220" s="200"/>
      <c r="H220" s="201"/>
      <c r="I220" s="129"/>
      <c r="J220" s="213"/>
      <c r="K220" s="77"/>
      <c r="L220" s="77"/>
      <c r="M220" s="77"/>
      <c r="N220" s="234"/>
      <c r="O220" s="200"/>
      <c r="P220" s="367"/>
      <c r="Q220" s="36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ht="18.0" customHeight="1">
      <c r="A221" s="10"/>
      <c r="B221" s="213"/>
      <c r="C221" s="77"/>
      <c r="D221" s="77"/>
      <c r="E221" s="199"/>
      <c r="F221" s="357"/>
      <c r="G221" s="200"/>
      <c r="H221" s="201"/>
      <c r="I221" s="129"/>
      <c r="J221" s="213"/>
      <c r="K221" s="77"/>
      <c r="L221" s="77"/>
      <c r="M221" s="77"/>
      <c r="N221" s="234"/>
      <c r="O221" s="200"/>
      <c r="P221" s="367"/>
      <c r="Q221" s="36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ht="18.0" customHeight="1">
      <c r="A222" s="10"/>
      <c r="B222" s="213"/>
      <c r="C222" s="77"/>
      <c r="D222" s="77"/>
      <c r="E222" s="199"/>
      <c r="F222" s="357"/>
      <c r="G222" s="200"/>
      <c r="H222" s="201"/>
      <c r="I222" s="129"/>
      <c r="J222" s="213"/>
      <c r="K222" s="77"/>
      <c r="L222" s="77"/>
      <c r="M222" s="77"/>
      <c r="N222" s="234"/>
      <c r="O222" s="200"/>
      <c r="P222" s="367"/>
      <c r="Q222" s="36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 ht="18.0" customHeight="1">
      <c r="A223" s="10"/>
      <c r="B223" s="213"/>
      <c r="C223" s="77"/>
      <c r="D223" s="77"/>
      <c r="E223" s="199"/>
      <c r="F223" s="357"/>
      <c r="G223" s="200"/>
      <c r="H223" s="201"/>
      <c r="I223" s="129"/>
      <c r="J223" s="213"/>
      <c r="K223" s="77"/>
      <c r="L223" s="77"/>
      <c r="M223" s="77"/>
      <c r="N223" s="234"/>
      <c r="O223" s="200"/>
      <c r="P223" s="367"/>
      <c r="Q223" s="36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 ht="18.0" customHeight="1">
      <c r="A224" s="10"/>
      <c r="B224" s="213"/>
      <c r="C224" s="77"/>
      <c r="D224" s="77"/>
      <c r="E224" s="199"/>
      <c r="F224" s="357"/>
      <c r="G224" s="200"/>
      <c r="H224" s="201"/>
      <c r="I224" s="129"/>
      <c r="J224" s="213"/>
      <c r="K224" s="77"/>
      <c r="L224" s="77"/>
      <c r="M224" s="77"/>
      <c r="N224" s="234"/>
      <c r="O224" s="200"/>
      <c r="P224" s="367"/>
      <c r="Q224" s="36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 ht="18.0" customHeight="1">
      <c r="A225" s="10"/>
      <c r="B225" s="213"/>
      <c r="C225" s="77"/>
      <c r="D225" s="77"/>
      <c r="E225" s="199"/>
      <c r="F225" s="357"/>
      <c r="G225" s="200"/>
      <c r="H225" s="201"/>
      <c r="I225" s="129"/>
      <c r="J225" s="213"/>
      <c r="K225" s="77"/>
      <c r="L225" s="77"/>
      <c r="M225" s="77"/>
      <c r="N225" s="234"/>
      <c r="O225" s="200"/>
      <c r="P225" s="367"/>
      <c r="Q225" s="36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 ht="18.0" customHeight="1">
      <c r="A226" s="10"/>
      <c r="B226" s="213"/>
      <c r="C226" s="77"/>
      <c r="D226" s="77"/>
      <c r="E226" s="199"/>
      <c r="F226" s="357"/>
      <c r="G226" s="200"/>
      <c r="H226" s="201"/>
      <c r="I226" s="129"/>
      <c r="J226" s="213"/>
      <c r="K226" s="77"/>
      <c r="L226" s="77"/>
      <c r="M226" s="77"/>
      <c r="N226" s="234"/>
      <c r="O226" s="200"/>
      <c r="P226" s="367"/>
      <c r="Q226" s="36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ht="18.0" customHeight="1">
      <c r="A227" s="10"/>
      <c r="B227" s="213"/>
      <c r="C227" s="77"/>
      <c r="D227" s="77"/>
      <c r="E227" s="199"/>
      <c r="F227" s="357"/>
      <c r="G227" s="200"/>
      <c r="H227" s="201"/>
      <c r="I227" s="129"/>
      <c r="J227" s="213"/>
      <c r="K227" s="77"/>
      <c r="L227" s="77"/>
      <c r="M227" s="77"/>
      <c r="N227" s="234"/>
      <c r="O227" s="200"/>
      <c r="P227" s="367"/>
      <c r="Q227" s="36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 ht="18.0" customHeight="1">
      <c r="A228" s="10"/>
      <c r="B228" s="213"/>
      <c r="C228" s="77"/>
      <c r="D228" s="77"/>
      <c r="E228" s="199"/>
      <c r="F228" s="357"/>
      <c r="G228" s="200"/>
      <c r="H228" s="201"/>
      <c r="I228" s="129"/>
      <c r="J228" s="213"/>
      <c r="K228" s="77"/>
      <c r="L228" s="77"/>
      <c r="M228" s="77"/>
      <c r="N228" s="234"/>
      <c r="O228" s="200"/>
      <c r="P228" s="367"/>
      <c r="Q228" s="36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 ht="18.0" customHeight="1">
      <c r="A229" s="10"/>
      <c r="B229" s="213"/>
      <c r="C229" s="77"/>
      <c r="D229" s="77"/>
      <c r="E229" s="199"/>
      <c r="F229" s="357"/>
      <c r="G229" s="200"/>
      <c r="H229" s="201"/>
      <c r="I229" s="129"/>
      <c r="J229" s="213"/>
      <c r="K229" s="77"/>
      <c r="L229" s="77"/>
      <c r="M229" s="77"/>
      <c r="N229" s="234"/>
      <c r="O229" s="200"/>
      <c r="P229" s="367"/>
      <c r="Q229" s="36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ht="18.0" customHeight="1">
      <c r="A230" s="10"/>
      <c r="B230" s="213"/>
      <c r="C230" s="77"/>
      <c r="D230" s="77"/>
      <c r="E230" s="199"/>
      <c r="F230" s="357"/>
      <c r="G230" s="200"/>
      <c r="H230" s="201"/>
      <c r="I230" s="129"/>
      <c r="J230" s="213"/>
      <c r="K230" s="77"/>
      <c r="L230" s="77"/>
      <c r="M230" s="77"/>
      <c r="N230" s="234"/>
      <c r="O230" s="200"/>
      <c r="P230" s="367"/>
      <c r="Q230" s="36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ht="18.0" customHeight="1">
      <c r="A231" s="10"/>
      <c r="B231" s="213"/>
      <c r="C231" s="77"/>
      <c r="D231" s="77"/>
      <c r="E231" s="199"/>
      <c r="F231" s="357"/>
      <c r="G231" s="200"/>
      <c r="H231" s="201"/>
      <c r="I231" s="129"/>
      <c r="J231" s="213"/>
      <c r="K231" s="77"/>
      <c r="L231" s="77"/>
      <c r="M231" s="77"/>
      <c r="N231" s="234"/>
      <c r="O231" s="200"/>
      <c r="P231" s="367"/>
      <c r="Q231" s="36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 ht="18.0" customHeight="1">
      <c r="A232" s="10"/>
      <c r="B232" s="213"/>
      <c r="C232" s="77"/>
      <c r="D232" s="77"/>
      <c r="E232" s="199"/>
      <c r="F232" s="357"/>
      <c r="G232" s="200"/>
      <c r="H232" s="201"/>
      <c r="I232" s="129"/>
      <c r="J232" s="213"/>
      <c r="K232" s="77"/>
      <c r="L232" s="77"/>
      <c r="M232" s="77"/>
      <c r="N232" s="234"/>
      <c r="O232" s="200"/>
      <c r="P232" s="367"/>
      <c r="Q232" s="36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 ht="18.0" customHeight="1">
      <c r="A233" s="10"/>
      <c r="B233" s="213"/>
      <c r="C233" s="77"/>
      <c r="D233" s="77"/>
      <c r="E233" s="199"/>
      <c r="F233" s="357"/>
      <c r="G233" s="200"/>
      <c r="H233" s="201"/>
      <c r="I233" s="129"/>
      <c r="J233" s="213"/>
      <c r="K233" s="77"/>
      <c r="L233" s="77"/>
      <c r="M233" s="77"/>
      <c r="N233" s="234"/>
      <c r="O233" s="200"/>
      <c r="P233" s="367"/>
      <c r="Q233" s="36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ht="18.0" customHeight="1">
      <c r="A234" s="10"/>
      <c r="B234" s="213"/>
      <c r="C234" s="77"/>
      <c r="D234" s="77"/>
      <c r="E234" s="199"/>
      <c r="F234" s="357"/>
      <c r="G234" s="200"/>
      <c r="H234" s="201"/>
      <c r="I234" s="129"/>
      <c r="J234" s="213"/>
      <c r="K234" s="77"/>
      <c r="L234" s="77"/>
      <c r="M234" s="77"/>
      <c r="N234" s="234"/>
      <c r="O234" s="200"/>
      <c r="P234" s="367"/>
      <c r="Q234" s="36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 ht="18.0" customHeight="1">
      <c r="A235" s="10"/>
      <c r="B235" s="213"/>
      <c r="C235" s="77"/>
      <c r="D235" s="77"/>
      <c r="E235" s="199"/>
      <c r="F235" s="357"/>
      <c r="G235" s="200"/>
      <c r="H235" s="201"/>
      <c r="I235" s="129"/>
      <c r="J235" s="213"/>
      <c r="K235" s="77"/>
      <c r="L235" s="77"/>
      <c r="M235" s="77"/>
      <c r="N235" s="234"/>
      <c r="O235" s="200"/>
      <c r="P235" s="367"/>
      <c r="Q235" s="36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ht="18.0" customHeight="1">
      <c r="A236" s="10"/>
      <c r="B236" s="213"/>
      <c r="C236" s="77"/>
      <c r="D236" s="77"/>
      <c r="E236" s="199"/>
      <c r="F236" s="357"/>
      <c r="G236" s="200"/>
      <c r="H236" s="201"/>
      <c r="I236" s="129"/>
      <c r="J236" s="213"/>
      <c r="K236" s="77"/>
      <c r="L236" s="77"/>
      <c r="M236" s="77"/>
      <c r="N236" s="234"/>
      <c r="O236" s="200"/>
      <c r="P236" s="367"/>
      <c r="Q236" s="36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ht="18.0" customHeight="1">
      <c r="A237" s="10"/>
      <c r="B237" s="213"/>
      <c r="C237" s="77"/>
      <c r="D237" s="77"/>
      <c r="E237" s="199"/>
      <c r="F237" s="357"/>
      <c r="G237" s="200"/>
      <c r="H237" s="201"/>
      <c r="I237" s="129"/>
      <c r="J237" s="213"/>
      <c r="K237" s="77"/>
      <c r="L237" s="77"/>
      <c r="M237" s="77"/>
      <c r="N237" s="234"/>
      <c r="O237" s="200"/>
      <c r="P237" s="367"/>
      <c r="Q237" s="36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 ht="18.0" customHeight="1">
      <c r="A238" s="10"/>
      <c r="B238" s="213"/>
      <c r="C238" s="77"/>
      <c r="D238" s="77"/>
      <c r="E238" s="199"/>
      <c r="F238" s="357"/>
      <c r="G238" s="200"/>
      <c r="H238" s="201"/>
      <c r="I238" s="129"/>
      <c r="J238" s="213"/>
      <c r="K238" s="77"/>
      <c r="L238" s="77"/>
      <c r="M238" s="77"/>
      <c r="N238" s="234"/>
      <c r="O238" s="200"/>
      <c r="P238" s="367"/>
      <c r="Q238" s="36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 ht="18.0" customHeight="1">
      <c r="A239" s="10"/>
      <c r="B239" s="213"/>
      <c r="C239" s="77"/>
      <c r="D239" s="77"/>
      <c r="E239" s="199"/>
      <c r="F239" s="357"/>
      <c r="G239" s="200"/>
      <c r="H239" s="201"/>
      <c r="I239" s="129"/>
      <c r="J239" s="213"/>
      <c r="K239" s="77"/>
      <c r="L239" s="77"/>
      <c r="M239" s="77"/>
      <c r="N239" s="234"/>
      <c r="O239" s="200"/>
      <c r="P239" s="367"/>
      <c r="Q239" s="36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ht="18.0" customHeight="1">
      <c r="A240" s="10"/>
      <c r="B240" s="213"/>
      <c r="C240" s="77"/>
      <c r="D240" s="77"/>
      <c r="E240" s="199"/>
      <c r="F240" s="357"/>
      <c r="G240" s="200"/>
      <c r="H240" s="201"/>
      <c r="I240" s="129"/>
      <c r="J240" s="213"/>
      <c r="K240" s="77"/>
      <c r="L240" s="77"/>
      <c r="M240" s="77"/>
      <c r="N240" s="234"/>
      <c r="O240" s="200"/>
      <c r="P240" s="367"/>
      <c r="Q240" s="36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ht="18.0" customHeight="1">
      <c r="A241" s="10"/>
      <c r="B241" s="213"/>
      <c r="C241" s="77"/>
      <c r="D241" s="77"/>
      <c r="E241" s="199"/>
      <c r="F241" s="357"/>
      <c r="G241" s="200"/>
      <c r="H241" s="201"/>
      <c r="I241" s="129"/>
      <c r="J241" s="213"/>
      <c r="K241" s="77"/>
      <c r="L241" s="77"/>
      <c r="M241" s="77"/>
      <c r="N241" s="234"/>
      <c r="O241" s="200"/>
      <c r="P241" s="367"/>
      <c r="Q241" s="36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 ht="18.0" customHeight="1">
      <c r="A242" s="10"/>
      <c r="B242" s="213"/>
      <c r="C242" s="77"/>
      <c r="D242" s="77"/>
      <c r="E242" s="199"/>
      <c r="F242" s="357"/>
      <c r="G242" s="200"/>
      <c r="H242" s="201"/>
      <c r="I242" s="129"/>
      <c r="J242" s="213"/>
      <c r="K242" s="77"/>
      <c r="L242" s="77"/>
      <c r="M242" s="77"/>
      <c r="N242" s="234"/>
      <c r="O242" s="200"/>
      <c r="P242" s="367"/>
      <c r="Q242" s="36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ht="18.0" customHeight="1">
      <c r="A243" s="10"/>
      <c r="B243" s="213"/>
      <c r="C243" s="77"/>
      <c r="D243" s="77"/>
      <c r="E243" s="199"/>
      <c r="F243" s="357"/>
      <c r="G243" s="200"/>
      <c r="H243" s="201"/>
      <c r="I243" s="129"/>
      <c r="J243" s="213"/>
      <c r="K243" s="77"/>
      <c r="L243" s="77"/>
      <c r="M243" s="77"/>
      <c r="N243" s="234"/>
      <c r="O243" s="200"/>
      <c r="P243" s="367"/>
      <c r="Q243" s="36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ht="18.0" customHeight="1">
      <c r="A244" s="10"/>
      <c r="B244" s="213"/>
      <c r="C244" s="77"/>
      <c r="D244" s="77"/>
      <c r="E244" s="199"/>
      <c r="F244" s="357"/>
      <c r="G244" s="200"/>
      <c r="H244" s="201"/>
      <c r="I244" s="129"/>
      <c r="J244" s="213"/>
      <c r="K244" s="77"/>
      <c r="L244" s="77"/>
      <c r="M244" s="77"/>
      <c r="N244" s="234"/>
      <c r="O244" s="200"/>
      <c r="P244" s="367"/>
      <c r="Q244" s="36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ht="18.0" customHeight="1">
      <c r="A245" s="10"/>
      <c r="B245" s="213"/>
      <c r="C245" s="77"/>
      <c r="D245" s="77"/>
      <c r="E245" s="199"/>
      <c r="F245" s="357"/>
      <c r="G245" s="200"/>
      <c r="H245" s="201"/>
      <c r="I245" s="129"/>
      <c r="J245" s="213"/>
      <c r="K245" s="77"/>
      <c r="L245" s="77"/>
      <c r="M245" s="77"/>
      <c r="N245" s="234"/>
      <c r="O245" s="200"/>
      <c r="P245" s="367"/>
      <c r="Q245" s="36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 ht="18.0" customHeight="1">
      <c r="A246" s="10"/>
      <c r="B246" s="213"/>
      <c r="C246" s="77"/>
      <c r="D246" s="77"/>
      <c r="E246" s="199"/>
      <c r="F246" s="357"/>
      <c r="G246" s="200"/>
      <c r="H246" s="201"/>
      <c r="I246" s="129"/>
      <c r="J246" s="213"/>
      <c r="K246" s="77"/>
      <c r="L246" s="77"/>
      <c r="M246" s="77"/>
      <c r="N246" s="234"/>
      <c r="O246" s="200"/>
      <c r="P246" s="367"/>
      <c r="Q246" s="36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 ht="18.0" customHeight="1">
      <c r="A247" s="10"/>
      <c r="B247" s="213"/>
      <c r="C247" s="77"/>
      <c r="D247" s="77"/>
      <c r="E247" s="199"/>
      <c r="F247" s="357"/>
      <c r="G247" s="200"/>
      <c r="H247" s="201"/>
      <c r="I247" s="129"/>
      <c r="J247" s="213"/>
      <c r="K247" s="77"/>
      <c r="L247" s="77"/>
      <c r="M247" s="77"/>
      <c r="N247" s="234"/>
      <c r="O247" s="200"/>
      <c r="P247" s="367"/>
      <c r="Q247" s="36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ht="18.0" customHeight="1">
      <c r="A248" s="10"/>
      <c r="B248" s="213"/>
      <c r="C248" s="77"/>
      <c r="D248" s="77"/>
      <c r="E248" s="199"/>
      <c r="F248" s="357"/>
      <c r="G248" s="200"/>
      <c r="H248" s="201"/>
      <c r="I248" s="129"/>
      <c r="J248" s="213"/>
      <c r="K248" s="77"/>
      <c r="L248" s="77"/>
      <c r="M248" s="77"/>
      <c r="N248" s="234"/>
      <c r="O248" s="200"/>
      <c r="P248" s="367"/>
      <c r="Q248" s="36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ht="18.0" customHeight="1">
      <c r="A249" s="10"/>
      <c r="B249" s="213"/>
      <c r="C249" s="77"/>
      <c r="D249" s="77"/>
      <c r="E249" s="199"/>
      <c r="F249" s="357"/>
      <c r="G249" s="200"/>
      <c r="H249" s="201"/>
      <c r="I249" s="129"/>
      <c r="J249" s="213"/>
      <c r="K249" s="77"/>
      <c r="L249" s="77"/>
      <c r="M249" s="77"/>
      <c r="N249" s="234"/>
      <c r="O249" s="200"/>
      <c r="P249" s="367"/>
      <c r="Q249" s="36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ht="18.0" customHeight="1">
      <c r="A250" s="10"/>
      <c r="B250" s="213"/>
      <c r="C250" s="77"/>
      <c r="D250" s="77"/>
      <c r="E250" s="199"/>
      <c r="F250" s="357"/>
      <c r="G250" s="200"/>
      <c r="H250" s="201"/>
      <c r="I250" s="129"/>
      <c r="J250" s="213"/>
      <c r="K250" s="77"/>
      <c r="L250" s="77"/>
      <c r="M250" s="77"/>
      <c r="N250" s="234"/>
      <c r="O250" s="200"/>
      <c r="P250" s="367"/>
      <c r="Q250" s="36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ht="18.0" customHeight="1">
      <c r="A251" s="10"/>
      <c r="B251" s="213"/>
      <c r="C251" s="77"/>
      <c r="D251" s="77"/>
      <c r="E251" s="199"/>
      <c r="F251" s="357"/>
      <c r="G251" s="200"/>
      <c r="H251" s="201"/>
      <c r="I251" s="129"/>
      <c r="J251" s="213"/>
      <c r="K251" s="77"/>
      <c r="L251" s="77"/>
      <c r="M251" s="77"/>
      <c r="N251" s="234"/>
      <c r="O251" s="200"/>
      <c r="P251" s="367"/>
      <c r="Q251" s="36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ht="18.0" customHeight="1">
      <c r="A252" s="10"/>
      <c r="B252" s="213"/>
      <c r="C252" s="77"/>
      <c r="D252" s="77"/>
      <c r="E252" s="199"/>
      <c r="F252" s="357"/>
      <c r="G252" s="200"/>
      <c r="H252" s="201"/>
      <c r="I252" s="129"/>
      <c r="J252" s="213"/>
      <c r="K252" s="77"/>
      <c r="L252" s="77"/>
      <c r="M252" s="77"/>
      <c r="N252" s="234"/>
      <c r="O252" s="200"/>
      <c r="P252" s="367"/>
      <c r="Q252" s="36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ht="18.0" customHeight="1">
      <c r="A253" s="10"/>
      <c r="B253" s="213"/>
      <c r="C253" s="77"/>
      <c r="D253" s="77"/>
      <c r="E253" s="199"/>
      <c r="F253" s="357"/>
      <c r="G253" s="200"/>
      <c r="H253" s="201"/>
      <c r="I253" s="129"/>
      <c r="J253" s="213"/>
      <c r="K253" s="77"/>
      <c r="L253" s="77"/>
      <c r="M253" s="77"/>
      <c r="N253" s="234"/>
      <c r="O253" s="200"/>
      <c r="P253" s="367"/>
      <c r="Q253" s="36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ht="18.0" customHeight="1">
      <c r="A254" s="10"/>
      <c r="B254" s="213"/>
      <c r="C254" s="77"/>
      <c r="D254" s="77"/>
      <c r="E254" s="199"/>
      <c r="F254" s="357"/>
      <c r="G254" s="200"/>
      <c r="H254" s="201"/>
      <c r="I254" s="129"/>
      <c r="J254" s="213"/>
      <c r="K254" s="77"/>
      <c r="L254" s="77"/>
      <c r="M254" s="77"/>
      <c r="N254" s="234"/>
      <c r="O254" s="200"/>
      <c r="P254" s="367"/>
      <c r="Q254" s="36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ht="18.0" customHeight="1">
      <c r="A255" s="10"/>
      <c r="B255" s="213"/>
      <c r="C255" s="77"/>
      <c r="D255" s="77"/>
      <c r="E255" s="199"/>
      <c r="F255" s="357"/>
      <c r="G255" s="200"/>
      <c r="H255" s="201"/>
      <c r="I255" s="129"/>
      <c r="J255" s="213"/>
      <c r="K255" s="77"/>
      <c r="L255" s="77"/>
      <c r="M255" s="77"/>
      <c r="N255" s="234"/>
      <c r="O255" s="200"/>
      <c r="P255" s="367"/>
      <c r="Q255" s="36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ht="18.0" customHeight="1">
      <c r="A256" s="10"/>
      <c r="B256" s="213"/>
      <c r="C256" s="77"/>
      <c r="D256" s="77"/>
      <c r="E256" s="199"/>
      <c r="F256" s="357"/>
      <c r="G256" s="200"/>
      <c r="H256" s="201"/>
      <c r="I256" s="129"/>
      <c r="J256" s="213"/>
      <c r="K256" s="77"/>
      <c r="L256" s="77"/>
      <c r="M256" s="77"/>
      <c r="N256" s="234"/>
      <c r="O256" s="200"/>
      <c r="P256" s="367"/>
      <c r="Q256" s="36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ht="18.0" customHeight="1">
      <c r="A257" s="10"/>
      <c r="B257" s="213"/>
      <c r="C257" s="77"/>
      <c r="D257" s="77"/>
      <c r="E257" s="199"/>
      <c r="F257" s="357"/>
      <c r="G257" s="200"/>
      <c r="H257" s="201"/>
      <c r="I257" s="129"/>
      <c r="J257" s="213"/>
      <c r="K257" s="77"/>
      <c r="L257" s="77"/>
      <c r="M257" s="77"/>
      <c r="N257" s="234"/>
      <c r="O257" s="200"/>
      <c r="P257" s="367"/>
      <c r="Q257" s="36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ht="18.0" customHeight="1">
      <c r="A258" s="10"/>
      <c r="B258" s="213"/>
      <c r="C258" s="77"/>
      <c r="D258" s="77"/>
      <c r="E258" s="199"/>
      <c r="F258" s="357"/>
      <c r="G258" s="200"/>
      <c r="H258" s="201"/>
      <c r="I258" s="129"/>
      <c r="J258" s="213"/>
      <c r="K258" s="77"/>
      <c r="L258" s="77"/>
      <c r="M258" s="77"/>
      <c r="N258" s="234"/>
      <c r="O258" s="200"/>
      <c r="P258" s="367"/>
      <c r="Q258" s="36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ht="18.0" customHeight="1">
      <c r="A259" s="10"/>
      <c r="B259" s="213"/>
      <c r="C259" s="77"/>
      <c r="D259" s="77"/>
      <c r="E259" s="199"/>
      <c r="F259" s="357"/>
      <c r="G259" s="200"/>
      <c r="H259" s="201"/>
      <c r="I259" s="129"/>
      <c r="J259" s="213"/>
      <c r="K259" s="77"/>
      <c r="L259" s="77"/>
      <c r="M259" s="77"/>
      <c r="N259" s="234"/>
      <c r="O259" s="200"/>
      <c r="P259" s="367"/>
      <c r="Q259" s="36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ht="18.0" customHeight="1">
      <c r="A260" s="10"/>
      <c r="B260" s="213"/>
      <c r="C260" s="77"/>
      <c r="D260" s="77"/>
      <c r="E260" s="199"/>
      <c r="F260" s="357"/>
      <c r="G260" s="200"/>
      <c r="H260" s="201"/>
      <c r="I260" s="129"/>
      <c r="J260" s="213"/>
      <c r="K260" s="77"/>
      <c r="L260" s="77"/>
      <c r="M260" s="77"/>
      <c r="N260" s="234"/>
      <c r="O260" s="200"/>
      <c r="P260" s="367"/>
      <c r="Q260" s="36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ht="18.0" customHeight="1">
      <c r="A261" s="10"/>
      <c r="B261" s="213"/>
      <c r="C261" s="77"/>
      <c r="D261" s="77"/>
      <c r="E261" s="199"/>
      <c r="F261" s="357"/>
      <c r="G261" s="200"/>
      <c r="H261" s="201"/>
      <c r="I261" s="129"/>
      <c r="J261" s="213"/>
      <c r="K261" s="77"/>
      <c r="L261" s="77"/>
      <c r="M261" s="77"/>
      <c r="N261" s="234"/>
      <c r="O261" s="200"/>
      <c r="P261" s="367"/>
      <c r="Q261" s="36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ht="18.0" customHeight="1">
      <c r="A262" s="10"/>
      <c r="B262" s="213"/>
      <c r="C262" s="77"/>
      <c r="D262" s="77"/>
      <c r="E262" s="199"/>
      <c r="F262" s="357"/>
      <c r="G262" s="200"/>
      <c r="H262" s="201"/>
      <c r="I262" s="129"/>
      <c r="J262" s="213"/>
      <c r="K262" s="77"/>
      <c r="L262" s="77"/>
      <c r="M262" s="77"/>
      <c r="N262" s="234"/>
      <c r="O262" s="200"/>
      <c r="P262" s="367"/>
      <c r="Q262" s="36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ht="18.0" customHeight="1">
      <c r="A263" s="10"/>
      <c r="B263" s="213"/>
      <c r="C263" s="77"/>
      <c r="D263" s="77"/>
      <c r="E263" s="199"/>
      <c r="F263" s="357"/>
      <c r="G263" s="200"/>
      <c r="H263" s="201"/>
      <c r="I263" s="129"/>
      <c r="J263" s="213"/>
      <c r="K263" s="77"/>
      <c r="L263" s="77"/>
      <c r="M263" s="77"/>
      <c r="N263" s="234"/>
      <c r="O263" s="200"/>
      <c r="P263" s="367"/>
      <c r="Q263" s="36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ht="18.0" customHeight="1">
      <c r="A264" s="10"/>
      <c r="B264" s="213"/>
      <c r="C264" s="77"/>
      <c r="D264" s="77"/>
      <c r="E264" s="199"/>
      <c r="F264" s="357"/>
      <c r="G264" s="200"/>
      <c r="H264" s="201"/>
      <c r="I264" s="129"/>
      <c r="J264" s="213"/>
      <c r="K264" s="77"/>
      <c r="L264" s="77"/>
      <c r="M264" s="77"/>
      <c r="N264" s="234"/>
      <c r="O264" s="200"/>
      <c r="P264" s="367"/>
      <c r="Q264" s="36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ht="18.0" customHeight="1">
      <c r="A265" s="10"/>
      <c r="B265" s="213"/>
      <c r="C265" s="77"/>
      <c r="D265" s="77"/>
      <c r="E265" s="199"/>
      <c r="F265" s="357"/>
      <c r="G265" s="200"/>
      <c r="H265" s="201"/>
      <c r="I265" s="129"/>
      <c r="J265" s="213"/>
      <c r="K265" s="77"/>
      <c r="L265" s="77"/>
      <c r="M265" s="77"/>
      <c r="N265" s="234"/>
      <c r="O265" s="200"/>
      <c r="P265" s="367"/>
      <c r="Q265" s="36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ht="18.0" customHeight="1">
      <c r="A266" s="10"/>
      <c r="B266" s="213"/>
      <c r="C266" s="77"/>
      <c r="D266" s="77"/>
      <c r="E266" s="199"/>
      <c r="F266" s="357"/>
      <c r="G266" s="200"/>
      <c r="H266" s="201"/>
      <c r="I266" s="129"/>
      <c r="J266" s="213"/>
      <c r="K266" s="77"/>
      <c r="L266" s="77"/>
      <c r="M266" s="77"/>
      <c r="N266" s="234"/>
      <c r="O266" s="200"/>
      <c r="P266" s="367"/>
      <c r="Q266" s="36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ht="18.0" customHeight="1">
      <c r="A267" s="10"/>
      <c r="B267" s="213"/>
      <c r="C267" s="77"/>
      <c r="D267" s="77"/>
      <c r="E267" s="199"/>
      <c r="F267" s="357"/>
      <c r="G267" s="200"/>
      <c r="H267" s="201"/>
      <c r="I267" s="129"/>
      <c r="J267" s="213"/>
      <c r="K267" s="77"/>
      <c r="L267" s="77"/>
      <c r="M267" s="77"/>
      <c r="N267" s="234"/>
      <c r="O267" s="200"/>
      <c r="P267" s="367"/>
      <c r="Q267" s="36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ht="18.0" customHeight="1">
      <c r="A268" s="10"/>
      <c r="B268" s="213"/>
      <c r="C268" s="77"/>
      <c r="D268" s="77"/>
      <c r="E268" s="199"/>
      <c r="F268" s="357"/>
      <c r="G268" s="200"/>
      <c r="H268" s="201"/>
      <c r="I268" s="129"/>
      <c r="J268" s="213"/>
      <c r="K268" s="77"/>
      <c r="L268" s="77"/>
      <c r="M268" s="77"/>
      <c r="N268" s="234"/>
      <c r="O268" s="200"/>
      <c r="P268" s="367"/>
      <c r="Q268" s="36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ht="18.0" customHeight="1">
      <c r="A269" s="10"/>
      <c r="B269" s="213"/>
      <c r="C269" s="77"/>
      <c r="D269" s="77"/>
      <c r="E269" s="199"/>
      <c r="F269" s="357"/>
      <c r="G269" s="200"/>
      <c r="H269" s="201"/>
      <c r="I269" s="129"/>
      <c r="J269" s="213"/>
      <c r="K269" s="77"/>
      <c r="L269" s="77"/>
      <c r="M269" s="77"/>
      <c r="N269" s="234"/>
      <c r="O269" s="200"/>
      <c r="P269" s="367"/>
      <c r="Q269" s="36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ht="18.0" customHeight="1">
      <c r="A270" s="10"/>
      <c r="B270" s="213"/>
      <c r="C270" s="77"/>
      <c r="D270" s="77"/>
      <c r="E270" s="199"/>
      <c r="F270" s="357"/>
      <c r="G270" s="200"/>
      <c r="H270" s="201"/>
      <c r="I270" s="129"/>
      <c r="J270" s="213"/>
      <c r="K270" s="77"/>
      <c r="L270" s="77"/>
      <c r="M270" s="77"/>
      <c r="N270" s="234"/>
      <c r="O270" s="200"/>
      <c r="P270" s="367"/>
      <c r="Q270" s="36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ht="18.0" customHeight="1">
      <c r="A271" s="10"/>
      <c r="B271" s="213"/>
      <c r="C271" s="77"/>
      <c r="D271" s="77"/>
      <c r="E271" s="199"/>
      <c r="F271" s="357"/>
      <c r="G271" s="200"/>
      <c r="H271" s="201"/>
      <c r="I271" s="129"/>
      <c r="J271" s="213"/>
      <c r="K271" s="77"/>
      <c r="L271" s="77"/>
      <c r="M271" s="77"/>
      <c r="N271" s="234"/>
      <c r="O271" s="200"/>
      <c r="P271" s="367"/>
      <c r="Q271" s="36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ht="18.0" customHeight="1">
      <c r="A272" s="10"/>
      <c r="B272" s="213"/>
      <c r="C272" s="77"/>
      <c r="D272" s="77"/>
      <c r="E272" s="199"/>
      <c r="F272" s="357"/>
      <c r="G272" s="200"/>
      <c r="H272" s="201"/>
      <c r="I272" s="129"/>
      <c r="J272" s="213"/>
      <c r="K272" s="77"/>
      <c r="L272" s="77"/>
      <c r="M272" s="77"/>
      <c r="N272" s="234"/>
      <c r="O272" s="200"/>
      <c r="P272" s="367"/>
      <c r="Q272" s="36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ht="18.0" customHeight="1">
      <c r="A273" s="10"/>
      <c r="B273" s="213"/>
      <c r="C273" s="77"/>
      <c r="D273" s="77"/>
      <c r="E273" s="199"/>
      <c r="F273" s="357"/>
      <c r="G273" s="200"/>
      <c r="H273" s="201"/>
      <c r="I273" s="129"/>
      <c r="J273" s="213"/>
      <c r="K273" s="77"/>
      <c r="L273" s="77"/>
      <c r="M273" s="77"/>
      <c r="N273" s="234"/>
      <c r="O273" s="200"/>
      <c r="P273" s="367"/>
      <c r="Q273" s="36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ht="18.0" customHeight="1">
      <c r="A274" s="10"/>
      <c r="B274" s="213"/>
      <c r="C274" s="77"/>
      <c r="D274" s="77"/>
      <c r="E274" s="199"/>
      <c r="F274" s="357"/>
      <c r="G274" s="200"/>
      <c r="H274" s="201"/>
      <c r="I274" s="129"/>
      <c r="J274" s="213"/>
      <c r="K274" s="77"/>
      <c r="L274" s="77"/>
      <c r="M274" s="77"/>
      <c r="N274" s="234"/>
      <c r="O274" s="200"/>
      <c r="P274" s="367"/>
      <c r="Q274" s="36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ht="18.0" customHeight="1">
      <c r="A275" s="10"/>
      <c r="B275" s="213"/>
      <c r="C275" s="77"/>
      <c r="D275" s="77"/>
      <c r="E275" s="199"/>
      <c r="F275" s="357"/>
      <c r="G275" s="200"/>
      <c r="H275" s="201"/>
      <c r="I275" s="129"/>
      <c r="J275" s="213"/>
      <c r="K275" s="77"/>
      <c r="L275" s="77"/>
      <c r="M275" s="77"/>
      <c r="N275" s="234"/>
      <c r="O275" s="200"/>
      <c r="P275" s="367"/>
      <c r="Q275" s="36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ht="18.0" customHeight="1">
      <c r="A276" s="10"/>
      <c r="B276" s="213"/>
      <c r="C276" s="77"/>
      <c r="D276" s="77"/>
      <c r="E276" s="199"/>
      <c r="F276" s="357"/>
      <c r="G276" s="200"/>
      <c r="H276" s="201"/>
      <c r="I276" s="129"/>
      <c r="J276" s="213"/>
      <c r="K276" s="77"/>
      <c r="L276" s="77"/>
      <c r="M276" s="77"/>
      <c r="N276" s="234"/>
      <c r="O276" s="200"/>
      <c r="P276" s="367"/>
      <c r="Q276" s="36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ht="18.0" customHeight="1">
      <c r="A277" s="10"/>
      <c r="B277" s="213"/>
      <c r="C277" s="77"/>
      <c r="D277" s="77"/>
      <c r="E277" s="199"/>
      <c r="F277" s="357"/>
      <c r="G277" s="200"/>
      <c r="H277" s="201"/>
      <c r="I277" s="129"/>
      <c r="J277" s="213"/>
      <c r="K277" s="77"/>
      <c r="L277" s="77"/>
      <c r="M277" s="77"/>
      <c r="N277" s="234"/>
      <c r="O277" s="200"/>
      <c r="P277" s="367"/>
      <c r="Q277" s="36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ht="18.0" customHeight="1">
      <c r="A278" s="10"/>
      <c r="B278" s="213"/>
      <c r="C278" s="77"/>
      <c r="D278" s="77"/>
      <c r="E278" s="199"/>
      <c r="F278" s="357"/>
      <c r="G278" s="200"/>
      <c r="H278" s="201"/>
      <c r="I278" s="129"/>
      <c r="J278" s="213"/>
      <c r="K278" s="77"/>
      <c r="L278" s="77"/>
      <c r="M278" s="77"/>
      <c r="N278" s="234"/>
      <c r="O278" s="200"/>
      <c r="P278" s="367"/>
      <c r="Q278" s="36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ht="18.0" customHeight="1">
      <c r="A279" s="10"/>
      <c r="B279" s="213"/>
      <c r="C279" s="77"/>
      <c r="D279" s="77"/>
      <c r="E279" s="199"/>
      <c r="F279" s="357"/>
      <c r="G279" s="200"/>
      <c r="H279" s="201"/>
      <c r="I279" s="129"/>
      <c r="J279" s="213"/>
      <c r="K279" s="77"/>
      <c r="L279" s="77"/>
      <c r="M279" s="77"/>
      <c r="N279" s="234"/>
      <c r="O279" s="200"/>
      <c r="P279" s="367"/>
      <c r="Q279" s="36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ht="18.0" customHeight="1">
      <c r="A280" s="10"/>
      <c r="B280" s="213"/>
      <c r="C280" s="77"/>
      <c r="D280" s="77"/>
      <c r="E280" s="199"/>
      <c r="F280" s="357"/>
      <c r="G280" s="200"/>
      <c r="H280" s="201"/>
      <c r="I280" s="129"/>
      <c r="J280" s="213"/>
      <c r="K280" s="77"/>
      <c r="L280" s="77"/>
      <c r="M280" s="77"/>
      <c r="N280" s="234"/>
      <c r="O280" s="200"/>
      <c r="P280" s="367"/>
      <c r="Q280" s="36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ht="18.0" customHeight="1">
      <c r="A281" s="10"/>
      <c r="B281" s="213"/>
      <c r="C281" s="77"/>
      <c r="D281" s="77"/>
      <c r="E281" s="199"/>
      <c r="F281" s="357"/>
      <c r="G281" s="200"/>
      <c r="H281" s="201"/>
      <c r="I281" s="129"/>
      <c r="J281" s="213"/>
      <c r="K281" s="77"/>
      <c r="L281" s="77"/>
      <c r="M281" s="77"/>
      <c r="N281" s="234"/>
      <c r="O281" s="200"/>
      <c r="P281" s="367"/>
      <c r="Q281" s="36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ht="18.0" customHeight="1">
      <c r="A282" s="10"/>
      <c r="B282" s="213"/>
      <c r="C282" s="77"/>
      <c r="D282" s="77"/>
      <c r="E282" s="199"/>
      <c r="F282" s="357"/>
      <c r="G282" s="200"/>
      <c r="H282" s="201"/>
      <c r="I282" s="129"/>
      <c r="J282" s="213"/>
      <c r="K282" s="77"/>
      <c r="L282" s="77"/>
      <c r="M282" s="77"/>
      <c r="N282" s="234"/>
      <c r="O282" s="200"/>
      <c r="P282" s="367"/>
      <c r="Q282" s="36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ht="18.0" customHeight="1">
      <c r="A283" s="10"/>
      <c r="B283" s="213"/>
      <c r="C283" s="77"/>
      <c r="D283" s="77"/>
      <c r="E283" s="199"/>
      <c r="F283" s="357"/>
      <c r="G283" s="200"/>
      <c r="H283" s="201"/>
      <c r="I283" s="129"/>
      <c r="J283" s="213"/>
      <c r="K283" s="77"/>
      <c r="L283" s="77"/>
      <c r="M283" s="77"/>
      <c r="N283" s="234"/>
      <c r="O283" s="200"/>
      <c r="P283" s="367"/>
      <c r="Q283" s="36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 ht="18.0" customHeight="1">
      <c r="A284" s="10"/>
      <c r="B284" s="213"/>
      <c r="C284" s="77"/>
      <c r="D284" s="77"/>
      <c r="E284" s="199"/>
      <c r="F284" s="357"/>
      <c r="G284" s="200"/>
      <c r="H284" s="201"/>
      <c r="I284" s="129"/>
      <c r="J284" s="213"/>
      <c r="K284" s="77"/>
      <c r="L284" s="77"/>
      <c r="M284" s="77"/>
      <c r="N284" s="234"/>
      <c r="O284" s="200"/>
      <c r="P284" s="367"/>
      <c r="Q284" s="36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 ht="18.0" customHeight="1">
      <c r="A285" s="10"/>
      <c r="B285" s="213"/>
      <c r="C285" s="77"/>
      <c r="D285" s="77"/>
      <c r="E285" s="199"/>
      <c r="F285" s="357"/>
      <c r="G285" s="200"/>
      <c r="H285" s="201"/>
      <c r="I285" s="129"/>
      <c r="J285" s="213"/>
      <c r="K285" s="77"/>
      <c r="L285" s="77"/>
      <c r="M285" s="77"/>
      <c r="N285" s="234"/>
      <c r="O285" s="200"/>
      <c r="P285" s="367"/>
      <c r="Q285" s="36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 ht="18.0" customHeight="1">
      <c r="A286" s="10"/>
      <c r="B286" s="213"/>
      <c r="C286" s="77"/>
      <c r="D286" s="77"/>
      <c r="E286" s="199"/>
      <c r="F286" s="357"/>
      <c r="G286" s="200"/>
      <c r="H286" s="201"/>
      <c r="I286" s="129"/>
      <c r="J286" s="213"/>
      <c r="K286" s="77"/>
      <c r="L286" s="77"/>
      <c r="M286" s="77"/>
      <c r="N286" s="234"/>
      <c r="O286" s="200"/>
      <c r="P286" s="367"/>
      <c r="Q286" s="36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 ht="18.0" customHeight="1">
      <c r="A287" s="10"/>
      <c r="B287" s="213"/>
      <c r="C287" s="77"/>
      <c r="D287" s="77"/>
      <c r="E287" s="199"/>
      <c r="F287" s="357"/>
      <c r="G287" s="200"/>
      <c r="H287" s="201"/>
      <c r="I287" s="129"/>
      <c r="J287" s="213"/>
      <c r="K287" s="77"/>
      <c r="L287" s="77"/>
      <c r="M287" s="77"/>
      <c r="N287" s="234"/>
      <c r="O287" s="200"/>
      <c r="P287" s="367"/>
      <c r="Q287" s="36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 ht="18.0" customHeight="1">
      <c r="A288" s="10"/>
      <c r="B288" s="213"/>
      <c r="C288" s="77"/>
      <c r="D288" s="77"/>
      <c r="E288" s="199"/>
      <c r="F288" s="357"/>
      <c r="G288" s="200"/>
      <c r="H288" s="201"/>
      <c r="I288" s="129"/>
      <c r="J288" s="213"/>
      <c r="K288" s="77"/>
      <c r="L288" s="77"/>
      <c r="M288" s="77"/>
      <c r="N288" s="234"/>
      <c r="O288" s="200"/>
      <c r="P288" s="367"/>
      <c r="Q288" s="36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 ht="18.0" customHeight="1">
      <c r="A289" s="10"/>
      <c r="B289" s="213"/>
      <c r="C289" s="77"/>
      <c r="D289" s="77"/>
      <c r="E289" s="199"/>
      <c r="F289" s="357"/>
      <c r="G289" s="200"/>
      <c r="H289" s="201"/>
      <c r="I289" s="129"/>
      <c r="J289" s="213"/>
      <c r="K289" s="77"/>
      <c r="L289" s="77"/>
      <c r="M289" s="77"/>
      <c r="N289" s="234"/>
      <c r="O289" s="200"/>
      <c r="P289" s="367"/>
      <c r="Q289" s="36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ht="18.0" customHeight="1">
      <c r="A290" s="10"/>
      <c r="B290" s="213"/>
      <c r="C290" s="77"/>
      <c r="D290" s="77"/>
      <c r="E290" s="199"/>
      <c r="F290" s="357"/>
      <c r="G290" s="200"/>
      <c r="H290" s="201"/>
      <c r="I290" s="129"/>
      <c r="J290" s="213"/>
      <c r="K290" s="77"/>
      <c r="L290" s="77"/>
      <c r="M290" s="77"/>
      <c r="N290" s="234"/>
      <c r="O290" s="200"/>
      <c r="P290" s="367"/>
      <c r="Q290" s="36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 ht="18.0" customHeight="1">
      <c r="A291" s="10"/>
      <c r="B291" s="213"/>
      <c r="C291" s="77"/>
      <c r="D291" s="77"/>
      <c r="E291" s="199"/>
      <c r="F291" s="357"/>
      <c r="G291" s="200"/>
      <c r="H291" s="201"/>
      <c r="I291" s="129"/>
      <c r="J291" s="213"/>
      <c r="K291" s="77"/>
      <c r="L291" s="77"/>
      <c r="M291" s="77"/>
      <c r="N291" s="234"/>
      <c r="O291" s="200"/>
      <c r="P291" s="367"/>
      <c r="Q291" s="36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 ht="18.0" customHeight="1">
      <c r="A292" s="10"/>
      <c r="B292" s="213"/>
      <c r="C292" s="77"/>
      <c r="D292" s="77"/>
      <c r="E292" s="199"/>
      <c r="F292" s="357"/>
      <c r="G292" s="200"/>
      <c r="H292" s="201"/>
      <c r="I292" s="129"/>
      <c r="J292" s="213"/>
      <c r="K292" s="77"/>
      <c r="L292" s="77"/>
      <c r="M292" s="77"/>
      <c r="N292" s="234"/>
      <c r="O292" s="200"/>
      <c r="P292" s="367"/>
      <c r="Q292" s="36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 ht="18.0" customHeight="1">
      <c r="A293" s="10"/>
      <c r="B293" s="213"/>
      <c r="C293" s="77"/>
      <c r="D293" s="77"/>
      <c r="E293" s="199"/>
      <c r="F293" s="357"/>
      <c r="G293" s="200"/>
      <c r="H293" s="201"/>
      <c r="I293" s="129"/>
      <c r="J293" s="213"/>
      <c r="K293" s="77"/>
      <c r="L293" s="77"/>
      <c r="M293" s="77"/>
      <c r="N293" s="234"/>
      <c r="O293" s="200"/>
      <c r="P293" s="367"/>
      <c r="Q293" s="36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 ht="18.0" customHeight="1">
      <c r="A294" s="10"/>
      <c r="B294" s="213"/>
      <c r="C294" s="77"/>
      <c r="D294" s="77"/>
      <c r="E294" s="199"/>
      <c r="F294" s="357"/>
      <c r="G294" s="200"/>
      <c r="H294" s="201"/>
      <c r="I294" s="129"/>
      <c r="J294" s="213"/>
      <c r="K294" s="77"/>
      <c r="L294" s="77"/>
      <c r="M294" s="77"/>
      <c r="N294" s="234"/>
      <c r="O294" s="200"/>
      <c r="P294" s="367"/>
      <c r="Q294" s="36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 ht="18.0" customHeight="1">
      <c r="A295" s="10"/>
      <c r="B295" s="213"/>
      <c r="C295" s="77"/>
      <c r="D295" s="77"/>
      <c r="E295" s="199"/>
      <c r="F295" s="357"/>
      <c r="G295" s="200"/>
      <c r="H295" s="201"/>
      <c r="I295" s="129"/>
      <c r="J295" s="213"/>
      <c r="K295" s="77"/>
      <c r="L295" s="77"/>
      <c r="M295" s="77"/>
      <c r="N295" s="234"/>
      <c r="O295" s="200"/>
      <c r="P295" s="367"/>
      <c r="Q295" s="36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ht="18.0" customHeight="1">
      <c r="A296" s="10"/>
      <c r="B296" s="213"/>
      <c r="C296" s="77"/>
      <c r="D296" s="77"/>
      <c r="E296" s="199"/>
      <c r="F296" s="357"/>
      <c r="G296" s="200"/>
      <c r="H296" s="201"/>
      <c r="I296" s="129"/>
      <c r="J296" s="213"/>
      <c r="K296" s="77"/>
      <c r="L296" s="77"/>
      <c r="M296" s="77"/>
      <c r="N296" s="234"/>
      <c r="O296" s="200"/>
      <c r="P296" s="367"/>
      <c r="Q296" s="36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ht="18.0" customHeight="1">
      <c r="A297" s="10"/>
      <c r="B297" s="213"/>
      <c r="C297" s="77"/>
      <c r="D297" s="77"/>
      <c r="E297" s="199"/>
      <c r="F297" s="357"/>
      <c r="G297" s="200"/>
      <c r="H297" s="201"/>
      <c r="I297" s="129"/>
      <c r="J297" s="213"/>
      <c r="K297" s="77"/>
      <c r="L297" s="77"/>
      <c r="M297" s="77"/>
      <c r="N297" s="234"/>
      <c r="O297" s="200"/>
      <c r="P297" s="367"/>
      <c r="Q297" s="36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 ht="18.0" customHeight="1">
      <c r="A298" s="10"/>
      <c r="B298" s="213"/>
      <c r="C298" s="77"/>
      <c r="D298" s="77"/>
      <c r="E298" s="199"/>
      <c r="F298" s="357"/>
      <c r="G298" s="200"/>
      <c r="H298" s="201"/>
      <c r="I298" s="129"/>
      <c r="J298" s="213"/>
      <c r="K298" s="77"/>
      <c r="L298" s="77"/>
      <c r="M298" s="77"/>
      <c r="N298" s="234"/>
      <c r="O298" s="200"/>
      <c r="P298" s="367"/>
      <c r="Q298" s="36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 ht="18.0" customHeight="1">
      <c r="A299" s="10"/>
      <c r="B299" s="213"/>
      <c r="C299" s="77"/>
      <c r="D299" s="77"/>
      <c r="E299" s="199"/>
      <c r="F299" s="357"/>
      <c r="G299" s="200"/>
      <c r="H299" s="201"/>
      <c r="I299" s="129"/>
      <c r="J299" s="213"/>
      <c r="K299" s="77"/>
      <c r="L299" s="77"/>
      <c r="M299" s="77"/>
      <c r="N299" s="234"/>
      <c r="O299" s="200"/>
      <c r="P299" s="367"/>
      <c r="Q299" s="36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 ht="18.0" customHeight="1">
      <c r="A300" s="10"/>
      <c r="B300" s="213"/>
      <c r="C300" s="77"/>
      <c r="D300" s="77"/>
      <c r="E300" s="199"/>
      <c r="F300" s="357"/>
      <c r="G300" s="200"/>
      <c r="H300" s="201"/>
      <c r="I300" s="129"/>
      <c r="J300" s="213"/>
      <c r="K300" s="77"/>
      <c r="L300" s="77"/>
      <c r="M300" s="77"/>
      <c r="N300" s="234"/>
      <c r="O300" s="200"/>
      <c r="P300" s="367"/>
      <c r="Q300" s="36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 ht="16.5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 ht="16.5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 ht="16.5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 ht="16.5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 ht="16.5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 ht="16.5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 ht="16.5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 ht="16.5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 ht="16.5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 ht="16.5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 ht="16.5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ht="16.5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 ht="16.5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ht="16.5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 ht="16.5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 ht="16.5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 ht="16.5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 ht="16.5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 ht="16.5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 ht="16.5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 ht="16.5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 ht="16.5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 ht="16.5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ht="16.5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 ht="16.5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 ht="16.5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 ht="16.5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 ht="16.5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ht="16.5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 ht="16.5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 ht="16.5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 ht="16.5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 ht="16.5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 ht="16.5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 ht="16.5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 ht="16.5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 ht="16.5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 ht="16.5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ht="16.5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 ht="16.5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 ht="16.5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M78:M79">
      <formula1>OFFSET(소분류,,MATCH(L78,대분류,)-1,COUNTA(OFFSET(소분류,,MATCH(L78,대분류,)-1,,1)),1)</formula1>
    </dataValidation>
    <dataValidation type="list" allowBlank="1" showErrorMessage="1" sqref="K34:K53 K58:K79 K81:K300">
      <formula1>계정</formula1>
    </dataValidation>
    <dataValidation type="list" allowBlank="1" showErrorMessage="1" sqref="C34:C53 L34:L53 L58:L79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5" width="8.86"/>
  </cols>
  <sheetData>
    <row r="1" ht="16.5" customHeight="1">
      <c r="A1" s="111">
        <f>'메인'!$R$3</f>
        <v>2026</v>
      </c>
      <c r="B1" s="112" t="s">
        <v>203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ht="16.5" customHeight="1">
      <c r="A2" s="119">
        <f>'메인'!$K$11</f>
        <v>7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53"/>
      <c r="AA2" s="53"/>
      <c r="AB2" s="53"/>
      <c r="AC2" s="53"/>
      <c r="AD2" s="53"/>
      <c r="AE2" s="53"/>
      <c r="AF2" s="53"/>
      <c r="AG2" s="53"/>
      <c r="AH2" s="53"/>
      <c r="AI2" s="53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53"/>
      <c r="AA3" s="53"/>
      <c r="AB3" s="53"/>
      <c r="AC3" s="53"/>
      <c r="AD3" s="53"/>
      <c r="AE3" s="53"/>
      <c r="AF3" s="53"/>
      <c r="AG3" s="53"/>
      <c r="AH3" s="53"/>
      <c r="AI3" s="53"/>
    </row>
    <row r="4" ht="17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53"/>
      <c r="AA4" s="53"/>
      <c r="AB4" s="53"/>
      <c r="AC4" s="53"/>
      <c r="AD4" s="53"/>
      <c r="AE4" s="53"/>
      <c r="AF4" s="53"/>
      <c r="AG4" s="53"/>
      <c r="AH4" s="53"/>
      <c r="AI4" s="53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10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53"/>
      <c r="AA5" s="53"/>
      <c r="AB5" s="53"/>
      <c r="AC5" s="53"/>
      <c r="AD5" s="53"/>
      <c r="AE5" s="53"/>
      <c r="AF5" s="53"/>
      <c r="AG5" s="53"/>
      <c r="AH5" s="53"/>
      <c r="AI5" s="53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181"/>
      <c r="K6" s="181"/>
      <c r="L6" s="181"/>
      <c r="M6" s="181"/>
      <c r="N6" s="181"/>
      <c r="O6" s="181"/>
      <c r="P6" s="181"/>
      <c r="Q6" s="137"/>
      <c r="R6" s="254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53"/>
      <c r="AA6" s="53"/>
      <c r="AB6" s="53"/>
      <c r="AC6" s="53"/>
      <c r="AD6" s="53"/>
      <c r="AE6" s="53"/>
      <c r="AF6" s="53"/>
      <c r="AG6" s="53"/>
      <c r="AH6" s="53"/>
      <c r="AI6" s="53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262"/>
      <c r="K7" s="262"/>
      <c r="L7" s="262"/>
      <c r="M7" s="262"/>
      <c r="N7" s="262"/>
      <c r="O7" s="262"/>
      <c r="P7" s="262"/>
      <c r="Q7" s="140"/>
      <c r="R7" s="254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53"/>
      <c r="AA7" s="53"/>
      <c r="AB7" s="53"/>
      <c r="AC7" s="53"/>
      <c r="AD7" s="53"/>
      <c r="AE7" s="53"/>
      <c r="AF7" s="53"/>
      <c r="AG7" s="53"/>
      <c r="AH7" s="53"/>
      <c r="AI7" s="53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53"/>
      <c r="AA8" s="53"/>
      <c r="AB8" s="53"/>
      <c r="AC8" s="53"/>
      <c r="AD8" s="53"/>
      <c r="AE8" s="53"/>
      <c r="AF8" s="53"/>
      <c r="AG8" s="53"/>
      <c r="AH8" s="53"/>
      <c r="AI8" s="53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53"/>
      <c r="AA9" s="53"/>
      <c r="AB9" s="53"/>
      <c r="AC9" s="53"/>
      <c r="AD9" s="53"/>
      <c r="AE9" s="53"/>
      <c r="AF9" s="53"/>
      <c r="AG9" s="53"/>
      <c r="AH9" s="53"/>
      <c r="AI9" s="53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53"/>
      <c r="AA10" s="53"/>
      <c r="AB10" s="53"/>
      <c r="AC10" s="53"/>
      <c r="AD10" s="53"/>
      <c r="AE10" s="53"/>
      <c r="AF10" s="53"/>
      <c r="AG10" s="53"/>
      <c r="AH10" s="53"/>
      <c r="AI10" s="53"/>
    </row>
    <row r="11" ht="19.5" customHeight="1">
      <c r="A11" s="10"/>
      <c r="B11" s="153">
        <f>DATE($A$1,$A$2,1)-WEEKDAY(DATE($A$1,$A$2,1))+1</f>
        <v>46201</v>
      </c>
      <c r="C11" s="154">
        <f t="shared" ref="C11:H11" si="4">B11+1</f>
        <v>46202</v>
      </c>
      <c r="D11" s="154">
        <f t="shared" si="4"/>
        <v>46203</v>
      </c>
      <c r="E11" s="154">
        <f t="shared" si="4"/>
        <v>46204</v>
      </c>
      <c r="F11" s="154">
        <f t="shared" si="4"/>
        <v>46205</v>
      </c>
      <c r="G11" s="154">
        <f t="shared" si="4"/>
        <v>46206</v>
      </c>
      <c r="H11" s="155">
        <f t="shared" si="4"/>
        <v>46207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VLOOKUP(J11,'예산'!$B$41:$N$52,8,FALSE)</f>
        <v/>
      </c>
      <c r="M11" s="158">
        <f t="shared" ref="M11:M22" si="7">L11-K11</f>
        <v>0</v>
      </c>
      <c r="N11" s="264">
        <f>VLOOKUP(J11,'6월'!$J$10:$K$23,2,FALSE)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53"/>
      <c r="AA11" s="53"/>
      <c r="AB11" s="53"/>
      <c r="AC11" s="53"/>
      <c r="AD11" s="53"/>
      <c r="AE11" s="53"/>
      <c r="AF11" s="53"/>
      <c r="AG11" s="53"/>
      <c r="AH11" s="53"/>
      <c r="AI11" s="53"/>
    </row>
    <row r="12" ht="19.5" customHeight="1">
      <c r="A12" s="10"/>
      <c r="B12" s="161" t="str">
        <f t="shared" ref="B12:H12" si="5">IF(MONTH(B11)&lt;&gt;$A$2,"",IF(AND(SUMIF($J$80:$J$300,B11,$R$80:$R$300)=0,B11&lt;=TODAY()),"무지출",SUMIF($J$80:$J$300,B11,$R$80:$R$300)))</f>
        <v/>
      </c>
      <c r="C12" s="161" t="str">
        <f t="shared" si="5"/>
        <v/>
      </c>
      <c r="D12" s="161" t="str">
        <f t="shared" si="5"/>
        <v/>
      </c>
      <c r="E12" s="161">
        <f t="shared" si="5"/>
        <v>0</v>
      </c>
      <c r="F12" s="161">
        <f t="shared" si="5"/>
        <v>0</v>
      </c>
      <c r="G12" s="161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VLOOKUP(J12,'예산'!$B$41:$N$52,8,FALSE)</f>
        <v/>
      </c>
      <c r="M12" s="158">
        <f t="shared" si="7"/>
        <v>0</v>
      </c>
      <c r="N12" s="264">
        <f>VLOOKUP(J12,'6월'!$J$10:$K$23,2,FALSE)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53"/>
      <c r="AA12" s="53"/>
      <c r="AB12" s="53"/>
      <c r="AC12" s="53"/>
      <c r="AD12" s="53"/>
      <c r="AE12" s="53"/>
      <c r="AF12" s="53"/>
      <c r="AG12" s="53"/>
      <c r="AH12" s="53"/>
      <c r="AI12" s="53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VLOOKUP(J13,'예산'!$B$41:$N$52,8,FALSE)</f>
        <v/>
      </c>
      <c r="M13" s="158">
        <f t="shared" si="7"/>
        <v>0</v>
      </c>
      <c r="N13" s="264">
        <f>VLOOKUP(J13,'6월'!$J$10:$K$23,2,FALSE)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53"/>
      <c r="AA13" s="53"/>
      <c r="AB13" s="53"/>
      <c r="AC13" s="53"/>
      <c r="AD13" s="53"/>
      <c r="AE13" s="53"/>
      <c r="AF13" s="53"/>
      <c r="AG13" s="53"/>
      <c r="AH13" s="53"/>
      <c r="AI13" s="53"/>
    </row>
    <row r="14" ht="19.5" customHeight="1">
      <c r="A14" s="10"/>
      <c r="B14" s="153">
        <f t="shared" ref="B14:H14" si="9">B11+7</f>
        <v>46208</v>
      </c>
      <c r="C14" s="154">
        <f t="shared" si="9"/>
        <v>46209</v>
      </c>
      <c r="D14" s="154">
        <f t="shared" si="9"/>
        <v>46210</v>
      </c>
      <c r="E14" s="154">
        <f t="shared" si="9"/>
        <v>46211</v>
      </c>
      <c r="F14" s="154">
        <f t="shared" si="9"/>
        <v>46212</v>
      </c>
      <c r="G14" s="154">
        <f t="shared" si="9"/>
        <v>46213</v>
      </c>
      <c r="H14" s="165">
        <f t="shared" si="9"/>
        <v>46214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VLOOKUP(J14,'예산'!$B$41:$N$52,8,FALSE)</f>
        <v/>
      </c>
      <c r="M14" s="158">
        <f t="shared" si="7"/>
        <v>0</v>
      </c>
      <c r="N14" s="264">
        <f>VLOOKUP(J14,'6월'!$J$10:$K$23,2,FALSE)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53"/>
      <c r="AA14" s="53"/>
      <c r="AB14" s="53"/>
      <c r="AC14" s="53"/>
      <c r="AD14" s="53"/>
      <c r="AE14" s="53"/>
      <c r="AF14" s="53"/>
      <c r="AG14" s="53"/>
      <c r="AH14" s="53"/>
      <c r="AI14" s="53"/>
    </row>
    <row r="15" ht="19.5" customHeight="1">
      <c r="A15" s="10"/>
      <c r="B15" s="161">
        <f t="shared" ref="B15:H15" si="10">IF(MONTH(B14)&lt;&gt;$A$2,"",IF(AND(SUMIF($J$80:$J$300,B14,$R$80:$R$300)=0,B14&lt;=TODAY()),"무지출",SUMIF($J$80:$J$300,B14,$R$80:$R$300)))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1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VLOOKUP(J15,'예산'!$B$41:$N$52,8,FALSE)</f>
        <v/>
      </c>
      <c r="M15" s="158">
        <f t="shared" si="7"/>
        <v>0</v>
      </c>
      <c r="N15" s="264">
        <f>VLOOKUP(J15,'6월'!$J$10:$K$23,2,FALSE)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53"/>
      <c r="AA15" s="53"/>
      <c r="AB15" s="53"/>
      <c r="AC15" s="53"/>
      <c r="AD15" s="53"/>
      <c r="AE15" s="53"/>
      <c r="AF15" s="53"/>
      <c r="AG15" s="53"/>
      <c r="AH15" s="53"/>
      <c r="AI15" s="53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VLOOKUP(J16,'예산'!$B$41:$N$52,8,FALSE)</f>
        <v/>
      </c>
      <c r="M16" s="158">
        <f t="shared" si="7"/>
        <v>0</v>
      </c>
      <c r="N16" s="264">
        <f>VLOOKUP(J16,'6월'!$J$10:$K$23,2,FALSE)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53"/>
      <c r="AA16" s="53"/>
      <c r="AB16" s="53"/>
      <c r="AC16" s="53"/>
      <c r="AD16" s="53"/>
      <c r="AE16" s="53"/>
      <c r="AF16" s="53"/>
      <c r="AG16" s="53"/>
      <c r="AH16" s="53"/>
      <c r="AI16" s="53"/>
    </row>
    <row r="17" ht="19.5" customHeight="1">
      <c r="A17" s="10"/>
      <c r="B17" s="153">
        <f t="shared" ref="B17:H17" si="11">B11+14</f>
        <v>46215</v>
      </c>
      <c r="C17" s="154">
        <f t="shared" si="11"/>
        <v>46216</v>
      </c>
      <c r="D17" s="154">
        <f t="shared" si="11"/>
        <v>46217</v>
      </c>
      <c r="E17" s="154">
        <f t="shared" si="11"/>
        <v>46218</v>
      </c>
      <c r="F17" s="154">
        <f t="shared" si="11"/>
        <v>46219</v>
      </c>
      <c r="G17" s="154">
        <f t="shared" si="11"/>
        <v>46220</v>
      </c>
      <c r="H17" s="165">
        <f t="shared" si="11"/>
        <v>46221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VLOOKUP(J17,'예산'!$B$41:$N$52,8,FALSE)</f>
        <v/>
      </c>
      <c r="M17" s="158">
        <f t="shared" si="7"/>
        <v>0</v>
      </c>
      <c r="N17" s="264">
        <f>VLOOKUP(J17,'6월'!$J$10:$K$23,2,FALSE)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53"/>
      <c r="AA17" s="53"/>
      <c r="AB17" s="53"/>
      <c r="AC17" s="53"/>
      <c r="AD17" s="53"/>
      <c r="AE17" s="53"/>
      <c r="AF17" s="53"/>
      <c r="AG17" s="53"/>
      <c r="AH17" s="53"/>
      <c r="AI17" s="53"/>
    </row>
    <row r="18" ht="19.5" customHeight="1">
      <c r="A18" s="10"/>
      <c r="B18" s="161">
        <f t="shared" ref="B18:H18" si="12">IF(MONTH(B17)&lt;&gt;$A$2,"",IF(AND(SUMIF($J$80:$J$300,B17,$R$80:$R$300)=0,B17&lt;=TODAY()),"무지출",SUMIF($J$80:$J$300,B17,$R$80:$R$300)))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1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VLOOKUP(J18,'예산'!$B$41:$N$52,8,FALSE)</f>
        <v/>
      </c>
      <c r="M18" s="158">
        <f t="shared" si="7"/>
        <v>0</v>
      </c>
      <c r="N18" s="264">
        <f>VLOOKUP(J18,'6월'!$J$10:$K$23,2,FALSE)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53"/>
      <c r="AA18" s="53"/>
      <c r="AB18" s="53"/>
      <c r="AC18" s="53"/>
      <c r="AD18" s="53"/>
      <c r="AE18" s="53"/>
      <c r="AF18" s="53"/>
      <c r="AG18" s="53"/>
      <c r="AH18" s="53"/>
      <c r="AI18" s="53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VLOOKUP(J19,'예산'!$B$41:$N$52,8,FALSE)</f>
        <v/>
      </c>
      <c r="M19" s="158">
        <f t="shared" si="7"/>
        <v>0</v>
      </c>
      <c r="N19" s="264">
        <f>VLOOKUP(J19,'6월'!$J$10:$K$23,2,FALSE)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53"/>
      <c r="AA19" s="53"/>
      <c r="AB19" s="53"/>
      <c r="AC19" s="53"/>
      <c r="AD19" s="53"/>
      <c r="AE19" s="53"/>
      <c r="AF19" s="53"/>
      <c r="AG19" s="53"/>
      <c r="AH19" s="53"/>
      <c r="AI19" s="53"/>
    </row>
    <row r="20" ht="19.5" customHeight="1">
      <c r="A20" s="10"/>
      <c r="B20" s="153">
        <f t="shared" ref="B20:H20" si="13">B11+21</f>
        <v>46222</v>
      </c>
      <c r="C20" s="154">
        <f t="shared" si="13"/>
        <v>46223</v>
      </c>
      <c r="D20" s="154">
        <f t="shared" si="13"/>
        <v>46224</v>
      </c>
      <c r="E20" s="154">
        <f t="shared" si="13"/>
        <v>46225</v>
      </c>
      <c r="F20" s="154">
        <f t="shared" si="13"/>
        <v>46226</v>
      </c>
      <c r="G20" s="154">
        <f t="shared" si="13"/>
        <v>46227</v>
      </c>
      <c r="H20" s="165">
        <f t="shared" si="13"/>
        <v>46228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VLOOKUP(J20,'예산'!$B$41:$N$52,8,FALSE)</f>
        <v/>
      </c>
      <c r="M20" s="158">
        <f t="shared" si="7"/>
        <v>0</v>
      </c>
      <c r="N20" s="264">
        <f>VLOOKUP(J20,'6월'!$J$10:$K$23,2,FALSE)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53"/>
      <c r="AA20" s="53"/>
      <c r="AB20" s="53"/>
      <c r="AC20" s="53"/>
      <c r="AD20" s="53"/>
      <c r="AE20" s="53"/>
      <c r="AF20" s="53"/>
      <c r="AG20" s="53"/>
      <c r="AH20" s="53"/>
      <c r="AI20" s="53"/>
    </row>
    <row r="21" ht="19.5" customHeight="1">
      <c r="A21" s="10"/>
      <c r="B21" s="161">
        <f t="shared" ref="B21:H21" si="14">IF(MONTH(B20)&lt;&gt;$A$2,"",IF(AND(SUMIF($J$80:$J$300,B20,$R$80:$R$300)=0,B20&lt;=TODAY()),"무지출",SUMIF($J$80:$J$300,B20,$R$80:$R$300)))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1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VLOOKUP(J21,'예산'!$B$41:$N$52,8,FALSE)</f>
        <v/>
      </c>
      <c r="M21" s="158">
        <f t="shared" si="7"/>
        <v>0</v>
      </c>
      <c r="N21" s="264">
        <f>VLOOKUP(J21,'6월'!$J$10:$K$23,2,FALSE)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53"/>
      <c r="AA21" s="53"/>
      <c r="AB21" s="53"/>
      <c r="AC21" s="53"/>
      <c r="AD21" s="53"/>
      <c r="AE21" s="53"/>
      <c r="AF21" s="53"/>
      <c r="AG21" s="53"/>
      <c r="AH21" s="53"/>
      <c r="AI21" s="53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VLOOKUP(J22,'예산'!$B$41:$N$52,8,FALSE)</f>
        <v/>
      </c>
      <c r="M22" s="179">
        <f t="shared" si="7"/>
        <v>0</v>
      </c>
      <c r="N22" s="268">
        <f>VLOOKUP(J22,'6월'!$J$10:$K$23,2,FALSE)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53"/>
      <c r="AA22" s="53"/>
      <c r="AB22" s="53"/>
      <c r="AC22" s="53"/>
      <c r="AD22" s="53"/>
      <c r="AE22" s="53"/>
      <c r="AF22" s="53"/>
      <c r="AG22" s="53"/>
      <c r="AH22" s="53"/>
      <c r="AI22" s="53"/>
    </row>
    <row r="23" ht="19.5" customHeight="1">
      <c r="A23" s="10"/>
      <c r="B23" s="153">
        <f t="shared" ref="B23:H23" si="15">B11+28</f>
        <v>46229</v>
      </c>
      <c r="C23" s="154">
        <f t="shared" si="15"/>
        <v>46230</v>
      </c>
      <c r="D23" s="154">
        <f t="shared" si="15"/>
        <v>46231</v>
      </c>
      <c r="E23" s="154">
        <f t="shared" si="15"/>
        <v>46232</v>
      </c>
      <c r="F23" s="154">
        <f t="shared" si="15"/>
        <v>46233</v>
      </c>
      <c r="G23" s="154">
        <f t="shared" si="15"/>
        <v>46234</v>
      </c>
      <c r="H23" s="165">
        <f t="shared" si="15"/>
        <v>46235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53"/>
      <c r="AA23" s="53"/>
      <c r="AB23" s="53"/>
      <c r="AC23" s="53"/>
      <c r="AD23" s="53"/>
      <c r="AE23" s="53"/>
      <c r="AF23" s="53"/>
      <c r="AG23" s="53"/>
      <c r="AH23" s="53"/>
      <c r="AI23" s="53"/>
    </row>
    <row r="24" ht="19.5" customHeight="1">
      <c r="A24" s="10"/>
      <c r="B24" s="161">
        <f t="shared" ref="B24:H24" si="16">IF(MONTH(B23)&lt;&gt;$A$2,"",IF(AND(SUMIF($J$80:$J$300,B23,$R$80:$R$300)=0,B23&lt;=TODAY()),"무지출",SUMIF($J$80:$J$300,B23,$R$80:$R$300)))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1">
        <f t="shared" si="16"/>
        <v>0</v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53"/>
      <c r="AA24" s="53"/>
      <c r="AB24" s="53"/>
      <c r="AC24" s="53"/>
      <c r="AD24" s="53"/>
      <c r="AE24" s="53"/>
      <c r="AF24" s="53"/>
      <c r="AG24" s="53"/>
      <c r="AH24" s="53"/>
      <c r="AI24" s="53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53"/>
      <c r="AA25" s="53"/>
      <c r="AB25" s="53"/>
      <c r="AC25" s="53"/>
      <c r="AD25" s="53"/>
      <c r="AE25" s="53"/>
      <c r="AF25" s="53"/>
      <c r="AG25" s="53"/>
      <c r="AH25" s="53"/>
      <c r="AI25" s="53"/>
    </row>
    <row r="26" ht="19.5" customHeight="1">
      <c r="A26" s="10"/>
      <c r="B26" s="153">
        <f t="shared" ref="B26:H26" si="17">B11+35</f>
        <v>46236</v>
      </c>
      <c r="C26" s="154">
        <f t="shared" si="17"/>
        <v>46237</v>
      </c>
      <c r="D26" s="154">
        <f t="shared" si="17"/>
        <v>46238</v>
      </c>
      <c r="E26" s="154">
        <f t="shared" si="17"/>
        <v>46239</v>
      </c>
      <c r="F26" s="154">
        <f t="shared" si="17"/>
        <v>46240</v>
      </c>
      <c r="G26" s="154">
        <f t="shared" si="17"/>
        <v>46241</v>
      </c>
      <c r="H26" s="165">
        <f t="shared" si="17"/>
        <v>46242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53"/>
      <c r="AA26" s="53"/>
      <c r="AB26" s="53"/>
      <c r="AC26" s="53"/>
      <c r="AD26" s="53"/>
      <c r="AE26" s="53"/>
      <c r="AF26" s="53"/>
      <c r="AG26" s="53"/>
      <c r="AH26" s="53"/>
      <c r="AI26" s="53"/>
    </row>
    <row r="27" ht="19.5" customHeight="1">
      <c r="A27" s="10"/>
      <c r="B27" s="161" t="str">
        <f t="shared" ref="B27:H27" si="18">IF(MONTH(B26)&lt;&gt;$A$2,"",IF(AND(SUMIF($J$80:$J$300,B26,$R$80:$R$300)=0,B26&lt;=TODAY()),"무지출",SUMIF($J$80:$J$300,B26,$R$80:$R$300)))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53"/>
      <c r="AA27" s="53"/>
      <c r="AB27" s="53"/>
      <c r="AC27" s="53"/>
      <c r="AD27" s="53"/>
      <c r="AE27" s="53"/>
      <c r="AF27" s="53"/>
      <c r="AG27" s="53"/>
      <c r="AH27" s="53"/>
      <c r="AI27" s="53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53"/>
      <c r="AA28" s="53"/>
      <c r="AB28" s="53"/>
      <c r="AC28" s="53"/>
      <c r="AD28" s="53"/>
      <c r="AE28" s="53"/>
      <c r="AF28" s="53"/>
      <c r="AG28" s="53"/>
      <c r="AH28" s="53"/>
      <c r="AI28" s="53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53"/>
      <c r="AA29" s="53"/>
      <c r="AB29" s="53"/>
      <c r="AC29" s="53"/>
      <c r="AD29" s="53"/>
      <c r="AE29" s="53"/>
      <c r="AF29" s="53"/>
      <c r="AG29" s="53"/>
      <c r="AH29" s="53"/>
      <c r="AI29" s="53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10"/>
      <c r="V32" s="343"/>
      <c r="W32" s="344"/>
      <c r="X32" s="185"/>
      <c r="Y32" s="345"/>
      <c r="Z32" s="346"/>
      <c r="AA32" s="347"/>
      <c r="AB32" s="53"/>
      <c r="AC32" s="344"/>
      <c r="AD32" s="344"/>
      <c r="AE32" s="344"/>
      <c r="AF32" s="53"/>
      <c r="AG32" s="53"/>
      <c r="AH32" s="53"/>
      <c r="AI32" s="53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348"/>
      <c r="W33" s="344"/>
      <c r="X33" s="348"/>
      <c r="Y33" s="348"/>
      <c r="Z33" s="348"/>
      <c r="AA33" s="348"/>
      <c r="AB33" s="348"/>
      <c r="AC33" s="348"/>
      <c r="AD33" s="348"/>
      <c r="AE33" s="348"/>
      <c r="AF33" s="348"/>
      <c r="AG33" s="53"/>
      <c r="AH33" s="53"/>
      <c r="AI33" s="53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326"/>
      <c r="T34" s="338"/>
      <c r="U34" s="10"/>
      <c r="V34" s="350"/>
      <c r="W34" s="351"/>
      <c r="X34" s="352"/>
      <c r="Y34" s="353"/>
      <c r="Z34" s="353"/>
      <c r="AA34" s="353"/>
      <c r="AB34" s="354"/>
      <c r="AC34" s="355"/>
      <c r="AD34" s="356"/>
      <c r="AE34" s="369"/>
      <c r="AF34" s="354"/>
      <c r="AG34" s="53"/>
      <c r="AH34" s="53"/>
      <c r="AI34" s="53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326"/>
      <c r="T35" s="338"/>
      <c r="U35" s="10"/>
      <c r="V35" s="350"/>
      <c r="W35" s="351"/>
      <c r="X35" s="352"/>
      <c r="Y35" s="353"/>
      <c r="Z35" s="353"/>
      <c r="AA35" s="353"/>
      <c r="AB35" s="354"/>
      <c r="AC35" s="355"/>
      <c r="AD35" s="356"/>
      <c r="AE35" s="369"/>
      <c r="AF35" s="354"/>
      <c r="AG35" s="53"/>
      <c r="AH35" s="53"/>
      <c r="AI35" s="53"/>
    </row>
    <row r="36" ht="18.0" customHeight="1">
      <c r="A36" s="10"/>
      <c r="B36" s="198"/>
      <c r="C36" s="209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326"/>
      <c r="T36" s="338"/>
      <c r="U36" s="10"/>
      <c r="V36" s="350"/>
      <c r="W36" s="351"/>
      <c r="X36" s="352"/>
      <c r="Y36" s="353"/>
      <c r="Z36" s="353"/>
      <c r="AA36" s="353"/>
      <c r="AB36" s="354"/>
      <c r="AC36" s="355"/>
      <c r="AD36" s="356"/>
      <c r="AE36" s="369"/>
      <c r="AF36" s="354"/>
      <c r="AG36" s="53"/>
      <c r="AH36" s="53"/>
      <c r="AI36" s="53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00"/>
      <c r="P37" s="201"/>
      <c r="Q37" s="202"/>
      <c r="R37" s="203" t="str">
        <f t="shared" si="19"/>
        <v/>
      </c>
      <c r="S37" s="326"/>
      <c r="T37" s="338"/>
      <c r="U37" s="10"/>
      <c r="V37" s="350"/>
      <c r="W37" s="351"/>
      <c r="X37" s="352"/>
      <c r="Y37" s="353"/>
      <c r="Z37" s="353"/>
      <c r="AA37" s="353"/>
      <c r="AB37" s="354"/>
      <c r="AC37" s="355"/>
      <c r="AD37" s="356"/>
      <c r="AE37" s="369"/>
      <c r="AF37" s="354"/>
      <c r="AG37" s="53"/>
      <c r="AH37" s="53"/>
      <c r="AI37" s="53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326"/>
      <c r="T38" s="338"/>
      <c r="U38" s="10"/>
      <c r="V38" s="350"/>
      <c r="W38" s="351"/>
      <c r="X38" s="352"/>
      <c r="Y38" s="353"/>
      <c r="Z38" s="353"/>
      <c r="AA38" s="353"/>
      <c r="AB38" s="354"/>
      <c r="AC38" s="355"/>
      <c r="AD38" s="356"/>
      <c r="AE38" s="369"/>
      <c r="AF38" s="354"/>
      <c r="AG38" s="53"/>
      <c r="AH38" s="53"/>
      <c r="AI38" s="53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326"/>
      <c r="T39" s="338"/>
      <c r="U39" s="10"/>
      <c r="V39" s="350"/>
      <c r="W39" s="351"/>
      <c r="X39" s="352"/>
      <c r="Y39" s="353"/>
      <c r="Z39" s="353"/>
      <c r="AA39" s="353"/>
      <c r="AB39" s="354"/>
      <c r="AC39" s="355"/>
      <c r="AD39" s="356"/>
      <c r="AE39" s="369"/>
      <c r="AF39" s="354"/>
      <c r="AG39" s="53"/>
      <c r="AH39" s="53"/>
      <c r="AI39" s="53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326"/>
      <c r="T40" s="338"/>
      <c r="U40" s="10"/>
      <c r="V40" s="350"/>
      <c r="W40" s="351"/>
      <c r="X40" s="352"/>
      <c r="Y40" s="353"/>
      <c r="Z40" s="353"/>
      <c r="AA40" s="353"/>
      <c r="AB40" s="354"/>
      <c r="AC40" s="355"/>
      <c r="AD40" s="356"/>
      <c r="AE40" s="369"/>
      <c r="AF40" s="354"/>
      <c r="AG40" s="53"/>
      <c r="AH40" s="53"/>
      <c r="AI40" s="53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213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326"/>
      <c r="T41" s="338"/>
      <c r="U41" s="10"/>
      <c r="V41" s="350"/>
      <c r="W41" s="351"/>
      <c r="X41" s="352"/>
      <c r="Y41" s="353"/>
      <c r="Z41" s="353"/>
      <c r="AA41" s="353"/>
      <c r="AB41" s="354"/>
      <c r="AC41" s="355"/>
      <c r="AD41" s="356"/>
      <c r="AE41" s="369"/>
      <c r="AF41" s="354"/>
      <c r="AG41" s="53"/>
      <c r="AH41" s="53"/>
      <c r="AI41" s="53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213"/>
      <c r="K42" s="209"/>
      <c r="L42" s="209"/>
      <c r="M42" s="209"/>
      <c r="N42" s="234"/>
      <c r="O42" s="200"/>
      <c r="P42" s="202"/>
      <c r="Q42" s="202"/>
      <c r="R42" s="203" t="str">
        <f t="shared" si="19"/>
        <v/>
      </c>
      <c r="S42" s="201"/>
      <c r="T42" s="338"/>
      <c r="U42" s="10"/>
      <c r="V42" s="350"/>
      <c r="W42" s="351"/>
      <c r="X42" s="352"/>
      <c r="Y42" s="353"/>
      <c r="Z42" s="353"/>
      <c r="AA42" s="353"/>
      <c r="AB42" s="354"/>
      <c r="AC42" s="355"/>
      <c r="AD42" s="356"/>
      <c r="AE42" s="369"/>
      <c r="AF42" s="354"/>
      <c r="AG42" s="53"/>
      <c r="AH42" s="53"/>
      <c r="AI42" s="53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234"/>
      <c r="O43" s="200"/>
      <c r="P43" s="202"/>
      <c r="Q43" s="202"/>
      <c r="R43" s="203" t="str">
        <f t="shared" si="19"/>
        <v/>
      </c>
      <c r="S43" s="201"/>
      <c r="T43" s="338"/>
      <c r="U43" s="10"/>
      <c r="V43" s="350"/>
      <c r="W43" s="351"/>
      <c r="X43" s="352"/>
      <c r="Y43" s="353"/>
      <c r="Z43" s="353"/>
      <c r="AA43" s="353"/>
      <c r="AB43" s="354"/>
      <c r="AC43" s="355"/>
      <c r="AD43" s="356"/>
      <c r="AE43" s="369"/>
      <c r="AF43" s="354"/>
      <c r="AG43" s="53"/>
      <c r="AH43" s="53"/>
      <c r="AI43" s="53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234"/>
      <c r="O44" s="200"/>
      <c r="P44" s="202"/>
      <c r="Q44" s="202"/>
      <c r="R44" s="203" t="str">
        <f t="shared" si="19"/>
        <v/>
      </c>
      <c r="S44" s="201"/>
      <c r="T44" s="338"/>
      <c r="U44" s="10"/>
      <c r="V44" s="350"/>
      <c r="W44" s="351"/>
      <c r="X44" s="352"/>
      <c r="Y44" s="353"/>
      <c r="Z44" s="353"/>
      <c r="AA44" s="353"/>
      <c r="AB44" s="354"/>
      <c r="AC44" s="355"/>
      <c r="AD44" s="356"/>
      <c r="AE44" s="369"/>
      <c r="AF44" s="354"/>
      <c r="AG44" s="53"/>
      <c r="AH44" s="53"/>
      <c r="AI44" s="53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234"/>
      <c r="O45" s="200"/>
      <c r="P45" s="212"/>
      <c r="Q45" s="212"/>
      <c r="R45" s="203" t="str">
        <f t="shared" si="19"/>
        <v/>
      </c>
      <c r="S45" s="201"/>
      <c r="T45" s="338"/>
      <c r="U45" s="10"/>
      <c r="V45" s="350"/>
      <c r="W45" s="351"/>
      <c r="X45" s="352"/>
      <c r="Y45" s="353"/>
      <c r="Z45" s="353"/>
      <c r="AA45" s="353"/>
      <c r="AB45" s="354"/>
      <c r="AC45" s="355"/>
      <c r="AD45" s="356"/>
      <c r="AE45" s="369"/>
      <c r="AF45" s="354"/>
      <c r="AG45" s="53"/>
      <c r="AH45" s="53"/>
      <c r="AI45" s="53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213"/>
      <c r="K46" s="209"/>
      <c r="L46" s="209"/>
      <c r="M46" s="209"/>
      <c r="N46" s="234"/>
      <c r="O46" s="200"/>
      <c r="P46" s="212"/>
      <c r="Q46" s="212"/>
      <c r="R46" s="203" t="str">
        <f t="shared" si="19"/>
        <v/>
      </c>
      <c r="S46" s="201"/>
      <c r="T46" s="338"/>
      <c r="U46" s="10"/>
      <c r="V46" s="350"/>
      <c r="W46" s="351"/>
      <c r="X46" s="352"/>
      <c r="Y46" s="353"/>
      <c r="Z46" s="353"/>
      <c r="AA46" s="353"/>
      <c r="AB46" s="354"/>
      <c r="AC46" s="355"/>
      <c r="AD46" s="356"/>
      <c r="AE46" s="369"/>
      <c r="AF46" s="354"/>
      <c r="AG46" s="53"/>
      <c r="AH46" s="53"/>
      <c r="AI46" s="53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234"/>
      <c r="O47" s="200"/>
      <c r="P47" s="212"/>
      <c r="Q47" s="212"/>
      <c r="R47" s="203" t="str">
        <f t="shared" si="19"/>
        <v/>
      </c>
      <c r="S47" s="201"/>
      <c r="T47" s="338"/>
      <c r="U47" s="10"/>
      <c r="V47" s="350"/>
      <c r="W47" s="351"/>
      <c r="X47" s="352"/>
      <c r="Y47" s="353"/>
      <c r="Z47" s="353"/>
      <c r="AA47" s="353"/>
      <c r="AB47" s="354"/>
      <c r="AC47" s="355"/>
      <c r="AD47" s="356"/>
      <c r="AE47" s="369"/>
      <c r="AF47" s="354"/>
      <c r="AG47" s="53"/>
      <c r="AH47" s="53"/>
      <c r="AI47" s="53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234"/>
      <c r="O48" s="200"/>
      <c r="P48" s="212"/>
      <c r="Q48" s="212"/>
      <c r="R48" s="203" t="str">
        <f t="shared" si="19"/>
        <v/>
      </c>
      <c r="S48" s="201"/>
      <c r="T48" s="338"/>
      <c r="U48" s="10"/>
      <c r="V48" s="350"/>
      <c r="W48" s="351"/>
      <c r="X48" s="352"/>
      <c r="Y48" s="353"/>
      <c r="Z48" s="353"/>
      <c r="AA48" s="353"/>
      <c r="AB48" s="354"/>
      <c r="AC48" s="355"/>
      <c r="AD48" s="356"/>
      <c r="AE48" s="369"/>
      <c r="AF48" s="354"/>
      <c r="AG48" s="53"/>
      <c r="AH48" s="53"/>
      <c r="AI48" s="53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234"/>
      <c r="O49" s="200"/>
      <c r="P49" s="212"/>
      <c r="Q49" s="212"/>
      <c r="R49" s="203" t="str">
        <f t="shared" si="19"/>
        <v/>
      </c>
      <c r="S49" s="201"/>
      <c r="T49" s="338"/>
      <c r="U49" s="10"/>
      <c r="V49" s="350"/>
      <c r="W49" s="351"/>
      <c r="X49" s="352"/>
      <c r="Y49" s="353"/>
      <c r="Z49" s="353"/>
      <c r="AA49" s="353"/>
      <c r="AB49" s="354"/>
      <c r="AC49" s="355"/>
      <c r="AD49" s="356"/>
      <c r="AE49" s="369"/>
      <c r="AF49" s="354"/>
      <c r="AG49" s="53"/>
      <c r="AH49" s="53"/>
      <c r="AI49" s="53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234"/>
      <c r="O50" s="200"/>
      <c r="P50" s="212"/>
      <c r="Q50" s="212"/>
      <c r="R50" s="203" t="str">
        <f t="shared" si="19"/>
        <v/>
      </c>
      <c r="S50" s="201"/>
      <c r="T50" s="338"/>
      <c r="U50" s="10"/>
      <c r="V50" s="350"/>
      <c r="W50" s="351"/>
      <c r="X50" s="352"/>
      <c r="Y50" s="353"/>
      <c r="Z50" s="353"/>
      <c r="AA50" s="353"/>
      <c r="AB50" s="354"/>
      <c r="AC50" s="355"/>
      <c r="AD50" s="356"/>
      <c r="AE50" s="369"/>
      <c r="AF50" s="354"/>
      <c r="AG50" s="53"/>
      <c r="AH50" s="53"/>
      <c r="AI50" s="53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234"/>
      <c r="O51" s="200"/>
      <c r="P51" s="212"/>
      <c r="Q51" s="212"/>
      <c r="R51" s="203" t="str">
        <f t="shared" si="19"/>
        <v/>
      </c>
      <c r="S51" s="201"/>
      <c r="T51" s="338"/>
      <c r="U51" s="10"/>
      <c r="V51" s="350"/>
      <c r="W51" s="351"/>
      <c r="X51" s="352"/>
      <c r="Y51" s="353"/>
      <c r="Z51" s="353"/>
      <c r="AA51" s="353"/>
      <c r="AB51" s="354"/>
      <c r="AC51" s="355"/>
      <c r="AD51" s="356"/>
      <c r="AE51" s="369"/>
      <c r="AF51" s="354"/>
      <c r="AG51" s="53"/>
      <c r="AH51" s="53"/>
      <c r="AI51" s="53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234"/>
      <c r="O52" s="200"/>
      <c r="P52" s="212"/>
      <c r="Q52" s="212"/>
      <c r="R52" s="203" t="str">
        <f t="shared" si="19"/>
        <v/>
      </c>
      <c r="S52" s="201"/>
      <c r="T52" s="338"/>
      <c r="U52" s="10"/>
      <c r="V52" s="350"/>
      <c r="W52" s="351"/>
      <c r="X52" s="352"/>
      <c r="Y52" s="353"/>
      <c r="Z52" s="353"/>
      <c r="AA52" s="353"/>
      <c r="AB52" s="354"/>
      <c r="AC52" s="355"/>
      <c r="AD52" s="356"/>
      <c r="AE52" s="369"/>
      <c r="AF52" s="354"/>
      <c r="AG52" s="53"/>
      <c r="AH52" s="53"/>
      <c r="AI52" s="53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234"/>
      <c r="O53" s="200"/>
      <c r="P53" s="212"/>
      <c r="Q53" s="212"/>
      <c r="R53" s="203" t="str">
        <f t="shared" si="19"/>
        <v/>
      </c>
      <c r="S53" s="201"/>
      <c r="T53" s="338"/>
      <c r="U53" s="10"/>
      <c r="V53" s="350"/>
      <c r="W53" s="351"/>
      <c r="X53" s="352"/>
      <c r="Y53" s="353"/>
      <c r="Z53" s="353"/>
      <c r="AA53" s="353"/>
      <c r="AB53" s="354"/>
      <c r="AC53" s="355"/>
      <c r="AD53" s="356"/>
      <c r="AE53" s="369"/>
      <c r="AF53" s="354"/>
      <c r="AG53" s="53"/>
      <c r="AH53" s="53"/>
      <c r="AI53" s="53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336"/>
      <c r="U54" s="10"/>
      <c r="V54" s="350"/>
      <c r="W54" s="351"/>
      <c r="X54" s="352"/>
      <c r="Y54" s="353"/>
      <c r="Z54" s="353"/>
      <c r="AA54" s="353"/>
      <c r="AB54" s="354"/>
      <c r="AC54" s="370"/>
      <c r="AD54" s="356"/>
      <c r="AE54" s="369"/>
      <c r="AF54" s="354"/>
      <c r="AG54" s="53"/>
      <c r="AH54" s="53"/>
      <c r="AI54" s="53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'예산'!I40</f>
        <v>0</v>
      </c>
      <c r="M55" s="219"/>
      <c r="N55" s="219"/>
      <c r="O55" s="221"/>
      <c r="P55" s="221"/>
      <c r="Q55" s="221"/>
      <c r="R55" s="133"/>
      <c r="S55" s="134"/>
      <c r="T55" s="217"/>
      <c r="U55" s="10"/>
      <c r="V55" s="350"/>
      <c r="W55" s="351"/>
      <c r="X55" s="53"/>
      <c r="Y55" s="185"/>
      <c r="Z55" s="359"/>
      <c r="AA55" s="346"/>
      <c r="AB55" s="354"/>
      <c r="AC55" s="370"/>
      <c r="AD55" s="356"/>
      <c r="AE55" s="369"/>
      <c r="AF55" s="356"/>
      <c r="AG55" s="53"/>
      <c r="AH55" s="53"/>
      <c r="AI55" s="53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294"/>
      <c r="Q56" s="294"/>
      <c r="R56" s="133"/>
      <c r="S56" s="134"/>
      <c r="T56" s="230"/>
      <c r="U56" s="10"/>
      <c r="V56" s="360"/>
      <c r="W56" s="344"/>
      <c r="X56" s="361"/>
      <c r="Y56" s="185"/>
      <c r="Z56" s="359"/>
      <c r="AA56" s="346"/>
      <c r="AB56" s="362"/>
      <c r="AC56" s="371"/>
      <c r="AD56" s="364"/>
      <c r="AE56" s="372"/>
      <c r="AF56" s="346"/>
      <c r="AG56" s="53"/>
      <c r="AH56" s="53"/>
      <c r="AI56" s="53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365"/>
      <c r="W57" s="344"/>
      <c r="X57" s="348"/>
      <c r="Y57" s="348"/>
      <c r="Z57" s="348"/>
      <c r="AA57" s="348"/>
      <c r="AB57" s="348"/>
      <c r="AC57" s="348"/>
      <c r="AD57" s="348"/>
      <c r="AE57" s="348"/>
      <c r="AF57" s="348"/>
      <c r="AG57" s="53"/>
      <c r="AH57" s="53"/>
      <c r="AI57" s="53"/>
    </row>
    <row r="58" ht="18.0" customHeight="1">
      <c r="A58" s="10"/>
      <c r="B58" s="198"/>
      <c r="C58" s="77"/>
      <c r="D58" s="77"/>
      <c r="E58" s="199"/>
      <c r="F58" s="210"/>
      <c r="G58" s="200"/>
      <c r="H58" s="201"/>
      <c r="I58" s="129"/>
      <c r="J58" s="373"/>
      <c r="K58" s="374"/>
      <c r="L58" s="374"/>
      <c r="M58" s="374"/>
      <c r="N58" s="204"/>
      <c r="O58" s="337"/>
      <c r="P58" s="375"/>
      <c r="Q58" s="375"/>
      <c r="R58" s="376" t="str">
        <f t="shared" ref="R58:R77" si="20">IF(P58="","",P58-Q58)</f>
        <v/>
      </c>
      <c r="S58" s="376" t="str">
        <f>IF(R58="","",L55-R58)</f>
        <v/>
      </c>
      <c r="T58" s="204"/>
      <c r="U58" s="10"/>
      <c r="V58" s="350"/>
      <c r="W58" s="351"/>
      <c r="X58" s="352"/>
      <c r="Y58" s="353"/>
      <c r="Z58" s="353"/>
      <c r="AA58" s="353"/>
      <c r="AB58" s="354"/>
      <c r="AC58" s="355"/>
      <c r="AD58" s="356"/>
      <c r="AE58" s="350"/>
      <c r="AF58" s="354"/>
      <c r="AG58" s="53"/>
      <c r="AH58" s="53"/>
      <c r="AI58" s="53"/>
    </row>
    <row r="59" ht="18.0" customHeight="1">
      <c r="A59" s="10"/>
      <c r="B59" s="198"/>
      <c r="C59" s="77"/>
      <c r="D59" s="77"/>
      <c r="E59" s="199"/>
      <c r="F59" s="210"/>
      <c r="G59" s="200"/>
      <c r="H59" s="201"/>
      <c r="I59" s="129"/>
      <c r="J59" s="198"/>
      <c r="K59" s="77"/>
      <c r="L59" s="77"/>
      <c r="M59" s="77"/>
      <c r="N59" s="199"/>
      <c r="O59" s="200"/>
      <c r="P59" s="244"/>
      <c r="Q59" s="212"/>
      <c r="R59" s="245" t="str">
        <f t="shared" si="20"/>
        <v/>
      </c>
      <c r="S59" s="245" t="str">
        <f t="shared" ref="S59:S77" si="21">IF(R59="","",S58-R59)</f>
        <v/>
      </c>
      <c r="T59" s="199"/>
      <c r="U59" s="10"/>
      <c r="V59" s="350"/>
      <c r="W59" s="351"/>
      <c r="X59" s="352"/>
      <c r="Y59" s="353"/>
      <c r="Z59" s="353"/>
      <c r="AA59" s="353"/>
      <c r="AB59" s="354"/>
      <c r="AC59" s="355"/>
      <c r="AD59" s="356"/>
      <c r="AE59" s="350"/>
      <c r="AF59" s="354"/>
      <c r="AG59" s="53"/>
      <c r="AH59" s="53"/>
      <c r="AI59" s="53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213"/>
      <c r="K60" s="77"/>
      <c r="L60" s="77"/>
      <c r="M60" s="77"/>
      <c r="N60" s="199"/>
      <c r="O60" s="200"/>
      <c r="P60" s="244"/>
      <c r="Q60" s="212"/>
      <c r="R60" s="245" t="str">
        <f t="shared" si="20"/>
        <v/>
      </c>
      <c r="S60" s="245" t="str">
        <f t="shared" si="21"/>
        <v/>
      </c>
      <c r="T60" s="199"/>
      <c r="U60" s="10"/>
      <c r="V60" s="350"/>
      <c r="W60" s="351"/>
      <c r="X60" s="352"/>
      <c r="Y60" s="353"/>
      <c r="Z60" s="353"/>
      <c r="AA60" s="353"/>
      <c r="AB60" s="354"/>
      <c r="AC60" s="355"/>
      <c r="AD60" s="356"/>
      <c r="AE60" s="350"/>
      <c r="AF60" s="354"/>
      <c r="AG60" s="53"/>
      <c r="AH60" s="53"/>
      <c r="AI60" s="53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213"/>
      <c r="K61" s="77"/>
      <c r="L61" s="77"/>
      <c r="M61" s="77"/>
      <c r="N61" s="199"/>
      <c r="O61" s="200"/>
      <c r="P61" s="244"/>
      <c r="Q61" s="212"/>
      <c r="R61" s="245" t="str">
        <f t="shared" si="20"/>
        <v/>
      </c>
      <c r="S61" s="245" t="str">
        <f t="shared" si="21"/>
        <v/>
      </c>
      <c r="T61" s="199"/>
      <c r="U61" s="10"/>
      <c r="V61" s="350"/>
      <c r="W61" s="351"/>
      <c r="X61" s="352"/>
      <c r="Y61" s="353"/>
      <c r="Z61" s="353"/>
      <c r="AA61" s="353"/>
      <c r="AB61" s="354"/>
      <c r="AC61" s="355"/>
      <c r="AD61" s="356"/>
      <c r="AE61" s="350"/>
      <c r="AF61" s="354"/>
      <c r="AG61" s="53"/>
      <c r="AH61" s="53"/>
      <c r="AI61" s="53"/>
    </row>
    <row r="62" ht="18.0" customHeight="1">
      <c r="A62" s="10"/>
      <c r="B62" s="198"/>
      <c r="C62" s="77"/>
      <c r="D62" s="77"/>
      <c r="E62" s="199"/>
      <c r="F62" s="210"/>
      <c r="G62" s="200"/>
      <c r="H62" s="201"/>
      <c r="I62" s="129"/>
      <c r="J62" s="213"/>
      <c r="K62" s="77"/>
      <c r="L62" s="77"/>
      <c r="M62" s="77"/>
      <c r="N62" s="199"/>
      <c r="O62" s="200"/>
      <c r="P62" s="244"/>
      <c r="Q62" s="212"/>
      <c r="R62" s="245" t="str">
        <f t="shared" si="20"/>
        <v/>
      </c>
      <c r="S62" s="245" t="str">
        <f t="shared" si="21"/>
        <v/>
      </c>
      <c r="T62" s="199"/>
      <c r="U62" s="10"/>
      <c r="V62" s="350"/>
      <c r="W62" s="351"/>
      <c r="X62" s="352"/>
      <c r="Y62" s="353"/>
      <c r="Z62" s="353"/>
      <c r="AA62" s="353"/>
      <c r="AB62" s="354"/>
      <c r="AC62" s="355"/>
      <c r="AD62" s="356"/>
      <c r="AE62" s="350"/>
      <c r="AF62" s="354"/>
      <c r="AG62" s="53"/>
      <c r="AH62" s="53"/>
      <c r="AI62" s="53"/>
    </row>
    <row r="63" ht="18.0" customHeight="1">
      <c r="A63" s="10"/>
      <c r="B63" s="198"/>
      <c r="C63" s="77"/>
      <c r="D63" s="77"/>
      <c r="E63" s="199"/>
      <c r="F63" s="210"/>
      <c r="G63" s="200"/>
      <c r="H63" s="201"/>
      <c r="I63" s="129"/>
      <c r="J63" s="213"/>
      <c r="K63" s="77"/>
      <c r="L63" s="77"/>
      <c r="M63" s="77"/>
      <c r="N63" s="199"/>
      <c r="O63" s="200"/>
      <c r="P63" s="244"/>
      <c r="Q63" s="212"/>
      <c r="R63" s="245" t="str">
        <f t="shared" si="20"/>
        <v/>
      </c>
      <c r="S63" s="245" t="str">
        <f t="shared" si="21"/>
        <v/>
      </c>
      <c r="T63" s="199"/>
      <c r="U63" s="10"/>
      <c r="V63" s="350"/>
      <c r="W63" s="351"/>
      <c r="X63" s="352"/>
      <c r="Y63" s="353"/>
      <c r="Z63" s="353"/>
      <c r="AA63" s="353"/>
      <c r="AB63" s="354"/>
      <c r="AC63" s="355"/>
      <c r="AD63" s="356"/>
      <c r="AE63" s="350"/>
      <c r="AF63" s="354"/>
      <c r="AG63" s="53"/>
      <c r="AH63" s="53"/>
      <c r="AI63" s="53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213"/>
      <c r="K64" s="77"/>
      <c r="L64" s="77"/>
      <c r="M64" s="77"/>
      <c r="N64" s="199"/>
      <c r="O64" s="200"/>
      <c r="P64" s="244"/>
      <c r="Q64" s="212"/>
      <c r="R64" s="245" t="str">
        <f t="shared" si="20"/>
        <v/>
      </c>
      <c r="S64" s="245" t="str">
        <f t="shared" si="21"/>
        <v/>
      </c>
      <c r="T64" s="199"/>
      <c r="U64" s="10"/>
      <c r="V64" s="350"/>
      <c r="W64" s="351"/>
      <c r="X64" s="352"/>
      <c r="Y64" s="353"/>
      <c r="Z64" s="353"/>
      <c r="AA64" s="353"/>
      <c r="AB64" s="354"/>
      <c r="AC64" s="355"/>
      <c r="AD64" s="356"/>
      <c r="AE64" s="350"/>
      <c r="AF64" s="354"/>
      <c r="AG64" s="53"/>
      <c r="AH64" s="53"/>
      <c r="AI64" s="53"/>
    </row>
    <row r="65" ht="18.0" customHeight="1">
      <c r="A65" s="10"/>
      <c r="B65" s="198"/>
      <c r="C65" s="77"/>
      <c r="D65" s="77"/>
      <c r="E65" s="199"/>
      <c r="F65" s="210"/>
      <c r="G65" s="200"/>
      <c r="H65" s="201"/>
      <c r="I65" s="129"/>
      <c r="J65" s="213"/>
      <c r="K65" s="77"/>
      <c r="L65" s="77"/>
      <c r="M65" s="77"/>
      <c r="N65" s="199"/>
      <c r="O65" s="200"/>
      <c r="P65" s="212"/>
      <c r="Q65" s="212"/>
      <c r="R65" s="245" t="str">
        <f t="shared" si="20"/>
        <v/>
      </c>
      <c r="S65" s="245" t="str">
        <f t="shared" si="21"/>
        <v/>
      </c>
      <c r="T65" s="326"/>
      <c r="U65" s="10"/>
      <c r="V65" s="350"/>
      <c r="W65" s="351"/>
      <c r="X65" s="352"/>
      <c r="Y65" s="353"/>
      <c r="Z65" s="353"/>
      <c r="AA65" s="353"/>
      <c r="AB65" s="354"/>
      <c r="AC65" s="355"/>
      <c r="AD65" s="356"/>
      <c r="AE65" s="350"/>
      <c r="AF65" s="354"/>
      <c r="AG65" s="53"/>
      <c r="AH65" s="53"/>
      <c r="AI65" s="53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213"/>
      <c r="K66" s="77"/>
      <c r="L66" s="77"/>
      <c r="M66" s="77"/>
      <c r="N66" s="199"/>
      <c r="O66" s="200"/>
      <c r="P66" s="212"/>
      <c r="Q66" s="212"/>
      <c r="R66" s="245" t="str">
        <f t="shared" si="20"/>
        <v/>
      </c>
      <c r="S66" s="245" t="str">
        <f t="shared" si="21"/>
        <v/>
      </c>
      <c r="T66" s="326"/>
      <c r="U66" s="10"/>
      <c r="V66" s="350"/>
      <c r="W66" s="351"/>
      <c r="X66" s="352"/>
      <c r="Y66" s="353"/>
      <c r="Z66" s="353"/>
      <c r="AA66" s="353"/>
      <c r="AB66" s="354"/>
      <c r="AC66" s="355"/>
      <c r="AD66" s="356"/>
      <c r="AE66" s="350"/>
      <c r="AF66" s="354"/>
      <c r="AG66" s="53"/>
      <c r="AH66" s="53"/>
      <c r="AI66" s="53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45" t="str">
        <f t="shared" si="20"/>
        <v/>
      </c>
      <c r="S67" s="245" t="str">
        <f t="shared" si="21"/>
        <v/>
      </c>
      <c r="T67" s="326"/>
      <c r="U67" s="10"/>
      <c r="V67" s="350"/>
      <c r="W67" s="351"/>
      <c r="X67" s="352"/>
      <c r="Y67" s="353"/>
      <c r="Z67" s="353"/>
      <c r="AA67" s="353"/>
      <c r="AB67" s="354"/>
      <c r="AC67" s="355"/>
      <c r="AD67" s="356"/>
      <c r="AE67" s="350"/>
      <c r="AF67" s="354"/>
      <c r="AG67" s="53"/>
      <c r="AH67" s="53"/>
      <c r="AI67" s="53"/>
    </row>
    <row r="68" ht="18.0" customHeight="1">
      <c r="A68" s="10"/>
      <c r="B68" s="198"/>
      <c r="C68" s="77"/>
      <c r="D68" s="77"/>
      <c r="E68" s="199"/>
      <c r="F68" s="210"/>
      <c r="G68" s="200"/>
      <c r="H68" s="201"/>
      <c r="I68" s="129"/>
      <c r="J68" s="213"/>
      <c r="K68" s="77"/>
      <c r="L68" s="77"/>
      <c r="M68" s="77"/>
      <c r="N68" s="199"/>
      <c r="O68" s="200"/>
      <c r="P68" s="212"/>
      <c r="Q68" s="212"/>
      <c r="R68" s="245" t="str">
        <f t="shared" si="20"/>
        <v/>
      </c>
      <c r="S68" s="245" t="str">
        <f t="shared" si="21"/>
        <v/>
      </c>
      <c r="T68" s="326"/>
      <c r="U68" s="10"/>
      <c r="V68" s="350"/>
      <c r="W68" s="351"/>
      <c r="X68" s="352"/>
      <c r="Y68" s="353"/>
      <c r="Z68" s="353"/>
      <c r="AA68" s="353"/>
      <c r="AB68" s="354"/>
      <c r="AC68" s="355"/>
      <c r="AD68" s="356"/>
      <c r="AE68" s="350"/>
      <c r="AF68" s="354"/>
      <c r="AG68" s="53"/>
      <c r="AH68" s="53"/>
      <c r="AI68" s="53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213"/>
      <c r="K69" s="77"/>
      <c r="L69" s="77"/>
      <c r="M69" s="77"/>
      <c r="N69" s="199"/>
      <c r="O69" s="200"/>
      <c r="P69" s="212"/>
      <c r="Q69" s="212"/>
      <c r="R69" s="245" t="str">
        <f t="shared" si="20"/>
        <v/>
      </c>
      <c r="S69" s="245" t="str">
        <f t="shared" si="21"/>
        <v/>
      </c>
      <c r="T69" s="326"/>
      <c r="U69" s="10"/>
      <c r="V69" s="350"/>
      <c r="W69" s="351"/>
      <c r="X69" s="352"/>
      <c r="Y69" s="353"/>
      <c r="Z69" s="353"/>
      <c r="AA69" s="353"/>
      <c r="AB69" s="354"/>
      <c r="AC69" s="355"/>
      <c r="AD69" s="356"/>
      <c r="AE69" s="350"/>
      <c r="AF69" s="354"/>
      <c r="AG69" s="53"/>
      <c r="AH69" s="53"/>
      <c r="AI69" s="53"/>
    </row>
    <row r="70" ht="18.0" customHeight="1">
      <c r="A70" s="10"/>
      <c r="B70" s="198"/>
      <c r="C70" s="77"/>
      <c r="D70" s="77"/>
      <c r="E70" s="199"/>
      <c r="F70" s="210"/>
      <c r="G70" s="200"/>
      <c r="H70" s="201"/>
      <c r="I70" s="129"/>
      <c r="J70" s="213"/>
      <c r="K70" s="77"/>
      <c r="L70" s="77"/>
      <c r="M70" s="77"/>
      <c r="N70" s="199"/>
      <c r="O70" s="200"/>
      <c r="P70" s="212"/>
      <c r="Q70" s="212"/>
      <c r="R70" s="245" t="str">
        <f t="shared" si="20"/>
        <v/>
      </c>
      <c r="S70" s="245" t="str">
        <f t="shared" si="21"/>
        <v/>
      </c>
      <c r="T70" s="326"/>
      <c r="U70" s="10"/>
      <c r="V70" s="350"/>
      <c r="W70" s="351"/>
      <c r="X70" s="352"/>
      <c r="Y70" s="353"/>
      <c r="Z70" s="353"/>
      <c r="AA70" s="353"/>
      <c r="AB70" s="354"/>
      <c r="AC70" s="355"/>
      <c r="AD70" s="356"/>
      <c r="AE70" s="350"/>
      <c r="AF70" s="354"/>
      <c r="AG70" s="53"/>
      <c r="AH70" s="53"/>
      <c r="AI70" s="53"/>
    </row>
    <row r="71" ht="18.0" customHeight="1">
      <c r="A71" s="10"/>
      <c r="B71" s="198"/>
      <c r="C71" s="77"/>
      <c r="D71" s="77"/>
      <c r="E71" s="199"/>
      <c r="F71" s="210"/>
      <c r="G71" s="200"/>
      <c r="H71" s="201"/>
      <c r="I71" s="129"/>
      <c r="J71" s="213"/>
      <c r="K71" s="77"/>
      <c r="L71" s="77"/>
      <c r="M71" s="77"/>
      <c r="N71" s="199"/>
      <c r="O71" s="200"/>
      <c r="P71" s="212"/>
      <c r="Q71" s="212"/>
      <c r="R71" s="245" t="str">
        <f t="shared" si="20"/>
        <v/>
      </c>
      <c r="S71" s="245" t="str">
        <f t="shared" si="21"/>
        <v/>
      </c>
      <c r="T71" s="326"/>
      <c r="U71" s="10"/>
      <c r="V71" s="350"/>
      <c r="W71" s="351"/>
      <c r="X71" s="352"/>
      <c r="Y71" s="353"/>
      <c r="Z71" s="353"/>
      <c r="AA71" s="353"/>
      <c r="AB71" s="354"/>
      <c r="AC71" s="355"/>
      <c r="AD71" s="356"/>
      <c r="AE71" s="350"/>
      <c r="AF71" s="354"/>
      <c r="AG71" s="53"/>
      <c r="AH71" s="53"/>
      <c r="AI71" s="53"/>
    </row>
    <row r="72" ht="18.0" customHeight="1">
      <c r="A72" s="10"/>
      <c r="B72" s="198"/>
      <c r="C72" s="77"/>
      <c r="D72" s="77"/>
      <c r="E72" s="199"/>
      <c r="F72" s="210"/>
      <c r="G72" s="200"/>
      <c r="H72" s="201"/>
      <c r="I72" s="129"/>
      <c r="J72" s="213"/>
      <c r="K72" s="77"/>
      <c r="L72" s="77"/>
      <c r="M72" s="77"/>
      <c r="N72" s="199"/>
      <c r="O72" s="200"/>
      <c r="P72" s="212"/>
      <c r="Q72" s="212"/>
      <c r="R72" s="245" t="str">
        <f t="shared" si="20"/>
        <v/>
      </c>
      <c r="S72" s="245" t="str">
        <f t="shared" si="21"/>
        <v/>
      </c>
      <c r="T72" s="326"/>
      <c r="U72" s="10"/>
      <c r="V72" s="350"/>
      <c r="W72" s="351"/>
      <c r="X72" s="352"/>
      <c r="Y72" s="353"/>
      <c r="Z72" s="353"/>
      <c r="AA72" s="353"/>
      <c r="AB72" s="354"/>
      <c r="AC72" s="355"/>
      <c r="AD72" s="356"/>
      <c r="AE72" s="350"/>
      <c r="AF72" s="354"/>
      <c r="AG72" s="53"/>
      <c r="AH72" s="53"/>
      <c r="AI72" s="53"/>
    </row>
    <row r="73" ht="18.0" customHeight="1">
      <c r="A73" s="10"/>
      <c r="B73" s="198"/>
      <c r="C73" s="77"/>
      <c r="D73" s="77"/>
      <c r="E73" s="199"/>
      <c r="F73" s="210"/>
      <c r="G73" s="200"/>
      <c r="H73" s="201"/>
      <c r="I73" s="129"/>
      <c r="J73" s="213"/>
      <c r="K73" s="77"/>
      <c r="L73" s="77"/>
      <c r="M73" s="77"/>
      <c r="N73" s="199"/>
      <c r="O73" s="200"/>
      <c r="P73" s="212"/>
      <c r="Q73" s="212"/>
      <c r="R73" s="245" t="str">
        <f t="shared" si="20"/>
        <v/>
      </c>
      <c r="S73" s="245" t="str">
        <f t="shared" si="21"/>
        <v/>
      </c>
      <c r="T73" s="326"/>
      <c r="U73" s="10"/>
      <c r="V73" s="350"/>
      <c r="W73" s="351"/>
      <c r="X73" s="352"/>
      <c r="Y73" s="353"/>
      <c r="Z73" s="353"/>
      <c r="AA73" s="353"/>
      <c r="AB73" s="354"/>
      <c r="AC73" s="355"/>
      <c r="AD73" s="356"/>
      <c r="AE73" s="350"/>
      <c r="AF73" s="354"/>
      <c r="AG73" s="53"/>
      <c r="AH73" s="53"/>
      <c r="AI73" s="53"/>
    </row>
    <row r="74" ht="18.0" customHeight="1">
      <c r="A74" s="10"/>
      <c r="B74" s="198"/>
      <c r="C74" s="77"/>
      <c r="D74" s="77"/>
      <c r="E74" s="199"/>
      <c r="F74" s="210"/>
      <c r="G74" s="200"/>
      <c r="H74" s="201"/>
      <c r="I74" s="129"/>
      <c r="J74" s="213"/>
      <c r="K74" s="77"/>
      <c r="L74" s="77"/>
      <c r="M74" s="77"/>
      <c r="N74" s="199"/>
      <c r="O74" s="200"/>
      <c r="P74" s="212"/>
      <c r="Q74" s="212"/>
      <c r="R74" s="245" t="str">
        <f t="shared" si="20"/>
        <v/>
      </c>
      <c r="S74" s="245" t="str">
        <f t="shared" si="21"/>
        <v/>
      </c>
      <c r="T74" s="326"/>
      <c r="U74" s="10"/>
      <c r="V74" s="350"/>
      <c r="W74" s="351"/>
      <c r="X74" s="352"/>
      <c r="Y74" s="353"/>
      <c r="Z74" s="353"/>
      <c r="AA74" s="353"/>
      <c r="AB74" s="354"/>
      <c r="AC74" s="355"/>
      <c r="AD74" s="356"/>
      <c r="AE74" s="350"/>
      <c r="AF74" s="354"/>
      <c r="AG74" s="53"/>
      <c r="AH74" s="53"/>
      <c r="AI74" s="53"/>
    </row>
    <row r="75" ht="18.0" customHeight="1">
      <c r="A75" s="10"/>
      <c r="B75" s="198"/>
      <c r="C75" s="77"/>
      <c r="D75" s="77"/>
      <c r="E75" s="199"/>
      <c r="F75" s="210"/>
      <c r="G75" s="200"/>
      <c r="H75" s="201"/>
      <c r="I75" s="129"/>
      <c r="J75" s="213"/>
      <c r="K75" s="77"/>
      <c r="L75" s="77"/>
      <c r="M75" s="77"/>
      <c r="N75" s="199"/>
      <c r="O75" s="200"/>
      <c r="P75" s="212"/>
      <c r="Q75" s="212"/>
      <c r="R75" s="245" t="str">
        <f t="shared" si="20"/>
        <v/>
      </c>
      <c r="S75" s="245" t="str">
        <f t="shared" si="21"/>
        <v/>
      </c>
      <c r="T75" s="326"/>
      <c r="U75" s="10"/>
      <c r="V75" s="350"/>
      <c r="W75" s="351"/>
      <c r="X75" s="352"/>
      <c r="Y75" s="353"/>
      <c r="Z75" s="353"/>
      <c r="AA75" s="353"/>
      <c r="AB75" s="354"/>
      <c r="AC75" s="355"/>
      <c r="AD75" s="356"/>
      <c r="AE75" s="350"/>
      <c r="AF75" s="354"/>
      <c r="AG75" s="53"/>
      <c r="AH75" s="53"/>
      <c r="AI75" s="53"/>
    </row>
    <row r="76" ht="18.0" customHeight="1">
      <c r="A76" s="10"/>
      <c r="B76" s="198"/>
      <c r="C76" s="77"/>
      <c r="D76" s="77"/>
      <c r="E76" s="199"/>
      <c r="F76" s="210"/>
      <c r="G76" s="200"/>
      <c r="H76" s="201"/>
      <c r="I76" s="129"/>
      <c r="J76" s="213"/>
      <c r="K76" s="77"/>
      <c r="L76" s="77"/>
      <c r="M76" s="77"/>
      <c r="N76" s="199"/>
      <c r="O76" s="200"/>
      <c r="P76" s="212"/>
      <c r="Q76" s="212"/>
      <c r="R76" s="245" t="str">
        <f t="shared" si="20"/>
        <v/>
      </c>
      <c r="S76" s="245" t="str">
        <f t="shared" si="21"/>
        <v/>
      </c>
      <c r="T76" s="326"/>
      <c r="U76" s="10"/>
      <c r="V76" s="350"/>
      <c r="W76" s="351"/>
      <c r="X76" s="352"/>
      <c r="Y76" s="353"/>
      <c r="Z76" s="353"/>
      <c r="AA76" s="353"/>
      <c r="AB76" s="354"/>
      <c r="AC76" s="355"/>
      <c r="AD76" s="356"/>
      <c r="AE76" s="350"/>
      <c r="AF76" s="354"/>
      <c r="AG76" s="53"/>
      <c r="AH76" s="53"/>
      <c r="AI76" s="53"/>
    </row>
    <row r="77" ht="18.0" customHeight="1">
      <c r="A77" s="10"/>
      <c r="B77" s="198"/>
      <c r="C77" s="77"/>
      <c r="D77" s="77"/>
      <c r="E77" s="199"/>
      <c r="F77" s="210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45" t="str">
        <f t="shared" si="20"/>
        <v/>
      </c>
      <c r="S77" s="245" t="str">
        <f t="shared" si="21"/>
        <v/>
      </c>
      <c r="T77" s="326"/>
      <c r="U77" s="10"/>
      <c r="V77" s="350"/>
      <c r="W77" s="351"/>
      <c r="X77" s="352"/>
      <c r="Y77" s="353"/>
      <c r="Z77" s="353"/>
      <c r="AA77" s="353"/>
      <c r="AB77" s="354"/>
      <c r="AC77" s="355"/>
      <c r="AD77" s="356"/>
      <c r="AE77" s="350"/>
      <c r="AF77" s="354"/>
      <c r="AG77" s="53"/>
      <c r="AH77" s="53"/>
      <c r="AI77" s="53"/>
    </row>
    <row r="78" ht="18.0" customHeight="1">
      <c r="A78" s="10"/>
      <c r="B78" s="198"/>
      <c r="C78" s="77"/>
      <c r="D78" s="77"/>
      <c r="E78" s="199"/>
      <c r="F78" s="210"/>
      <c r="G78" s="200"/>
      <c r="H78" s="201"/>
      <c r="I78" s="129"/>
      <c r="J78" s="214"/>
      <c r="K78" s="219"/>
      <c r="L78" s="219"/>
      <c r="M78" s="219"/>
      <c r="N78" s="219"/>
      <c r="O78" s="221"/>
      <c r="P78" s="221"/>
      <c r="Q78" s="221"/>
      <c r="R78" s="217"/>
      <c r="S78" s="217"/>
      <c r="T78" s="129"/>
      <c r="U78" s="10"/>
      <c r="V78" s="350"/>
      <c r="W78" s="351"/>
      <c r="X78" s="352"/>
      <c r="Y78" s="353"/>
      <c r="Z78" s="353"/>
      <c r="AA78" s="353"/>
      <c r="AB78" s="354"/>
      <c r="AC78" s="355"/>
      <c r="AD78" s="356"/>
      <c r="AE78" s="350"/>
      <c r="AF78" s="354"/>
      <c r="AG78" s="53"/>
      <c r="AH78" s="53"/>
      <c r="AI78" s="53"/>
    </row>
    <row r="79" ht="18.0" customHeight="1">
      <c r="A79" s="10"/>
      <c r="B79" s="198"/>
      <c r="C79" s="77"/>
      <c r="D79" s="77"/>
      <c r="E79" s="199"/>
      <c r="F79" s="210"/>
      <c r="G79" s="200"/>
      <c r="H79" s="201"/>
      <c r="I79" s="129"/>
      <c r="J79" s="228" t="str">
        <f>'1월'!J79</f>
        <v>변동지출</v>
      </c>
      <c r="K79" s="219"/>
      <c r="L79" s="219"/>
      <c r="M79" s="219"/>
      <c r="N79" s="219"/>
      <c r="O79" s="221"/>
      <c r="P79" s="221"/>
      <c r="Q79" s="221"/>
      <c r="R79" s="222" t="s">
        <v>197</v>
      </c>
      <c r="S79" s="248">
        <f>L55-SUM(P58:P77)</f>
        <v>0</v>
      </c>
      <c r="T79" s="129"/>
      <c r="U79" s="10"/>
      <c r="V79" s="350"/>
      <c r="W79" s="351"/>
      <c r="X79" s="352"/>
      <c r="Y79" s="353"/>
      <c r="Z79" s="353"/>
      <c r="AA79" s="353"/>
      <c r="AB79" s="354"/>
      <c r="AC79" s="355"/>
      <c r="AD79" s="356"/>
      <c r="AE79" s="350"/>
      <c r="AF79" s="354"/>
      <c r="AG79" s="53"/>
      <c r="AH79" s="53"/>
      <c r="AI79" s="53"/>
    </row>
    <row r="80" ht="18.0" customHeight="1">
      <c r="A80" s="10"/>
      <c r="B80" s="198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350"/>
      <c r="W80" s="351"/>
      <c r="X80" s="352"/>
      <c r="Y80" s="353"/>
      <c r="Z80" s="353"/>
      <c r="AA80" s="353"/>
      <c r="AB80" s="354"/>
      <c r="AC80" s="355"/>
      <c r="AD80" s="356"/>
      <c r="AE80" s="350"/>
      <c r="AF80" s="354"/>
      <c r="AG80" s="53"/>
      <c r="AH80" s="53"/>
      <c r="AI80" s="53"/>
    </row>
    <row r="81" ht="18.0" customHeight="1">
      <c r="A81" s="10"/>
      <c r="B81" s="198"/>
      <c r="C81" s="77"/>
      <c r="D81" s="77"/>
      <c r="E81" s="199"/>
      <c r="F81" s="210"/>
      <c r="G81" s="200"/>
      <c r="H81" s="201"/>
      <c r="I81" s="129"/>
      <c r="J81" s="373"/>
      <c r="K81" s="374"/>
      <c r="L81" s="374"/>
      <c r="M81" s="209"/>
      <c r="N81" s="234"/>
      <c r="O81" s="337"/>
      <c r="P81" s="375"/>
      <c r="Q81" s="375"/>
      <c r="R81" s="376" t="str">
        <f t="shared" ref="R81:R300" si="22">IF(P81="","",P81-Q81)</f>
        <v/>
      </c>
      <c r="S81" s="376" t="str">
        <f>IF(R81="","",S79-R81)</f>
        <v/>
      </c>
      <c r="T81" s="377"/>
      <c r="U81" s="10"/>
      <c r="V81" s="350"/>
      <c r="W81" s="351"/>
      <c r="X81" s="352"/>
      <c r="Y81" s="353"/>
      <c r="Z81" s="353"/>
      <c r="AA81" s="353"/>
      <c r="AB81" s="354"/>
      <c r="AC81" s="355"/>
      <c r="AD81" s="356"/>
      <c r="AE81" s="350"/>
      <c r="AF81" s="354"/>
      <c r="AG81" s="53"/>
      <c r="AH81" s="53"/>
      <c r="AI81" s="53"/>
    </row>
    <row r="82" ht="18.0" customHeight="1">
      <c r="A82" s="10"/>
      <c r="B82" s="198"/>
      <c r="C82" s="77"/>
      <c r="D82" s="77"/>
      <c r="E82" s="199"/>
      <c r="F82" s="210"/>
      <c r="G82" s="200"/>
      <c r="H82" s="201"/>
      <c r="I82" s="129"/>
      <c r="J82" s="213"/>
      <c r="K82" s="209"/>
      <c r="L82" s="209"/>
      <c r="M82" s="77"/>
      <c r="N82" s="234"/>
      <c r="O82" s="235"/>
      <c r="P82" s="237"/>
      <c r="Q82" s="237"/>
      <c r="R82" s="245" t="str">
        <f t="shared" si="22"/>
        <v/>
      </c>
      <c r="S82" s="238" t="str">
        <f t="shared" ref="S82:S300" si="23">IF(R82="","",S81-R82)</f>
        <v/>
      </c>
      <c r="T82" s="325"/>
      <c r="U82" s="10"/>
      <c r="V82" s="350"/>
      <c r="W82" s="351"/>
      <c r="X82" s="352"/>
      <c r="Y82" s="353"/>
      <c r="Z82" s="353"/>
      <c r="AA82" s="353"/>
      <c r="AB82" s="354"/>
      <c r="AC82" s="355"/>
      <c r="AD82" s="356"/>
      <c r="AE82" s="350"/>
      <c r="AF82" s="354"/>
      <c r="AG82" s="53"/>
      <c r="AH82" s="53"/>
      <c r="AI82" s="53"/>
    </row>
    <row r="83" ht="18.0" customHeight="1">
      <c r="A83" s="10"/>
      <c r="B83" s="198"/>
      <c r="C83" s="77"/>
      <c r="D83" s="77"/>
      <c r="E83" s="199"/>
      <c r="F83" s="210"/>
      <c r="G83" s="200"/>
      <c r="H83" s="201"/>
      <c r="I83" s="129"/>
      <c r="J83" s="213"/>
      <c r="K83" s="77"/>
      <c r="L83" s="77"/>
      <c r="M83" s="77"/>
      <c r="N83" s="199"/>
      <c r="O83" s="200"/>
      <c r="P83" s="237"/>
      <c r="Q83" s="237"/>
      <c r="R83" s="245" t="str">
        <f t="shared" si="22"/>
        <v/>
      </c>
      <c r="S83" s="238" t="str">
        <f t="shared" si="23"/>
        <v/>
      </c>
      <c r="T83" s="378"/>
      <c r="U83" s="10"/>
      <c r="V83" s="350"/>
      <c r="W83" s="351"/>
      <c r="X83" s="352"/>
      <c r="Y83" s="353"/>
      <c r="Z83" s="353"/>
      <c r="AA83" s="353"/>
      <c r="AB83" s="354"/>
      <c r="AC83" s="355"/>
      <c r="AD83" s="356"/>
      <c r="AE83" s="350"/>
      <c r="AF83" s="354"/>
      <c r="AG83" s="53"/>
      <c r="AH83" s="53"/>
      <c r="AI83" s="53"/>
    </row>
    <row r="84" ht="18.0" customHeight="1">
      <c r="A84" s="10"/>
      <c r="B84" s="213"/>
      <c r="C84" s="77"/>
      <c r="D84" s="77"/>
      <c r="E84" s="199"/>
      <c r="F84" s="210"/>
      <c r="G84" s="200"/>
      <c r="H84" s="201"/>
      <c r="I84" s="129"/>
      <c r="J84" s="213"/>
      <c r="K84" s="77"/>
      <c r="L84" s="77"/>
      <c r="M84" s="77"/>
      <c r="N84" s="199"/>
      <c r="O84" s="200"/>
      <c r="P84" s="237"/>
      <c r="Q84" s="237"/>
      <c r="R84" s="245" t="str">
        <f t="shared" si="22"/>
        <v/>
      </c>
      <c r="S84" s="238" t="str">
        <f t="shared" si="23"/>
        <v/>
      </c>
      <c r="T84" s="326"/>
      <c r="U84" s="129"/>
      <c r="V84" s="350"/>
      <c r="W84" s="351"/>
      <c r="X84" s="352"/>
      <c r="Y84" s="353"/>
      <c r="Z84" s="353"/>
      <c r="AA84" s="353"/>
      <c r="AB84" s="354"/>
      <c r="AC84" s="355"/>
      <c r="AD84" s="356"/>
      <c r="AE84" s="350"/>
      <c r="AF84" s="354"/>
      <c r="AG84" s="53"/>
      <c r="AH84" s="53"/>
      <c r="AI84" s="53"/>
    </row>
    <row r="85" ht="18.0" customHeight="1">
      <c r="A85" s="10"/>
      <c r="B85" s="213"/>
      <c r="C85" s="77"/>
      <c r="D85" s="77"/>
      <c r="E85" s="199"/>
      <c r="F85" s="210"/>
      <c r="G85" s="200"/>
      <c r="H85" s="201"/>
      <c r="I85" s="129"/>
      <c r="J85" s="213"/>
      <c r="K85" s="77"/>
      <c r="L85" s="77"/>
      <c r="M85" s="77"/>
      <c r="N85" s="199"/>
      <c r="O85" s="200"/>
      <c r="P85" s="237"/>
      <c r="Q85" s="237"/>
      <c r="R85" s="245" t="str">
        <f t="shared" si="22"/>
        <v/>
      </c>
      <c r="S85" s="238" t="str">
        <f t="shared" si="23"/>
        <v/>
      </c>
      <c r="T85" s="325"/>
      <c r="U85" s="129"/>
      <c r="V85" s="350"/>
      <c r="W85" s="351"/>
      <c r="X85" s="352"/>
      <c r="Y85" s="353"/>
      <c r="Z85" s="353"/>
      <c r="AA85" s="353"/>
      <c r="AB85" s="354"/>
      <c r="AC85" s="355"/>
      <c r="AD85" s="356"/>
      <c r="AE85" s="350"/>
      <c r="AF85" s="354"/>
      <c r="AG85" s="53"/>
      <c r="AH85" s="53"/>
      <c r="AI85" s="53"/>
    </row>
    <row r="86" ht="18.0" customHeight="1">
      <c r="A86" s="10"/>
      <c r="B86" s="213"/>
      <c r="C86" s="77"/>
      <c r="D86" s="77"/>
      <c r="E86" s="199"/>
      <c r="F86" s="210"/>
      <c r="G86" s="200"/>
      <c r="H86" s="201"/>
      <c r="I86" s="129"/>
      <c r="J86" s="213"/>
      <c r="K86" s="77"/>
      <c r="L86" s="77"/>
      <c r="M86" s="77"/>
      <c r="N86" s="199"/>
      <c r="O86" s="200"/>
      <c r="P86" s="237"/>
      <c r="Q86" s="237"/>
      <c r="R86" s="245" t="str">
        <f t="shared" si="22"/>
        <v/>
      </c>
      <c r="S86" s="238" t="str">
        <f t="shared" si="23"/>
        <v/>
      </c>
      <c r="T86" s="325"/>
      <c r="U86" s="129"/>
      <c r="V86" s="350"/>
      <c r="W86" s="351"/>
      <c r="X86" s="352"/>
      <c r="Y86" s="353"/>
      <c r="Z86" s="353"/>
      <c r="AA86" s="353"/>
      <c r="AB86" s="354"/>
      <c r="AC86" s="355"/>
      <c r="AD86" s="356"/>
      <c r="AE86" s="350"/>
      <c r="AF86" s="354"/>
      <c r="AG86" s="53"/>
      <c r="AH86" s="53"/>
      <c r="AI86" s="53"/>
    </row>
    <row r="87" ht="18.0" customHeight="1">
      <c r="A87" s="10"/>
      <c r="B87" s="213"/>
      <c r="C87" s="77"/>
      <c r="D87" s="77"/>
      <c r="E87" s="199"/>
      <c r="F87" s="210"/>
      <c r="G87" s="200"/>
      <c r="H87" s="201"/>
      <c r="I87" s="129"/>
      <c r="J87" s="213"/>
      <c r="K87" s="77"/>
      <c r="L87" s="77"/>
      <c r="M87" s="77"/>
      <c r="N87" s="199"/>
      <c r="O87" s="200"/>
      <c r="P87" s="237"/>
      <c r="Q87" s="237"/>
      <c r="R87" s="245" t="str">
        <f t="shared" si="22"/>
        <v/>
      </c>
      <c r="S87" s="238" t="str">
        <f t="shared" si="23"/>
        <v/>
      </c>
      <c r="T87" s="325"/>
      <c r="U87" s="129"/>
      <c r="V87" s="350"/>
      <c r="W87" s="351"/>
      <c r="X87" s="352"/>
      <c r="Y87" s="353"/>
      <c r="Z87" s="353"/>
      <c r="AA87" s="353"/>
      <c r="AB87" s="354"/>
      <c r="AC87" s="355"/>
      <c r="AD87" s="356"/>
      <c r="AE87" s="350"/>
      <c r="AF87" s="354"/>
      <c r="AG87" s="53"/>
      <c r="AH87" s="53"/>
      <c r="AI87" s="53"/>
    </row>
    <row r="88" ht="18.0" customHeight="1">
      <c r="A88" s="10"/>
      <c r="B88" s="213"/>
      <c r="C88" s="77"/>
      <c r="D88" s="77"/>
      <c r="E88" s="199"/>
      <c r="F88" s="210"/>
      <c r="G88" s="200"/>
      <c r="H88" s="201"/>
      <c r="I88" s="129"/>
      <c r="J88" s="213"/>
      <c r="K88" s="77"/>
      <c r="L88" s="77"/>
      <c r="M88" s="77"/>
      <c r="N88" s="199"/>
      <c r="O88" s="200"/>
      <c r="P88" s="237"/>
      <c r="Q88" s="237"/>
      <c r="R88" s="245" t="str">
        <f t="shared" si="22"/>
        <v/>
      </c>
      <c r="S88" s="238" t="str">
        <f t="shared" si="23"/>
        <v/>
      </c>
      <c r="T88" s="325"/>
      <c r="U88" s="129"/>
      <c r="V88" s="350"/>
      <c r="W88" s="351"/>
      <c r="X88" s="352"/>
      <c r="Y88" s="353"/>
      <c r="Z88" s="353"/>
      <c r="AA88" s="353"/>
      <c r="AB88" s="354"/>
      <c r="AC88" s="355"/>
      <c r="AD88" s="356"/>
      <c r="AE88" s="350"/>
      <c r="AF88" s="354"/>
      <c r="AG88" s="53"/>
      <c r="AH88" s="53"/>
      <c r="AI88" s="53"/>
    </row>
    <row r="89" ht="18.0" customHeight="1">
      <c r="A89" s="10"/>
      <c r="B89" s="213"/>
      <c r="C89" s="77"/>
      <c r="D89" s="77"/>
      <c r="E89" s="199"/>
      <c r="F89" s="210"/>
      <c r="G89" s="200"/>
      <c r="H89" s="201"/>
      <c r="I89" s="129"/>
      <c r="J89" s="213"/>
      <c r="K89" s="77"/>
      <c r="L89" s="77"/>
      <c r="M89" s="77"/>
      <c r="N89" s="199"/>
      <c r="O89" s="200"/>
      <c r="P89" s="237"/>
      <c r="Q89" s="237"/>
      <c r="R89" s="245" t="str">
        <f t="shared" si="22"/>
        <v/>
      </c>
      <c r="S89" s="238" t="str">
        <f t="shared" si="23"/>
        <v/>
      </c>
      <c r="T89" s="325"/>
      <c r="U89" s="129"/>
      <c r="V89" s="350"/>
      <c r="W89" s="351"/>
      <c r="X89" s="352"/>
      <c r="Y89" s="353"/>
      <c r="Z89" s="353"/>
      <c r="AA89" s="353"/>
      <c r="AB89" s="354"/>
      <c r="AC89" s="355"/>
      <c r="AD89" s="356"/>
      <c r="AE89" s="350"/>
      <c r="AF89" s="354"/>
      <c r="AG89" s="53"/>
      <c r="AH89" s="53"/>
      <c r="AI89" s="53"/>
    </row>
    <row r="90" ht="18.0" customHeight="1">
      <c r="A90" s="10"/>
      <c r="B90" s="213"/>
      <c r="C90" s="77"/>
      <c r="D90" s="77"/>
      <c r="E90" s="199"/>
      <c r="F90" s="210"/>
      <c r="G90" s="200"/>
      <c r="H90" s="201"/>
      <c r="I90" s="129"/>
      <c r="J90" s="213"/>
      <c r="K90" s="77"/>
      <c r="L90" s="77"/>
      <c r="M90" s="77"/>
      <c r="N90" s="199"/>
      <c r="O90" s="200"/>
      <c r="P90" s="237"/>
      <c r="Q90" s="237"/>
      <c r="R90" s="245" t="str">
        <f t="shared" si="22"/>
        <v/>
      </c>
      <c r="S90" s="238" t="str">
        <f t="shared" si="23"/>
        <v/>
      </c>
      <c r="T90" s="325"/>
      <c r="U90" s="129"/>
      <c r="V90" s="350"/>
      <c r="W90" s="351"/>
      <c r="X90" s="352"/>
      <c r="Y90" s="353"/>
      <c r="Z90" s="353"/>
      <c r="AA90" s="353"/>
      <c r="AB90" s="354"/>
      <c r="AC90" s="355"/>
      <c r="AD90" s="356"/>
      <c r="AE90" s="350"/>
      <c r="AF90" s="354"/>
      <c r="AG90" s="53"/>
      <c r="AH90" s="53"/>
      <c r="AI90" s="53"/>
    </row>
    <row r="91" ht="18.0" customHeight="1">
      <c r="A91" s="10"/>
      <c r="B91" s="213"/>
      <c r="C91" s="77"/>
      <c r="D91" s="77"/>
      <c r="E91" s="199"/>
      <c r="F91" s="210"/>
      <c r="G91" s="200"/>
      <c r="H91" s="201"/>
      <c r="I91" s="129"/>
      <c r="J91" s="213"/>
      <c r="K91" s="77"/>
      <c r="L91" s="77"/>
      <c r="M91" s="77"/>
      <c r="N91" s="199"/>
      <c r="O91" s="200"/>
      <c r="P91" s="237"/>
      <c r="Q91" s="237"/>
      <c r="R91" s="245" t="str">
        <f t="shared" si="22"/>
        <v/>
      </c>
      <c r="S91" s="238" t="str">
        <f t="shared" si="23"/>
        <v/>
      </c>
      <c r="T91" s="325"/>
      <c r="U91" s="129"/>
      <c r="V91" s="350"/>
      <c r="W91" s="351"/>
      <c r="X91" s="352"/>
      <c r="Y91" s="353"/>
      <c r="Z91" s="353"/>
      <c r="AA91" s="353"/>
      <c r="AB91" s="354"/>
      <c r="AC91" s="355"/>
      <c r="AD91" s="356"/>
      <c r="AE91" s="350"/>
      <c r="AF91" s="354"/>
      <c r="AG91" s="53"/>
      <c r="AH91" s="53"/>
      <c r="AI91" s="53"/>
    </row>
    <row r="92" ht="18.0" customHeight="1">
      <c r="A92" s="10"/>
      <c r="B92" s="213"/>
      <c r="C92" s="77"/>
      <c r="D92" s="77"/>
      <c r="E92" s="199"/>
      <c r="F92" s="210"/>
      <c r="G92" s="200"/>
      <c r="H92" s="201"/>
      <c r="I92" s="129"/>
      <c r="J92" s="213"/>
      <c r="K92" s="77"/>
      <c r="L92" s="77"/>
      <c r="M92" s="77"/>
      <c r="N92" s="199"/>
      <c r="O92" s="200"/>
      <c r="P92" s="237"/>
      <c r="Q92" s="237"/>
      <c r="R92" s="245" t="str">
        <f t="shared" si="22"/>
        <v/>
      </c>
      <c r="S92" s="238" t="str">
        <f t="shared" si="23"/>
        <v/>
      </c>
      <c r="T92" s="325"/>
      <c r="U92" s="129"/>
      <c r="V92" s="350"/>
      <c r="W92" s="351"/>
      <c r="X92" s="352"/>
      <c r="Y92" s="353"/>
      <c r="Z92" s="353"/>
      <c r="AA92" s="353"/>
      <c r="AB92" s="354"/>
      <c r="AC92" s="355"/>
      <c r="AD92" s="356"/>
      <c r="AE92" s="350"/>
      <c r="AF92" s="354"/>
      <c r="AG92" s="53"/>
      <c r="AH92" s="53"/>
      <c r="AI92" s="53"/>
    </row>
    <row r="93" ht="18.0" customHeight="1">
      <c r="A93" s="10"/>
      <c r="B93" s="213"/>
      <c r="C93" s="77"/>
      <c r="D93" s="77"/>
      <c r="E93" s="199"/>
      <c r="F93" s="210"/>
      <c r="G93" s="200"/>
      <c r="H93" s="201"/>
      <c r="I93" s="129"/>
      <c r="J93" s="213"/>
      <c r="K93" s="77"/>
      <c r="L93" s="77"/>
      <c r="M93" s="77"/>
      <c r="N93" s="199"/>
      <c r="O93" s="200"/>
      <c r="P93" s="237"/>
      <c r="Q93" s="237"/>
      <c r="R93" s="245" t="str">
        <f t="shared" si="22"/>
        <v/>
      </c>
      <c r="S93" s="238" t="str">
        <f t="shared" si="23"/>
        <v/>
      </c>
      <c r="T93" s="325"/>
      <c r="U93" s="129"/>
      <c r="V93" s="350"/>
      <c r="W93" s="351"/>
      <c r="X93" s="352"/>
      <c r="Y93" s="353"/>
      <c r="Z93" s="353"/>
      <c r="AA93" s="353"/>
      <c r="AB93" s="354"/>
      <c r="AC93" s="355"/>
      <c r="AD93" s="356"/>
      <c r="AE93" s="350"/>
      <c r="AF93" s="354"/>
      <c r="AG93" s="53"/>
      <c r="AH93" s="53"/>
      <c r="AI93" s="53"/>
    </row>
    <row r="94" ht="18.0" customHeight="1">
      <c r="A94" s="10"/>
      <c r="B94" s="213"/>
      <c r="C94" s="77"/>
      <c r="D94" s="77"/>
      <c r="E94" s="199"/>
      <c r="F94" s="210"/>
      <c r="G94" s="200"/>
      <c r="H94" s="201"/>
      <c r="I94" s="129"/>
      <c r="J94" s="213"/>
      <c r="K94" s="77"/>
      <c r="L94" s="77"/>
      <c r="M94" s="77"/>
      <c r="N94" s="199"/>
      <c r="O94" s="200"/>
      <c r="P94" s="237"/>
      <c r="Q94" s="237"/>
      <c r="R94" s="245" t="str">
        <f t="shared" si="22"/>
        <v/>
      </c>
      <c r="S94" s="238" t="str">
        <f t="shared" si="23"/>
        <v/>
      </c>
      <c r="T94" s="325"/>
      <c r="U94" s="129"/>
      <c r="V94" s="350"/>
      <c r="W94" s="351"/>
      <c r="X94" s="352"/>
      <c r="Y94" s="353"/>
      <c r="Z94" s="353"/>
      <c r="AA94" s="353"/>
      <c r="AB94" s="354"/>
      <c r="AC94" s="355"/>
      <c r="AD94" s="356"/>
      <c r="AE94" s="350"/>
      <c r="AF94" s="354"/>
      <c r="AG94" s="53"/>
      <c r="AH94" s="53"/>
      <c r="AI94" s="53"/>
    </row>
    <row r="95" ht="18.0" customHeight="1">
      <c r="A95" s="10"/>
      <c r="B95" s="213"/>
      <c r="C95" s="77"/>
      <c r="D95" s="77"/>
      <c r="E95" s="199"/>
      <c r="F95" s="210"/>
      <c r="G95" s="200"/>
      <c r="H95" s="201"/>
      <c r="I95" s="129"/>
      <c r="J95" s="213"/>
      <c r="K95" s="77"/>
      <c r="L95" s="77"/>
      <c r="M95" s="77"/>
      <c r="N95" s="199"/>
      <c r="O95" s="200"/>
      <c r="P95" s="237"/>
      <c r="Q95" s="237"/>
      <c r="R95" s="245" t="str">
        <f t="shared" si="22"/>
        <v/>
      </c>
      <c r="S95" s="238" t="str">
        <f t="shared" si="23"/>
        <v/>
      </c>
      <c r="T95" s="325"/>
      <c r="U95" s="129"/>
      <c r="V95" s="350"/>
      <c r="W95" s="351"/>
      <c r="X95" s="352"/>
      <c r="Y95" s="353"/>
      <c r="Z95" s="353"/>
      <c r="AA95" s="353"/>
      <c r="AB95" s="354"/>
      <c r="AC95" s="355"/>
      <c r="AD95" s="356"/>
      <c r="AE95" s="350"/>
      <c r="AF95" s="354"/>
      <c r="AG95" s="53"/>
      <c r="AH95" s="53"/>
      <c r="AI95" s="53"/>
    </row>
    <row r="96" ht="18.0" customHeight="1">
      <c r="A96" s="10"/>
      <c r="B96" s="213"/>
      <c r="C96" s="77"/>
      <c r="D96" s="77"/>
      <c r="E96" s="199"/>
      <c r="F96" s="210"/>
      <c r="G96" s="200"/>
      <c r="H96" s="201"/>
      <c r="I96" s="129"/>
      <c r="J96" s="213"/>
      <c r="K96" s="77"/>
      <c r="L96" s="77"/>
      <c r="M96" s="77"/>
      <c r="N96" s="199"/>
      <c r="O96" s="200"/>
      <c r="P96" s="237"/>
      <c r="Q96" s="237"/>
      <c r="R96" s="245" t="str">
        <f t="shared" si="22"/>
        <v/>
      </c>
      <c r="S96" s="238" t="str">
        <f t="shared" si="23"/>
        <v/>
      </c>
      <c r="T96" s="325"/>
      <c r="U96" s="129"/>
      <c r="V96" s="350"/>
      <c r="W96" s="351"/>
      <c r="X96" s="352"/>
      <c r="Y96" s="353"/>
      <c r="Z96" s="353"/>
      <c r="AA96" s="353"/>
      <c r="AB96" s="354"/>
      <c r="AC96" s="355"/>
      <c r="AD96" s="356"/>
      <c r="AE96" s="350"/>
      <c r="AF96" s="354"/>
      <c r="AG96" s="53"/>
      <c r="AH96" s="53"/>
      <c r="AI96" s="53"/>
    </row>
    <row r="97" ht="18.0" customHeight="1">
      <c r="A97" s="10"/>
      <c r="B97" s="213"/>
      <c r="C97" s="77"/>
      <c r="D97" s="77"/>
      <c r="E97" s="199"/>
      <c r="F97" s="210"/>
      <c r="G97" s="200"/>
      <c r="H97" s="201"/>
      <c r="I97" s="129"/>
      <c r="J97" s="213"/>
      <c r="K97" s="77"/>
      <c r="L97" s="77"/>
      <c r="M97" s="77"/>
      <c r="N97" s="199"/>
      <c r="O97" s="200"/>
      <c r="P97" s="237"/>
      <c r="Q97" s="237"/>
      <c r="R97" s="245" t="str">
        <f t="shared" si="22"/>
        <v/>
      </c>
      <c r="S97" s="238" t="str">
        <f t="shared" si="23"/>
        <v/>
      </c>
      <c r="T97" s="325"/>
      <c r="U97" s="129"/>
      <c r="V97" s="350"/>
      <c r="W97" s="351"/>
      <c r="X97" s="352"/>
      <c r="Y97" s="353"/>
      <c r="Z97" s="353"/>
      <c r="AA97" s="353"/>
      <c r="AB97" s="354"/>
      <c r="AC97" s="355"/>
      <c r="AD97" s="356"/>
      <c r="AE97" s="350"/>
      <c r="AF97" s="354"/>
      <c r="AG97" s="53"/>
      <c r="AH97" s="53"/>
      <c r="AI97" s="53"/>
    </row>
    <row r="98" ht="18.0" customHeight="1">
      <c r="A98" s="10"/>
      <c r="B98" s="213"/>
      <c r="C98" s="77"/>
      <c r="D98" s="77"/>
      <c r="E98" s="199"/>
      <c r="F98" s="210"/>
      <c r="G98" s="200"/>
      <c r="H98" s="201"/>
      <c r="I98" s="129"/>
      <c r="J98" s="213"/>
      <c r="K98" s="77"/>
      <c r="L98" s="77"/>
      <c r="M98" s="77"/>
      <c r="N98" s="199"/>
      <c r="O98" s="200"/>
      <c r="P98" s="237"/>
      <c r="Q98" s="237"/>
      <c r="R98" s="245" t="str">
        <f t="shared" si="22"/>
        <v/>
      </c>
      <c r="S98" s="238" t="str">
        <f t="shared" si="23"/>
        <v/>
      </c>
      <c r="T98" s="325"/>
      <c r="U98" s="129"/>
      <c r="V98" s="350"/>
      <c r="W98" s="351"/>
      <c r="X98" s="352"/>
      <c r="Y98" s="353"/>
      <c r="Z98" s="353"/>
      <c r="AA98" s="353"/>
      <c r="AB98" s="354"/>
      <c r="AC98" s="355"/>
      <c r="AD98" s="356"/>
      <c r="AE98" s="350"/>
      <c r="AF98" s="354"/>
      <c r="AG98" s="53"/>
      <c r="AH98" s="53"/>
      <c r="AI98" s="53"/>
    </row>
    <row r="99" ht="18.0" customHeight="1">
      <c r="A99" s="10"/>
      <c r="B99" s="213"/>
      <c r="C99" s="77"/>
      <c r="D99" s="77"/>
      <c r="E99" s="199"/>
      <c r="F99" s="210"/>
      <c r="G99" s="200"/>
      <c r="H99" s="201"/>
      <c r="I99" s="129"/>
      <c r="J99" s="213"/>
      <c r="K99" s="77"/>
      <c r="L99" s="77"/>
      <c r="M99" s="77"/>
      <c r="N99" s="199"/>
      <c r="O99" s="200"/>
      <c r="P99" s="237"/>
      <c r="Q99" s="237"/>
      <c r="R99" s="245" t="str">
        <f t="shared" si="22"/>
        <v/>
      </c>
      <c r="S99" s="238" t="str">
        <f t="shared" si="23"/>
        <v/>
      </c>
      <c r="T99" s="325"/>
      <c r="U99" s="129"/>
      <c r="V99" s="350"/>
      <c r="W99" s="351"/>
      <c r="X99" s="352"/>
      <c r="Y99" s="353"/>
      <c r="Z99" s="353"/>
      <c r="AA99" s="353"/>
      <c r="AB99" s="354"/>
      <c r="AC99" s="355"/>
      <c r="AD99" s="356"/>
      <c r="AE99" s="350"/>
      <c r="AF99" s="354"/>
      <c r="AG99" s="53"/>
      <c r="AH99" s="53"/>
      <c r="AI99" s="53"/>
    </row>
    <row r="100" ht="18.0" customHeight="1">
      <c r="A100" s="10"/>
      <c r="B100" s="213"/>
      <c r="C100" s="77"/>
      <c r="D100" s="77"/>
      <c r="E100" s="199"/>
      <c r="F100" s="210"/>
      <c r="G100" s="200"/>
      <c r="H100" s="201"/>
      <c r="I100" s="129"/>
      <c r="J100" s="213"/>
      <c r="K100" s="77"/>
      <c r="L100" s="77"/>
      <c r="M100" s="77"/>
      <c r="N100" s="199"/>
      <c r="O100" s="200"/>
      <c r="P100" s="237"/>
      <c r="Q100" s="237"/>
      <c r="R100" s="245" t="str">
        <f t="shared" si="22"/>
        <v/>
      </c>
      <c r="S100" s="238" t="str">
        <f t="shared" si="23"/>
        <v/>
      </c>
      <c r="T100" s="325"/>
      <c r="U100" s="129"/>
      <c r="V100" s="350"/>
      <c r="W100" s="351"/>
      <c r="X100" s="352"/>
      <c r="Y100" s="353"/>
      <c r="Z100" s="353"/>
      <c r="AA100" s="353"/>
      <c r="AB100" s="354"/>
      <c r="AC100" s="355"/>
      <c r="AD100" s="356"/>
      <c r="AE100" s="350"/>
      <c r="AF100" s="354"/>
      <c r="AG100" s="53"/>
      <c r="AH100" s="53"/>
      <c r="AI100" s="53"/>
    </row>
    <row r="101" ht="18.0" customHeight="1">
      <c r="A101" s="10"/>
      <c r="B101" s="213"/>
      <c r="C101" s="77"/>
      <c r="D101" s="77"/>
      <c r="E101" s="199"/>
      <c r="F101" s="210"/>
      <c r="G101" s="200"/>
      <c r="H101" s="201"/>
      <c r="I101" s="129"/>
      <c r="J101" s="213"/>
      <c r="K101" s="77"/>
      <c r="L101" s="77"/>
      <c r="M101" s="77"/>
      <c r="N101" s="199"/>
      <c r="O101" s="200"/>
      <c r="P101" s="237"/>
      <c r="Q101" s="237"/>
      <c r="R101" s="245" t="str">
        <f t="shared" si="22"/>
        <v/>
      </c>
      <c r="S101" s="238" t="str">
        <f t="shared" si="23"/>
        <v/>
      </c>
      <c r="T101" s="325"/>
      <c r="U101" s="129"/>
      <c r="V101" s="350"/>
      <c r="W101" s="351"/>
      <c r="X101" s="352"/>
      <c r="Y101" s="353"/>
      <c r="Z101" s="353"/>
      <c r="AA101" s="353"/>
      <c r="AB101" s="354"/>
      <c r="AC101" s="355"/>
      <c r="AD101" s="356"/>
      <c r="AE101" s="350"/>
      <c r="AF101" s="354"/>
      <c r="AG101" s="53"/>
      <c r="AH101" s="53"/>
      <c r="AI101" s="53"/>
    </row>
    <row r="102" ht="18.0" customHeight="1">
      <c r="A102" s="10"/>
      <c r="B102" s="213"/>
      <c r="C102" s="77"/>
      <c r="D102" s="77"/>
      <c r="E102" s="199"/>
      <c r="F102" s="210"/>
      <c r="G102" s="200"/>
      <c r="H102" s="201"/>
      <c r="I102" s="129"/>
      <c r="J102" s="213"/>
      <c r="K102" s="77"/>
      <c r="L102" s="77"/>
      <c r="M102" s="77"/>
      <c r="N102" s="199"/>
      <c r="O102" s="200"/>
      <c r="P102" s="237"/>
      <c r="Q102" s="237"/>
      <c r="R102" s="245" t="str">
        <f t="shared" si="22"/>
        <v/>
      </c>
      <c r="S102" s="238" t="str">
        <f t="shared" si="23"/>
        <v/>
      </c>
      <c r="T102" s="325"/>
      <c r="U102" s="129"/>
      <c r="V102" s="350"/>
      <c r="W102" s="351"/>
      <c r="X102" s="352"/>
      <c r="Y102" s="353"/>
      <c r="Z102" s="353"/>
      <c r="AA102" s="353"/>
      <c r="AB102" s="354"/>
      <c r="AC102" s="355"/>
      <c r="AD102" s="356"/>
      <c r="AE102" s="350"/>
      <c r="AF102" s="354"/>
      <c r="AG102" s="53"/>
      <c r="AH102" s="53"/>
      <c r="AI102" s="53"/>
    </row>
    <row r="103" ht="18.0" customHeight="1">
      <c r="A103" s="10"/>
      <c r="B103" s="213"/>
      <c r="C103" s="77"/>
      <c r="D103" s="77"/>
      <c r="E103" s="199"/>
      <c r="F103" s="210"/>
      <c r="G103" s="200"/>
      <c r="H103" s="201"/>
      <c r="I103" s="129"/>
      <c r="J103" s="213"/>
      <c r="K103" s="77"/>
      <c r="L103" s="77"/>
      <c r="M103" s="77"/>
      <c r="N103" s="199"/>
      <c r="O103" s="200"/>
      <c r="P103" s="237"/>
      <c r="Q103" s="237"/>
      <c r="R103" s="245" t="str">
        <f t="shared" si="22"/>
        <v/>
      </c>
      <c r="S103" s="238" t="str">
        <f t="shared" si="23"/>
        <v/>
      </c>
      <c r="T103" s="325"/>
      <c r="U103" s="10"/>
      <c r="V103" s="350"/>
      <c r="W103" s="351"/>
      <c r="X103" s="352"/>
      <c r="Y103" s="353"/>
      <c r="Z103" s="353"/>
      <c r="AA103" s="353"/>
      <c r="AB103" s="354"/>
      <c r="AC103" s="355"/>
      <c r="AD103" s="356"/>
      <c r="AE103" s="350"/>
      <c r="AF103" s="354"/>
      <c r="AG103" s="53"/>
      <c r="AH103" s="53"/>
      <c r="AI103" s="53"/>
    </row>
    <row r="104" ht="18.0" customHeight="1">
      <c r="A104" s="10"/>
      <c r="B104" s="213"/>
      <c r="C104" s="77"/>
      <c r="D104" s="77"/>
      <c r="E104" s="199"/>
      <c r="F104" s="210"/>
      <c r="G104" s="200"/>
      <c r="H104" s="201"/>
      <c r="I104" s="129"/>
      <c r="J104" s="213"/>
      <c r="K104" s="77"/>
      <c r="L104" s="77"/>
      <c r="M104" s="77"/>
      <c r="N104" s="199"/>
      <c r="O104" s="200"/>
      <c r="P104" s="237"/>
      <c r="Q104" s="237"/>
      <c r="R104" s="245" t="str">
        <f t="shared" si="22"/>
        <v/>
      </c>
      <c r="S104" s="238" t="str">
        <f t="shared" si="23"/>
        <v/>
      </c>
      <c r="T104" s="325"/>
      <c r="U104" s="10"/>
      <c r="V104" s="350"/>
      <c r="W104" s="351"/>
      <c r="X104" s="352"/>
      <c r="Y104" s="353"/>
      <c r="Z104" s="353"/>
      <c r="AA104" s="353"/>
      <c r="AB104" s="354"/>
      <c r="AC104" s="355"/>
      <c r="AD104" s="356"/>
      <c r="AE104" s="350"/>
      <c r="AF104" s="354"/>
      <c r="AG104" s="53"/>
      <c r="AH104" s="53"/>
      <c r="AI104" s="53"/>
    </row>
    <row r="105" ht="18.0" customHeight="1">
      <c r="A105" s="10"/>
      <c r="B105" s="213"/>
      <c r="C105" s="77"/>
      <c r="D105" s="77"/>
      <c r="E105" s="199"/>
      <c r="F105" s="210"/>
      <c r="G105" s="200"/>
      <c r="H105" s="201"/>
      <c r="I105" s="129"/>
      <c r="J105" s="213"/>
      <c r="K105" s="77"/>
      <c r="L105" s="77"/>
      <c r="M105" s="77"/>
      <c r="N105" s="199"/>
      <c r="O105" s="200"/>
      <c r="P105" s="237"/>
      <c r="Q105" s="237"/>
      <c r="R105" s="245" t="str">
        <f t="shared" si="22"/>
        <v/>
      </c>
      <c r="S105" s="238" t="str">
        <f t="shared" si="23"/>
        <v/>
      </c>
      <c r="T105" s="325"/>
      <c r="U105" s="10"/>
      <c r="V105" s="350"/>
      <c r="W105" s="351"/>
      <c r="X105" s="352"/>
      <c r="Y105" s="353"/>
      <c r="Z105" s="353"/>
      <c r="AA105" s="353"/>
      <c r="AB105" s="354"/>
      <c r="AC105" s="355"/>
      <c r="AD105" s="356"/>
      <c r="AE105" s="350"/>
      <c r="AF105" s="354"/>
      <c r="AG105" s="53"/>
      <c r="AH105" s="53"/>
      <c r="AI105" s="53"/>
    </row>
    <row r="106" ht="18.0" customHeight="1">
      <c r="A106" s="10"/>
      <c r="B106" s="213"/>
      <c r="C106" s="77"/>
      <c r="D106" s="77"/>
      <c r="E106" s="199"/>
      <c r="F106" s="210"/>
      <c r="G106" s="200"/>
      <c r="H106" s="201"/>
      <c r="I106" s="129"/>
      <c r="J106" s="213"/>
      <c r="K106" s="77"/>
      <c r="L106" s="77"/>
      <c r="M106" s="77"/>
      <c r="N106" s="199"/>
      <c r="O106" s="200"/>
      <c r="P106" s="237"/>
      <c r="Q106" s="237"/>
      <c r="R106" s="245" t="str">
        <f t="shared" si="22"/>
        <v/>
      </c>
      <c r="S106" s="238" t="str">
        <f t="shared" si="23"/>
        <v/>
      </c>
      <c r="T106" s="325"/>
      <c r="U106" s="10"/>
      <c r="V106" s="350"/>
      <c r="W106" s="351"/>
      <c r="X106" s="352"/>
      <c r="Y106" s="353"/>
      <c r="Z106" s="353"/>
      <c r="AA106" s="353"/>
      <c r="AB106" s="354"/>
      <c r="AC106" s="355"/>
      <c r="AD106" s="356"/>
      <c r="AE106" s="350"/>
      <c r="AF106" s="354"/>
      <c r="AG106" s="53"/>
      <c r="AH106" s="53"/>
      <c r="AI106" s="53"/>
    </row>
    <row r="107" ht="18.0" customHeight="1">
      <c r="A107" s="10"/>
      <c r="B107" s="213"/>
      <c r="C107" s="77"/>
      <c r="D107" s="77"/>
      <c r="E107" s="199"/>
      <c r="F107" s="210"/>
      <c r="G107" s="200"/>
      <c r="H107" s="201"/>
      <c r="I107" s="129"/>
      <c r="J107" s="213"/>
      <c r="K107" s="77"/>
      <c r="L107" s="77"/>
      <c r="M107" s="77"/>
      <c r="N107" s="199"/>
      <c r="O107" s="200"/>
      <c r="P107" s="237"/>
      <c r="Q107" s="237"/>
      <c r="R107" s="245" t="str">
        <f t="shared" si="22"/>
        <v/>
      </c>
      <c r="S107" s="238" t="str">
        <f t="shared" si="23"/>
        <v/>
      </c>
      <c r="T107" s="325"/>
      <c r="U107" s="10"/>
      <c r="V107" s="350"/>
      <c r="W107" s="351"/>
      <c r="X107" s="352"/>
      <c r="Y107" s="353"/>
      <c r="Z107" s="353"/>
      <c r="AA107" s="353"/>
      <c r="AB107" s="354"/>
      <c r="AC107" s="355"/>
      <c r="AD107" s="356"/>
      <c r="AE107" s="350"/>
      <c r="AF107" s="354"/>
      <c r="AG107" s="53"/>
      <c r="AH107" s="53"/>
      <c r="AI107" s="53"/>
    </row>
    <row r="108" ht="18.0" customHeight="1">
      <c r="A108" s="10"/>
      <c r="B108" s="213"/>
      <c r="C108" s="77"/>
      <c r="D108" s="77"/>
      <c r="E108" s="199"/>
      <c r="F108" s="210"/>
      <c r="G108" s="200"/>
      <c r="H108" s="201"/>
      <c r="I108" s="129"/>
      <c r="J108" s="213"/>
      <c r="K108" s="77"/>
      <c r="L108" s="77"/>
      <c r="M108" s="77"/>
      <c r="N108" s="199"/>
      <c r="O108" s="200"/>
      <c r="P108" s="237"/>
      <c r="Q108" s="237"/>
      <c r="R108" s="245" t="str">
        <f t="shared" si="22"/>
        <v/>
      </c>
      <c r="S108" s="238" t="str">
        <f t="shared" si="23"/>
        <v/>
      </c>
      <c r="T108" s="325"/>
      <c r="U108" s="10"/>
      <c r="V108" s="350"/>
      <c r="W108" s="351"/>
      <c r="X108" s="352"/>
      <c r="Y108" s="353"/>
      <c r="Z108" s="353"/>
      <c r="AA108" s="353"/>
      <c r="AB108" s="354"/>
      <c r="AC108" s="355"/>
      <c r="AD108" s="356"/>
      <c r="AE108" s="350"/>
      <c r="AF108" s="354"/>
      <c r="AG108" s="53"/>
      <c r="AH108" s="53"/>
      <c r="AI108" s="53"/>
    </row>
    <row r="109" ht="18.0" customHeight="1">
      <c r="A109" s="10"/>
      <c r="B109" s="213"/>
      <c r="C109" s="77"/>
      <c r="D109" s="77"/>
      <c r="E109" s="199"/>
      <c r="F109" s="210"/>
      <c r="G109" s="200"/>
      <c r="H109" s="201"/>
      <c r="I109" s="129"/>
      <c r="J109" s="213"/>
      <c r="K109" s="77"/>
      <c r="L109" s="77"/>
      <c r="M109" s="77"/>
      <c r="N109" s="199"/>
      <c r="O109" s="200"/>
      <c r="P109" s="237"/>
      <c r="Q109" s="237"/>
      <c r="R109" s="245" t="str">
        <f t="shared" si="22"/>
        <v/>
      </c>
      <c r="S109" s="238" t="str">
        <f t="shared" si="23"/>
        <v/>
      </c>
      <c r="T109" s="325"/>
      <c r="U109" s="10"/>
      <c r="V109" s="350"/>
      <c r="W109" s="351"/>
      <c r="X109" s="352"/>
      <c r="Y109" s="353"/>
      <c r="Z109" s="353"/>
      <c r="AA109" s="353"/>
      <c r="AB109" s="354"/>
      <c r="AC109" s="355"/>
      <c r="AD109" s="356"/>
      <c r="AE109" s="350"/>
      <c r="AF109" s="354"/>
      <c r="AG109" s="53"/>
      <c r="AH109" s="53"/>
      <c r="AI109" s="53"/>
    </row>
    <row r="110" ht="18.0" customHeight="1">
      <c r="A110" s="10"/>
      <c r="B110" s="213"/>
      <c r="C110" s="77"/>
      <c r="D110" s="77"/>
      <c r="E110" s="199"/>
      <c r="F110" s="210"/>
      <c r="G110" s="200"/>
      <c r="H110" s="201"/>
      <c r="I110" s="129"/>
      <c r="J110" s="213"/>
      <c r="K110" s="77"/>
      <c r="L110" s="77"/>
      <c r="M110" s="77"/>
      <c r="N110" s="199"/>
      <c r="O110" s="200"/>
      <c r="P110" s="237"/>
      <c r="Q110" s="237"/>
      <c r="R110" s="245" t="str">
        <f t="shared" si="22"/>
        <v/>
      </c>
      <c r="S110" s="238" t="str">
        <f t="shared" si="23"/>
        <v/>
      </c>
      <c r="T110" s="325"/>
      <c r="U110" s="10"/>
      <c r="V110" s="350"/>
      <c r="W110" s="351"/>
      <c r="X110" s="352"/>
      <c r="Y110" s="353"/>
      <c r="Z110" s="353"/>
      <c r="AA110" s="353"/>
      <c r="AB110" s="354"/>
      <c r="AC110" s="355"/>
      <c r="AD110" s="356"/>
      <c r="AE110" s="350"/>
      <c r="AF110" s="354"/>
      <c r="AG110" s="53"/>
      <c r="AH110" s="53"/>
      <c r="AI110" s="53"/>
    </row>
    <row r="111" ht="18.0" customHeight="1">
      <c r="A111" s="10"/>
      <c r="B111" s="213"/>
      <c r="C111" s="77"/>
      <c r="D111" s="77"/>
      <c r="E111" s="199"/>
      <c r="F111" s="210"/>
      <c r="G111" s="200"/>
      <c r="H111" s="201"/>
      <c r="I111" s="129"/>
      <c r="J111" s="213"/>
      <c r="K111" s="77"/>
      <c r="L111" s="77"/>
      <c r="M111" s="77"/>
      <c r="N111" s="199"/>
      <c r="O111" s="200"/>
      <c r="P111" s="237"/>
      <c r="Q111" s="237"/>
      <c r="R111" s="245" t="str">
        <f t="shared" si="22"/>
        <v/>
      </c>
      <c r="S111" s="238" t="str">
        <f t="shared" si="23"/>
        <v/>
      </c>
      <c r="T111" s="325"/>
      <c r="U111" s="10"/>
      <c r="V111" s="350"/>
      <c r="W111" s="351"/>
      <c r="X111" s="352"/>
      <c r="Y111" s="353"/>
      <c r="Z111" s="353"/>
      <c r="AA111" s="353"/>
      <c r="AB111" s="354"/>
      <c r="AC111" s="355"/>
      <c r="AD111" s="356"/>
      <c r="AE111" s="350"/>
      <c r="AF111" s="354"/>
      <c r="AG111" s="53"/>
      <c r="AH111" s="53"/>
      <c r="AI111" s="53"/>
    </row>
    <row r="112" ht="18.0" customHeight="1">
      <c r="A112" s="10"/>
      <c r="B112" s="213"/>
      <c r="C112" s="77"/>
      <c r="D112" s="77"/>
      <c r="E112" s="199"/>
      <c r="F112" s="210"/>
      <c r="G112" s="200"/>
      <c r="H112" s="201"/>
      <c r="I112" s="129"/>
      <c r="J112" s="213"/>
      <c r="K112" s="77"/>
      <c r="L112" s="77"/>
      <c r="M112" s="77"/>
      <c r="N112" s="199"/>
      <c r="O112" s="200"/>
      <c r="P112" s="237"/>
      <c r="Q112" s="237"/>
      <c r="R112" s="245" t="str">
        <f t="shared" si="22"/>
        <v/>
      </c>
      <c r="S112" s="238" t="str">
        <f t="shared" si="23"/>
        <v/>
      </c>
      <c r="T112" s="325"/>
      <c r="U112" s="10"/>
      <c r="V112" s="350"/>
      <c r="W112" s="351"/>
      <c r="X112" s="352"/>
      <c r="Y112" s="353"/>
      <c r="Z112" s="353"/>
      <c r="AA112" s="353"/>
      <c r="AB112" s="354"/>
      <c r="AC112" s="355"/>
      <c r="AD112" s="356"/>
      <c r="AE112" s="350"/>
      <c r="AF112" s="354"/>
      <c r="AG112" s="53"/>
      <c r="AH112" s="53"/>
      <c r="AI112" s="53"/>
    </row>
    <row r="113" ht="18.0" customHeight="1">
      <c r="A113" s="10"/>
      <c r="B113" s="213"/>
      <c r="C113" s="77"/>
      <c r="D113" s="77"/>
      <c r="E113" s="199"/>
      <c r="F113" s="210"/>
      <c r="G113" s="200"/>
      <c r="H113" s="201"/>
      <c r="I113" s="129"/>
      <c r="J113" s="213"/>
      <c r="K113" s="77"/>
      <c r="L113" s="77"/>
      <c r="M113" s="77"/>
      <c r="N113" s="199"/>
      <c r="O113" s="200"/>
      <c r="P113" s="237"/>
      <c r="Q113" s="237"/>
      <c r="R113" s="245" t="str">
        <f t="shared" si="22"/>
        <v/>
      </c>
      <c r="S113" s="238" t="str">
        <f t="shared" si="23"/>
        <v/>
      </c>
      <c r="T113" s="325"/>
      <c r="U113" s="10"/>
      <c r="V113" s="350"/>
      <c r="W113" s="351"/>
      <c r="X113" s="352"/>
      <c r="Y113" s="353"/>
      <c r="Z113" s="353"/>
      <c r="AA113" s="353"/>
      <c r="AB113" s="354"/>
      <c r="AC113" s="355"/>
      <c r="AD113" s="356"/>
      <c r="AE113" s="350"/>
      <c r="AF113" s="354"/>
      <c r="AG113" s="53"/>
      <c r="AH113" s="53"/>
      <c r="AI113" s="53"/>
    </row>
    <row r="114" ht="18.0" customHeight="1">
      <c r="A114" s="10"/>
      <c r="B114" s="213"/>
      <c r="C114" s="77"/>
      <c r="D114" s="77"/>
      <c r="E114" s="199"/>
      <c r="F114" s="210"/>
      <c r="G114" s="200"/>
      <c r="H114" s="201"/>
      <c r="I114" s="129"/>
      <c r="J114" s="213"/>
      <c r="K114" s="77"/>
      <c r="L114" s="77"/>
      <c r="M114" s="77"/>
      <c r="N114" s="199"/>
      <c r="O114" s="200"/>
      <c r="P114" s="237"/>
      <c r="Q114" s="237"/>
      <c r="R114" s="245" t="str">
        <f t="shared" si="22"/>
        <v/>
      </c>
      <c r="S114" s="238" t="str">
        <f t="shared" si="23"/>
        <v/>
      </c>
      <c r="T114" s="325"/>
      <c r="U114" s="10"/>
      <c r="V114" s="350"/>
      <c r="W114" s="351"/>
      <c r="X114" s="352"/>
      <c r="Y114" s="353"/>
      <c r="Z114" s="353"/>
      <c r="AA114" s="353"/>
      <c r="AB114" s="354"/>
      <c r="AC114" s="355"/>
      <c r="AD114" s="356"/>
      <c r="AE114" s="350"/>
      <c r="AF114" s="354"/>
      <c r="AG114" s="53"/>
      <c r="AH114" s="53"/>
      <c r="AI114" s="53"/>
    </row>
    <row r="115" ht="18.0" customHeight="1">
      <c r="A115" s="10"/>
      <c r="B115" s="213"/>
      <c r="C115" s="77"/>
      <c r="D115" s="77"/>
      <c r="E115" s="199"/>
      <c r="F115" s="210"/>
      <c r="G115" s="200"/>
      <c r="H115" s="201"/>
      <c r="I115" s="129"/>
      <c r="J115" s="213"/>
      <c r="K115" s="77"/>
      <c r="L115" s="77"/>
      <c r="M115" s="77"/>
      <c r="N115" s="199"/>
      <c r="O115" s="200"/>
      <c r="P115" s="237"/>
      <c r="Q115" s="237"/>
      <c r="R115" s="245" t="str">
        <f t="shared" si="22"/>
        <v/>
      </c>
      <c r="S115" s="238" t="str">
        <f t="shared" si="23"/>
        <v/>
      </c>
      <c r="T115" s="325"/>
      <c r="U115" s="10"/>
      <c r="V115" s="350"/>
      <c r="W115" s="351"/>
      <c r="X115" s="352"/>
      <c r="Y115" s="353"/>
      <c r="Z115" s="353"/>
      <c r="AA115" s="353"/>
      <c r="AB115" s="354"/>
      <c r="AC115" s="355"/>
      <c r="AD115" s="356"/>
      <c r="AE115" s="350"/>
      <c r="AF115" s="354"/>
      <c r="AG115" s="53"/>
      <c r="AH115" s="53"/>
      <c r="AI115" s="53"/>
    </row>
    <row r="116" ht="18.0" customHeight="1">
      <c r="A116" s="10"/>
      <c r="B116" s="213"/>
      <c r="C116" s="77"/>
      <c r="D116" s="77"/>
      <c r="E116" s="199"/>
      <c r="F116" s="210"/>
      <c r="G116" s="200"/>
      <c r="H116" s="201"/>
      <c r="I116" s="129"/>
      <c r="J116" s="213"/>
      <c r="K116" s="77"/>
      <c r="L116" s="77"/>
      <c r="M116" s="77"/>
      <c r="N116" s="199"/>
      <c r="O116" s="200"/>
      <c r="P116" s="237"/>
      <c r="Q116" s="237"/>
      <c r="R116" s="245" t="str">
        <f t="shared" si="22"/>
        <v/>
      </c>
      <c r="S116" s="238" t="str">
        <f t="shared" si="23"/>
        <v/>
      </c>
      <c r="T116" s="325"/>
      <c r="U116" s="10"/>
      <c r="V116" s="350"/>
      <c r="W116" s="351"/>
      <c r="X116" s="352"/>
      <c r="Y116" s="353"/>
      <c r="Z116" s="353"/>
      <c r="AA116" s="353"/>
      <c r="AB116" s="354"/>
      <c r="AC116" s="355"/>
      <c r="AD116" s="356"/>
      <c r="AE116" s="350"/>
      <c r="AF116" s="354"/>
      <c r="AG116" s="53"/>
      <c r="AH116" s="53"/>
      <c r="AI116" s="53"/>
    </row>
    <row r="117" ht="18.0" customHeight="1">
      <c r="A117" s="10"/>
      <c r="B117" s="213"/>
      <c r="C117" s="77"/>
      <c r="D117" s="77"/>
      <c r="E117" s="199"/>
      <c r="F117" s="210"/>
      <c r="G117" s="200"/>
      <c r="H117" s="201"/>
      <c r="I117" s="129"/>
      <c r="J117" s="213"/>
      <c r="K117" s="77"/>
      <c r="L117" s="77"/>
      <c r="M117" s="77"/>
      <c r="N117" s="199"/>
      <c r="O117" s="200"/>
      <c r="P117" s="237"/>
      <c r="Q117" s="237"/>
      <c r="R117" s="245" t="str">
        <f t="shared" si="22"/>
        <v/>
      </c>
      <c r="S117" s="238" t="str">
        <f t="shared" si="23"/>
        <v/>
      </c>
      <c r="T117" s="325"/>
      <c r="U117" s="10"/>
      <c r="V117" s="350"/>
      <c r="W117" s="351"/>
      <c r="X117" s="352"/>
      <c r="Y117" s="353"/>
      <c r="Z117" s="353"/>
      <c r="AA117" s="353"/>
      <c r="AB117" s="354"/>
      <c r="AC117" s="355"/>
      <c r="AD117" s="356"/>
      <c r="AE117" s="350"/>
      <c r="AF117" s="354"/>
      <c r="AG117" s="53"/>
      <c r="AH117" s="53"/>
      <c r="AI117" s="53"/>
    </row>
    <row r="118" ht="18.0" customHeight="1">
      <c r="A118" s="10"/>
      <c r="B118" s="213"/>
      <c r="C118" s="77"/>
      <c r="D118" s="77"/>
      <c r="E118" s="199"/>
      <c r="F118" s="210"/>
      <c r="G118" s="200"/>
      <c r="H118" s="201"/>
      <c r="I118" s="129"/>
      <c r="J118" s="213"/>
      <c r="K118" s="77"/>
      <c r="L118" s="77"/>
      <c r="M118" s="77"/>
      <c r="N118" s="199"/>
      <c r="O118" s="200"/>
      <c r="P118" s="237"/>
      <c r="Q118" s="237"/>
      <c r="R118" s="245" t="str">
        <f t="shared" si="22"/>
        <v/>
      </c>
      <c r="S118" s="238" t="str">
        <f t="shared" si="23"/>
        <v/>
      </c>
      <c r="T118" s="325"/>
      <c r="U118" s="10"/>
      <c r="V118" s="350"/>
      <c r="W118" s="351"/>
      <c r="X118" s="352"/>
      <c r="Y118" s="353"/>
      <c r="Z118" s="353"/>
      <c r="AA118" s="353"/>
      <c r="AB118" s="354"/>
      <c r="AC118" s="355"/>
      <c r="AD118" s="356"/>
      <c r="AE118" s="350"/>
      <c r="AF118" s="354"/>
      <c r="AG118" s="53"/>
      <c r="AH118" s="53"/>
      <c r="AI118" s="53"/>
    </row>
    <row r="119" ht="18.0" customHeight="1">
      <c r="A119" s="10"/>
      <c r="B119" s="213"/>
      <c r="C119" s="77"/>
      <c r="D119" s="77"/>
      <c r="E119" s="199"/>
      <c r="F119" s="210"/>
      <c r="G119" s="200"/>
      <c r="H119" s="201"/>
      <c r="I119" s="129"/>
      <c r="J119" s="213"/>
      <c r="K119" s="77"/>
      <c r="L119" s="77"/>
      <c r="M119" s="77"/>
      <c r="N119" s="199"/>
      <c r="O119" s="200"/>
      <c r="P119" s="237"/>
      <c r="Q119" s="237"/>
      <c r="R119" s="245" t="str">
        <f t="shared" si="22"/>
        <v/>
      </c>
      <c r="S119" s="238" t="str">
        <f t="shared" si="23"/>
        <v/>
      </c>
      <c r="T119" s="325"/>
      <c r="U119" s="10"/>
      <c r="V119" s="350"/>
      <c r="W119" s="351"/>
      <c r="X119" s="352"/>
      <c r="Y119" s="353"/>
      <c r="Z119" s="353"/>
      <c r="AA119" s="353"/>
      <c r="AB119" s="354"/>
      <c r="AC119" s="355"/>
      <c r="AD119" s="356"/>
      <c r="AE119" s="350"/>
      <c r="AF119" s="354"/>
      <c r="AG119" s="53"/>
      <c r="AH119" s="53"/>
      <c r="AI119" s="53"/>
    </row>
    <row r="120" ht="18.0" customHeight="1">
      <c r="A120" s="10"/>
      <c r="B120" s="213"/>
      <c r="C120" s="77"/>
      <c r="D120" s="77"/>
      <c r="E120" s="199"/>
      <c r="F120" s="210"/>
      <c r="G120" s="200"/>
      <c r="H120" s="201"/>
      <c r="I120" s="129"/>
      <c r="J120" s="213"/>
      <c r="K120" s="77"/>
      <c r="L120" s="77"/>
      <c r="M120" s="77"/>
      <c r="N120" s="199"/>
      <c r="O120" s="200"/>
      <c r="P120" s="237"/>
      <c r="Q120" s="237"/>
      <c r="R120" s="245" t="str">
        <f t="shared" si="22"/>
        <v/>
      </c>
      <c r="S120" s="238" t="str">
        <f t="shared" si="23"/>
        <v/>
      </c>
      <c r="T120" s="325"/>
      <c r="U120" s="10"/>
      <c r="V120" s="350"/>
      <c r="W120" s="351"/>
      <c r="X120" s="352"/>
      <c r="Y120" s="353"/>
      <c r="Z120" s="353"/>
      <c r="AA120" s="353"/>
      <c r="AB120" s="354"/>
      <c r="AC120" s="355"/>
      <c r="AD120" s="356"/>
      <c r="AE120" s="350"/>
      <c r="AF120" s="354"/>
      <c r="AG120" s="53"/>
      <c r="AH120" s="53"/>
      <c r="AI120" s="53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213"/>
      <c r="K121" s="77"/>
      <c r="L121" s="77"/>
      <c r="M121" s="77"/>
      <c r="N121" s="199"/>
      <c r="O121" s="200"/>
      <c r="P121" s="237"/>
      <c r="Q121" s="237"/>
      <c r="R121" s="245" t="str">
        <f t="shared" si="22"/>
        <v/>
      </c>
      <c r="S121" s="238" t="str">
        <f t="shared" si="23"/>
        <v/>
      </c>
      <c r="T121" s="325"/>
      <c r="U121" s="10"/>
      <c r="V121" s="350"/>
      <c r="W121" s="351"/>
      <c r="X121" s="352"/>
      <c r="Y121" s="353"/>
      <c r="Z121" s="353"/>
      <c r="AA121" s="353"/>
      <c r="AB121" s="354"/>
      <c r="AC121" s="355"/>
      <c r="AD121" s="356"/>
      <c r="AE121" s="350"/>
      <c r="AF121" s="354"/>
      <c r="AG121" s="53"/>
      <c r="AH121" s="53"/>
      <c r="AI121" s="53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213"/>
      <c r="K122" s="77"/>
      <c r="L122" s="77"/>
      <c r="M122" s="77"/>
      <c r="N122" s="199"/>
      <c r="O122" s="200"/>
      <c r="P122" s="237"/>
      <c r="Q122" s="237"/>
      <c r="R122" s="245" t="str">
        <f t="shared" si="22"/>
        <v/>
      </c>
      <c r="S122" s="238" t="str">
        <f t="shared" si="23"/>
        <v/>
      </c>
      <c r="T122" s="325"/>
      <c r="U122" s="10"/>
      <c r="V122" s="350"/>
      <c r="W122" s="351"/>
      <c r="X122" s="352"/>
      <c r="Y122" s="353"/>
      <c r="Z122" s="353"/>
      <c r="AA122" s="353"/>
      <c r="AB122" s="354"/>
      <c r="AC122" s="355"/>
      <c r="AD122" s="356"/>
      <c r="AE122" s="350"/>
      <c r="AF122" s="354"/>
      <c r="AG122" s="53"/>
      <c r="AH122" s="53"/>
      <c r="AI122" s="53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213"/>
      <c r="K123" s="77"/>
      <c r="L123" s="77"/>
      <c r="M123" s="77"/>
      <c r="N123" s="199"/>
      <c r="O123" s="200"/>
      <c r="P123" s="237"/>
      <c r="Q123" s="237"/>
      <c r="R123" s="245" t="str">
        <f t="shared" si="22"/>
        <v/>
      </c>
      <c r="S123" s="238" t="str">
        <f t="shared" si="23"/>
        <v/>
      </c>
      <c r="T123" s="325"/>
      <c r="U123" s="10"/>
      <c r="V123" s="350"/>
      <c r="W123" s="351"/>
      <c r="X123" s="352"/>
      <c r="Y123" s="353"/>
      <c r="Z123" s="353"/>
      <c r="AA123" s="353"/>
      <c r="AB123" s="354"/>
      <c r="AC123" s="355"/>
      <c r="AD123" s="356"/>
      <c r="AE123" s="350"/>
      <c r="AF123" s="354"/>
      <c r="AG123" s="53"/>
      <c r="AH123" s="53"/>
      <c r="AI123" s="53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213"/>
      <c r="K124" s="77"/>
      <c r="L124" s="77"/>
      <c r="M124" s="77"/>
      <c r="N124" s="199"/>
      <c r="O124" s="200"/>
      <c r="P124" s="237"/>
      <c r="Q124" s="237"/>
      <c r="R124" s="245" t="str">
        <f t="shared" si="22"/>
        <v/>
      </c>
      <c r="S124" s="238" t="str">
        <f t="shared" si="23"/>
        <v/>
      </c>
      <c r="T124" s="325"/>
      <c r="U124" s="10"/>
      <c r="V124" s="350"/>
      <c r="W124" s="351"/>
      <c r="X124" s="352"/>
      <c r="Y124" s="353"/>
      <c r="Z124" s="353"/>
      <c r="AA124" s="353"/>
      <c r="AB124" s="354"/>
      <c r="AC124" s="355"/>
      <c r="AD124" s="356"/>
      <c r="AE124" s="350"/>
      <c r="AF124" s="354"/>
      <c r="AG124" s="53"/>
      <c r="AH124" s="53"/>
      <c r="AI124" s="53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213"/>
      <c r="K125" s="77"/>
      <c r="L125" s="77"/>
      <c r="M125" s="77"/>
      <c r="N125" s="199"/>
      <c r="O125" s="200"/>
      <c r="P125" s="237"/>
      <c r="Q125" s="237"/>
      <c r="R125" s="245" t="str">
        <f t="shared" si="22"/>
        <v/>
      </c>
      <c r="S125" s="238" t="str">
        <f t="shared" si="23"/>
        <v/>
      </c>
      <c r="T125" s="325"/>
      <c r="U125" s="10"/>
      <c r="V125" s="350"/>
      <c r="W125" s="351"/>
      <c r="X125" s="352"/>
      <c r="Y125" s="353"/>
      <c r="Z125" s="353"/>
      <c r="AA125" s="353"/>
      <c r="AB125" s="354"/>
      <c r="AC125" s="355"/>
      <c r="AD125" s="356"/>
      <c r="AE125" s="350"/>
      <c r="AF125" s="354"/>
      <c r="AG125" s="53"/>
      <c r="AH125" s="53"/>
      <c r="AI125" s="53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213"/>
      <c r="K126" s="77"/>
      <c r="L126" s="77"/>
      <c r="M126" s="77"/>
      <c r="N126" s="199"/>
      <c r="O126" s="200"/>
      <c r="P126" s="237"/>
      <c r="Q126" s="237"/>
      <c r="R126" s="245" t="str">
        <f t="shared" si="22"/>
        <v/>
      </c>
      <c r="S126" s="238" t="str">
        <f t="shared" si="23"/>
        <v/>
      </c>
      <c r="T126" s="325"/>
      <c r="U126" s="10"/>
      <c r="V126" s="350"/>
      <c r="W126" s="351"/>
      <c r="X126" s="352"/>
      <c r="Y126" s="353"/>
      <c r="Z126" s="353"/>
      <c r="AA126" s="353"/>
      <c r="AB126" s="354"/>
      <c r="AC126" s="355"/>
      <c r="AD126" s="356"/>
      <c r="AE126" s="350"/>
      <c r="AF126" s="354"/>
      <c r="AG126" s="53"/>
      <c r="AH126" s="53"/>
      <c r="AI126" s="53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213"/>
      <c r="K127" s="77"/>
      <c r="L127" s="77"/>
      <c r="M127" s="77"/>
      <c r="N127" s="199"/>
      <c r="O127" s="200"/>
      <c r="P127" s="237"/>
      <c r="Q127" s="237"/>
      <c r="R127" s="245" t="str">
        <f t="shared" si="22"/>
        <v/>
      </c>
      <c r="S127" s="238" t="str">
        <f t="shared" si="23"/>
        <v/>
      </c>
      <c r="T127" s="325"/>
      <c r="U127" s="10"/>
      <c r="V127" s="350"/>
      <c r="W127" s="351"/>
      <c r="X127" s="352"/>
      <c r="Y127" s="353"/>
      <c r="Z127" s="353"/>
      <c r="AA127" s="353"/>
      <c r="AB127" s="354"/>
      <c r="AC127" s="355"/>
      <c r="AD127" s="356"/>
      <c r="AE127" s="350"/>
      <c r="AF127" s="354"/>
      <c r="AG127" s="53"/>
      <c r="AH127" s="53"/>
      <c r="AI127" s="53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213"/>
      <c r="K128" s="77"/>
      <c r="L128" s="77"/>
      <c r="M128" s="77"/>
      <c r="N128" s="199"/>
      <c r="O128" s="200"/>
      <c r="P128" s="237"/>
      <c r="Q128" s="237"/>
      <c r="R128" s="245" t="str">
        <f t="shared" si="22"/>
        <v/>
      </c>
      <c r="S128" s="238" t="str">
        <f t="shared" si="23"/>
        <v/>
      </c>
      <c r="T128" s="325"/>
      <c r="U128" s="10"/>
      <c r="V128" s="350"/>
      <c r="W128" s="351"/>
      <c r="X128" s="352"/>
      <c r="Y128" s="353"/>
      <c r="Z128" s="353"/>
      <c r="AA128" s="353"/>
      <c r="AB128" s="354"/>
      <c r="AC128" s="355"/>
      <c r="AD128" s="356"/>
      <c r="AE128" s="350"/>
      <c r="AF128" s="354"/>
      <c r="AG128" s="53"/>
      <c r="AH128" s="53"/>
      <c r="AI128" s="53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213"/>
      <c r="K129" s="77"/>
      <c r="L129" s="77"/>
      <c r="M129" s="77"/>
      <c r="N129" s="199"/>
      <c r="O129" s="200"/>
      <c r="P129" s="237"/>
      <c r="Q129" s="237"/>
      <c r="R129" s="245" t="str">
        <f t="shared" si="22"/>
        <v/>
      </c>
      <c r="S129" s="238" t="str">
        <f t="shared" si="23"/>
        <v/>
      </c>
      <c r="T129" s="325"/>
      <c r="U129" s="10"/>
      <c r="V129" s="350"/>
      <c r="W129" s="351"/>
      <c r="X129" s="352"/>
      <c r="Y129" s="353"/>
      <c r="Z129" s="353"/>
      <c r="AA129" s="353"/>
      <c r="AB129" s="354"/>
      <c r="AC129" s="355"/>
      <c r="AD129" s="356"/>
      <c r="AE129" s="350"/>
      <c r="AF129" s="354"/>
      <c r="AG129" s="53"/>
      <c r="AH129" s="53"/>
      <c r="AI129" s="53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213"/>
      <c r="K130" s="77"/>
      <c r="L130" s="77"/>
      <c r="M130" s="77"/>
      <c r="N130" s="199"/>
      <c r="O130" s="200"/>
      <c r="P130" s="237"/>
      <c r="Q130" s="237"/>
      <c r="R130" s="245" t="str">
        <f t="shared" si="22"/>
        <v/>
      </c>
      <c r="S130" s="238" t="str">
        <f t="shared" si="23"/>
        <v/>
      </c>
      <c r="T130" s="325"/>
      <c r="U130" s="10"/>
      <c r="V130" s="350"/>
      <c r="W130" s="351"/>
      <c r="X130" s="352"/>
      <c r="Y130" s="353"/>
      <c r="Z130" s="353"/>
      <c r="AA130" s="353"/>
      <c r="AB130" s="354"/>
      <c r="AC130" s="355"/>
      <c r="AD130" s="356"/>
      <c r="AE130" s="350"/>
      <c r="AF130" s="356"/>
      <c r="AG130" s="53"/>
      <c r="AH130" s="53"/>
      <c r="AI130" s="53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213"/>
      <c r="K131" s="77"/>
      <c r="L131" s="77"/>
      <c r="M131" s="77"/>
      <c r="N131" s="199"/>
      <c r="O131" s="200"/>
      <c r="P131" s="237"/>
      <c r="Q131" s="237"/>
      <c r="R131" s="245" t="str">
        <f t="shared" si="22"/>
        <v/>
      </c>
      <c r="S131" s="238" t="str">
        <f t="shared" si="23"/>
        <v/>
      </c>
      <c r="T131" s="325"/>
      <c r="U131" s="10"/>
      <c r="V131" s="350"/>
      <c r="W131" s="351"/>
      <c r="X131" s="352"/>
      <c r="Y131" s="353"/>
      <c r="Z131" s="353"/>
      <c r="AA131" s="353"/>
      <c r="AB131" s="354"/>
      <c r="AC131" s="355"/>
      <c r="AD131" s="356"/>
      <c r="AE131" s="350"/>
      <c r="AF131" s="356"/>
      <c r="AG131" s="53"/>
      <c r="AH131" s="53"/>
      <c r="AI131" s="53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213"/>
      <c r="K132" s="77"/>
      <c r="L132" s="77"/>
      <c r="M132" s="77"/>
      <c r="N132" s="199"/>
      <c r="O132" s="200"/>
      <c r="P132" s="237"/>
      <c r="Q132" s="237"/>
      <c r="R132" s="245" t="str">
        <f t="shared" si="22"/>
        <v/>
      </c>
      <c r="S132" s="238" t="str">
        <f t="shared" si="23"/>
        <v/>
      </c>
      <c r="T132" s="325"/>
      <c r="U132" s="10"/>
      <c r="V132" s="350"/>
      <c r="W132" s="351"/>
      <c r="X132" s="352"/>
      <c r="Y132" s="353"/>
      <c r="Z132" s="353"/>
      <c r="AA132" s="353"/>
      <c r="AB132" s="354"/>
      <c r="AC132" s="355"/>
      <c r="AD132" s="356"/>
      <c r="AE132" s="350"/>
      <c r="AF132" s="356"/>
      <c r="AG132" s="53"/>
      <c r="AH132" s="53"/>
      <c r="AI132" s="53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213"/>
      <c r="K133" s="77"/>
      <c r="L133" s="77"/>
      <c r="M133" s="77"/>
      <c r="N133" s="199"/>
      <c r="O133" s="200"/>
      <c r="P133" s="237"/>
      <c r="Q133" s="237"/>
      <c r="R133" s="245" t="str">
        <f t="shared" si="22"/>
        <v/>
      </c>
      <c r="S133" s="238" t="str">
        <f t="shared" si="23"/>
        <v/>
      </c>
      <c r="T133" s="325"/>
      <c r="U133" s="10"/>
      <c r="V133" s="350"/>
      <c r="W133" s="351"/>
      <c r="X133" s="352"/>
      <c r="Y133" s="353"/>
      <c r="Z133" s="353"/>
      <c r="AA133" s="353"/>
      <c r="AB133" s="354"/>
      <c r="AC133" s="355"/>
      <c r="AD133" s="356"/>
      <c r="AE133" s="350"/>
      <c r="AF133" s="356"/>
      <c r="AG133" s="53"/>
      <c r="AH133" s="53"/>
      <c r="AI133" s="53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213"/>
      <c r="K134" s="77"/>
      <c r="L134" s="77"/>
      <c r="M134" s="77"/>
      <c r="N134" s="199"/>
      <c r="O134" s="200"/>
      <c r="P134" s="237"/>
      <c r="Q134" s="237"/>
      <c r="R134" s="245" t="str">
        <f t="shared" si="22"/>
        <v/>
      </c>
      <c r="S134" s="238" t="str">
        <f t="shared" si="23"/>
        <v/>
      </c>
      <c r="T134" s="325"/>
      <c r="U134" s="10"/>
      <c r="V134" s="350"/>
      <c r="W134" s="351"/>
      <c r="X134" s="352"/>
      <c r="Y134" s="353"/>
      <c r="Z134" s="353"/>
      <c r="AA134" s="353"/>
      <c r="AB134" s="354"/>
      <c r="AC134" s="355"/>
      <c r="AD134" s="356"/>
      <c r="AE134" s="350"/>
      <c r="AF134" s="356"/>
      <c r="AG134" s="53"/>
      <c r="AH134" s="53"/>
      <c r="AI134" s="53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213"/>
      <c r="K135" s="77"/>
      <c r="L135" s="77"/>
      <c r="M135" s="77"/>
      <c r="N135" s="199"/>
      <c r="O135" s="200"/>
      <c r="P135" s="237"/>
      <c r="Q135" s="237"/>
      <c r="R135" s="245" t="str">
        <f t="shared" si="22"/>
        <v/>
      </c>
      <c r="S135" s="238" t="str">
        <f t="shared" si="23"/>
        <v/>
      </c>
      <c r="T135" s="325"/>
      <c r="U135" s="10"/>
      <c r="V135" s="350"/>
      <c r="W135" s="351"/>
      <c r="X135" s="352"/>
      <c r="Y135" s="353"/>
      <c r="Z135" s="353"/>
      <c r="AA135" s="353"/>
      <c r="AB135" s="354"/>
      <c r="AC135" s="355"/>
      <c r="AD135" s="356"/>
      <c r="AE135" s="350"/>
      <c r="AF135" s="356"/>
      <c r="AG135" s="53"/>
      <c r="AH135" s="53"/>
      <c r="AI135" s="53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213"/>
      <c r="K136" s="77"/>
      <c r="L136" s="77"/>
      <c r="M136" s="77"/>
      <c r="N136" s="199"/>
      <c r="O136" s="200"/>
      <c r="P136" s="237"/>
      <c r="Q136" s="237"/>
      <c r="R136" s="245" t="str">
        <f t="shared" si="22"/>
        <v/>
      </c>
      <c r="S136" s="238" t="str">
        <f t="shared" si="23"/>
        <v/>
      </c>
      <c r="T136" s="325"/>
      <c r="U136" s="10"/>
      <c r="V136" s="350"/>
      <c r="W136" s="351"/>
      <c r="X136" s="352"/>
      <c r="Y136" s="353"/>
      <c r="Z136" s="353"/>
      <c r="AA136" s="353"/>
      <c r="AB136" s="354"/>
      <c r="AC136" s="355"/>
      <c r="AD136" s="356"/>
      <c r="AE136" s="350"/>
      <c r="AF136" s="356"/>
      <c r="AG136" s="53"/>
      <c r="AH136" s="53"/>
      <c r="AI136" s="53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213"/>
      <c r="K137" s="77"/>
      <c r="L137" s="77"/>
      <c r="M137" s="77"/>
      <c r="N137" s="199"/>
      <c r="O137" s="200"/>
      <c r="P137" s="237"/>
      <c r="Q137" s="237"/>
      <c r="R137" s="245" t="str">
        <f t="shared" si="22"/>
        <v/>
      </c>
      <c r="S137" s="238" t="str">
        <f t="shared" si="23"/>
        <v/>
      </c>
      <c r="T137" s="325"/>
      <c r="U137" s="10"/>
      <c r="V137" s="350"/>
      <c r="W137" s="351"/>
      <c r="X137" s="352"/>
      <c r="Y137" s="353"/>
      <c r="Z137" s="353"/>
      <c r="AA137" s="353"/>
      <c r="AB137" s="354"/>
      <c r="AC137" s="355"/>
      <c r="AD137" s="356"/>
      <c r="AE137" s="350"/>
      <c r="AF137" s="356"/>
      <c r="AG137" s="53"/>
      <c r="AH137" s="53"/>
      <c r="AI137" s="53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213"/>
      <c r="K138" s="77"/>
      <c r="L138" s="77"/>
      <c r="M138" s="77"/>
      <c r="N138" s="199"/>
      <c r="O138" s="200"/>
      <c r="P138" s="237"/>
      <c r="Q138" s="237"/>
      <c r="R138" s="245" t="str">
        <f t="shared" si="22"/>
        <v/>
      </c>
      <c r="S138" s="238" t="str">
        <f t="shared" si="23"/>
        <v/>
      </c>
      <c r="T138" s="325"/>
      <c r="U138" s="10"/>
      <c r="V138" s="350"/>
      <c r="W138" s="351"/>
      <c r="X138" s="352"/>
      <c r="Y138" s="353"/>
      <c r="Z138" s="353"/>
      <c r="AA138" s="353"/>
      <c r="AB138" s="354"/>
      <c r="AC138" s="355"/>
      <c r="AD138" s="356"/>
      <c r="AE138" s="350"/>
      <c r="AF138" s="356"/>
      <c r="AG138" s="53"/>
      <c r="AH138" s="53"/>
      <c r="AI138" s="53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213"/>
      <c r="K139" s="77"/>
      <c r="L139" s="77"/>
      <c r="M139" s="77"/>
      <c r="N139" s="199"/>
      <c r="O139" s="200"/>
      <c r="P139" s="237"/>
      <c r="Q139" s="237"/>
      <c r="R139" s="245" t="str">
        <f t="shared" si="22"/>
        <v/>
      </c>
      <c r="S139" s="238" t="str">
        <f t="shared" si="23"/>
        <v/>
      </c>
      <c r="T139" s="325"/>
      <c r="U139" s="10"/>
      <c r="V139" s="350"/>
      <c r="W139" s="351"/>
      <c r="X139" s="352"/>
      <c r="Y139" s="353"/>
      <c r="Z139" s="353"/>
      <c r="AA139" s="353"/>
      <c r="AB139" s="354"/>
      <c r="AC139" s="355"/>
      <c r="AD139" s="356"/>
      <c r="AE139" s="350"/>
      <c r="AF139" s="356"/>
      <c r="AG139" s="53"/>
      <c r="AH139" s="53"/>
      <c r="AI139" s="53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00"/>
      <c r="P140" s="237"/>
      <c r="Q140" s="237"/>
      <c r="R140" s="245" t="str">
        <f t="shared" si="22"/>
        <v/>
      </c>
      <c r="S140" s="238" t="str">
        <f t="shared" si="23"/>
        <v/>
      </c>
      <c r="T140" s="325"/>
      <c r="U140" s="10"/>
      <c r="V140" s="350"/>
      <c r="W140" s="351"/>
      <c r="X140" s="352"/>
      <c r="Y140" s="353"/>
      <c r="Z140" s="353"/>
      <c r="AA140" s="353"/>
      <c r="AB140" s="354"/>
      <c r="AC140" s="355"/>
      <c r="AD140" s="356"/>
      <c r="AE140" s="350"/>
      <c r="AF140" s="356"/>
      <c r="AG140" s="53"/>
      <c r="AH140" s="53"/>
      <c r="AI140" s="53"/>
    </row>
    <row r="141" ht="18.0" customHeight="1">
      <c r="A141" s="10"/>
      <c r="B141" s="213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00"/>
      <c r="P141" s="237"/>
      <c r="Q141" s="237"/>
      <c r="R141" s="245" t="str">
        <f t="shared" si="22"/>
        <v/>
      </c>
      <c r="S141" s="238" t="str">
        <f t="shared" si="23"/>
        <v/>
      </c>
      <c r="T141" s="325"/>
      <c r="U141" s="10"/>
      <c r="V141" s="350"/>
      <c r="W141" s="351"/>
      <c r="X141" s="352"/>
      <c r="Y141" s="353"/>
      <c r="Z141" s="353"/>
      <c r="AA141" s="353"/>
      <c r="AB141" s="354"/>
      <c r="AC141" s="355"/>
      <c r="AD141" s="356"/>
      <c r="AE141" s="350"/>
      <c r="AF141" s="356"/>
      <c r="AG141" s="53"/>
      <c r="AH141" s="53"/>
      <c r="AI141" s="53"/>
    </row>
    <row r="142" ht="18.0" customHeight="1">
      <c r="A142" s="10"/>
      <c r="B142" s="213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00"/>
      <c r="P142" s="237"/>
      <c r="Q142" s="237"/>
      <c r="R142" s="245" t="str">
        <f t="shared" si="22"/>
        <v/>
      </c>
      <c r="S142" s="238" t="str">
        <f t="shared" si="23"/>
        <v/>
      </c>
      <c r="T142" s="325"/>
      <c r="U142" s="10"/>
      <c r="V142" s="350"/>
      <c r="W142" s="351"/>
      <c r="X142" s="352"/>
      <c r="Y142" s="353"/>
      <c r="Z142" s="353"/>
      <c r="AA142" s="353"/>
      <c r="AB142" s="354"/>
      <c r="AC142" s="355"/>
      <c r="AD142" s="356"/>
      <c r="AE142" s="350"/>
      <c r="AF142" s="356"/>
      <c r="AG142" s="53"/>
      <c r="AH142" s="53"/>
      <c r="AI142" s="53"/>
    </row>
    <row r="143" ht="18.0" customHeight="1">
      <c r="A143" s="10"/>
      <c r="B143" s="213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00"/>
      <c r="P143" s="237"/>
      <c r="Q143" s="237"/>
      <c r="R143" s="245" t="str">
        <f t="shared" si="22"/>
        <v/>
      </c>
      <c r="S143" s="238" t="str">
        <f t="shared" si="23"/>
        <v/>
      </c>
      <c r="T143" s="325"/>
      <c r="U143" s="10"/>
      <c r="V143" s="350"/>
      <c r="W143" s="351"/>
      <c r="X143" s="352"/>
      <c r="Y143" s="353"/>
      <c r="Z143" s="353"/>
      <c r="AA143" s="353"/>
      <c r="AB143" s="354"/>
      <c r="AC143" s="355"/>
      <c r="AD143" s="356"/>
      <c r="AE143" s="350"/>
      <c r="AF143" s="356"/>
      <c r="AG143" s="53"/>
      <c r="AH143" s="53"/>
      <c r="AI143" s="53"/>
    </row>
    <row r="144" ht="18.0" customHeight="1">
      <c r="A144" s="10"/>
      <c r="B144" s="213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00"/>
      <c r="P144" s="237"/>
      <c r="Q144" s="237"/>
      <c r="R144" s="245" t="str">
        <f t="shared" si="22"/>
        <v/>
      </c>
      <c r="S144" s="238" t="str">
        <f t="shared" si="23"/>
        <v/>
      </c>
      <c r="T144" s="325"/>
      <c r="U144" s="10"/>
      <c r="V144" s="350"/>
      <c r="W144" s="351"/>
      <c r="X144" s="352"/>
      <c r="Y144" s="353"/>
      <c r="Z144" s="353"/>
      <c r="AA144" s="353"/>
      <c r="AB144" s="354"/>
      <c r="AC144" s="355"/>
      <c r="AD144" s="356"/>
      <c r="AE144" s="350"/>
      <c r="AF144" s="356"/>
      <c r="AG144" s="53"/>
      <c r="AH144" s="53"/>
      <c r="AI144" s="53"/>
    </row>
    <row r="145" ht="18.0" customHeight="1">
      <c r="A145" s="10"/>
      <c r="B145" s="213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00"/>
      <c r="P145" s="237"/>
      <c r="Q145" s="237"/>
      <c r="R145" s="245" t="str">
        <f t="shared" si="22"/>
        <v/>
      </c>
      <c r="S145" s="238" t="str">
        <f t="shared" si="23"/>
        <v/>
      </c>
      <c r="T145" s="325"/>
      <c r="U145" s="10"/>
      <c r="V145" s="350"/>
      <c r="W145" s="351"/>
      <c r="X145" s="352"/>
      <c r="Y145" s="353"/>
      <c r="Z145" s="353"/>
      <c r="AA145" s="353"/>
      <c r="AB145" s="354"/>
      <c r="AC145" s="355"/>
      <c r="AD145" s="356"/>
      <c r="AE145" s="350"/>
      <c r="AF145" s="356"/>
      <c r="AG145" s="53"/>
      <c r="AH145" s="53"/>
      <c r="AI145" s="53"/>
    </row>
    <row r="146" ht="18.0" customHeight="1">
      <c r="A146" s="10"/>
      <c r="B146" s="308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00"/>
      <c r="P146" s="237"/>
      <c r="Q146" s="237"/>
      <c r="R146" s="245" t="str">
        <f t="shared" si="22"/>
        <v/>
      </c>
      <c r="S146" s="238" t="str">
        <f t="shared" si="23"/>
        <v/>
      </c>
      <c r="T146" s="331"/>
      <c r="U146" s="10"/>
      <c r="V146" s="53"/>
      <c r="W146" s="53"/>
      <c r="X146" s="53"/>
      <c r="Y146" s="53"/>
      <c r="Z146" s="53"/>
      <c r="AA146" s="53"/>
      <c r="AB146" s="368"/>
      <c r="AC146" s="53"/>
      <c r="AD146" s="53"/>
      <c r="AE146" s="53"/>
      <c r="AF146" s="53"/>
      <c r="AG146" s="53"/>
      <c r="AH146" s="53"/>
      <c r="AI146" s="53"/>
    </row>
    <row r="147" ht="18.0" customHeight="1">
      <c r="A147" s="10"/>
      <c r="B147" s="213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00"/>
      <c r="P147" s="237"/>
      <c r="Q147" s="237"/>
      <c r="R147" s="245" t="str">
        <f t="shared" si="22"/>
        <v/>
      </c>
      <c r="S147" s="238" t="str">
        <f t="shared" si="23"/>
        <v/>
      </c>
      <c r="T147" s="325"/>
      <c r="U147" s="10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</row>
    <row r="148" ht="18.0" customHeight="1">
      <c r="A148" s="10"/>
      <c r="B148" s="213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00"/>
      <c r="P148" s="237"/>
      <c r="Q148" s="237"/>
      <c r="R148" s="245" t="str">
        <f t="shared" si="22"/>
        <v/>
      </c>
      <c r="S148" s="238" t="str">
        <f t="shared" si="23"/>
        <v/>
      </c>
      <c r="T148" s="325"/>
      <c r="U148" s="10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</row>
    <row r="149" ht="18.0" customHeight="1">
      <c r="A149" s="10"/>
      <c r="B149" s="213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00"/>
      <c r="P149" s="237"/>
      <c r="Q149" s="237"/>
      <c r="R149" s="245" t="str">
        <f t="shared" si="22"/>
        <v/>
      </c>
      <c r="S149" s="238" t="str">
        <f t="shared" si="23"/>
        <v/>
      </c>
      <c r="T149" s="325"/>
      <c r="U149" s="10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</row>
    <row r="150" ht="18.0" customHeight="1">
      <c r="A150" s="10"/>
      <c r="B150" s="213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00"/>
      <c r="P150" s="237"/>
      <c r="Q150" s="237"/>
      <c r="R150" s="245" t="str">
        <f t="shared" si="22"/>
        <v/>
      </c>
      <c r="S150" s="238" t="str">
        <f t="shared" si="23"/>
        <v/>
      </c>
      <c r="T150" s="325"/>
      <c r="U150" s="10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</row>
    <row r="151" ht="18.0" customHeight="1">
      <c r="A151" s="10"/>
      <c r="B151" s="213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00"/>
      <c r="P151" s="237"/>
      <c r="Q151" s="237"/>
      <c r="R151" s="245" t="str">
        <f t="shared" si="22"/>
        <v/>
      </c>
      <c r="S151" s="238" t="str">
        <f t="shared" si="23"/>
        <v/>
      </c>
      <c r="T151" s="325"/>
      <c r="U151" s="10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</row>
    <row r="152" ht="18.0" customHeight="1">
      <c r="A152" s="10"/>
      <c r="B152" s="213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00"/>
      <c r="P152" s="237"/>
      <c r="Q152" s="237"/>
      <c r="R152" s="245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ht="18.0" customHeight="1">
      <c r="A153" s="10"/>
      <c r="B153" s="213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00"/>
      <c r="P153" s="237"/>
      <c r="Q153" s="237"/>
      <c r="R153" s="245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ht="18.0" customHeight="1">
      <c r="A154" s="10"/>
      <c r="B154" s="213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00"/>
      <c r="P154" s="237"/>
      <c r="Q154" s="237"/>
      <c r="R154" s="245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ht="18.0" customHeight="1">
      <c r="A155" s="10"/>
      <c r="B155" s="213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00"/>
      <c r="P155" s="237"/>
      <c r="Q155" s="237"/>
      <c r="R155" s="245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ht="18.0" customHeight="1">
      <c r="A156" s="10"/>
      <c r="B156" s="213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00"/>
      <c r="P156" s="237"/>
      <c r="Q156" s="237"/>
      <c r="R156" s="245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ht="18.0" customHeight="1">
      <c r="A157" s="10"/>
      <c r="B157" s="213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00"/>
      <c r="P157" s="237"/>
      <c r="Q157" s="237"/>
      <c r="R157" s="245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ht="18.0" customHeight="1">
      <c r="A158" s="10"/>
      <c r="B158" s="213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00"/>
      <c r="P158" s="237"/>
      <c r="Q158" s="237"/>
      <c r="R158" s="245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 ht="18.0" customHeight="1">
      <c r="A159" s="10"/>
      <c r="B159" s="213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00"/>
      <c r="P159" s="237"/>
      <c r="Q159" s="237"/>
      <c r="R159" s="245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ht="18.0" customHeight="1">
      <c r="A160" s="10"/>
      <c r="B160" s="213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00"/>
      <c r="P160" s="237"/>
      <c r="Q160" s="237"/>
      <c r="R160" s="245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 ht="18.0" customHeight="1">
      <c r="A161" s="10"/>
      <c r="B161" s="213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00"/>
      <c r="P161" s="237"/>
      <c r="Q161" s="237"/>
      <c r="R161" s="245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 ht="18.0" customHeight="1">
      <c r="A162" s="10"/>
      <c r="B162" s="213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00"/>
      <c r="P162" s="237"/>
      <c r="Q162" s="237"/>
      <c r="R162" s="245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ht="18.0" customHeight="1">
      <c r="A163" s="10"/>
      <c r="B163" s="213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00"/>
      <c r="P163" s="237"/>
      <c r="Q163" s="237"/>
      <c r="R163" s="245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ht="18.0" customHeight="1">
      <c r="A164" s="10"/>
      <c r="B164" s="213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00"/>
      <c r="P164" s="237"/>
      <c r="Q164" s="237"/>
      <c r="R164" s="245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ht="18.0" customHeight="1">
      <c r="A165" s="10"/>
      <c r="B165" s="213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00"/>
      <c r="P165" s="237"/>
      <c r="Q165" s="237"/>
      <c r="R165" s="245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ht="18.0" customHeight="1">
      <c r="A166" s="10"/>
      <c r="B166" s="213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00"/>
      <c r="P166" s="237"/>
      <c r="Q166" s="237"/>
      <c r="R166" s="245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ht="18.0" customHeight="1">
      <c r="A167" s="10"/>
      <c r="B167" s="213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00"/>
      <c r="P167" s="237"/>
      <c r="Q167" s="237"/>
      <c r="R167" s="245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ht="18.0" customHeight="1">
      <c r="A168" s="10"/>
      <c r="B168" s="213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00"/>
      <c r="P168" s="237"/>
      <c r="Q168" s="237"/>
      <c r="R168" s="245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ht="18.0" customHeight="1">
      <c r="A169" s="10"/>
      <c r="B169" s="213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00"/>
      <c r="P169" s="237"/>
      <c r="Q169" s="237"/>
      <c r="R169" s="245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ht="18.0" customHeight="1">
      <c r="A170" s="10"/>
      <c r="B170" s="213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00"/>
      <c r="P170" s="237"/>
      <c r="Q170" s="237"/>
      <c r="R170" s="245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ht="18.0" customHeight="1">
      <c r="A171" s="10"/>
      <c r="B171" s="213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00"/>
      <c r="P171" s="237"/>
      <c r="Q171" s="237"/>
      <c r="R171" s="245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ht="18.0" customHeight="1">
      <c r="A172" s="10"/>
      <c r="B172" s="213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00"/>
      <c r="P172" s="237"/>
      <c r="Q172" s="237"/>
      <c r="R172" s="245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ht="18.0" customHeight="1">
      <c r="A173" s="10"/>
      <c r="B173" s="213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00"/>
      <c r="P173" s="237"/>
      <c r="Q173" s="237"/>
      <c r="R173" s="245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ht="18.0" customHeight="1">
      <c r="A174" s="10"/>
      <c r="B174" s="213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00"/>
      <c r="P174" s="237"/>
      <c r="Q174" s="237"/>
      <c r="R174" s="245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ht="18.0" customHeight="1">
      <c r="A175" s="10"/>
      <c r="B175" s="213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00"/>
      <c r="P175" s="237"/>
      <c r="Q175" s="237"/>
      <c r="R175" s="245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ht="18.0" customHeight="1">
      <c r="A176" s="10"/>
      <c r="B176" s="213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00"/>
      <c r="P176" s="237"/>
      <c r="Q176" s="237"/>
      <c r="R176" s="245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ht="18.0" customHeight="1">
      <c r="A177" s="10"/>
      <c r="B177" s="213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00"/>
      <c r="P177" s="237"/>
      <c r="Q177" s="237"/>
      <c r="R177" s="245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ht="18.0" customHeight="1">
      <c r="A178" s="10"/>
      <c r="B178" s="213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00"/>
      <c r="P178" s="237"/>
      <c r="Q178" s="237"/>
      <c r="R178" s="245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ht="18.0" customHeight="1">
      <c r="A179" s="10"/>
      <c r="B179" s="213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00"/>
      <c r="P179" s="237"/>
      <c r="Q179" s="237"/>
      <c r="R179" s="245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ht="18.0" customHeight="1">
      <c r="A180" s="10"/>
      <c r="B180" s="213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00"/>
      <c r="P180" s="237"/>
      <c r="Q180" s="237"/>
      <c r="R180" s="245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ht="18.0" customHeight="1">
      <c r="A181" s="10"/>
      <c r="B181" s="213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00"/>
      <c r="P181" s="237"/>
      <c r="Q181" s="237"/>
      <c r="R181" s="245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ht="18.0" customHeight="1">
      <c r="A182" s="10"/>
      <c r="B182" s="213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00"/>
      <c r="P182" s="237"/>
      <c r="Q182" s="237"/>
      <c r="R182" s="245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ht="18.0" customHeight="1">
      <c r="A183" s="10"/>
      <c r="B183" s="213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00"/>
      <c r="P183" s="237"/>
      <c r="Q183" s="237"/>
      <c r="R183" s="245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ht="18.0" customHeight="1">
      <c r="A184" s="10"/>
      <c r="B184" s="213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00"/>
      <c r="P184" s="237"/>
      <c r="Q184" s="237"/>
      <c r="R184" s="245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ht="18.0" customHeight="1">
      <c r="A185" s="10"/>
      <c r="B185" s="213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00"/>
      <c r="P185" s="237"/>
      <c r="Q185" s="237"/>
      <c r="R185" s="245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ht="18.0" customHeight="1">
      <c r="A186" s="10"/>
      <c r="B186" s="213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00"/>
      <c r="P186" s="237"/>
      <c r="Q186" s="237"/>
      <c r="R186" s="245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ht="18.0" customHeight="1">
      <c r="A187" s="10"/>
      <c r="B187" s="213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00"/>
      <c r="P187" s="237"/>
      <c r="Q187" s="237"/>
      <c r="R187" s="245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ht="18.0" customHeight="1">
      <c r="A188" s="10"/>
      <c r="B188" s="213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00"/>
      <c r="P188" s="237"/>
      <c r="Q188" s="237"/>
      <c r="R188" s="245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ht="18.0" customHeight="1">
      <c r="A189" s="10"/>
      <c r="B189" s="213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00"/>
      <c r="P189" s="237"/>
      <c r="Q189" s="237"/>
      <c r="R189" s="245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ht="18.0" customHeight="1">
      <c r="A190" s="10"/>
      <c r="B190" s="213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00"/>
      <c r="P190" s="237"/>
      <c r="Q190" s="237"/>
      <c r="R190" s="245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ht="18.0" customHeight="1">
      <c r="A191" s="10"/>
      <c r="B191" s="213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00"/>
      <c r="P191" s="237"/>
      <c r="Q191" s="237"/>
      <c r="R191" s="245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ht="18.0" customHeight="1">
      <c r="A192" s="10"/>
      <c r="B192" s="213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00"/>
      <c r="P192" s="237"/>
      <c r="Q192" s="237"/>
      <c r="R192" s="245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ht="18.0" customHeight="1">
      <c r="A193" s="10"/>
      <c r="B193" s="213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00"/>
      <c r="P193" s="237"/>
      <c r="Q193" s="237"/>
      <c r="R193" s="245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ht="18.0" customHeight="1">
      <c r="A194" s="10"/>
      <c r="B194" s="213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00"/>
      <c r="P194" s="237"/>
      <c r="Q194" s="237"/>
      <c r="R194" s="245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ht="18.0" customHeight="1">
      <c r="A195" s="10"/>
      <c r="B195" s="213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00"/>
      <c r="P195" s="237"/>
      <c r="Q195" s="237"/>
      <c r="R195" s="245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ht="18.0" customHeight="1">
      <c r="A196" s="10"/>
      <c r="B196" s="213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00"/>
      <c r="P196" s="237"/>
      <c r="Q196" s="237"/>
      <c r="R196" s="245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ht="18.0" customHeight="1">
      <c r="A197" s="10"/>
      <c r="B197" s="213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00"/>
      <c r="P197" s="237"/>
      <c r="Q197" s="237"/>
      <c r="R197" s="245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ht="18.0" customHeight="1">
      <c r="A198" s="10"/>
      <c r="B198" s="213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00"/>
      <c r="P198" s="237"/>
      <c r="Q198" s="237"/>
      <c r="R198" s="245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ht="18.0" customHeight="1">
      <c r="A199" s="10"/>
      <c r="B199" s="213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00"/>
      <c r="P199" s="237"/>
      <c r="Q199" s="237"/>
      <c r="R199" s="245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ht="18.0" customHeight="1">
      <c r="A200" s="10"/>
      <c r="B200" s="213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00"/>
      <c r="P200" s="237"/>
      <c r="Q200" s="237"/>
      <c r="R200" s="245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ht="18.0" customHeight="1">
      <c r="A201" s="10"/>
      <c r="B201" s="213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00"/>
      <c r="P201" s="237"/>
      <c r="Q201" s="237"/>
      <c r="R201" s="245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ht="18.0" customHeight="1">
      <c r="A202" s="10"/>
      <c r="B202" s="213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00"/>
      <c r="P202" s="237"/>
      <c r="Q202" s="237"/>
      <c r="R202" s="245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ht="18.0" customHeight="1">
      <c r="A203" s="10"/>
      <c r="B203" s="213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00"/>
      <c r="P203" s="237"/>
      <c r="Q203" s="237"/>
      <c r="R203" s="245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ht="18.0" customHeight="1">
      <c r="A204" s="10"/>
      <c r="B204" s="213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00"/>
      <c r="P204" s="237"/>
      <c r="Q204" s="237"/>
      <c r="R204" s="245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ht="18.0" customHeight="1">
      <c r="A205" s="10"/>
      <c r="B205" s="213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00"/>
      <c r="P205" s="237"/>
      <c r="Q205" s="237"/>
      <c r="R205" s="245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ht="18.0" customHeight="1">
      <c r="A206" s="10"/>
      <c r="B206" s="213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00"/>
      <c r="P206" s="237"/>
      <c r="Q206" s="237"/>
      <c r="R206" s="245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ht="18.0" customHeight="1">
      <c r="A207" s="10"/>
      <c r="B207" s="213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00"/>
      <c r="P207" s="237"/>
      <c r="Q207" s="237"/>
      <c r="R207" s="245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ht="18.0" customHeight="1">
      <c r="A208" s="10"/>
      <c r="B208" s="213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00"/>
      <c r="P208" s="237"/>
      <c r="Q208" s="237"/>
      <c r="R208" s="245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ht="18.0" customHeight="1">
      <c r="A209" s="10"/>
      <c r="B209" s="213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00"/>
      <c r="P209" s="237"/>
      <c r="Q209" s="237"/>
      <c r="R209" s="245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ht="18.0" customHeight="1">
      <c r="A210" s="10"/>
      <c r="B210" s="213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00"/>
      <c r="P210" s="237"/>
      <c r="Q210" s="237"/>
      <c r="R210" s="245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ht="18.0" customHeight="1">
      <c r="A211" s="10"/>
      <c r="B211" s="213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00"/>
      <c r="P211" s="237"/>
      <c r="Q211" s="237"/>
      <c r="R211" s="245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ht="18.0" customHeight="1">
      <c r="A212" s="10"/>
      <c r="B212" s="213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00"/>
      <c r="P212" s="237"/>
      <c r="Q212" s="237"/>
      <c r="R212" s="245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ht="18.0" customHeight="1">
      <c r="A213" s="10"/>
      <c r="B213" s="213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00"/>
      <c r="P213" s="237"/>
      <c r="Q213" s="237"/>
      <c r="R213" s="245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ht="18.0" customHeight="1">
      <c r="A214" s="10"/>
      <c r="B214" s="213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00"/>
      <c r="P214" s="237"/>
      <c r="Q214" s="237"/>
      <c r="R214" s="245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ht="18.0" customHeight="1">
      <c r="A215" s="10"/>
      <c r="B215" s="213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00"/>
      <c r="P215" s="237"/>
      <c r="Q215" s="237"/>
      <c r="R215" s="245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ht="18.0" customHeight="1">
      <c r="A216" s="10"/>
      <c r="B216" s="213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00"/>
      <c r="P216" s="237"/>
      <c r="Q216" s="237"/>
      <c r="R216" s="245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ht="18.0" customHeight="1">
      <c r="A217" s="10"/>
      <c r="B217" s="213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00"/>
      <c r="P217" s="237"/>
      <c r="Q217" s="237"/>
      <c r="R217" s="245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ht="18.0" customHeight="1">
      <c r="A218" s="10"/>
      <c r="B218" s="213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00"/>
      <c r="P218" s="237"/>
      <c r="Q218" s="237"/>
      <c r="R218" s="245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ht="18.0" customHeight="1">
      <c r="A219" s="10"/>
      <c r="B219" s="213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00"/>
      <c r="P219" s="237"/>
      <c r="Q219" s="237"/>
      <c r="R219" s="245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ht="18.0" customHeight="1">
      <c r="A220" s="10"/>
      <c r="B220" s="213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00"/>
      <c r="P220" s="237"/>
      <c r="Q220" s="237"/>
      <c r="R220" s="245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ht="18.0" customHeight="1">
      <c r="A221" s="10"/>
      <c r="B221" s="213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00"/>
      <c r="P221" s="237"/>
      <c r="Q221" s="237"/>
      <c r="R221" s="245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ht="18.0" customHeight="1">
      <c r="A222" s="10"/>
      <c r="B222" s="213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00"/>
      <c r="P222" s="237"/>
      <c r="Q222" s="237"/>
      <c r="R222" s="245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ht="18.0" customHeight="1">
      <c r="A223" s="10"/>
      <c r="B223" s="213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00"/>
      <c r="P223" s="237"/>
      <c r="Q223" s="237"/>
      <c r="R223" s="245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ht="18.0" customHeight="1">
      <c r="A224" s="10"/>
      <c r="B224" s="213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00"/>
      <c r="P224" s="237"/>
      <c r="Q224" s="237"/>
      <c r="R224" s="245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ht="18.0" customHeight="1">
      <c r="A225" s="10"/>
      <c r="B225" s="213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00"/>
      <c r="P225" s="237"/>
      <c r="Q225" s="237"/>
      <c r="R225" s="245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ht="18.0" customHeight="1">
      <c r="A226" s="10"/>
      <c r="B226" s="213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00"/>
      <c r="P226" s="237"/>
      <c r="Q226" s="237"/>
      <c r="R226" s="245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ht="18.0" customHeight="1">
      <c r="A227" s="10"/>
      <c r="B227" s="213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00"/>
      <c r="P227" s="237"/>
      <c r="Q227" s="237"/>
      <c r="R227" s="245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ht="18.0" customHeight="1">
      <c r="A228" s="10"/>
      <c r="B228" s="213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00"/>
      <c r="P228" s="237"/>
      <c r="Q228" s="237"/>
      <c r="R228" s="245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ht="18.0" customHeight="1">
      <c r="A229" s="10"/>
      <c r="B229" s="213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00"/>
      <c r="P229" s="237"/>
      <c r="Q229" s="237"/>
      <c r="R229" s="245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ht="18.0" customHeight="1">
      <c r="A230" s="10"/>
      <c r="B230" s="213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00"/>
      <c r="P230" s="237"/>
      <c r="Q230" s="237"/>
      <c r="R230" s="245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ht="18.0" customHeight="1">
      <c r="A231" s="10"/>
      <c r="B231" s="213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00"/>
      <c r="P231" s="237"/>
      <c r="Q231" s="237"/>
      <c r="R231" s="245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ht="18.0" customHeight="1">
      <c r="A232" s="10"/>
      <c r="B232" s="213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00"/>
      <c r="P232" s="237"/>
      <c r="Q232" s="237"/>
      <c r="R232" s="245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ht="18.0" customHeight="1">
      <c r="A233" s="10"/>
      <c r="B233" s="213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00"/>
      <c r="P233" s="237"/>
      <c r="Q233" s="237"/>
      <c r="R233" s="245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ht="18.0" customHeight="1">
      <c r="A234" s="10"/>
      <c r="B234" s="213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00"/>
      <c r="P234" s="237"/>
      <c r="Q234" s="237"/>
      <c r="R234" s="245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ht="18.0" customHeight="1">
      <c r="A235" s="10"/>
      <c r="B235" s="213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00"/>
      <c r="P235" s="237"/>
      <c r="Q235" s="237"/>
      <c r="R235" s="245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ht="18.0" customHeight="1">
      <c r="A236" s="10"/>
      <c r="B236" s="213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00"/>
      <c r="P236" s="237"/>
      <c r="Q236" s="237"/>
      <c r="R236" s="245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ht="18.0" customHeight="1">
      <c r="A237" s="10"/>
      <c r="B237" s="213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00"/>
      <c r="P237" s="237"/>
      <c r="Q237" s="237"/>
      <c r="R237" s="245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ht="18.0" customHeight="1">
      <c r="A238" s="10"/>
      <c r="B238" s="213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00"/>
      <c r="P238" s="237"/>
      <c r="Q238" s="237"/>
      <c r="R238" s="245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ht="18.0" customHeight="1">
      <c r="A239" s="10"/>
      <c r="B239" s="213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00"/>
      <c r="P239" s="237"/>
      <c r="Q239" s="237"/>
      <c r="R239" s="245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ht="18.0" customHeight="1">
      <c r="A240" s="10"/>
      <c r="B240" s="213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00"/>
      <c r="P240" s="237"/>
      <c r="Q240" s="237"/>
      <c r="R240" s="245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ht="18.0" customHeight="1">
      <c r="A241" s="10"/>
      <c r="B241" s="213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00"/>
      <c r="P241" s="237"/>
      <c r="Q241" s="237"/>
      <c r="R241" s="245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ht="18.0" customHeight="1">
      <c r="A242" s="10"/>
      <c r="B242" s="213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00"/>
      <c r="P242" s="237"/>
      <c r="Q242" s="237"/>
      <c r="R242" s="245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ht="18.0" customHeight="1">
      <c r="A243" s="10"/>
      <c r="B243" s="213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00"/>
      <c r="P243" s="237"/>
      <c r="Q243" s="237"/>
      <c r="R243" s="245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ht="18.0" customHeight="1">
      <c r="A244" s="10"/>
      <c r="B244" s="213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00"/>
      <c r="P244" s="237"/>
      <c r="Q244" s="237"/>
      <c r="R244" s="245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ht="18.0" customHeight="1">
      <c r="A245" s="10"/>
      <c r="B245" s="213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00"/>
      <c r="P245" s="237"/>
      <c r="Q245" s="237"/>
      <c r="R245" s="245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ht="18.0" customHeight="1">
      <c r="A246" s="10"/>
      <c r="B246" s="213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00"/>
      <c r="P246" s="237"/>
      <c r="Q246" s="237"/>
      <c r="R246" s="245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ht="18.0" customHeight="1">
      <c r="A247" s="10"/>
      <c r="B247" s="213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00"/>
      <c r="P247" s="237"/>
      <c r="Q247" s="237"/>
      <c r="R247" s="245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ht="18.0" customHeight="1">
      <c r="A248" s="10"/>
      <c r="B248" s="213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00"/>
      <c r="P248" s="237"/>
      <c r="Q248" s="237"/>
      <c r="R248" s="245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ht="18.0" customHeight="1">
      <c r="A249" s="10"/>
      <c r="B249" s="213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00"/>
      <c r="P249" s="237"/>
      <c r="Q249" s="237"/>
      <c r="R249" s="245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ht="18.0" customHeight="1">
      <c r="A250" s="10"/>
      <c r="B250" s="213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00"/>
      <c r="P250" s="237"/>
      <c r="Q250" s="237"/>
      <c r="R250" s="245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ht="18.0" customHeight="1">
      <c r="A251" s="10"/>
      <c r="B251" s="213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00"/>
      <c r="P251" s="237"/>
      <c r="Q251" s="237"/>
      <c r="R251" s="245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ht="18.0" customHeight="1">
      <c r="A252" s="10"/>
      <c r="B252" s="213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00"/>
      <c r="P252" s="237"/>
      <c r="Q252" s="237"/>
      <c r="R252" s="245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ht="18.0" customHeight="1">
      <c r="A253" s="10"/>
      <c r="B253" s="213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00"/>
      <c r="P253" s="237"/>
      <c r="Q253" s="237"/>
      <c r="R253" s="245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ht="18.0" customHeight="1">
      <c r="A254" s="10"/>
      <c r="B254" s="213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00"/>
      <c r="P254" s="237"/>
      <c r="Q254" s="237"/>
      <c r="R254" s="245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ht="18.0" customHeight="1">
      <c r="A255" s="10"/>
      <c r="B255" s="213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00"/>
      <c r="P255" s="237"/>
      <c r="Q255" s="237"/>
      <c r="R255" s="245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ht="18.0" customHeight="1">
      <c r="A256" s="10"/>
      <c r="B256" s="213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00"/>
      <c r="P256" s="237"/>
      <c r="Q256" s="237"/>
      <c r="R256" s="245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ht="18.0" customHeight="1">
      <c r="A257" s="10"/>
      <c r="B257" s="213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00"/>
      <c r="P257" s="237"/>
      <c r="Q257" s="237"/>
      <c r="R257" s="245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ht="18.0" customHeight="1">
      <c r="A258" s="10"/>
      <c r="B258" s="213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00"/>
      <c r="P258" s="237"/>
      <c r="Q258" s="237"/>
      <c r="R258" s="245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ht="18.0" customHeight="1">
      <c r="A259" s="10"/>
      <c r="B259" s="213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00"/>
      <c r="P259" s="237"/>
      <c r="Q259" s="237"/>
      <c r="R259" s="245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ht="18.0" customHeight="1">
      <c r="A260" s="10"/>
      <c r="B260" s="213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00"/>
      <c r="P260" s="237"/>
      <c r="Q260" s="237"/>
      <c r="R260" s="245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ht="18.0" customHeight="1">
      <c r="A261" s="10"/>
      <c r="B261" s="213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00"/>
      <c r="P261" s="237"/>
      <c r="Q261" s="237"/>
      <c r="R261" s="245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ht="18.0" customHeight="1">
      <c r="A262" s="10"/>
      <c r="B262" s="213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00"/>
      <c r="P262" s="237"/>
      <c r="Q262" s="237"/>
      <c r="R262" s="245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ht="18.0" customHeight="1">
      <c r="A263" s="10"/>
      <c r="B263" s="213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00"/>
      <c r="P263" s="237"/>
      <c r="Q263" s="237"/>
      <c r="R263" s="245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ht="18.0" customHeight="1">
      <c r="A264" s="10"/>
      <c r="B264" s="213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00"/>
      <c r="P264" s="237"/>
      <c r="Q264" s="237"/>
      <c r="R264" s="245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ht="18.0" customHeight="1">
      <c r="A265" s="10"/>
      <c r="B265" s="213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00"/>
      <c r="P265" s="237"/>
      <c r="Q265" s="237"/>
      <c r="R265" s="245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ht="18.0" customHeight="1">
      <c r="A266" s="10"/>
      <c r="B266" s="213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00"/>
      <c r="P266" s="237"/>
      <c r="Q266" s="237"/>
      <c r="R266" s="245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ht="18.0" customHeight="1">
      <c r="A267" s="10"/>
      <c r="B267" s="213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00"/>
      <c r="P267" s="237"/>
      <c r="Q267" s="237"/>
      <c r="R267" s="245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ht="18.0" customHeight="1">
      <c r="A268" s="10"/>
      <c r="B268" s="213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00"/>
      <c r="P268" s="237"/>
      <c r="Q268" s="237"/>
      <c r="R268" s="245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ht="18.0" customHeight="1">
      <c r="A269" s="10"/>
      <c r="B269" s="213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00"/>
      <c r="P269" s="237"/>
      <c r="Q269" s="237"/>
      <c r="R269" s="245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ht="18.0" customHeight="1">
      <c r="A270" s="10"/>
      <c r="B270" s="213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00"/>
      <c r="P270" s="237"/>
      <c r="Q270" s="237"/>
      <c r="R270" s="245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ht="18.0" customHeight="1">
      <c r="A271" s="10"/>
      <c r="B271" s="213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00"/>
      <c r="P271" s="237"/>
      <c r="Q271" s="237"/>
      <c r="R271" s="245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ht="18.0" customHeight="1">
      <c r="A272" s="10"/>
      <c r="B272" s="213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00"/>
      <c r="P272" s="237"/>
      <c r="Q272" s="237"/>
      <c r="R272" s="245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ht="18.0" customHeight="1">
      <c r="A273" s="10"/>
      <c r="B273" s="213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00"/>
      <c r="P273" s="237"/>
      <c r="Q273" s="237"/>
      <c r="R273" s="245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ht="18.0" customHeight="1">
      <c r="A274" s="10"/>
      <c r="B274" s="213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00"/>
      <c r="P274" s="237"/>
      <c r="Q274" s="237"/>
      <c r="R274" s="245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ht="18.0" customHeight="1">
      <c r="A275" s="10"/>
      <c r="B275" s="213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00"/>
      <c r="P275" s="237"/>
      <c r="Q275" s="237"/>
      <c r="R275" s="245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ht="18.0" customHeight="1">
      <c r="A276" s="10"/>
      <c r="B276" s="213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00"/>
      <c r="P276" s="237"/>
      <c r="Q276" s="237"/>
      <c r="R276" s="245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ht="18.0" customHeight="1">
      <c r="A277" s="10"/>
      <c r="B277" s="213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00"/>
      <c r="P277" s="237"/>
      <c r="Q277" s="237"/>
      <c r="R277" s="245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ht="18.0" customHeight="1">
      <c r="A278" s="10"/>
      <c r="B278" s="213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00"/>
      <c r="P278" s="237"/>
      <c r="Q278" s="237"/>
      <c r="R278" s="245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ht="18.0" customHeight="1">
      <c r="A279" s="10"/>
      <c r="B279" s="213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00"/>
      <c r="P279" s="237"/>
      <c r="Q279" s="237"/>
      <c r="R279" s="245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ht="18.0" customHeight="1">
      <c r="A280" s="10"/>
      <c r="B280" s="213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00"/>
      <c r="P280" s="237"/>
      <c r="Q280" s="237"/>
      <c r="R280" s="245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ht="18.0" customHeight="1">
      <c r="A281" s="10"/>
      <c r="B281" s="213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00"/>
      <c r="P281" s="237"/>
      <c r="Q281" s="237"/>
      <c r="R281" s="245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ht="18.0" customHeight="1">
      <c r="A282" s="10"/>
      <c r="B282" s="213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00"/>
      <c r="P282" s="237"/>
      <c r="Q282" s="237"/>
      <c r="R282" s="245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ht="18.0" customHeight="1">
      <c r="A283" s="10"/>
      <c r="B283" s="213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00"/>
      <c r="P283" s="237"/>
      <c r="Q283" s="237"/>
      <c r="R283" s="245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ht="18.0" customHeight="1">
      <c r="A284" s="10"/>
      <c r="B284" s="213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00"/>
      <c r="P284" s="237"/>
      <c r="Q284" s="237"/>
      <c r="R284" s="245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ht="18.0" customHeight="1">
      <c r="A285" s="10"/>
      <c r="B285" s="213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00"/>
      <c r="P285" s="237"/>
      <c r="Q285" s="237"/>
      <c r="R285" s="245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ht="18.0" customHeight="1">
      <c r="A286" s="10"/>
      <c r="B286" s="213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00"/>
      <c r="P286" s="237"/>
      <c r="Q286" s="237"/>
      <c r="R286" s="245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ht="18.0" customHeight="1">
      <c r="A287" s="10"/>
      <c r="B287" s="213"/>
      <c r="C287" s="77"/>
      <c r="D287" s="77"/>
      <c r="E287" s="199"/>
      <c r="F287" s="210"/>
      <c r="G287" s="200"/>
      <c r="H287" s="201"/>
      <c r="I287" s="129"/>
      <c r="J287" s="213"/>
      <c r="K287" s="77"/>
      <c r="L287" s="77"/>
      <c r="M287" s="77"/>
      <c r="N287" s="199"/>
      <c r="O287" s="200"/>
      <c r="P287" s="237"/>
      <c r="Q287" s="237"/>
      <c r="R287" s="245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ht="18.0" customHeight="1">
      <c r="A288" s="10"/>
      <c r="B288" s="213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00"/>
      <c r="P288" s="237"/>
      <c r="Q288" s="237"/>
      <c r="R288" s="245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ht="18.0" customHeight="1">
      <c r="A289" s="10"/>
      <c r="B289" s="213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00"/>
      <c r="P289" s="237"/>
      <c r="Q289" s="237"/>
      <c r="R289" s="245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 ht="18.0" customHeight="1">
      <c r="A290" s="10"/>
      <c r="B290" s="213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00"/>
      <c r="P290" s="237"/>
      <c r="Q290" s="237"/>
      <c r="R290" s="245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 ht="18.0" customHeight="1">
      <c r="A291" s="10"/>
      <c r="B291" s="213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00"/>
      <c r="P291" s="237"/>
      <c r="Q291" s="237"/>
      <c r="R291" s="245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 ht="18.0" customHeight="1">
      <c r="A292" s="10"/>
      <c r="B292" s="213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00"/>
      <c r="P292" s="237"/>
      <c r="Q292" s="237"/>
      <c r="R292" s="245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 ht="18.0" customHeight="1">
      <c r="A293" s="10"/>
      <c r="B293" s="213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00"/>
      <c r="P293" s="237"/>
      <c r="Q293" s="237"/>
      <c r="R293" s="245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 ht="18.0" customHeight="1">
      <c r="A294" s="10"/>
      <c r="B294" s="213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00"/>
      <c r="P294" s="237"/>
      <c r="Q294" s="237"/>
      <c r="R294" s="245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 ht="18.0" customHeight="1">
      <c r="A295" s="10"/>
      <c r="B295" s="213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00"/>
      <c r="P295" s="237"/>
      <c r="Q295" s="237"/>
      <c r="R295" s="245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 ht="18.0" customHeight="1">
      <c r="A296" s="10"/>
      <c r="B296" s="213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00"/>
      <c r="P296" s="237"/>
      <c r="Q296" s="237"/>
      <c r="R296" s="245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 ht="18.0" customHeight="1">
      <c r="A297" s="10"/>
      <c r="B297" s="213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00"/>
      <c r="P297" s="237"/>
      <c r="Q297" s="237"/>
      <c r="R297" s="245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ht="18.0" customHeight="1">
      <c r="A298" s="10"/>
      <c r="B298" s="213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00"/>
      <c r="P298" s="237"/>
      <c r="Q298" s="237"/>
      <c r="R298" s="245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 ht="18.0" customHeight="1">
      <c r="A299" s="10"/>
      <c r="B299" s="213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00"/>
      <c r="P299" s="237"/>
      <c r="Q299" s="237"/>
      <c r="R299" s="245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 ht="18.0" customHeight="1">
      <c r="A300" s="10"/>
      <c r="B300" s="213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00"/>
      <c r="P300" s="237"/>
      <c r="Q300" s="237"/>
      <c r="R300" s="245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ht="18.0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ht="18.0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ht="18.0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 ht="18.0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 ht="18.0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 ht="16.5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 ht="16.5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 ht="16.5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 ht="16.5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 ht="16.5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 ht="16.5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 ht="16.5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 ht="16.5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 ht="16.5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 ht="16.5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 ht="16.5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 ht="16.5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 ht="16.5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 ht="16.5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 ht="16.5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11">
        <f>'메인'!$R$3</f>
        <v>2026</v>
      </c>
      <c r="B1" s="112" t="s">
        <v>204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</row>
    <row r="2" ht="16.5" customHeight="1">
      <c r="A2" s="119">
        <f>'메인'!$L$11</f>
        <v>8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33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10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33"/>
      <c r="G6" s="133"/>
      <c r="H6" s="134"/>
      <c r="I6" s="10"/>
      <c r="J6" s="181"/>
      <c r="K6" s="181"/>
      <c r="L6" s="181"/>
      <c r="M6" s="181"/>
      <c r="N6" s="181"/>
      <c r="O6" s="181"/>
      <c r="P6" s="181"/>
      <c r="Q6" s="181"/>
      <c r="R6" s="254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</row>
    <row r="7" ht="19.5" customHeight="1">
      <c r="A7" s="10"/>
      <c r="B7" s="138" t="s">
        <v>160</v>
      </c>
      <c r="C7" s="139">
        <f>$C$5-$C$6</f>
        <v>0</v>
      </c>
      <c r="D7" s="28"/>
      <c r="E7" s="10"/>
      <c r="F7" s="10"/>
      <c r="G7" s="10"/>
      <c r="H7" s="10"/>
      <c r="I7" s="10"/>
      <c r="J7" s="262"/>
      <c r="K7" s="262"/>
      <c r="L7" s="262"/>
      <c r="M7" s="262"/>
      <c r="N7" s="262"/>
      <c r="O7" s="262"/>
      <c r="P7" s="262"/>
      <c r="Q7" s="262"/>
      <c r="R7" s="34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</row>
    <row r="11" ht="19.5" customHeight="1">
      <c r="A11" s="10"/>
      <c r="B11" s="153">
        <f>DATE($A$1,$A$2,1)-WEEKDAY(DATE($A$1,$A$2,1))+1</f>
        <v>46229</v>
      </c>
      <c r="C11" s="154">
        <f t="shared" ref="C11:H11" si="4">B11+1</f>
        <v>46230</v>
      </c>
      <c r="D11" s="154">
        <f t="shared" si="4"/>
        <v>46231</v>
      </c>
      <c r="E11" s="154">
        <f t="shared" si="4"/>
        <v>46232</v>
      </c>
      <c r="F11" s="154">
        <f t="shared" si="4"/>
        <v>46233</v>
      </c>
      <c r="G11" s="154">
        <f t="shared" si="4"/>
        <v>46234</v>
      </c>
      <c r="H11" s="155">
        <f t="shared" si="4"/>
        <v>46235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VLOOKUP(J11,'예산'!$B$41:$N$52,9,FALSE)</f>
        <v/>
      </c>
      <c r="M11" s="158">
        <f t="shared" ref="M11:M22" si="7">L11-K11</f>
        <v>0</v>
      </c>
      <c r="N11" s="264">
        <f>VLOOKUP(J11,'7월'!$J$10:$K$23,2,FALSE)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</row>
    <row r="12" ht="19.5" customHeight="1">
      <c r="A12" s="10"/>
      <c r="B12" s="161" t="str">
        <f t="shared" ref="B12:H12" si="5">IF(MONTH(B11)&lt;&gt;$A$2,"",IF(AND(SUMIF($J$81:$J$300,B11,$R$81:$R$300)=0,B11&lt;TODAY()),"무지출",SUMIF($J$81:$J$300,B11,$R$81:$R$300)))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/>
      </c>
      <c r="F12" s="161" t="str">
        <f t="shared" si="5"/>
        <v/>
      </c>
      <c r="G12" s="162" t="str">
        <f t="shared" si="5"/>
        <v/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VLOOKUP(J12,'예산'!$B$41:$N$52,9,FALSE)</f>
        <v/>
      </c>
      <c r="M12" s="158">
        <f t="shared" si="7"/>
        <v>0</v>
      </c>
      <c r="N12" s="264">
        <f>VLOOKUP(J12,'7월'!$J$10:$K$23,2,FALSE)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VLOOKUP(J13,'예산'!$B$41:$N$52,9,FALSE)</f>
        <v/>
      </c>
      <c r="M13" s="158">
        <f t="shared" si="7"/>
        <v>0</v>
      </c>
      <c r="N13" s="264">
        <f>VLOOKUP(J13,'7월'!$J$10:$K$23,2,FALSE)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</row>
    <row r="14" ht="19.5" customHeight="1">
      <c r="A14" s="10"/>
      <c r="B14" s="153">
        <f t="shared" ref="B14:H14" si="9">B11+7</f>
        <v>46236</v>
      </c>
      <c r="C14" s="154">
        <f t="shared" si="9"/>
        <v>46237</v>
      </c>
      <c r="D14" s="154">
        <f t="shared" si="9"/>
        <v>46238</v>
      </c>
      <c r="E14" s="154">
        <f t="shared" si="9"/>
        <v>46239</v>
      </c>
      <c r="F14" s="154">
        <f t="shared" si="9"/>
        <v>46240</v>
      </c>
      <c r="G14" s="154">
        <f t="shared" si="9"/>
        <v>46241</v>
      </c>
      <c r="H14" s="165">
        <f t="shared" si="9"/>
        <v>46242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VLOOKUP(J14,'예산'!$B$41:$N$52,9,FALSE)</f>
        <v/>
      </c>
      <c r="M14" s="158">
        <f t="shared" si="7"/>
        <v>0</v>
      </c>
      <c r="N14" s="264">
        <f>VLOOKUP(J14,'7월'!$J$10:$K$23,2,FALSE)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VLOOKUP(J15,'예산'!$B$41:$N$52,9,FALSE)</f>
        <v/>
      </c>
      <c r="M15" s="158">
        <f t="shared" si="7"/>
        <v>0</v>
      </c>
      <c r="N15" s="264">
        <f>VLOOKUP(J15,'7월'!$J$10:$K$23,2,FALSE)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  <c r="AF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VLOOKUP(J16,'예산'!$B$41:$N$52,9,FALSE)</f>
        <v/>
      </c>
      <c r="M16" s="158">
        <f t="shared" si="7"/>
        <v>0</v>
      </c>
      <c r="N16" s="264">
        <f>VLOOKUP(J16,'7월'!$J$10:$K$23,2,FALSE)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  <c r="AF16" s="10"/>
    </row>
    <row r="17" ht="19.5" customHeight="1">
      <c r="A17" s="10"/>
      <c r="B17" s="153">
        <f t="shared" ref="B17:H17" si="11">B11+14</f>
        <v>46243</v>
      </c>
      <c r="C17" s="154">
        <f t="shared" si="11"/>
        <v>46244</v>
      </c>
      <c r="D17" s="154">
        <f t="shared" si="11"/>
        <v>46245</v>
      </c>
      <c r="E17" s="154">
        <f t="shared" si="11"/>
        <v>46246</v>
      </c>
      <c r="F17" s="154">
        <f t="shared" si="11"/>
        <v>46247</v>
      </c>
      <c r="G17" s="154">
        <f t="shared" si="11"/>
        <v>46248</v>
      </c>
      <c r="H17" s="165">
        <f t="shared" si="11"/>
        <v>46249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VLOOKUP(J17,'예산'!$B$41:$N$52,9,FALSE)</f>
        <v/>
      </c>
      <c r="M17" s="158">
        <f t="shared" si="7"/>
        <v>0</v>
      </c>
      <c r="N17" s="264">
        <f>VLOOKUP(J17,'7월'!$J$10:$K$23,2,FALSE)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  <c r="AF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VLOOKUP(J18,'예산'!$B$41:$N$52,9,FALSE)</f>
        <v/>
      </c>
      <c r="M18" s="158">
        <f t="shared" si="7"/>
        <v>0</v>
      </c>
      <c r="N18" s="264">
        <f>VLOOKUP(J18,'7월'!$J$10:$K$23,2,FALSE)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  <c r="AF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VLOOKUP(J19,'예산'!$B$41:$N$52,9,FALSE)</f>
        <v/>
      </c>
      <c r="M19" s="158">
        <f t="shared" si="7"/>
        <v>0</v>
      </c>
      <c r="N19" s="264">
        <f>VLOOKUP(J19,'7월'!$J$10:$K$23,2,FALSE)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  <c r="AF19" s="10"/>
    </row>
    <row r="20" ht="19.5" customHeight="1">
      <c r="A20" s="10"/>
      <c r="B20" s="153">
        <f t="shared" ref="B20:H20" si="13">B11+21</f>
        <v>46250</v>
      </c>
      <c r="C20" s="154">
        <f t="shared" si="13"/>
        <v>46251</v>
      </c>
      <c r="D20" s="154">
        <f t="shared" si="13"/>
        <v>46252</v>
      </c>
      <c r="E20" s="154">
        <f t="shared" si="13"/>
        <v>46253</v>
      </c>
      <c r="F20" s="154">
        <f t="shared" si="13"/>
        <v>46254</v>
      </c>
      <c r="G20" s="154">
        <f t="shared" si="13"/>
        <v>46255</v>
      </c>
      <c r="H20" s="165">
        <f t="shared" si="13"/>
        <v>46256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VLOOKUP(J20,'예산'!$B$41:$N$52,9,FALSE)</f>
        <v/>
      </c>
      <c r="M20" s="158">
        <f t="shared" si="7"/>
        <v>0</v>
      </c>
      <c r="N20" s="264">
        <f>VLOOKUP(J20,'7월'!$J$10:$K$23,2,FALSE)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  <c r="AF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VLOOKUP(J21,'예산'!$B$41:$N$52,9,FALSE)</f>
        <v/>
      </c>
      <c r="M21" s="158">
        <f t="shared" si="7"/>
        <v>0</v>
      </c>
      <c r="N21" s="264">
        <f>VLOOKUP(J21,'7월'!$J$10:$K$23,2,FALSE)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  <c r="AF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VLOOKUP(J22,'예산'!$B$41:$N$52,9,FALSE)</f>
        <v/>
      </c>
      <c r="M22" s="179">
        <f t="shared" si="7"/>
        <v>0</v>
      </c>
      <c r="N22" s="268">
        <f>VLOOKUP(J22,'7월'!$J$10:$K$23,2,FALSE)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  <c r="AF22" s="10"/>
    </row>
    <row r="23" ht="19.5" customHeight="1">
      <c r="A23" s="10"/>
      <c r="B23" s="153">
        <f t="shared" ref="B23:H23" si="15">B11+28</f>
        <v>46257</v>
      </c>
      <c r="C23" s="154">
        <f t="shared" si="15"/>
        <v>46258</v>
      </c>
      <c r="D23" s="154">
        <f t="shared" si="15"/>
        <v>46259</v>
      </c>
      <c r="E23" s="154">
        <f t="shared" si="15"/>
        <v>46260</v>
      </c>
      <c r="F23" s="154">
        <f t="shared" si="15"/>
        <v>46261</v>
      </c>
      <c r="G23" s="154">
        <f t="shared" si="15"/>
        <v>46262</v>
      </c>
      <c r="H23" s="165">
        <f t="shared" si="15"/>
        <v>46263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  <c r="AF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2">
        <f t="shared" si="16"/>
        <v>0</v>
      </c>
      <c r="H24" s="266">
        <f t="shared" si="16"/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  <c r="AF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  <c r="AF25" s="10"/>
    </row>
    <row r="26" ht="19.5" customHeight="1">
      <c r="A26" s="10"/>
      <c r="B26" s="153">
        <f t="shared" ref="B26:H26" si="17">B11+35</f>
        <v>46264</v>
      </c>
      <c r="C26" s="154">
        <f t="shared" si="17"/>
        <v>46265</v>
      </c>
      <c r="D26" s="154">
        <f t="shared" si="17"/>
        <v>46266</v>
      </c>
      <c r="E26" s="154">
        <f t="shared" si="17"/>
        <v>46267</v>
      </c>
      <c r="F26" s="154">
        <f t="shared" si="17"/>
        <v>46268</v>
      </c>
      <c r="G26" s="154">
        <f t="shared" si="17"/>
        <v>46269</v>
      </c>
      <c r="H26" s="165">
        <f t="shared" si="17"/>
        <v>46270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  <c r="AF26" s="10"/>
    </row>
    <row r="27" ht="19.5" customHeight="1">
      <c r="A27" s="10"/>
      <c r="B27" s="161">
        <f t="shared" ref="B27:H27" si="18">IF(MONTH(B26)&lt;&gt;$A$2,"",IF(AND(SUMIF($J$81:$J$300,B26,$R$81:$R$300)=0,B26&lt;TODAY()),"무지출",SUMIF($J$81:$J$300,B26,$R$81:$R$300)))</f>
        <v>0</v>
      </c>
      <c r="C27" s="161">
        <f t="shared" si="18"/>
        <v>0</v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  <c r="AF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  <c r="AF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53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10"/>
      <c r="U32" s="10"/>
      <c r="V32" s="379"/>
      <c r="W32" s="12"/>
      <c r="X32" s="51"/>
      <c r="Y32" s="380"/>
      <c r="Z32" s="223"/>
      <c r="AA32" s="186"/>
      <c r="AB32" s="10"/>
      <c r="AC32" s="12"/>
      <c r="AD32" s="12"/>
      <c r="AE32" s="12"/>
      <c r="AF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1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12"/>
      <c r="X33" s="229"/>
      <c r="Y33" s="229"/>
      <c r="Z33" s="229"/>
      <c r="AA33" s="229"/>
      <c r="AB33" s="229"/>
      <c r="AC33" s="229"/>
      <c r="AD33" s="229"/>
      <c r="AE33" s="229"/>
      <c r="AF33" s="229"/>
    </row>
    <row r="34" ht="18.0" customHeight="1">
      <c r="A34" s="10"/>
      <c r="B34" s="198"/>
      <c r="C34" s="209"/>
      <c r="D34" s="209"/>
      <c r="E34" s="234"/>
      <c r="F34" s="339"/>
      <c r="G34" s="339"/>
      <c r="H34" s="197"/>
      <c r="I34" s="129"/>
      <c r="J34" s="198"/>
      <c r="K34" s="209"/>
      <c r="L34" s="209"/>
      <c r="M34" s="209"/>
      <c r="N34" s="199"/>
      <c r="O34" s="210"/>
      <c r="P34" s="201"/>
      <c r="Q34" s="202"/>
      <c r="R34" s="203" t="str">
        <f t="shared" ref="R34:R53" si="19">IF(P34="","",P34-Q34)</f>
        <v/>
      </c>
      <c r="S34" s="326"/>
      <c r="T34" s="338"/>
      <c r="U34" s="10"/>
      <c r="V34" s="283"/>
      <c r="W34" s="129"/>
      <c r="X34" s="214"/>
      <c r="Y34" s="219"/>
      <c r="Z34" s="219"/>
      <c r="AA34" s="219"/>
      <c r="AB34" s="221"/>
      <c r="AC34" s="381"/>
      <c r="AD34" s="217"/>
      <c r="AE34" s="381"/>
      <c r="AF34" s="221"/>
    </row>
    <row r="35" ht="18.0" customHeight="1">
      <c r="A35" s="10"/>
      <c r="B35" s="198"/>
      <c r="C35" s="209"/>
      <c r="D35" s="209"/>
      <c r="E35" s="234"/>
      <c r="F35" s="339"/>
      <c r="G35" s="339"/>
      <c r="H35" s="201"/>
      <c r="I35" s="129"/>
      <c r="J35" s="198"/>
      <c r="K35" s="209"/>
      <c r="L35" s="209"/>
      <c r="M35" s="209"/>
      <c r="N35" s="199"/>
      <c r="O35" s="210"/>
      <c r="P35" s="201"/>
      <c r="Q35" s="202"/>
      <c r="R35" s="203" t="str">
        <f t="shared" si="19"/>
        <v/>
      </c>
      <c r="S35" s="326"/>
      <c r="T35" s="338"/>
      <c r="U35" s="10"/>
      <c r="V35" s="283"/>
      <c r="W35" s="129"/>
      <c r="X35" s="214"/>
      <c r="Y35" s="219"/>
      <c r="Z35" s="219"/>
      <c r="AA35" s="219"/>
      <c r="AB35" s="221"/>
      <c r="AC35" s="381"/>
      <c r="AD35" s="217"/>
      <c r="AE35" s="381"/>
      <c r="AF35" s="221"/>
    </row>
    <row r="36" ht="18.0" customHeight="1">
      <c r="A36" s="10"/>
      <c r="B36" s="198"/>
      <c r="C36" s="209"/>
      <c r="D36" s="209"/>
      <c r="E36" s="234"/>
      <c r="F36" s="339"/>
      <c r="G36" s="339"/>
      <c r="H36" s="201"/>
      <c r="I36" s="129"/>
      <c r="J36" s="198"/>
      <c r="K36" s="209"/>
      <c r="L36" s="209"/>
      <c r="M36" s="209"/>
      <c r="N36" s="199"/>
      <c r="O36" s="210"/>
      <c r="P36" s="201"/>
      <c r="Q36" s="202"/>
      <c r="R36" s="203" t="str">
        <f t="shared" si="19"/>
        <v/>
      </c>
      <c r="S36" s="326"/>
      <c r="T36" s="338"/>
      <c r="U36" s="10"/>
      <c r="V36" s="283"/>
      <c r="W36" s="129"/>
      <c r="X36" s="214"/>
      <c r="Y36" s="219"/>
      <c r="Z36" s="219"/>
      <c r="AA36" s="219"/>
      <c r="AB36" s="221"/>
      <c r="AC36" s="381"/>
      <c r="AD36" s="217"/>
      <c r="AE36" s="381"/>
      <c r="AF36" s="221"/>
    </row>
    <row r="37" ht="18.0" customHeight="1">
      <c r="A37" s="10"/>
      <c r="B37" s="198"/>
      <c r="C37" s="209"/>
      <c r="D37" s="209"/>
      <c r="E37" s="234"/>
      <c r="F37" s="339"/>
      <c r="G37" s="339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283"/>
      <c r="W37" s="129"/>
      <c r="X37" s="214"/>
      <c r="Y37" s="219"/>
      <c r="Z37" s="219"/>
      <c r="AA37" s="219"/>
      <c r="AB37" s="221"/>
      <c r="AC37" s="381"/>
      <c r="AD37" s="217"/>
      <c r="AE37" s="381"/>
      <c r="AF37" s="221"/>
    </row>
    <row r="38" ht="18.0" customHeight="1">
      <c r="A38" s="10"/>
      <c r="B38" s="198"/>
      <c r="C38" s="77"/>
      <c r="D38" s="77"/>
      <c r="E38" s="199"/>
      <c r="F38" s="210"/>
      <c r="G38" s="210"/>
      <c r="H38" s="201"/>
      <c r="I38" s="129"/>
      <c r="J38" s="198"/>
      <c r="K38" s="209"/>
      <c r="L38" s="209"/>
      <c r="M38" s="209"/>
      <c r="N38" s="199"/>
      <c r="O38" s="210"/>
      <c r="P38" s="201"/>
      <c r="Q38" s="202"/>
      <c r="R38" s="203" t="str">
        <f t="shared" si="19"/>
        <v/>
      </c>
      <c r="S38" s="326"/>
      <c r="T38" s="338"/>
      <c r="U38" s="10"/>
      <c r="V38" s="283"/>
      <c r="W38" s="129"/>
      <c r="X38" s="214"/>
      <c r="Y38" s="219"/>
      <c r="Z38" s="219"/>
      <c r="AA38" s="219"/>
      <c r="AB38" s="221"/>
      <c r="AC38" s="381"/>
      <c r="AD38" s="217"/>
      <c r="AE38" s="381"/>
      <c r="AF38" s="221"/>
    </row>
    <row r="39" ht="18.0" customHeight="1">
      <c r="A39" s="10"/>
      <c r="B39" s="198"/>
      <c r="C39" s="77"/>
      <c r="D39" s="77"/>
      <c r="E39" s="199"/>
      <c r="F39" s="210"/>
      <c r="G39" s="210"/>
      <c r="H39" s="201"/>
      <c r="I39" s="129"/>
      <c r="J39" s="198"/>
      <c r="K39" s="209"/>
      <c r="L39" s="209"/>
      <c r="M39" s="209"/>
      <c r="N39" s="199"/>
      <c r="O39" s="210"/>
      <c r="P39" s="201"/>
      <c r="Q39" s="202"/>
      <c r="R39" s="203" t="str">
        <f t="shared" si="19"/>
        <v/>
      </c>
      <c r="S39" s="326"/>
      <c r="T39" s="338"/>
      <c r="U39" s="10"/>
      <c r="V39" s="283"/>
      <c r="W39" s="129"/>
      <c r="X39" s="214"/>
      <c r="Y39" s="219"/>
      <c r="Z39" s="219"/>
      <c r="AA39" s="219"/>
      <c r="AB39" s="221"/>
      <c r="AC39" s="381"/>
      <c r="AD39" s="217"/>
      <c r="AE39" s="381"/>
      <c r="AF39" s="221"/>
    </row>
    <row r="40" ht="18.0" customHeight="1">
      <c r="A40" s="10"/>
      <c r="B40" s="198"/>
      <c r="C40" s="77"/>
      <c r="D40" s="77"/>
      <c r="E40" s="199"/>
      <c r="F40" s="210"/>
      <c r="G40" s="210"/>
      <c r="H40" s="201"/>
      <c r="I40" s="129"/>
      <c r="J40" s="198"/>
      <c r="K40" s="209"/>
      <c r="L40" s="209"/>
      <c r="M40" s="209"/>
      <c r="N40" s="199"/>
      <c r="O40" s="210"/>
      <c r="P40" s="202"/>
      <c r="Q40" s="202"/>
      <c r="R40" s="203" t="str">
        <f t="shared" si="19"/>
        <v/>
      </c>
      <c r="S40" s="326"/>
      <c r="T40" s="338"/>
      <c r="U40" s="10"/>
      <c r="V40" s="283"/>
      <c r="W40" s="129"/>
      <c r="X40" s="214"/>
      <c r="Y40" s="219"/>
      <c r="Z40" s="219"/>
      <c r="AA40" s="219"/>
      <c r="AB40" s="221"/>
      <c r="AC40" s="381"/>
      <c r="AD40" s="217"/>
      <c r="AE40" s="381"/>
      <c r="AF40" s="221"/>
    </row>
    <row r="41" ht="18.0" customHeight="1">
      <c r="A41" s="10"/>
      <c r="B41" s="198"/>
      <c r="C41" s="77"/>
      <c r="D41" s="77"/>
      <c r="E41" s="199"/>
      <c r="F41" s="210"/>
      <c r="G41" s="210"/>
      <c r="H41" s="201"/>
      <c r="I41" s="129"/>
      <c r="J41" s="198"/>
      <c r="K41" s="209"/>
      <c r="L41" s="209"/>
      <c r="M41" s="209"/>
      <c r="N41" s="199"/>
      <c r="O41" s="210"/>
      <c r="P41" s="202"/>
      <c r="Q41" s="202"/>
      <c r="R41" s="203" t="str">
        <f t="shared" si="19"/>
        <v/>
      </c>
      <c r="S41" s="326"/>
      <c r="T41" s="338"/>
      <c r="U41" s="10"/>
      <c r="V41" s="283"/>
      <c r="W41" s="129"/>
      <c r="X41" s="214"/>
      <c r="Y41" s="219"/>
      <c r="Z41" s="219"/>
      <c r="AA41" s="219"/>
      <c r="AB41" s="221"/>
      <c r="AC41" s="381"/>
      <c r="AD41" s="217"/>
      <c r="AE41" s="381"/>
      <c r="AF41" s="221"/>
    </row>
    <row r="42" ht="18.0" customHeight="1">
      <c r="A42" s="10"/>
      <c r="B42" s="198"/>
      <c r="C42" s="77"/>
      <c r="D42" s="77"/>
      <c r="E42" s="199"/>
      <c r="F42" s="210"/>
      <c r="G42" s="210"/>
      <c r="H42" s="201"/>
      <c r="I42" s="129"/>
      <c r="J42" s="198"/>
      <c r="K42" s="209"/>
      <c r="L42" s="209"/>
      <c r="M42" s="209"/>
      <c r="N42" s="199"/>
      <c r="O42" s="210"/>
      <c r="P42" s="202"/>
      <c r="Q42" s="202"/>
      <c r="R42" s="203" t="str">
        <f t="shared" si="19"/>
        <v/>
      </c>
      <c r="S42" s="201"/>
      <c r="T42" s="338"/>
      <c r="U42" s="10"/>
      <c r="V42" s="283"/>
      <c r="W42" s="129"/>
      <c r="X42" s="214"/>
      <c r="Y42" s="219"/>
      <c r="Z42" s="219"/>
      <c r="AA42" s="219"/>
      <c r="AB42" s="221"/>
      <c r="AC42" s="381"/>
      <c r="AD42" s="217"/>
      <c r="AE42" s="381"/>
      <c r="AF42" s="221"/>
    </row>
    <row r="43" ht="18.0" customHeight="1">
      <c r="A43" s="10"/>
      <c r="B43" s="198"/>
      <c r="C43" s="77"/>
      <c r="D43" s="77"/>
      <c r="E43" s="199"/>
      <c r="F43" s="210"/>
      <c r="G43" s="210"/>
      <c r="H43" s="201"/>
      <c r="I43" s="129"/>
      <c r="J43" s="198"/>
      <c r="K43" s="209"/>
      <c r="L43" s="209"/>
      <c r="M43" s="209"/>
      <c r="N43" s="199"/>
      <c r="O43" s="339"/>
      <c r="P43" s="382"/>
      <c r="Q43" s="382"/>
      <c r="R43" s="203" t="str">
        <f t="shared" si="19"/>
        <v/>
      </c>
      <c r="S43" s="201"/>
      <c r="T43" s="338"/>
      <c r="U43" s="10"/>
      <c r="V43" s="283"/>
      <c r="W43" s="129"/>
      <c r="X43" s="214"/>
      <c r="Y43" s="219"/>
      <c r="Z43" s="219"/>
      <c r="AA43" s="219"/>
      <c r="AB43" s="221"/>
      <c r="AC43" s="381"/>
      <c r="AD43" s="217"/>
      <c r="AE43" s="381"/>
      <c r="AF43" s="221"/>
    </row>
    <row r="44" ht="18.0" customHeight="1">
      <c r="A44" s="10"/>
      <c r="B44" s="198"/>
      <c r="C44" s="77"/>
      <c r="D44" s="77"/>
      <c r="E44" s="199"/>
      <c r="F44" s="210"/>
      <c r="G44" s="210"/>
      <c r="H44" s="201"/>
      <c r="I44" s="129"/>
      <c r="J44" s="198"/>
      <c r="K44" s="209"/>
      <c r="L44" s="209"/>
      <c r="M44" s="209"/>
      <c r="N44" s="199"/>
      <c r="O44" s="210"/>
      <c r="P44" s="202"/>
      <c r="Q44" s="202"/>
      <c r="R44" s="203" t="str">
        <f t="shared" si="19"/>
        <v/>
      </c>
      <c r="S44" s="201"/>
      <c r="T44" s="338"/>
      <c r="U44" s="10"/>
      <c r="V44" s="283"/>
      <c r="W44" s="129"/>
      <c r="X44" s="214"/>
      <c r="Y44" s="219"/>
      <c r="Z44" s="219"/>
      <c r="AA44" s="219"/>
      <c r="AB44" s="221"/>
      <c r="AC44" s="381"/>
      <c r="AD44" s="217"/>
      <c r="AE44" s="381"/>
      <c r="AF44" s="221"/>
    </row>
    <row r="45" ht="18.0" customHeight="1">
      <c r="A45" s="10"/>
      <c r="B45" s="198"/>
      <c r="C45" s="77"/>
      <c r="D45" s="77"/>
      <c r="E45" s="199"/>
      <c r="F45" s="210"/>
      <c r="G45" s="210"/>
      <c r="H45" s="201"/>
      <c r="I45" s="129"/>
      <c r="J45" s="19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201"/>
      <c r="T45" s="338"/>
      <c r="U45" s="10"/>
      <c r="V45" s="283"/>
      <c r="W45" s="129"/>
      <c r="X45" s="214"/>
      <c r="Y45" s="219"/>
      <c r="Z45" s="219"/>
      <c r="AA45" s="219"/>
      <c r="AB45" s="221"/>
      <c r="AC45" s="381"/>
      <c r="AD45" s="217"/>
      <c r="AE45" s="381"/>
      <c r="AF45" s="221"/>
    </row>
    <row r="46" ht="18.0" customHeight="1">
      <c r="A46" s="10"/>
      <c r="B46" s="198"/>
      <c r="C46" s="77"/>
      <c r="D46" s="77"/>
      <c r="E46" s="199"/>
      <c r="F46" s="210"/>
      <c r="G46" s="210"/>
      <c r="H46" s="201"/>
      <c r="I46" s="129"/>
      <c r="J46" s="213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201"/>
      <c r="T46" s="338"/>
      <c r="U46" s="10"/>
      <c r="V46" s="283"/>
      <c r="W46" s="129"/>
      <c r="X46" s="214"/>
      <c r="Y46" s="219"/>
      <c r="Z46" s="219"/>
      <c r="AA46" s="219"/>
      <c r="AB46" s="221"/>
      <c r="AC46" s="381"/>
      <c r="AD46" s="217"/>
      <c r="AE46" s="381"/>
      <c r="AF46" s="221"/>
    </row>
    <row r="47" ht="18.0" customHeight="1">
      <c r="A47" s="10"/>
      <c r="B47" s="198"/>
      <c r="C47" s="77"/>
      <c r="D47" s="77"/>
      <c r="E47" s="199"/>
      <c r="F47" s="210"/>
      <c r="G47" s="210"/>
      <c r="H47" s="201"/>
      <c r="I47" s="129"/>
      <c r="J47" s="213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201"/>
      <c r="T47" s="338"/>
      <c r="U47" s="10"/>
      <c r="V47" s="283"/>
      <c r="W47" s="129"/>
      <c r="X47" s="214"/>
      <c r="Y47" s="219"/>
      <c r="Z47" s="219"/>
      <c r="AA47" s="219"/>
      <c r="AB47" s="221"/>
      <c r="AC47" s="381"/>
      <c r="AD47" s="217"/>
      <c r="AE47" s="381"/>
      <c r="AF47" s="221"/>
    </row>
    <row r="48" ht="18.0" customHeight="1">
      <c r="A48" s="10"/>
      <c r="B48" s="198"/>
      <c r="C48" s="77"/>
      <c r="D48" s="77"/>
      <c r="E48" s="199"/>
      <c r="F48" s="210"/>
      <c r="G48" s="21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201"/>
      <c r="T48" s="338"/>
      <c r="U48" s="10"/>
      <c r="V48" s="283"/>
      <c r="W48" s="129"/>
      <c r="X48" s="214"/>
      <c r="Y48" s="219"/>
      <c r="Z48" s="219"/>
      <c r="AA48" s="219"/>
      <c r="AB48" s="221"/>
      <c r="AC48" s="381"/>
      <c r="AD48" s="217"/>
      <c r="AE48" s="381"/>
      <c r="AF48" s="221"/>
    </row>
    <row r="49" ht="18.0" customHeight="1">
      <c r="A49" s="10"/>
      <c r="B49" s="198"/>
      <c r="C49" s="77"/>
      <c r="D49" s="77"/>
      <c r="E49" s="199"/>
      <c r="F49" s="210"/>
      <c r="G49" s="21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201"/>
      <c r="T49" s="338"/>
      <c r="U49" s="10"/>
      <c r="V49" s="283"/>
      <c r="W49" s="129"/>
      <c r="X49" s="214"/>
      <c r="Y49" s="219"/>
      <c r="Z49" s="219"/>
      <c r="AA49" s="219"/>
      <c r="AB49" s="221"/>
      <c r="AC49" s="381"/>
      <c r="AD49" s="217"/>
      <c r="AE49" s="381"/>
      <c r="AF49" s="221"/>
    </row>
    <row r="50" ht="18.0" customHeight="1">
      <c r="A50" s="10"/>
      <c r="B50" s="198"/>
      <c r="C50" s="77"/>
      <c r="D50" s="77"/>
      <c r="E50" s="199"/>
      <c r="F50" s="210"/>
      <c r="G50" s="21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201"/>
      <c r="T50" s="338"/>
      <c r="U50" s="10"/>
      <c r="V50" s="283"/>
      <c r="W50" s="129"/>
      <c r="X50" s="214"/>
      <c r="Y50" s="219"/>
      <c r="Z50" s="219"/>
      <c r="AA50" s="219"/>
      <c r="AB50" s="221"/>
      <c r="AC50" s="381"/>
      <c r="AD50" s="217"/>
      <c r="AE50" s="381"/>
      <c r="AF50" s="221"/>
    </row>
    <row r="51" ht="18.0" customHeight="1">
      <c r="A51" s="10"/>
      <c r="B51" s="198"/>
      <c r="C51" s="77"/>
      <c r="D51" s="77"/>
      <c r="E51" s="199"/>
      <c r="F51" s="210"/>
      <c r="G51" s="21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201"/>
      <c r="T51" s="338"/>
      <c r="U51" s="10"/>
      <c r="V51" s="283"/>
      <c r="W51" s="129"/>
      <c r="X51" s="214"/>
      <c r="Y51" s="219"/>
      <c r="Z51" s="219"/>
      <c r="AA51" s="219"/>
      <c r="AB51" s="221"/>
      <c r="AC51" s="381"/>
      <c r="AD51" s="217"/>
      <c r="AE51" s="381"/>
      <c r="AF51" s="221"/>
    </row>
    <row r="52" ht="18.0" customHeight="1">
      <c r="A52" s="10"/>
      <c r="B52" s="198"/>
      <c r="C52" s="77"/>
      <c r="D52" s="77"/>
      <c r="E52" s="199"/>
      <c r="F52" s="210"/>
      <c r="G52" s="21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201"/>
      <c r="T52" s="338"/>
      <c r="U52" s="10"/>
      <c r="V52" s="283"/>
      <c r="W52" s="129"/>
      <c r="X52" s="214"/>
      <c r="Y52" s="219"/>
      <c r="Z52" s="219"/>
      <c r="AA52" s="219"/>
      <c r="AB52" s="221"/>
      <c r="AC52" s="381"/>
      <c r="AD52" s="217"/>
      <c r="AE52" s="381"/>
      <c r="AF52" s="221"/>
    </row>
    <row r="53" ht="18.0" customHeight="1">
      <c r="A53" s="10"/>
      <c r="B53" s="198"/>
      <c r="C53" s="77"/>
      <c r="D53" s="77"/>
      <c r="E53" s="199"/>
      <c r="F53" s="210"/>
      <c r="G53" s="21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201"/>
      <c r="T53" s="338"/>
      <c r="U53" s="10"/>
      <c r="V53" s="283"/>
      <c r="W53" s="129"/>
      <c r="X53" s="214"/>
      <c r="Y53" s="219"/>
      <c r="Z53" s="219"/>
      <c r="AA53" s="219"/>
      <c r="AB53" s="221"/>
      <c r="AC53" s="381"/>
      <c r="AD53" s="217"/>
      <c r="AE53" s="381"/>
      <c r="AF53" s="221"/>
    </row>
    <row r="54" ht="18.0" customHeight="1">
      <c r="A54" s="10"/>
      <c r="B54" s="214"/>
      <c r="C54" s="215"/>
      <c r="D54" s="215"/>
      <c r="E54" s="216"/>
      <c r="F54" s="216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283"/>
      <c r="W54" s="129"/>
      <c r="X54" s="214"/>
      <c r="Y54" s="219"/>
      <c r="Z54" s="219"/>
      <c r="AA54" s="219"/>
      <c r="AB54" s="221"/>
      <c r="AC54" s="284"/>
      <c r="AD54" s="217"/>
      <c r="AE54" s="283"/>
      <c r="AF54" s="221"/>
    </row>
    <row r="55" ht="19.5" customHeight="1">
      <c r="A55" s="10"/>
      <c r="B55" s="214"/>
      <c r="C55" s="219"/>
      <c r="D55" s="219"/>
      <c r="E55" s="221"/>
      <c r="F55" s="221"/>
      <c r="G55" s="221"/>
      <c r="H55" s="217"/>
      <c r="I55" s="129"/>
      <c r="J55" s="214"/>
      <c r="K55" s="222" t="s">
        <v>191</v>
      </c>
      <c r="L55" s="223">
        <f>'예산'!J40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283"/>
      <c r="W55" s="129"/>
      <c r="X55" s="10"/>
      <c r="Y55" s="222"/>
      <c r="Z55" s="383"/>
      <c r="AA55" s="223"/>
      <c r="AB55" s="221"/>
      <c r="AC55" s="284"/>
      <c r="AD55" s="217"/>
      <c r="AE55" s="283"/>
      <c r="AF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7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47"/>
      <c r="U56" s="10"/>
      <c r="V56" s="323"/>
      <c r="W56" s="12"/>
      <c r="X56" s="299"/>
      <c r="Y56" s="222"/>
      <c r="Z56" s="383"/>
      <c r="AA56" s="223"/>
      <c r="AB56" s="294"/>
      <c r="AC56" s="334"/>
      <c r="AD56" s="134"/>
      <c r="AE56" s="323"/>
      <c r="AF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324"/>
      <c r="W57" s="12"/>
      <c r="X57" s="229"/>
      <c r="Y57" s="229"/>
      <c r="Z57" s="229"/>
      <c r="AA57" s="229"/>
      <c r="AB57" s="229"/>
      <c r="AC57" s="335"/>
      <c r="AD57" s="229"/>
      <c r="AE57" s="324"/>
      <c r="AF57" s="229"/>
    </row>
    <row r="58" ht="18.0" customHeight="1">
      <c r="A58" s="10"/>
      <c r="B58" s="198"/>
      <c r="C58" s="77"/>
      <c r="D58" s="77"/>
      <c r="E58" s="204"/>
      <c r="F58" s="205"/>
      <c r="G58" s="337"/>
      <c r="H58" s="201"/>
      <c r="I58" s="129"/>
      <c r="J58" s="198"/>
      <c r="K58" s="209"/>
      <c r="L58" s="209"/>
      <c r="M58" s="209"/>
      <c r="N58" s="204"/>
      <c r="O58" s="235"/>
      <c r="P58" s="375"/>
      <c r="Q58" s="375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381"/>
      <c r="W58" s="129"/>
      <c r="X58" s="214"/>
      <c r="Y58" s="219"/>
      <c r="Z58" s="219"/>
      <c r="AA58" s="219"/>
      <c r="AB58" s="221"/>
      <c r="AC58" s="381"/>
      <c r="AD58" s="217"/>
      <c r="AE58" s="381"/>
      <c r="AF58" s="221"/>
    </row>
    <row r="59" ht="18.0" customHeight="1">
      <c r="A59" s="10"/>
      <c r="B59" s="198"/>
      <c r="C59" s="77"/>
      <c r="D59" s="77"/>
      <c r="E59" s="199"/>
      <c r="F59" s="210"/>
      <c r="G59" s="200"/>
      <c r="H59" s="201"/>
      <c r="I59" s="129"/>
      <c r="J59" s="198"/>
      <c r="K59" s="209"/>
      <c r="L59" s="209"/>
      <c r="M59" s="209"/>
      <c r="N59" s="234"/>
      <c r="O59" s="235"/>
      <c r="P59" s="244"/>
      <c r="Q59" s="212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381"/>
      <c r="W59" s="129"/>
      <c r="X59" s="214"/>
      <c r="Y59" s="219"/>
      <c r="Z59" s="219"/>
      <c r="AA59" s="219"/>
      <c r="AB59" s="221"/>
      <c r="AC59" s="381"/>
      <c r="AD59" s="217"/>
      <c r="AE59" s="381"/>
      <c r="AF59" s="221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198"/>
      <c r="K60" s="77"/>
      <c r="L60" s="77"/>
      <c r="M60" s="77"/>
      <c r="N60" s="199"/>
      <c r="O60" s="235"/>
      <c r="P60" s="244"/>
      <c r="Q60" s="212"/>
      <c r="R60" s="238" t="str">
        <f t="shared" si="20"/>
        <v/>
      </c>
      <c r="S60" s="238" t="str">
        <f t="shared" si="21"/>
        <v/>
      </c>
      <c r="T60" s="199"/>
      <c r="U60" s="10"/>
      <c r="V60" s="381"/>
      <c r="W60" s="129"/>
      <c r="X60" s="214"/>
      <c r="Y60" s="219"/>
      <c r="Z60" s="219"/>
      <c r="AA60" s="219"/>
      <c r="AB60" s="221"/>
      <c r="AC60" s="381"/>
      <c r="AD60" s="217"/>
      <c r="AE60" s="381"/>
      <c r="AF60" s="221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198"/>
      <c r="K61" s="77"/>
      <c r="L61" s="77"/>
      <c r="M61" s="77"/>
      <c r="N61" s="199"/>
      <c r="O61" s="235"/>
      <c r="P61" s="244"/>
      <c r="Q61" s="212"/>
      <c r="R61" s="238" t="str">
        <f t="shared" si="20"/>
        <v/>
      </c>
      <c r="S61" s="238" t="str">
        <f t="shared" si="21"/>
        <v/>
      </c>
      <c r="T61" s="234"/>
      <c r="U61" s="10"/>
      <c r="V61" s="381"/>
      <c r="W61" s="129"/>
      <c r="X61" s="214"/>
      <c r="Y61" s="219"/>
      <c r="Z61" s="219"/>
      <c r="AA61" s="219"/>
      <c r="AB61" s="221"/>
      <c r="AC61" s="381"/>
      <c r="AD61" s="217"/>
      <c r="AE61" s="381"/>
      <c r="AF61" s="221"/>
    </row>
    <row r="62" ht="18.0" customHeight="1">
      <c r="A62" s="10"/>
      <c r="B62" s="198"/>
      <c r="C62" s="77"/>
      <c r="D62" s="77"/>
      <c r="E62" s="199"/>
      <c r="F62" s="210"/>
      <c r="G62" s="200"/>
      <c r="H62" s="201"/>
      <c r="I62" s="129"/>
      <c r="J62" s="198"/>
      <c r="K62" s="209"/>
      <c r="L62" s="209"/>
      <c r="M62" s="209"/>
      <c r="N62" s="234"/>
      <c r="O62" s="235"/>
      <c r="P62" s="244"/>
      <c r="Q62" s="212"/>
      <c r="R62" s="238" t="str">
        <f t="shared" si="20"/>
        <v/>
      </c>
      <c r="S62" s="238" t="str">
        <f t="shared" si="21"/>
        <v/>
      </c>
      <c r="T62" s="199"/>
      <c r="U62" s="10"/>
      <c r="V62" s="381"/>
      <c r="W62" s="129"/>
      <c r="X62" s="214"/>
      <c r="Y62" s="219"/>
      <c r="Z62" s="219"/>
      <c r="AA62" s="219"/>
      <c r="AB62" s="221"/>
      <c r="AC62" s="381"/>
      <c r="AD62" s="217"/>
      <c r="AE62" s="381"/>
      <c r="AF62" s="221"/>
    </row>
    <row r="63" ht="18.0" customHeight="1">
      <c r="A63" s="10"/>
      <c r="B63" s="198"/>
      <c r="C63" s="77"/>
      <c r="D63" s="77"/>
      <c r="E63" s="199"/>
      <c r="F63" s="210"/>
      <c r="G63" s="200"/>
      <c r="H63" s="201"/>
      <c r="I63" s="129"/>
      <c r="J63" s="198"/>
      <c r="K63" s="77"/>
      <c r="L63" s="77"/>
      <c r="M63" s="77"/>
      <c r="N63" s="199"/>
      <c r="O63" s="235"/>
      <c r="P63" s="244"/>
      <c r="Q63" s="212"/>
      <c r="R63" s="238" t="str">
        <f t="shared" si="20"/>
        <v/>
      </c>
      <c r="S63" s="238" t="str">
        <f t="shared" si="21"/>
        <v/>
      </c>
      <c r="T63" s="234"/>
      <c r="U63" s="10"/>
      <c r="V63" s="381"/>
      <c r="W63" s="129"/>
      <c r="X63" s="214"/>
      <c r="Y63" s="219"/>
      <c r="Z63" s="219"/>
      <c r="AA63" s="219"/>
      <c r="AB63" s="221"/>
      <c r="AC63" s="381"/>
      <c r="AD63" s="217"/>
      <c r="AE63" s="381"/>
      <c r="AF63" s="221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198"/>
      <c r="K64" s="209"/>
      <c r="L64" s="209"/>
      <c r="M64" s="209"/>
      <c r="N64" s="234"/>
      <c r="O64" s="235"/>
      <c r="P64" s="244"/>
      <c r="Q64" s="212"/>
      <c r="R64" s="238" t="str">
        <f t="shared" si="20"/>
        <v/>
      </c>
      <c r="S64" s="238" t="str">
        <f t="shared" si="21"/>
        <v/>
      </c>
      <c r="T64" s="199"/>
      <c r="U64" s="10"/>
      <c r="V64" s="381"/>
      <c r="W64" s="129"/>
      <c r="X64" s="214"/>
      <c r="Y64" s="219"/>
      <c r="Z64" s="219"/>
      <c r="AA64" s="219"/>
      <c r="AB64" s="221"/>
      <c r="AC64" s="381"/>
      <c r="AD64" s="217"/>
      <c r="AE64" s="381"/>
      <c r="AF64" s="221"/>
    </row>
    <row r="65" ht="18.0" customHeight="1">
      <c r="A65" s="10"/>
      <c r="B65" s="198"/>
      <c r="C65" s="77"/>
      <c r="D65" s="77"/>
      <c r="E65" s="199"/>
      <c r="F65" s="210"/>
      <c r="G65" s="200"/>
      <c r="H65" s="201"/>
      <c r="I65" s="129"/>
      <c r="J65" s="198"/>
      <c r="K65" s="209"/>
      <c r="L65" s="209"/>
      <c r="M65" s="209"/>
      <c r="N65" s="234"/>
      <c r="O65" s="235"/>
      <c r="P65" s="243"/>
      <c r="Q65" s="237"/>
      <c r="R65" s="238" t="str">
        <f t="shared" si="20"/>
        <v/>
      </c>
      <c r="S65" s="238" t="str">
        <f t="shared" si="21"/>
        <v/>
      </c>
      <c r="T65" s="234"/>
      <c r="U65" s="10"/>
      <c r="V65" s="381"/>
      <c r="W65" s="129"/>
      <c r="X65" s="214"/>
      <c r="Y65" s="219"/>
      <c r="Z65" s="219"/>
      <c r="AA65" s="219"/>
      <c r="AB65" s="221"/>
      <c r="AC65" s="381"/>
      <c r="AD65" s="217"/>
      <c r="AE65" s="381"/>
      <c r="AF65" s="221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198"/>
      <c r="K66" s="209"/>
      <c r="L66" s="209"/>
      <c r="M66" s="209"/>
      <c r="N66" s="234"/>
      <c r="O66" s="235"/>
      <c r="P66" s="243"/>
      <c r="Q66" s="237"/>
      <c r="R66" s="238" t="str">
        <f t="shared" si="20"/>
        <v/>
      </c>
      <c r="S66" s="238" t="str">
        <f t="shared" si="21"/>
        <v/>
      </c>
      <c r="T66" s="234"/>
      <c r="U66" s="10"/>
      <c r="V66" s="381"/>
      <c r="W66" s="129"/>
      <c r="X66" s="214"/>
      <c r="Y66" s="219"/>
      <c r="Z66" s="219"/>
      <c r="AA66" s="219"/>
      <c r="AB66" s="221"/>
      <c r="AC66" s="381"/>
      <c r="AD66" s="217"/>
      <c r="AE66" s="381"/>
      <c r="AF66" s="221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198"/>
      <c r="K67" s="209"/>
      <c r="L67" s="209"/>
      <c r="M67" s="209"/>
      <c r="N67" s="234"/>
      <c r="O67" s="235"/>
      <c r="P67" s="243"/>
      <c r="Q67" s="237"/>
      <c r="R67" s="238" t="str">
        <f t="shared" si="20"/>
        <v/>
      </c>
      <c r="S67" s="238" t="str">
        <f t="shared" si="21"/>
        <v/>
      </c>
      <c r="T67" s="234"/>
      <c r="U67" s="10"/>
      <c r="V67" s="381"/>
      <c r="W67" s="129"/>
      <c r="X67" s="214"/>
      <c r="Y67" s="219"/>
      <c r="Z67" s="219"/>
      <c r="AA67" s="219"/>
      <c r="AB67" s="221"/>
      <c r="AC67" s="381"/>
      <c r="AD67" s="217"/>
      <c r="AE67" s="381"/>
      <c r="AF67" s="221"/>
    </row>
    <row r="68" ht="18.0" customHeight="1">
      <c r="A68" s="10"/>
      <c r="B68" s="198"/>
      <c r="C68" s="77"/>
      <c r="D68" s="77"/>
      <c r="E68" s="199"/>
      <c r="F68" s="210"/>
      <c r="G68" s="200"/>
      <c r="H68" s="201"/>
      <c r="I68" s="129"/>
      <c r="J68" s="198"/>
      <c r="K68" s="209"/>
      <c r="L68" s="209"/>
      <c r="M68" s="209"/>
      <c r="N68" s="234"/>
      <c r="O68" s="235"/>
      <c r="P68" s="243"/>
      <c r="Q68" s="237"/>
      <c r="R68" s="238" t="str">
        <f t="shared" si="20"/>
        <v/>
      </c>
      <c r="S68" s="238" t="str">
        <f t="shared" si="21"/>
        <v/>
      </c>
      <c r="T68" s="234"/>
      <c r="U68" s="10"/>
      <c r="V68" s="381"/>
      <c r="W68" s="129"/>
      <c r="X68" s="214"/>
      <c r="Y68" s="219"/>
      <c r="Z68" s="219"/>
      <c r="AA68" s="219"/>
      <c r="AB68" s="221"/>
      <c r="AC68" s="381"/>
      <c r="AD68" s="217"/>
      <c r="AE68" s="381"/>
      <c r="AF68" s="221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198"/>
      <c r="K69" s="209"/>
      <c r="L69" s="209"/>
      <c r="M69" s="209"/>
      <c r="N69" s="234"/>
      <c r="O69" s="235"/>
      <c r="P69" s="243"/>
      <c r="Q69" s="237"/>
      <c r="R69" s="238" t="str">
        <f t="shared" si="20"/>
        <v/>
      </c>
      <c r="S69" s="238" t="str">
        <f t="shared" si="21"/>
        <v/>
      </c>
      <c r="T69" s="234"/>
      <c r="U69" s="10"/>
      <c r="V69" s="381"/>
      <c r="W69" s="129"/>
      <c r="X69" s="214"/>
      <c r="Y69" s="219"/>
      <c r="Z69" s="219"/>
      <c r="AA69" s="219"/>
      <c r="AB69" s="221"/>
      <c r="AC69" s="381"/>
      <c r="AD69" s="217"/>
      <c r="AE69" s="381"/>
      <c r="AF69" s="221"/>
    </row>
    <row r="70" ht="18.0" customHeight="1">
      <c r="A70" s="10"/>
      <c r="B70" s="198"/>
      <c r="C70" s="77"/>
      <c r="D70" s="77"/>
      <c r="E70" s="199"/>
      <c r="F70" s="210"/>
      <c r="G70" s="200"/>
      <c r="H70" s="201"/>
      <c r="I70" s="129"/>
      <c r="J70" s="198"/>
      <c r="K70" s="209"/>
      <c r="L70" s="209"/>
      <c r="M70" s="209"/>
      <c r="N70" s="234"/>
      <c r="O70" s="235"/>
      <c r="P70" s="243"/>
      <c r="Q70" s="237"/>
      <c r="R70" s="238" t="str">
        <f t="shared" si="20"/>
        <v/>
      </c>
      <c r="S70" s="238" t="str">
        <f t="shared" si="21"/>
        <v/>
      </c>
      <c r="T70" s="234"/>
      <c r="U70" s="10"/>
      <c r="V70" s="381"/>
      <c r="W70" s="129"/>
      <c r="X70" s="214"/>
      <c r="Y70" s="219"/>
      <c r="Z70" s="219"/>
      <c r="AA70" s="219"/>
      <c r="AB70" s="221"/>
      <c r="AC70" s="381"/>
      <c r="AD70" s="217"/>
      <c r="AE70" s="381"/>
      <c r="AF70" s="221"/>
    </row>
    <row r="71" ht="18.0" customHeight="1">
      <c r="A71" s="10"/>
      <c r="B71" s="198"/>
      <c r="C71" s="77"/>
      <c r="D71" s="77"/>
      <c r="E71" s="199"/>
      <c r="F71" s="210"/>
      <c r="G71" s="200"/>
      <c r="H71" s="201"/>
      <c r="I71" s="129"/>
      <c r="J71" s="198"/>
      <c r="K71" s="209"/>
      <c r="L71" s="209"/>
      <c r="M71" s="209"/>
      <c r="N71" s="234"/>
      <c r="O71" s="235"/>
      <c r="P71" s="243"/>
      <c r="Q71" s="237"/>
      <c r="R71" s="238" t="str">
        <f t="shared" si="20"/>
        <v/>
      </c>
      <c r="S71" s="238" t="str">
        <f t="shared" si="21"/>
        <v/>
      </c>
      <c r="T71" s="234"/>
      <c r="U71" s="10"/>
      <c r="V71" s="381"/>
      <c r="W71" s="129"/>
      <c r="X71" s="214"/>
      <c r="Y71" s="219"/>
      <c r="Z71" s="219"/>
      <c r="AA71" s="219"/>
      <c r="AB71" s="221"/>
      <c r="AC71" s="381"/>
      <c r="AD71" s="217"/>
      <c r="AE71" s="381"/>
      <c r="AF71" s="221"/>
    </row>
    <row r="72" ht="18.0" customHeight="1">
      <c r="A72" s="10"/>
      <c r="B72" s="198"/>
      <c r="C72" s="77"/>
      <c r="D72" s="77"/>
      <c r="E72" s="199"/>
      <c r="F72" s="210"/>
      <c r="G72" s="200"/>
      <c r="H72" s="201"/>
      <c r="I72" s="129"/>
      <c r="J72" s="198"/>
      <c r="K72" s="209"/>
      <c r="L72" s="209"/>
      <c r="M72" s="209"/>
      <c r="N72" s="234"/>
      <c r="O72" s="235"/>
      <c r="P72" s="243"/>
      <c r="Q72" s="237"/>
      <c r="R72" s="238" t="str">
        <f t="shared" si="20"/>
        <v/>
      </c>
      <c r="S72" s="238" t="str">
        <f t="shared" si="21"/>
        <v/>
      </c>
      <c r="T72" s="234"/>
      <c r="U72" s="10"/>
      <c r="V72" s="381"/>
      <c r="W72" s="129"/>
      <c r="X72" s="214"/>
      <c r="Y72" s="219"/>
      <c r="Z72" s="219"/>
      <c r="AA72" s="219"/>
      <c r="AB72" s="221"/>
      <c r="AC72" s="381"/>
      <c r="AD72" s="217"/>
      <c r="AE72" s="381"/>
      <c r="AF72" s="221"/>
    </row>
    <row r="73" ht="18.0" customHeight="1">
      <c r="A73" s="10"/>
      <c r="B73" s="198"/>
      <c r="C73" s="77"/>
      <c r="D73" s="77"/>
      <c r="E73" s="199"/>
      <c r="F73" s="210"/>
      <c r="G73" s="200"/>
      <c r="H73" s="201"/>
      <c r="I73" s="129"/>
      <c r="J73" s="198"/>
      <c r="K73" s="209"/>
      <c r="L73" s="209"/>
      <c r="M73" s="209"/>
      <c r="N73" s="234"/>
      <c r="O73" s="235"/>
      <c r="P73" s="243"/>
      <c r="Q73" s="237"/>
      <c r="R73" s="238" t="str">
        <f t="shared" si="20"/>
        <v/>
      </c>
      <c r="S73" s="238" t="str">
        <f t="shared" si="21"/>
        <v/>
      </c>
      <c r="T73" s="234"/>
      <c r="U73" s="10"/>
      <c r="V73" s="381"/>
      <c r="W73" s="129"/>
      <c r="X73" s="214"/>
      <c r="Y73" s="219"/>
      <c r="Z73" s="219"/>
      <c r="AA73" s="219"/>
      <c r="AB73" s="221"/>
      <c r="AC73" s="381"/>
      <c r="AD73" s="217"/>
      <c r="AE73" s="381"/>
      <c r="AF73" s="221"/>
    </row>
    <row r="74" ht="18.0" customHeight="1">
      <c r="A74" s="10"/>
      <c r="B74" s="198"/>
      <c r="C74" s="77"/>
      <c r="D74" s="77"/>
      <c r="E74" s="199"/>
      <c r="F74" s="210"/>
      <c r="G74" s="200"/>
      <c r="H74" s="201"/>
      <c r="I74" s="129"/>
      <c r="J74" s="198"/>
      <c r="K74" s="209"/>
      <c r="L74" s="209"/>
      <c r="M74" s="209"/>
      <c r="N74" s="234"/>
      <c r="O74" s="235"/>
      <c r="P74" s="243"/>
      <c r="Q74" s="237"/>
      <c r="R74" s="238" t="str">
        <f t="shared" si="20"/>
        <v/>
      </c>
      <c r="S74" s="238" t="str">
        <f t="shared" si="21"/>
        <v/>
      </c>
      <c r="T74" s="234"/>
      <c r="U74" s="10"/>
      <c r="V74" s="381"/>
      <c r="W74" s="129"/>
      <c r="X74" s="214"/>
      <c r="Y74" s="219"/>
      <c r="Z74" s="219"/>
      <c r="AA74" s="219"/>
      <c r="AB74" s="221"/>
      <c r="AC74" s="381"/>
      <c r="AD74" s="217"/>
      <c r="AE74" s="381"/>
      <c r="AF74" s="221"/>
    </row>
    <row r="75" ht="18.0" customHeight="1">
      <c r="A75" s="10"/>
      <c r="B75" s="198"/>
      <c r="C75" s="77"/>
      <c r="D75" s="77"/>
      <c r="E75" s="199"/>
      <c r="F75" s="210"/>
      <c r="G75" s="200"/>
      <c r="H75" s="201"/>
      <c r="I75" s="129"/>
      <c r="J75" s="198"/>
      <c r="K75" s="209"/>
      <c r="L75" s="209"/>
      <c r="M75" s="209"/>
      <c r="N75" s="234"/>
      <c r="O75" s="235"/>
      <c r="P75" s="243"/>
      <c r="Q75" s="237"/>
      <c r="R75" s="238" t="str">
        <f t="shared" si="20"/>
        <v/>
      </c>
      <c r="S75" s="238" t="str">
        <f t="shared" si="21"/>
        <v/>
      </c>
      <c r="T75" s="234"/>
      <c r="U75" s="10"/>
      <c r="V75" s="381"/>
      <c r="W75" s="129"/>
      <c r="X75" s="214"/>
      <c r="Y75" s="219"/>
      <c r="Z75" s="219"/>
      <c r="AA75" s="219"/>
      <c r="AB75" s="221"/>
      <c r="AC75" s="381"/>
      <c r="AD75" s="217"/>
      <c r="AE75" s="381"/>
      <c r="AF75" s="221"/>
    </row>
    <row r="76" ht="18.0" customHeight="1">
      <c r="A76" s="10"/>
      <c r="B76" s="198"/>
      <c r="C76" s="77"/>
      <c r="D76" s="77"/>
      <c r="E76" s="199"/>
      <c r="F76" s="210"/>
      <c r="G76" s="200"/>
      <c r="H76" s="201"/>
      <c r="I76" s="129"/>
      <c r="J76" s="198"/>
      <c r="K76" s="209"/>
      <c r="L76" s="209"/>
      <c r="M76" s="209"/>
      <c r="N76" s="234"/>
      <c r="O76" s="235"/>
      <c r="P76" s="243"/>
      <c r="Q76" s="237"/>
      <c r="R76" s="238" t="str">
        <f t="shared" si="20"/>
        <v/>
      </c>
      <c r="S76" s="238" t="str">
        <f t="shared" si="21"/>
        <v/>
      </c>
      <c r="T76" s="234"/>
      <c r="U76" s="10"/>
      <c r="V76" s="381"/>
      <c r="W76" s="129"/>
      <c r="X76" s="214"/>
      <c r="Y76" s="219"/>
      <c r="Z76" s="219"/>
      <c r="AA76" s="219"/>
      <c r="AB76" s="221"/>
      <c r="AC76" s="381"/>
      <c r="AD76" s="217"/>
      <c r="AE76" s="381"/>
      <c r="AF76" s="221"/>
    </row>
    <row r="77" ht="18.0" customHeight="1">
      <c r="A77" s="10"/>
      <c r="B77" s="198"/>
      <c r="C77" s="77"/>
      <c r="D77" s="77"/>
      <c r="E77" s="199"/>
      <c r="F77" s="210"/>
      <c r="G77" s="200"/>
      <c r="H77" s="201"/>
      <c r="I77" s="129"/>
      <c r="J77" s="198"/>
      <c r="K77" s="77"/>
      <c r="L77" s="77"/>
      <c r="M77" s="77"/>
      <c r="N77" s="234"/>
      <c r="O77" s="235"/>
      <c r="P77" s="237"/>
      <c r="Q77" s="237"/>
      <c r="R77" s="238" t="str">
        <f t="shared" si="20"/>
        <v/>
      </c>
      <c r="S77" s="238" t="str">
        <f t="shared" si="21"/>
        <v/>
      </c>
      <c r="T77" s="325"/>
      <c r="U77" s="10"/>
      <c r="V77" s="381"/>
      <c r="W77" s="129"/>
      <c r="X77" s="214"/>
      <c r="Y77" s="219"/>
      <c r="Z77" s="219"/>
      <c r="AA77" s="219"/>
      <c r="AB77" s="221"/>
      <c r="AC77" s="381"/>
      <c r="AD77" s="217"/>
      <c r="AE77" s="381"/>
      <c r="AF77" s="221"/>
    </row>
    <row r="78" ht="18.0" customHeight="1">
      <c r="A78" s="10"/>
      <c r="B78" s="198"/>
      <c r="C78" s="77"/>
      <c r="D78" s="77"/>
      <c r="E78" s="199"/>
      <c r="F78" s="210"/>
      <c r="G78" s="200"/>
      <c r="H78" s="201"/>
      <c r="I78" s="129"/>
      <c r="J78" s="215"/>
      <c r="K78" s="215"/>
      <c r="L78" s="215"/>
      <c r="M78" s="215"/>
      <c r="N78" s="216"/>
      <c r="O78" s="216"/>
      <c r="P78" s="216"/>
      <c r="Q78" s="216"/>
      <c r="R78" s="336"/>
      <c r="S78" s="336"/>
      <c r="T78" s="336"/>
      <c r="U78" s="10"/>
      <c r="V78" s="381"/>
      <c r="W78" s="129"/>
      <c r="X78" s="214"/>
      <c r="Y78" s="219"/>
      <c r="Z78" s="219"/>
      <c r="AA78" s="219"/>
      <c r="AB78" s="221"/>
      <c r="AC78" s="381"/>
      <c r="AD78" s="217"/>
      <c r="AE78" s="381"/>
      <c r="AF78" s="221"/>
    </row>
    <row r="79" ht="18.0" customHeight="1">
      <c r="A79" s="10"/>
      <c r="B79" s="198"/>
      <c r="C79" s="77"/>
      <c r="D79" s="77"/>
      <c r="E79" s="199"/>
      <c r="F79" s="210"/>
      <c r="G79" s="200"/>
      <c r="H79" s="201"/>
      <c r="I79" s="129"/>
      <c r="J79" s="228" t="str">
        <f>'1월'!J79</f>
        <v>변동지출</v>
      </c>
      <c r="K79" s="219"/>
      <c r="L79" s="219"/>
      <c r="M79" s="219"/>
      <c r="N79" s="219"/>
      <c r="O79" s="221"/>
      <c r="P79" s="221"/>
      <c r="Q79" s="221"/>
      <c r="R79" s="222" t="s">
        <v>197</v>
      </c>
      <c r="S79" s="248">
        <f>L55-SUM(P58:P77)</f>
        <v>0</v>
      </c>
      <c r="T79" s="129"/>
      <c r="U79" s="10"/>
      <c r="V79" s="381"/>
      <c r="W79" s="129"/>
      <c r="X79" s="214"/>
      <c r="Y79" s="219"/>
      <c r="Z79" s="219"/>
      <c r="AA79" s="219"/>
      <c r="AB79" s="221"/>
      <c r="AC79" s="381"/>
      <c r="AD79" s="217"/>
      <c r="AE79" s="381"/>
      <c r="AF79" s="221"/>
    </row>
    <row r="80" ht="18.0" customHeight="1">
      <c r="A80" s="10"/>
      <c r="B80" s="198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381"/>
      <c r="W80" s="129"/>
      <c r="X80" s="214"/>
      <c r="Y80" s="219"/>
      <c r="Z80" s="219"/>
      <c r="AA80" s="219"/>
      <c r="AB80" s="221"/>
      <c r="AC80" s="381"/>
      <c r="AD80" s="217"/>
      <c r="AE80" s="381"/>
      <c r="AF80" s="221"/>
    </row>
    <row r="81" ht="18.0" customHeight="1">
      <c r="A81" s="10"/>
      <c r="B81" s="198"/>
      <c r="C81" s="77"/>
      <c r="D81" s="77"/>
      <c r="E81" s="199"/>
      <c r="F81" s="210"/>
      <c r="G81" s="200"/>
      <c r="H81" s="201"/>
      <c r="I81" s="129"/>
      <c r="J81" s="373"/>
      <c r="K81" s="374"/>
      <c r="L81" s="374"/>
      <c r="M81" s="374"/>
      <c r="N81" s="204"/>
      <c r="O81" s="337"/>
      <c r="P81" s="375"/>
      <c r="Q81" s="375"/>
      <c r="R81" s="376" t="str">
        <f t="shared" ref="R81:R300" si="22">IF(P81="","",P81-Q81)</f>
        <v/>
      </c>
      <c r="S81" s="376" t="str">
        <f>IF(R81="","",S79-R81)</f>
        <v/>
      </c>
      <c r="T81" s="377"/>
      <c r="U81" s="10"/>
      <c r="V81" s="381"/>
      <c r="W81" s="129"/>
      <c r="X81" s="214"/>
      <c r="Y81" s="219"/>
      <c r="Z81" s="219"/>
      <c r="AA81" s="219"/>
      <c r="AB81" s="221"/>
      <c r="AC81" s="381"/>
      <c r="AD81" s="217"/>
      <c r="AE81" s="381"/>
      <c r="AF81" s="221"/>
    </row>
    <row r="82" ht="18.0" customHeight="1">
      <c r="A82" s="10"/>
      <c r="B82" s="198"/>
      <c r="C82" s="77"/>
      <c r="D82" s="77"/>
      <c r="E82" s="199"/>
      <c r="F82" s="210"/>
      <c r="G82" s="200"/>
      <c r="H82" s="201"/>
      <c r="I82" s="129"/>
      <c r="J82" s="213"/>
      <c r="K82" s="77"/>
      <c r="L82" s="77"/>
      <c r="M82" s="77"/>
      <c r="N82" s="199"/>
      <c r="O82" s="200"/>
      <c r="P82" s="212"/>
      <c r="Q82" s="212"/>
      <c r="R82" s="245" t="str">
        <f t="shared" si="22"/>
        <v/>
      </c>
      <c r="S82" s="245" t="str">
        <f t="shared" ref="S82:S300" si="23">IF(R82="","",S81-R82)</f>
        <v/>
      </c>
      <c r="T82" s="326"/>
      <c r="U82" s="10"/>
      <c r="V82" s="381"/>
      <c r="W82" s="129"/>
      <c r="X82" s="214"/>
      <c r="Y82" s="219"/>
      <c r="Z82" s="219"/>
      <c r="AA82" s="219"/>
      <c r="AB82" s="221"/>
      <c r="AC82" s="381"/>
      <c r="AD82" s="217"/>
      <c r="AE82" s="381"/>
      <c r="AF82" s="221"/>
    </row>
    <row r="83" ht="18.0" customHeight="1">
      <c r="A83" s="10"/>
      <c r="B83" s="198"/>
      <c r="C83" s="77"/>
      <c r="D83" s="77"/>
      <c r="E83" s="199"/>
      <c r="F83" s="210"/>
      <c r="G83" s="200"/>
      <c r="H83" s="201"/>
      <c r="I83" s="129"/>
      <c r="J83" s="213"/>
      <c r="K83" s="77"/>
      <c r="L83" s="77"/>
      <c r="M83" s="77"/>
      <c r="N83" s="199"/>
      <c r="O83" s="200"/>
      <c r="P83" s="212"/>
      <c r="Q83" s="212"/>
      <c r="R83" s="245" t="str">
        <f t="shared" si="22"/>
        <v/>
      </c>
      <c r="S83" s="245" t="str">
        <f t="shared" si="23"/>
        <v/>
      </c>
      <c r="T83" s="326"/>
      <c r="U83" s="10"/>
      <c r="V83" s="381"/>
      <c r="W83" s="129"/>
      <c r="X83" s="214"/>
      <c r="Y83" s="219"/>
      <c r="Z83" s="219"/>
      <c r="AA83" s="219"/>
      <c r="AB83" s="221"/>
      <c r="AC83" s="381"/>
      <c r="AD83" s="217"/>
      <c r="AE83" s="381"/>
      <c r="AF83" s="221"/>
    </row>
    <row r="84" ht="18.0" customHeight="1">
      <c r="A84" s="10"/>
      <c r="B84" s="198"/>
      <c r="C84" s="77"/>
      <c r="D84" s="77"/>
      <c r="E84" s="199"/>
      <c r="F84" s="210"/>
      <c r="G84" s="200"/>
      <c r="H84" s="201"/>
      <c r="I84" s="129"/>
      <c r="J84" s="213"/>
      <c r="K84" s="77"/>
      <c r="L84" s="77"/>
      <c r="M84" s="77"/>
      <c r="N84" s="199"/>
      <c r="O84" s="200"/>
      <c r="P84" s="212"/>
      <c r="Q84" s="212"/>
      <c r="R84" s="245" t="str">
        <f t="shared" si="22"/>
        <v/>
      </c>
      <c r="S84" s="245" t="str">
        <f t="shared" si="23"/>
        <v/>
      </c>
      <c r="T84" s="326"/>
      <c r="U84" s="10"/>
      <c r="V84" s="381"/>
      <c r="W84" s="129"/>
      <c r="X84" s="214"/>
      <c r="Y84" s="219"/>
      <c r="Z84" s="219"/>
      <c r="AA84" s="219"/>
      <c r="AB84" s="221"/>
      <c r="AC84" s="381"/>
      <c r="AD84" s="217"/>
      <c r="AE84" s="381"/>
      <c r="AF84" s="221"/>
    </row>
    <row r="85" ht="18.0" customHeight="1">
      <c r="A85" s="10"/>
      <c r="B85" s="198"/>
      <c r="C85" s="77"/>
      <c r="D85" s="77"/>
      <c r="E85" s="199"/>
      <c r="F85" s="210"/>
      <c r="G85" s="200"/>
      <c r="H85" s="201"/>
      <c r="I85" s="129"/>
      <c r="J85" s="213"/>
      <c r="K85" s="77"/>
      <c r="L85" s="77"/>
      <c r="M85" s="77"/>
      <c r="N85" s="199"/>
      <c r="O85" s="200"/>
      <c r="P85" s="212"/>
      <c r="Q85" s="212"/>
      <c r="R85" s="245" t="str">
        <f t="shared" si="22"/>
        <v/>
      </c>
      <c r="S85" s="245" t="str">
        <f t="shared" si="23"/>
        <v/>
      </c>
      <c r="T85" s="326"/>
      <c r="U85" s="129"/>
      <c r="V85" s="129"/>
      <c r="W85" s="129"/>
      <c r="X85" s="214"/>
      <c r="Y85" s="219"/>
      <c r="Z85" s="219"/>
      <c r="AA85" s="219"/>
      <c r="AB85" s="221"/>
      <c r="AC85" s="381"/>
      <c r="AD85" s="217"/>
      <c r="AE85" s="381"/>
      <c r="AF85" s="221"/>
    </row>
    <row r="86" ht="18.0" customHeight="1">
      <c r="A86" s="10"/>
      <c r="B86" s="198"/>
      <c r="C86" s="77"/>
      <c r="D86" s="77"/>
      <c r="E86" s="199"/>
      <c r="F86" s="210"/>
      <c r="G86" s="200"/>
      <c r="H86" s="201"/>
      <c r="I86" s="129"/>
      <c r="J86" s="213"/>
      <c r="K86" s="77"/>
      <c r="L86" s="77"/>
      <c r="M86" s="77"/>
      <c r="N86" s="199"/>
      <c r="O86" s="200"/>
      <c r="P86" s="212"/>
      <c r="Q86" s="212"/>
      <c r="R86" s="245" t="str">
        <f t="shared" si="22"/>
        <v/>
      </c>
      <c r="S86" s="245" t="str">
        <f t="shared" si="23"/>
        <v/>
      </c>
      <c r="T86" s="326"/>
      <c r="U86" s="129"/>
      <c r="V86" s="129"/>
      <c r="W86" s="129"/>
      <c r="X86" s="214"/>
      <c r="Y86" s="219"/>
      <c r="Z86" s="219"/>
      <c r="AA86" s="219"/>
      <c r="AB86" s="221"/>
      <c r="AC86" s="381"/>
      <c r="AD86" s="217"/>
      <c r="AE86" s="381"/>
      <c r="AF86" s="221"/>
    </row>
    <row r="87" ht="18.0" customHeight="1">
      <c r="A87" s="10"/>
      <c r="B87" s="198"/>
      <c r="C87" s="77"/>
      <c r="D87" s="77"/>
      <c r="E87" s="199"/>
      <c r="F87" s="210"/>
      <c r="G87" s="200"/>
      <c r="H87" s="201"/>
      <c r="I87" s="129"/>
      <c r="J87" s="213"/>
      <c r="K87" s="77"/>
      <c r="L87" s="77"/>
      <c r="M87" s="77"/>
      <c r="N87" s="199"/>
      <c r="O87" s="200"/>
      <c r="P87" s="212"/>
      <c r="Q87" s="212"/>
      <c r="R87" s="245" t="str">
        <f t="shared" si="22"/>
        <v/>
      </c>
      <c r="S87" s="245" t="str">
        <f t="shared" si="23"/>
        <v/>
      </c>
      <c r="T87" s="326"/>
      <c r="U87" s="129"/>
      <c r="V87" s="129"/>
      <c r="W87" s="129"/>
      <c r="X87" s="214"/>
      <c r="Y87" s="219"/>
      <c r="Z87" s="219"/>
      <c r="AA87" s="219"/>
      <c r="AB87" s="221"/>
      <c r="AC87" s="381"/>
      <c r="AD87" s="217"/>
      <c r="AE87" s="381"/>
      <c r="AF87" s="221"/>
    </row>
    <row r="88" ht="18.0" customHeight="1">
      <c r="A88" s="10"/>
      <c r="B88" s="198"/>
      <c r="C88" s="77"/>
      <c r="D88" s="77"/>
      <c r="E88" s="199"/>
      <c r="F88" s="210"/>
      <c r="G88" s="200"/>
      <c r="H88" s="201"/>
      <c r="I88" s="129"/>
      <c r="J88" s="213"/>
      <c r="K88" s="77"/>
      <c r="L88" s="77"/>
      <c r="M88" s="77"/>
      <c r="N88" s="199"/>
      <c r="O88" s="200"/>
      <c r="P88" s="212"/>
      <c r="Q88" s="212"/>
      <c r="R88" s="245" t="str">
        <f t="shared" si="22"/>
        <v/>
      </c>
      <c r="S88" s="245" t="str">
        <f t="shared" si="23"/>
        <v/>
      </c>
      <c r="T88" s="326"/>
      <c r="U88" s="129"/>
      <c r="V88" s="129"/>
      <c r="W88" s="129"/>
      <c r="X88" s="214"/>
      <c r="Y88" s="219"/>
      <c r="Z88" s="219"/>
      <c r="AA88" s="219"/>
      <c r="AB88" s="221"/>
      <c r="AC88" s="381"/>
      <c r="AD88" s="217"/>
      <c r="AE88" s="381"/>
      <c r="AF88" s="221"/>
    </row>
    <row r="89" ht="18.0" customHeight="1">
      <c r="A89" s="10"/>
      <c r="B89" s="198"/>
      <c r="C89" s="77"/>
      <c r="D89" s="77"/>
      <c r="E89" s="199"/>
      <c r="F89" s="210"/>
      <c r="G89" s="200"/>
      <c r="H89" s="201"/>
      <c r="I89" s="129"/>
      <c r="J89" s="198"/>
      <c r="K89" s="77"/>
      <c r="L89" s="77"/>
      <c r="M89" s="77"/>
      <c r="N89" s="199"/>
      <c r="O89" s="235"/>
      <c r="P89" s="237"/>
      <c r="Q89" s="237"/>
      <c r="R89" s="245" t="str">
        <f t="shared" si="22"/>
        <v/>
      </c>
      <c r="S89" s="238" t="str">
        <f t="shared" si="23"/>
        <v/>
      </c>
      <c r="T89" s="325"/>
      <c r="U89" s="129"/>
      <c r="V89" s="129"/>
      <c r="W89" s="129"/>
      <c r="X89" s="214"/>
      <c r="Y89" s="219"/>
      <c r="Z89" s="219"/>
      <c r="AA89" s="219"/>
      <c r="AB89" s="221"/>
      <c r="AC89" s="381"/>
      <c r="AD89" s="217"/>
      <c r="AE89" s="381"/>
      <c r="AF89" s="221"/>
    </row>
    <row r="90" ht="18.0" customHeight="1">
      <c r="A90" s="10"/>
      <c r="B90" s="198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35"/>
      <c r="P90" s="237"/>
      <c r="Q90" s="237"/>
      <c r="R90" s="245" t="str">
        <f t="shared" si="22"/>
        <v/>
      </c>
      <c r="S90" s="238" t="str">
        <f t="shared" si="23"/>
        <v/>
      </c>
      <c r="T90" s="325"/>
      <c r="U90" s="129"/>
      <c r="V90" s="129"/>
      <c r="W90" s="129"/>
      <c r="X90" s="214"/>
      <c r="Y90" s="219"/>
      <c r="Z90" s="219"/>
      <c r="AA90" s="219"/>
      <c r="AB90" s="221"/>
      <c r="AC90" s="381"/>
      <c r="AD90" s="217"/>
      <c r="AE90" s="381"/>
      <c r="AF90" s="221"/>
    </row>
    <row r="91" ht="18.0" customHeight="1">
      <c r="A91" s="10"/>
      <c r="B91" s="198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35"/>
      <c r="P91" s="237"/>
      <c r="Q91" s="237"/>
      <c r="R91" s="245" t="str">
        <f t="shared" si="22"/>
        <v/>
      </c>
      <c r="S91" s="238" t="str">
        <f t="shared" si="23"/>
        <v/>
      </c>
      <c r="T91" s="325"/>
      <c r="U91" s="129"/>
      <c r="V91" s="129"/>
      <c r="W91" s="129"/>
      <c r="X91" s="214"/>
      <c r="Y91" s="219"/>
      <c r="Z91" s="219"/>
      <c r="AA91" s="219"/>
      <c r="AB91" s="221"/>
      <c r="AC91" s="381"/>
      <c r="AD91" s="217"/>
      <c r="AE91" s="381"/>
      <c r="AF91" s="221"/>
    </row>
    <row r="92" ht="18.0" customHeight="1">
      <c r="A92" s="10"/>
      <c r="B92" s="198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35"/>
      <c r="P92" s="237"/>
      <c r="Q92" s="237"/>
      <c r="R92" s="245" t="str">
        <f t="shared" si="22"/>
        <v/>
      </c>
      <c r="S92" s="238" t="str">
        <f t="shared" si="23"/>
        <v/>
      </c>
      <c r="T92" s="325"/>
      <c r="U92" s="129"/>
      <c r="V92" s="129"/>
      <c r="W92" s="129"/>
      <c r="X92" s="214"/>
      <c r="Y92" s="219"/>
      <c r="Z92" s="219"/>
      <c r="AA92" s="219"/>
      <c r="AB92" s="221"/>
      <c r="AC92" s="381"/>
      <c r="AD92" s="217"/>
      <c r="AE92" s="381"/>
      <c r="AF92" s="221"/>
    </row>
    <row r="93" ht="18.0" customHeight="1">
      <c r="A93" s="10"/>
      <c r="B93" s="198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35"/>
      <c r="P93" s="237"/>
      <c r="Q93" s="237"/>
      <c r="R93" s="245" t="str">
        <f t="shared" si="22"/>
        <v/>
      </c>
      <c r="S93" s="238" t="str">
        <f t="shared" si="23"/>
        <v/>
      </c>
      <c r="T93" s="325"/>
      <c r="U93" s="129"/>
      <c r="V93" s="129"/>
      <c r="W93" s="129"/>
      <c r="X93" s="214"/>
      <c r="Y93" s="219"/>
      <c r="Z93" s="219"/>
      <c r="AA93" s="219"/>
      <c r="AB93" s="221"/>
      <c r="AC93" s="381"/>
      <c r="AD93" s="217"/>
      <c r="AE93" s="381"/>
      <c r="AF93" s="221"/>
    </row>
    <row r="94" ht="18.0" customHeight="1">
      <c r="A94" s="10"/>
      <c r="B94" s="198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35"/>
      <c r="P94" s="237"/>
      <c r="Q94" s="237"/>
      <c r="R94" s="245" t="str">
        <f t="shared" si="22"/>
        <v/>
      </c>
      <c r="S94" s="238" t="str">
        <f t="shared" si="23"/>
        <v/>
      </c>
      <c r="T94" s="325"/>
      <c r="U94" s="129"/>
      <c r="V94" s="129"/>
      <c r="W94" s="129"/>
      <c r="X94" s="214"/>
      <c r="Y94" s="219"/>
      <c r="Z94" s="219"/>
      <c r="AA94" s="219"/>
      <c r="AB94" s="221"/>
      <c r="AC94" s="381"/>
      <c r="AD94" s="217"/>
      <c r="AE94" s="381"/>
      <c r="AF94" s="221"/>
    </row>
    <row r="95" ht="18.0" customHeight="1">
      <c r="A95" s="10"/>
      <c r="B95" s="198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35"/>
      <c r="P95" s="237"/>
      <c r="Q95" s="237"/>
      <c r="R95" s="245" t="str">
        <f t="shared" si="22"/>
        <v/>
      </c>
      <c r="S95" s="238" t="str">
        <f t="shared" si="23"/>
        <v/>
      </c>
      <c r="T95" s="325"/>
      <c r="U95" s="129"/>
      <c r="V95" s="129"/>
      <c r="W95" s="129"/>
      <c r="X95" s="214"/>
      <c r="Y95" s="219"/>
      <c r="Z95" s="219"/>
      <c r="AA95" s="219"/>
      <c r="AB95" s="221"/>
      <c r="AC95" s="381"/>
      <c r="AD95" s="217"/>
      <c r="AE95" s="381"/>
      <c r="AF95" s="221"/>
    </row>
    <row r="96" ht="18.0" customHeight="1">
      <c r="A96" s="10"/>
      <c r="B96" s="198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35"/>
      <c r="P96" s="237"/>
      <c r="Q96" s="237"/>
      <c r="R96" s="245" t="str">
        <f t="shared" si="22"/>
        <v/>
      </c>
      <c r="S96" s="238" t="str">
        <f t="shared" si="23"/>
        <v/>
      </c>
      <c r="T96" s="325"/>
      <c r="U96" s="129"/>
      <c r="V96" s="129"/>
      <c r="W96" s="129"/>
      <c r="X96" s="214"/>
      <c r="Y96" s="219"/>
      <c r="Z96" s="219"/>
      <c r="AA96" s="219"/>
      <c r="AB96" s="221"/>
      <c r="AC96" s="381"/>
      <c r="AD96" s="217"/>
      <c r="AE96" s="381"/>
      <c r="AF96" s="221"/>
    </row>
    <row r="97" ht="18.0" customHeight="1">
      <c r="A97" s="10"/>
      <c r="B97" s="198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35"/>
      <c r="P97" s="237"/>
      <c r="Q97" s="237"/>
      <c r="R97" s="245" t="str">
        <f t="shared" si="22"/>
        <v/>
      </c>
      <c r="S97" s="238" t="str">
        <f t="shared" si="23"/>
        <v/>
      </c>
      <c r="T97" s="325"/>
      <c r="U97" s="129"/>
      <c r="V97" s="129"/>
      <c r="W97" s="129"/>
      <c r="X97" s="214"/>
      <c r="Y97" s="219"/>
      <c r="Z97" s="219"/>
      <c r="AA97" s="219"/>
      <c r="AB97" s="221"/>
      <c r="AC97" s="381"/>
      <c r="AD97" s="217"/>
      <c r="AE97" s="381"/>
      <c r="AF97" s="221"/>
    </row>
    <row r="98" ht="18.0" customHeight="1">
      <c r="A98" s="10"/>
      <c r="B98" s="198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35"/>
      <c r="P98" s="237"/>
      <c r="Q98" s="237"/>
      <c r="R98" s="245" t="str">
        <f t="shared" si="22"/>
        <v/>
      </c>
      <c r="S98" s="238" t="str">
        <f t="shared" si="23"/>
        <v/>
      </c>
      <c r="T98" s="325"/>
      <c r="U98" s="129"/>
      <c r="V98" s="129"/>
      <c r="W98" s="129"/>
      <c r="X98" s="214"/>
      <c r="Y98" s="219"/>
      <c r="Z98" s="219"/>
      <c r="AA98" s="219"/>
      <c r="AB98" s="221"/>
      <c r="AC98" s="381"/>
      <c r="AD98" s="217"/>
      <c r="AE98" s="381"/>
      <c r="AF98" s="221"/>
    </row>
    <row r="99" ht="18.0" customHeight="1">
      <c r="A99" s="10"/>
      <c r="B99" s="198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35"/>
      <c r="P99" s="237"/>
      <c r="Q99" s="237"/>
      <c r="R99" s="245" t="str">
        <f t="shared" si="22"/>
        <v/>
      </c>
      <c r="S99" s="238" t="str">
        <f t="shared" si="23"/>
        <v/>
      </c>
      <c r="T99" s="325"/>
      <c r="U99" s="129"/>
      <c r="V99" s="129"/>
      <c r="W99" s="129"/>
      <c r="X99" s="214"/>
      <c r="Y99" s="219"/>
      <c r="Z99" s="219"/>
      <c r="AA99" s="219"/>
      <c r="AB99" s="221"/>
      <c r="AC99" s="381"/>
      <c r="AD99" s="217"/>
      <c r="AE99" s="381"/>
      <c r="AF99" s="221"/>
    </row>
    <row r="100" ht="18.0" customHeight="1">
      <c r="A100" s="10"/>
      <c r="B100" s="198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35"/>
      <c r="P100" s="237"/>
      <c r="Q100" s="237"/>
      <c r="R100" s="245" t="str">
        <f t="shared" si="22"/>
        <v/>
      </c>
      <c r="S100" s="238" t="str">
        <f t="shared" si="23"/>
        <v/>
      </c>
      <c r="T100" s="325"/>
      <c r="U100" s="129"/>
      <c r="V100" s="129"/>
      <c r="W100" s="129"/>
      <c r="X100" s="214"/>
      <c r="Y100" s="219"/>
      <c r="Z100" s="219"/>
      <c r="AA100" s="219"/>
      <c r="AB100" s="221"/>
      <c r="AC100" s="381"/>
      <c r="AD100" s="217"/>
      <c r="AE100" s="381"/>
      <c r="AF100" s="221"/>
    </row>
    <row r="101" ht="18.0" customHeight="1">
      <c r="A101" s="10"/>
      <c r="B101" s="198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35"/>
      <c r="P101" s="237"/>
      <c r="Q101" s="237"/>
      <c r="R101" s="245" t="str">
        <f t="shared" si="22"/>
        <v/>
      </c>
      <c r="S101" s="238" t="str">
        <f t="shared" si="23"/>
        <v/>
      </c>
      <c r="T101" s="325"/>
      <c r="U101" s="129"/>
      <c r="V101" s="129"/>
      <c r="W101" s="129"/>
      <c r="X101" s="214"/>
      <c r="Y101" s="219"/>
      <c r="Z101" s="219"/>
      <c r="AA101" s="219"/>
      <c r="AB101" s="221"/>
      <c r="AC101" s="381"/>
      <c r="AD101" s="217"/>
      <c r="AE101" s="381"/>
      <c r="AF101" s="221"/>
    </row>
    <row r="102" ht="18.0" customHeight="1">
      <c r="A102" s="10"/>
      <c r="B102" s="198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35"/>
      <c r="P102" s="237"/>
      <c r="Q102" s="237"/>
      <c r="R102" s="245" t="str">
        <f t="shared" si="22"/>
        <v/>
      </c>
      <c r="S102" s="238" t="str">
        <f t="shared" si="23"/>
        <v/>
      </c>
      <c r="T102" s="325"/>
      <c r="U102" s="129"/>
      <c r="V102" s="129"/>
      <c r="W102" s="129"/>
      <c r="X102" s="214"/>
      <c r="Y102" s="219"/>
      <c r="Z102" s="219"/>
      <c r="AA102" s="219"/>
      <c r="AB102" s="221"/>
      <c r="AC102" s="381"/>
      <c r="AD102" s="217"/>
      <c r="AE102" s="381"/>
      <c r="AF102" s="221"/>
    </row>
    <row r="103" ht="18.0" customHeight="1">
      <c r="A103" s="10"/>
      <c r="B103" s="198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35"/>
      <c r="P103" s="237"/>
      <c r="Q103" s="237"/>
      <c r="R103" s="245" t="str">
        <f t="shared" si="22"/>
        <v/>
      </c>
      <c r="S103" s="238" t="str">
        <f t="shared" si="23"/>
        <v/>
      </c>
      <c r="T103" s="325"/>
      <c r="U103" s="129"/>
      <c r="V103" s="129"/>
      <c r="W103" s="129"/>
      <c r="X103" s="214"/>
      <c r="Y103" s="219"/>
      <c r="Z103" s="219"/>
      <c r="AA103" s="219"/>
      <c r="AB103" s="221"/>
      <c r="AC103" s="381"/>
      <c r="AD103" s="217"/>
      <c r="AE103" s="381"/>
      <c r="AF103" s="221"/>
    </row>
    <row r="104" ht="18.0" customHeight="1">
      <c r="A104" s="10"/>
      <c r="B104" s="198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35"/>
      <c r="P104" s="237"/>
      <c r="Q104" s="237"/>
      <c r="R104" s="245" t="str">
        <f t="shared" si="22"/>
        <v/>
      </c>
      <c r="S104" s="238" t="str">
        <f t="shared" si="23"/>
        <v/>
      </c>
      <c r="T104" s="325"/>
      <c r="U104" s="129"/>
      <c r="V104" s="129"/>
      <c r="W104" s="129"/>
      <c r="X104" s="214"/>
      <c r="Y104" s="219"/>
      <c r="Z104" s="219"/>
      <c r="AA104" s="219"/>
      <c r="AB104" s="221"/>
      <c r="AC104" s="381"/>
      <c r="AD104" s="217"/>
      <c r="AE104" s="381"/>
      <c r="AF104" s="221"/>
    </row>
    <row r="105" ht="18.0" customHeight="1">
      <c r="A105" s="10"/>
      <c r="B105" s="198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35"/>
      <c r="P105" s="237"/>
      <c r="Q105" s="237"/>
      <c r="R105" s="245" t="str">
        <f t="shared" si="22"/>
        <v/>
      </c>
      <c r="S105" s="238" t="str">
        <f t="shared" si="23"/>
        <v/>
      </c>
      <c r="T105" s="325"/>
      <c r="U105" s="129"/>
      <c r="V105" s="129"/>
      <c r="W105" s="129"/>
      <c r="X105" s="214"/>
      <c r="Y105" s="219"/>
      <c r="Z105" s="219"/>
      <c r="AA105" s="219"/>
      <c r="AB105" s="221"/>
      <c r="AC105" s="381"/>
      <c r="AD105" s="217"/>
      <c r="AE105" s="381"/>
      <c r="AF105" s="221"/>
    </row>
    <row r="106" ht="18.0" customHeight="1">
      <c r="A106" s="10"/>
      <c r="B106" s="198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35"/>
      <c r="P106" s="237"/>
      <c r="Q106" s="237"/>
      <c r="R106" s="245" t="str">
        <f t="shared" si="22"/>
        <v/>
      </c>
      <c r="S106" s="238" t="str">
        <f t="shared" si="23"/>
        <v/>
      </c>
      <c r="T106" s="325"/>
      <c r="U106" s="129"/>
      <c r="V106" s="129"/>
      <c r="W106" s="129"/>
      <c r="X106" s="214"/>
      <c r="Y106" s="219"/>
      <c r="Z106" s="219"/>
      <c r="AA106" s="219"/>
      <c r="AB106" s="221"/>
      <c r="AC106" s="381"/>
      <c r="AD106" s="217"/>
      <c r="AE106" s="381"/>
      <c r="AF106" s="221"/>
    </row>
    <row r="107" ht="18.0" customHeight="1">
      <c r="A107" s="10"/>
      <c r="B107" s="198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35"/>
      <c r="P107" s="237"/>
      <c r="Q107" s="237"/>
      <c r="R107" s="245" t="str">
        <f t="shared" si="22"/>
        <v/>
      </c>
      <c r="S107" s="238" t="str">
        <f t="shared" si="23"/>
        <v/>
      </c>
      <c r="T107" s="325"/>
      <c r="U107" s="129"/>
      <c r="V107" s="129"/>
      <c r="W107" s="129"/>
      <c r="X107" s="214"/>
      <c r="Y107" s="219"/>
      <c r="Z107" s="219"/>
      <c r="AA107" s="219"/>
      <c r="AB107" s="221"/>
      <c r="AC107" s="381"/>
      <c r="AD107" s="217"/>
      <c r="AE107" s="381"/>
      <c r="AF107" s="221"/>
    </row>
    <row r="108" ht="18.0" customHeight="1">
      <c r="A108" s="10"/>
      <c r="B108" s="198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35"/>
      <c r="P108" s="237"/>
      <c r="Q108" s="237"/>
      <c r="R108" s="245" t="str">
        <f t="shared" si="22"/>
        <v/>
      </c>
      <c r="S108" s="238" t="str">
        <f t="shared" si="23"/>
        <v/>
      </c>
      <c r="T108" s="325"/>
      <c r="U108" s="129"/>
      <c r="V108" s="129"/>
      <c r="W108" s="129"/>
      <c r="X108" s="214"/>
      <c r="Y108" s="219"/>
      <c r="Z108" s="219"/>
      <c r="AA108" s="219"/>
      <c r="AB108" s="221"/>
      <c r="AC108" s="381"/>
      <c r="AD108" s="217"/>
      <c r="AE108" s="381"/>
      <c r="AF108" s="221"/>
    </row>
    <row r="109" ht="18.0" customHeight="1">
      <c r="A109" s="10"/>
      <c r="B109" s="198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35"/>
      <c r="P109" s="237"/>
      <c r="Q109" s="237"/>
      <c r="R109" s="245" t="str">
        <f t="shared" si="22"/>
        <v/>
      </c>
      <c r="S109" s="238" t="str">
        <f t="shared" si="23"/>
        <v/>
      </c>
      <c r="T109" s="325"/>
      <c r="U109" s="10"/>
      <c r="V109" s="381"/>
      <c r="W109" s="129"/>
      <c r="X109" s="214"/>
      <c r="Y109" s="219"/>
      <c r="Z109" s="219"/>
      <c r="AA109" s="219"/>
      <c r="AB109" s="221"/>
      <c r="AC109" s="381"/>
      <c r="AD109" s="217"/>
      <c r="AE109" s="381"/>
      <c r="AF109" s="221"/>
    </row>
    <row r="110" ht="18.0" customHeight="1">
      <c r="A110" s="10"/>
      <c r="B110" s="198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35"/>
      <c r="P110" s="237"/>
      <c r="Q110" s="237"/>
      <c r="R110" s="245" t="str">
        <f t="shared" si="22"/>
        <v/>
      </c>
      <c r="S110" s="238" t="str">
        <f t="shared" si="23"/>
        <v/>
      </c>
      <c r="T110" s="325"/>
      <c r="U110" s="10"/>
      <c r="V110" s="381"/>
      <c r="W110" s="129"/>
      <c r="X110" s="214"/>
      <c r="Y110" s="219"/>
      <c r="Z110" s="219"/>
      <c r="AA110" s="219"/>
      <c r="AB110" s="221"/>
      <c r="AC110" s="381"/>
      <c r="AD110" s="217"/>
      <c r="AE110" s="381"/>
      <c r="AF110" s="221"/>
    </row>
    <row r="111" ht="18.0" customHeight="1">
      <c r="A111" s="10"/>
      <c r="B111" s="198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35"/>
      <c r="P111" s="237"/>
      <c r="Q111" s="237"/>
      <c r="R111" s="245" t="str">
        <f t="shared" si="22"/>
        <v/>
      </c>
      <c r="S111" s="238" t="str">
        <f t="shared" si="23"/>
        <v/>
      </c>
      <c r="T111" s="325"/>
      <c r="U111" s="10"/>
      <c r="V111" s="381"/>
      <c r="W111" s="129"/>
      <c r="X111" s="214"/>
      <c r="Y111" s="219"/>
      <c r="Z111" s="219"/>
      <c r="AA111" s="219"/>
      <c r="AB111" s="221"/>
      <c r="AC111" s="381"/>
      <c r="AD111" s="217"/>
      <c r="AE111" s="381"/>
      <c r="AF111" s="221"/>
    </row>
    <row r="112" ht="18.0" customHeight="1">
      <c r="A112" s="10"/>
      <c r="B112" s="198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35"/>
      <c r="P112" s="237"/>
      <c r="Q112" s="237"/>
      <c r="R112" s="245" t="str">
        <f t="shared" si="22"/>
        <v/>
      </c>
      <c r="S112" s="238" t="str">
        <f t="shared" si="23"/>
        <v/>
      </c>
      <c r="T112" s="325"/>
      <c r="U112" s="10"/>
      <c r="V112" s="381"/>
      <c r="W112" s="129"/>
      <c r="X112" s="214"/>
      <c r="Y112" s="219"/>
      <c r="Z112" s="219"/>
      <c r="AA112" s="219"/>
      <c r="AB112" s="221"/>
      <c r="AC112" s="381"/>
      <c r="AD112" s="217"/>
      <c r="AE112" s="381"/>
      <c r="AF112" s="221"/>
    </row>
    <row r="113" ht="18.0" customHeight="1">
      <c r="A113" s="10"/>
      <c r="B113" s="198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35"/>
      <c r="P113" s="237"/>
      <c r="Q113" s="237"/>
      <c r="R113" s="245" t="str">
        <f t="shared" si="22"/>
        <v/>
      </c>
      <c r="S113" s="238" t="str">
        <f t="shared" si="23"/>
        <v/>
      </c>
      <c r="T113" s="325"/>
      <c r="U113" s="10"/>
      <c r="V113" s="381"/>
      <c r="W113" s="129"/>
      <c r="X113" s="214"/>
      <c r="Y113" s="219"/>
      <c r="Z113" s="219"/>
      <c r="AA113" s="219"/>
      <c r="AB113" s="221"/>
      <c r="AC113" s="381"/>
      <c r="AD113" s="217"/>
      <c r="AE113" s="381"/>
      <c r="AF113" s="221"/>
    </row>
    <row r="114" ht="18.0" customHeight="1">
      <c r="A114" s="10"/>
      <c r="B114" s="198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35"/>
      <c r="P114" s="237"/>
      <c r="Q114" s="237"/>
      <c r="R114" s="245" t="str">
        <f t="shared" si="22"/>
        <v/>
      </c>
      <c r="S114" s="238" t="str">
        <f t="shared" si="23"/>
        <v/>
      </c>
      <c r="T114" s="325"/>
      <c r="U114" s="10"/>
      <c r="V114" s="381"/>
      <c r="W114" s="129"/>
      <c r="X114" s="214"/>
      <c r="Y114" s="219"/>
      <c r="Z114" s="219"/>
      <c r="AA114" s="219"/>
      <c r="AB114" s="221"/>
      <c r="AC114" s="381"/>
      <c r="AD114" s="217"/>
      <c r="AE114" s="381"/>
      <c r="AF114" s="221"/>
    </row>
    <row r="115" ht="18.0" customHeight="1">
      <c r="A115" s="10"/>
      <c r="B115" s="198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35"/>
      <c r="P115" s="237"/>
      <c r="Q115" s="237"/>
      <c r="R115" s="245" t="str">
        <f t="shared" si="22"/>
        <v/>
      </c>
      <c r="S115" s="238" t="str">
        <f t="shared" si="23"/>
        <v/>
      </c>
      <c r="T115" s="325"/>
      <c r="U115" s="10"/>
      <c r="V115" s="381"/>
      <c r="W115" s="129"/>
      <c r="X115" s="214"/>
      <c r="Y115" s="219"/>
      <c r="Z115" s="219"/>
      <c r="AA115" s="219"/>
      <c r="AB115" s="221"/>
      <c r="AC115" s="381"/>
      <c r="AD115" s="217"/>
      <c r="AE115" s="381"/>
      <c r="AF115" s="221"/>
    </row>
    <row r="116" ht="18.0" customHeight="1">
      <c r="A116" s="10"/>
      <c r="B116" s="198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35"/>
      <c r="P116" s="237"/>
      <c r="Q116" s="237"/>
      <c r="R116" s="245" t="str">
        <f t="shared" si="22"/>
        <v/>
      </c>
      <c r="S116" s="238" t="str">
        <f t="shared" si="23"/>
        <v/>
      </c>
      <c r="T116" s="325"/>
      <c r="U116" s="10"/>
      <c r="V116" s="381"/>
      <c r="W116" s="129"/>
      <c r="X116" s="214"/>
      <c r="Y116" s="219"/>
      <c r="Z116" s="219"/>
      <c r="AA116" s="219"/>
      <c r="AB116" s="221"/>
      <c r="AC116" s="381"/>
      <c r="AD116" s="217"/>
      <c r="AE116" s="381"/>
      <c r="AF116" s="221"/>
    </row>
    <row r="117" ht="18.0" customHeight="1">
      <c r="A117" s="10"/>
      <c r="B117" s="198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35"/>
      <c r="P117" s="237"/>
      <c r="Q117" s="237"/>
      <c r="R117" s="245" t="str">
        <f t="shared" si="22"/>
        <v/>
      </c>
      <c r="S117" s="238" t="str">
        <f t="shared" si="23"/>
        <v/>
      </c>
      <c r="T117" s="325"/>
      <c r="U117" s="10"/>
      <c r="V117" s="381"/>
      <c r="W117" s="129"/>
      <c r="X117" s="214"/>
      <c r="Y117" s="219"/>
      <c r="Z117" s="219"/>
      <c r="AA117" s="219"/>
      <c r="AB117" s="221"/>
      <c r="AC117" s="381"/>
      <c r="AD117" s="217"/>
      <c r="AE117" s="381"/>
      <c r="AF117" s="221"/>
    </row>
    <row r="118" ht="18.0" customHeight="1">
      <c r="A118" s="10"/>
      <c r="B118" s="198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35"/>
      <c r="P118" s="237"/>
      <c r="Q118" s="237"/>
      <c r="R118" s="245" t="str">
        <f t="shared" si="22"/>
        <v/>
      </c>
      <c r="S118" s="238" t="str">
        <f t="shared" si="23"/>
        <v/>
      </c>
      <c r="T118" s="325"/>
      <c r="U118" s="10"/>
      <c r="V118" s="381"/>
      <c r="W118" s="129"/>
      <c r="X118" s="214"/>
      <c r="Y118" s="219"/>
      <c r="Z118" s="219"/>
      <c r="AA118" s="219"/>
      <c r="AB118" s="221"/>
      <c r="AC118" s="381"/>
      <c r="AD118" s="217"/>
      <c r="AE118" s="381"/>
      <c r="AF118" s="221"/>
    </row>
    <row r="119" ht="18.0" customHeight="1">
      <c r="A119" s="10"/>
      <c r="B119" s="198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35"/>
      <c r="P119" s="237"/>
      <c r="Q119" s="237"/>
      <c r="R119" s="245" t="str">
        <f t="shared" si="22"/>
        <v/>
      </c>
      <c r="S119" s="238" t="str">
        <f t="shared" si="23"/>
        <v/>
      </c>
      <c r="T119" s="325"/>
      <c r="U119" s="10"/>
      <c r="V119" s="381"/>
      <c r="W119" s="129"/>
      <c r="X119" s="214"/>
      <c r="Y119" s="219"/>
      <c r="Z119" s="219"/>
      <c r="AA119" s="219"/>
      <c r="AB119" s="221"/>
      <c r="AC119" s="381"/>
      <c r="AD119" s="217"/>
      <c r="AE119" s="381"/>
      <c r="AF119" s="221"/>
    </row>
    <row r="120" ht="18.0" customHeight="1">
      <c r="A120" s="10"/>
      <c r="B120" s="198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35"/>
      <c r="P120" s="237"/>
      <c r="Q120" s="237"/>
      <c r="R120" s="245" t="str">
        <f t="shared" si="22"/>
        <v/>
      </c>
      <c r="S120" s="238" t="str">
        <f t="shared" si="23"/>
        <v/>
      </c>
      <c r="T120" s="325"/>
      <c r="U120" s="10"/>
      <c r="V120" s="381"/>
      <c r="W120" s="129"/>
      <c r="X120" s="214"/>
      <c r="Y120" s="219"/>
      <c r="Z120" s="219"/>
      <c r="AA120" s="219"/>
      <c r="AB120" s="221"/>
      <c r="AC120" s="381"/>
      <c r="AD120" s="217"/>
      <c r="AE120" s="381"/>
      <c r="AF120" s="221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35"/>
      <c r="P121" s="237"/>
      <c r="Q121" s="237"/>
      <c r="R121" s="245" t="str">
        <f t="shared" si="22"/>
        <v/>
      </c>
      <c r="S121" s="238" t="str">
        <f t="shared" si="23"/>
        <v/>
      </c>
      <c r="T121" s="325"/>
      <c r="U121" s="10"/>
      <c r="V121" s="381"/>
      <c r="W121" s="129"/>
      <c r="X121" s="214"/>
      <c r="Y121" s="219"/>
      <c r="Z121" s="219"/>
      <c r="AA121" s="219"/>
      <c r="AB121" s="221"/>
      <c r="AC121" s="381"/>
      <c r="AD121" s="217"/>
      <c r="AE121" s="381"/>
      <c r="AF121" s="221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35"/>
      <c r="P122" s="237"/>
      <c r="Q122" s="237"/>
      <c r="R122" s="245" t="str">
        <f t="shared" si="22"/>
        <v/>
      </c>
      <c r="S122" s="238" t="str">
        <f t="shared" si="23"/>
        <v/>
      </c>
      <c r="T122" s="325"/>
      <c r="U122" s="10"/>
      <c r="V122" s="381"/>
      <c r="W122" s="129"/>
      <c r="X122" s="214"/>
      <c r="Y122" s="219"/>
      <c r="Z122" s="219"/>
      <c r="AA122" s="219"/>
      <c r="AB122" s="221"/>
      <c r="AC122" s="381"/>
      <c r="AD122" s="217"/>
      <c r="AE122" s="381"/>
      <c r="AF122" s="221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35"/>
      <c r="P123" s="237"/>
      <c r="Q123" s="237"/>
      <c r="R123" s="245" t="str">
        <f t="shared" si="22"/>
        <v/>
      </c>
      <c r="S123" s="238" t="str">
        <f t="shared" si="23"/>
        <v/>
      </c>
      <c r="T123" s="325"/>
      <c r="U123" s="10"/>
      <c r="V123" s="381"/>
      <c r="W123" s="129"/>
      <c r="X123" s="214"/>
      <c r="Y123" s="219"/>
      <c r="Z123" s="219"/>
      <c r="AA123" s="219"/>
      <c r="AB123" s="221"/>
      <c r="AC123" s="381"/>
      <c r="AD123" s="217"/>
      <c r="AE123" s="381"/>
      <c r="AF123" s="221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35"/>
      <c r="P124" s="237"/>
      <c r="Q124" s="237"/>
      <c r="R124" s="245" t="str">
        <f t="shared" si="22"/>
        <v/>
      </c>
      <c r="S124" s="238" t="str">
        <f t="shared" si="23"/>
        <v/>
      </c>
      <c r="T124" s="325"/>
      <c r="U124" s="10"/>
      <c r="V124" s="381"/>
      <c r="W124" s="129"/>
      <c r="X124" s="214"/>
      <c r="Y124" s="219"/>
      <c r="Z124" s="219"/>
      <c r="AA124" s="219"/>
      <c r="AB124" s="221"/>
      <c r="AC124" s="381"/>
      <c r="AD124" s="217"/>
      <c r="AE124" s="381"/>
      <c r="AF124" s="221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35"/>
      <c r="P125" s="237"/>
      <c r="Q125" s="237"/>
      <c r="R125" s="245" t="str">
        <f t="shared" si="22"/>
        <v/>
      </c>
      <c r="S125" s="238" t="str">
        <f t="shared" si="23"/>
        <v/>
      </c>
      <c r="T125" s="325"/>
      <c r="U125" s="10"/>
      <c r="V125" s="381"/>
      <c r="W125" s="129"/>
      <c r="X125" s="214"/>
      <c r="Y125" s="219"/>
      <c r="Z125" s="219"/>
      <c r="AA125" s="219"/>
      <c r="AB125" s="221"/>
      <c r="AC125" s="381"/>
      <c r="AD125" s="217"/>
      <c r="AE125" s="381"/>
      <c r="AF125" s="221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35"/>
      <c r="P126" s="237"/>
      <c r="Q126" s="237"/>
      <c r="R126" s="245" t="str">
        <f t="shared" si="22"/>
        <v/>
      </c>
      <c r="S126" s="238" t="str">
        <f t="shared" si="23"/>
        <v/>
      </c>
      <c r="T126" s="325"/>
      <c r="U126" s="10"/>
      <c r="V126" s="381"/>
      <c r="W126" s="129"/>
      <c r="X126" s="214"/>
      <c r="Y126" s="219"/>
      <c r="Z126" s="219"/>
      <c r="AA126" s="219"/>
      <c r="AB126" s="221"/>
      <c r="AC126" s="381"/>
      <c r="AD126" s="217"/>
      <c r="AE126" s="381"/>
      <c r="AF126" s="221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35"/>
      <c r="P127" s="237"/>
      <c r="Q127" s="237"/>
      <c r="R127" s="245" t="str">
        <f t="shared" si="22"/>
        <v/>
      </c>
      <c r="S127" s="238" t="str">
        <f t="shared" si="23"/>
        <v/>
      </c>
      <c r="T127" s="325"/>
      <c r="U127" s="10"/>
      <c r="V127" s="381"/>
      <c r="W127" s="129"/>
      <c r="X127" s="214"/>
      <c r="Y127" s="219"/>
      <c r="Z127" s="219"/>
      <c r="AA127" s="219"/>
      <c r="AB127" s="221"/>
      <c r="AC127" s="381"/>
      <c r="AD127" s="217"/>
      <c r="AE127" s="381"/>
      <c r="AF127" s="221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35"/>
      <c r="P128" s="237"/>
      <c r="Q128" s="237"/>
      <c r="R128" s="245" t="str">
        <f t="shared" si="22"/>
        <v/>
      </c>
      <c r="S128" s="238" t="str">
        <f t="shared" si="23"/>
        <v/>
      </c>
      <c r="T128" s="325"/>
      <c r="U128" s="10"/>
      <c r="V128" s="381"/>
      <c r="W128" s="129"/>
      <c r="X128" s="214"/>
      <c r="Y128" s="219"/>
      <c r="Z128" s="219"/>
      <c r="AA128" s="219"/>
      <c r="AB128" s="221"/>
      <c r="AC128" s="381"/>
      <c r="AD128" s="217"/>
      <c r="AE128" s="381"/>
      <c r="AF128" s="221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35"/>
      <c r="P129" s="237"/>
      <c r="Q129" s="237"/>
      <c r="R129" s="245" t="str">
        <f t="shared" si="22"/>
        <v/>
      </c>
      <c r="S129" s="238" t="str">
        <f t="shared" si="23"/>
        <v/>
      </c>
      <c r="T129" s="325"/>
      <c r="U129" s="10"/>
      <c r="V129" s="381"/>
      <c r="W129" s="129"/>
      <c r="X129" s="214"/>
      <c r="Y129" s="219"/>
      <c r="Z129" s="219"/>
      <c r="AA129" s="219"/>
      <c r="AB129" s="221"/>
      <c r="AC129" s="381"/>
      <c r="AD129" s="217"/>
      <c r="AE129" s="381"/>
      <c r="AF129" s="221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198"/>
      <c r="K130" s="77"/>
      <c r="L130" s="77"/>
      <c r="M130" s="77"/>
      <c r="N130" s="199"/>
      <c r="O130" s="235"/>
      <c r="P130" s="237"/>
      <c r="Q130" s="237"/>
      <c r="R130" s="245" t="str">
        <f t="shared" si="22"/>
        <v/>
      </c>
      <c r="S130" s="238" t="str">
        <f t="shared" si="23"/>
        <v/>
      </c>
      <c r="T130" s="325"/>
      <c r="U130" s="10"/>
      <c r="V130" s="381"/>
      <c r="W130" s="129"/>
      <c r="X130" s="214"/>
      <c r="Y130" s="219"/>
      <c r="Z130" s="219"/>
      <c r="AA130" s="219"/>
      <c r="AB130" s="221"/>
      <c r="AC130" s="381"/>
      <c r="AD130" s="217"/>
      <c r="AE130" s="381"/>
      <c r="AF130" s="217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198"/>
      <c r="K131" s="77"/>
      <c r="L131" s="77"/>
      <c r="M131" s="77"/>
      <c r="N131" s="199"/>
      <c r="O131" s="235"/>
      <c r="P131" s="237"/>
      <c r="Q131" s="237"/>
      <c r="R131" s="245" t="str">
        <f t="shared" si="22"/>
        <v/>
      </c>
      <c r="S131" s="238" t="str">
        <f t="shared" si="23"/>
        <v/>
      </c>
      <c r="T131" s="325"/>
      <c r="U131" s="10"/>
      <c r="V131" s="381"/>
      <c r="W131" s="129"/>
      <c r="X131" s="214"/>
      <c r="Y131" s="219"/>
      <c r="Z131" s="219"/>
      <c r="AA131" s="219"/>
      <c r="AB131" s="221"/>
      <c r="AC131" s="381"/>
      <c r="AD131" s="217"/>
      <c r="AE131" s="381"/>
      <c r="AF131" s="217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198"/>
      <c r="K132" s="77"/>
      <c r="L132" s="77"/>
      <c r="M132" s="77"/>
      <c r="N132" s="199"/>
      <c r="O132" s="235"/>
      <c r="P132" s="237"/>
      <c r="Q132" s="237"/>
      <c r="R132" s="245" t="str">
        <f t="shared" si="22"/>
        <v/>
      </c>
      <c r="S132" s="238" t="str">
        <f t="shared" si="23"/>
        <v/>
      </c>
      <c r="T132" s="325"/>
      <c r="U132" s="10"/>
      <c r="V132" s="381"/>
      <c r="W132" s="129"/>
      <c r="X132" s="214"/>
      <c r="Y132" s="219"/>
      <c r="Z132" s="219"/>
      <c r="AA132" s="219"/>
      <c r="AB132" s="221"/>
      <c r="AC132" s="381"/>
      <c r="AD132" s="217"/>
      <c r="AE132" s="381"/>
      <c r="AF132" s="217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198"/>
      <c r="K133" s="77"/>
      <c r="L133" s="77"/>
      <c r="M133" s="77"/>
      <c r="N133" s="199"/>
      <c r="O133" s="235"/>
      <c r="P133" s="237"/>
      <c r="Q133" s="237"/>
      <c r="R133" s="245" t="str">
        <f t="shared" si="22"/>
        <v/>
      </c>
      <c r="S133" s="238" t="str">
        <f t="shared" si="23"/>
        <v/>
      </c>
      <c r="T133" s="325"/>
      <c r="U133" s="10"/>
      <c r="V133" s="381"/>
      <c r="W133" s="129"/>
      <c r="X133" s="214"/>
      <c r="Y133" s="219"/>
      <c r="Z133" s="219"/>
      <c r="AA133" s="219"/>
      <c r="AB133" s="221"/>
      <c r="AC133" s="381"/>
      <c r="AD133" s="217"/>
      <c r="AE133" s="381"/>
      <c r="AF133" s="217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198"/>
      <c r="K134" s="77"/>
      <c r="L134" s="77"/>
      <c r="M134" s="77"/>
      <c r="N134" s="199"/>
      <c r="O134" s="235"/>
      <c r="P134" s="237"/>
      <c r="Q134" s="237"/>
      <c r="R134" s="245" t="str">
        <f t="shared" si="22"/>
        <v/>
      </c>
      <c r="S134" s="238" t="str">
        <f t="shared" si="23"/>
        <v/>
      </c>
      <c r="T134" s="325"/>
      <c r="U134" s="10"/>
      <c r="V134" s="381"/>
      <c r="W134" s="129"/>
      <c r="X134" s="214"/>
      <c r="Y134" s="219"/>
      <c r="Z134" s="219"/>
      <c r="AA134" s="219"/>
      <c r="AB134" s="221"/>
      <c r="AC134" s="381"/>
      <c r="AD134" s="217"/>
      <c r="AE134" s="381"/>
      <c r="AF134" s="217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198"/>
      <c r="K135" s="77"/>
      <c r="L135" s="77"/>
      <c r="M135" s="77"/>
      <c r="N135" s="199"/>
      <c r="O135" s="235"/>
      <c r="P135" s="237"/>
      <c r="Q135" s="237"/>
      <c r="R135" s="245" t="str">
        <f t="shared" si="22"/>
        <v/>
      </c>
      <c r="S135" s="238" t="str">
        <f t="shared" si="23"/>
        <v/>
      </c>
      <c r="T135" s="325"/>
      <c r="U135" s="10"/>
      <c r="V135" s="381"/>
      <c r="W135" s="129"/>
      <c r="X135" s="214"/>
      <c r="Y135" s="219"/>
      <c r="Z135" s="219"/>
      <c r="AA135" s="219"/>
      <c r="AB135" s="221"/>
      <c r="AC135" s="381"/>
      <c r="AD135" s="217"/>
      <c r="AE135" s="381"/>
      <c r="AF135" s="217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198"/>
      <c r="K136" s="77"/>
      <c r="L136" s="77"/>
      <c r="M136" s="77"/>
      <c r="N136" s="199"/>
      <c r="O136" s="235"/>
      <c r="P136" s="237"/>
      <c r="Q136" s="237"/>
      <c r="R136" s="245" t="str">
        <f t="shared" si="22"/>
        <v/>
      </c>
      <c r="S136" s="238" t="str">
        <f t="shared" si="23"/>
        <v/>
      </c>
      <c r="T136" s="325"/>
      <c r="U136" s="10"/>
      <c r="V136" s="381"/>
      <c r="W136" s="129"/>
      <c r="X136" s="214"/>
      <c r="Y136" s="219"/>
      <c r="Z136" s="219"/>
      <c r="AA136" s="219"/>
      <c r="AB136" s="221"/>
      <c r="AC136" s="381"/>
      <c r="AD136" s="217"/>
      <c r="AE136" s="381"/>
      <c r="AF136" s="217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198"/>
      <c r="K137" s="77"/>
      <c r="L137" s="77"/>
      <c r="M137" s="77"/>
      <c r="N137" s="199"/>
      <c r="O137" s="235"/>
      <c r="P137" s="237"/>
      <c r="Q137" s="237"/>
      <c r="R137" s="245" t="str">
        <f t="shared" si="22"/>
        <v/>
      </c>
      <c r="S137" s="238" t="str">
        <f t="shared" si="23"/>
        <v/>
      </c>
      <c r="T137" s="325"/>
      <c r="U137" s="10"/>
      <c r="V137" s="381"/>
      <c r="W137" s="129"/>
      <c r="X137" s="214"/>
      <c r="Y137" s="219"/>
      <c r="Z137" s="219"/>
      <c r="AA137" s="219"/>
      <c r="AB137" s="221"/>
      <c r="AC137" s="381"/>
      <c r="AD137" s="217"/>
      <c r="AE137" s="381"/>
      <c r="AF137" s="217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198"/>
      <c r="K138" s="77"/>
      <c r="L138" s="77"/>
      <c r="M138" s="77"/>
      <c r="N138" s="199"/>
      <c r="O138" s="235"/>
      <c r="P138" s="237"/>
      <c r="Q138" s="237"/>
      <c r="R138" s="245" t="str">
        <f t="shared" si="22"/>
        <v/>
      </c>
      <c r="S138" s="238" t="str">
        <f t="shared" si="23"/>
        <v/>
      </c>
      <c r="T138" s="325"/>
      <c r="U138" s="10"/>
      <c r="V138" s="381"/>
      <c r="W138" s="129"/>
      <c r="X138" s="214"/>
      <c r="Y138" s="219"/>
      <c r="Z138" s="219"/>
      <c r="AA138" s="219"/>
      <c r="AB138" s="221"/>
      <c r="AC138" s="381"/>
      <c r="AD138" s="217"/>
      <c r="AE138" s="381"/>
      <c r="AF138" s="217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198"/>
      <c r="K139" s="77"/>
      <c r="L139" s="77"/>
      <c r="M139" s="77"/>
      <c r="N139" s="199"/>
      <c r="O139" s="235"/>
      <c r="P139" s="237"/>
      <c r="Q139" s="237"/>
      <c r="R139" s="245" t="str">
        <f t="shared" si="22"/>
        <v/>
      </c>
      <c r="S139" s="238" t="str">
        <f t="shared" si="23"/>
        <v/>
      </c>
      <c r="T139" s="325"/>
      <c r="U139" s="10"/>
      <c r="V139" s="381"/>
      <c r="W139" s="129"/>
      <c r="X139" s="214"/>
      <c r="Y139" s="219"/>
      <c r="Z139" s="219"/>
      <c r="AA139" s="219"/>
      <c r="AB139" s="221"/>
      <c r="AC139" s="381"/>
      <c r="AD139" s="217"/>
      <c r="AE139" s="381"/>
      <c r="AF139" s="217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35"/>
      <c r="P140" s="237"/>
      <c r="Q140" s="237"/>
      <c r="R140" s="245" t="str">
        <f t="shared" si="22"/>
        <v/>
      </c>
      <c r="S140" s="238" t="str">
        <f t="shared" si="23"/>
        <v/>
      </c>
      <c r="T140" s="325"/>
      <c r="U140" s="10"/>
      <c r="V140" s="381"/>
      <c r="W140" s="129"/>
      <c r="X140" s="214"/>
      <c r="Y140" s="219"/>
      <c r="Z140" s="219"/>
      <c r="AA140" s="219"/>
      <c r="AB140" s="221"/>
      <c r="AC140" s="381"/>
      <c r="AD140" s="217"/>
      <c r="AE140" s="381"/>
      <c r="AF140" s="217"/>
    </row>
    <row r="141" ht="18.0" customHeight="1">
      <c r="A141" s="10"/>
      <c r="B141" s="213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35"/>
      <c r="P141" s="237"/>
      <c r="Q141" s="237"/>
      <c r="R141" s="245" t="str">
        <f t="shared" si="22"/>
        <v/>
      </c>
      <c r="S141" s="238" t="str">
        <f t="shared" si="23"/>
        <v/>
      </c>
      <c r="T141" s="325"/>
      <c r="U141" s="10"/>
      <c r="V141" s="381"/>
      <c r="W141" s="129"/>
      <c r="X141" s="214"/>
      <c r="Y141" s="219"/>
      <c r="Z141" s="219"/>
      <c r="AA141" s="219"/>
      <c r="AB141" s="221"/>
      <c r="AC141" s="381"/>
      <c r="AD141" s="217"/>
      <c r="AE141" s="381"/>
      <c r="AF141" s="217"/>
    </row>
    <row r="142" ht="18.0" customHeight="1">
      <c r="A142" s="10"/>
      <c r="B142" s="213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35"/>
      <c r="P142" s="237"/>
      <c r="Q142" s="237"/>
      <c r="R142" s="245" t="str">
        <f t="shared" si="22"/>
        <v/>
      </c>
      <c r="S142" s="238" t="str">
        <f t="shared" si="23"/>
        <v/>
      </c>
      <c r="T142" s="325"/>
      <c r="U142" s="10"/>
      <c r="V142" s="381"/>
      <c r="W142" s="129"/>
      <c r="X142" s="214"/>
      <c r="Y142" s="219"/>
      <c r="Z142" s="219"/>
      <c r="AA142" s="219"/>
      <c r="AB142" s="221"/>
      <c r="AC142" s="381"/>
      <c r="AD142" s="217"/>
      <c r="AE142" s="381"/>
      <c r="AF142" s="217"/>
    </row>
    <row r="143" ht="18.0" customHeight="1">
      <c r="A143" s="10"/>
      <c r="B143" s="213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35"/>
      <c r="P143" s="237"/>
      <c r="Q143" s="237"/>
      <c r="R143" s="245" t="str">
        <f t="shared" si="22"/>
        <v/>
      </c>
      <c r="S143" s="238" t="str">
        <f t="shared" si="23"/>
        <v/>
      </c>
      <c r="T143" s="325"/>
      <c r="U143" s="10"/>
      <c r="V143" s="381"/>
      <c r="W143" s="129"/>
      <c r="X143" s="214"/>
      <c r="Y143" s="219"/>
      <c r="Z143" s="219"/>
      <c r="AA143" s="219"/>
      <c r="AB143" s="221"/>
      <c r="AC143" s="381"/>
      <c r="AD143" s="217"/>
      <c r="AE143" s="381"/>
      <c r="AF143" s="217"/>
    </row>
    <row r="144" ht="18.0" customHeight="1">
      <c r="A144" s="10"/>
      <c r="B144" s="213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35"/>
      <c r="P144" s="237"/>
      <c r="Q144" s="237"/>
      <c r="R144" s="245" t="str">
        <f t="shared" si="22"/>
        <v/>
      </c>
      <c r="S144" s="238" t="str">
        <f t="shared" si="23"/>
        <v/>
      </c>
      <c r="T144" s="325"/>
      <c r="U144" s="10"/>
      <c r="V144" s="381"/>
      <c r="W144" s="129"/>
      <c r="X144" s="214"/>
      <c r="Y144" s="219"/>
      <c r="Z144" s="219"/>
      <c r="AA144" s="219"/>
      <c r="AB144" s="221"/>
      <c r="AC144" s="381"/>
      <c r="AD144" s="217"/>
      <c r="AE144" s="381"/>
      <c r="AF144" s="217"/>
    </row>
    <row r="145" ht="18.0" customHeight="1">
      <c r="A145" s="10"/>
      <c r="B145" s="213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35"/>
      <c r="P145" s="237"/>
      <c r="Q145" s="237"/>
      <c r="R145" s="245" t="str">
        <f t="shared" si="22"/>
        <v/>
      </c>
      <c r="S145" s="238" t="str">
        <f t="shared" si="23"/>
        <v/>
      </c>
      <c r="T145" s="325"/>
      <c r="U145" s="10"/>
      <c r="V145" s="381"/>
      <c r="W145" s="129"/>
      <c r="X145" s="214"/>
      <c r="Y145" s="219"/>
      <c r="Z145" s="219"/>
      <c r="AA145" s="219"/>
      <c r="AB145" s="221"/>
      <c r="AC145" s="381"/>
      <c r="AD145" s="217"/>
      <c r="AE145" s="381"/>
      <c r="AF145" s="217"/>
    </row>
    <row r="146" ht="18.0" customHeight="1">
      <c r="A146" s="10"/>
      <c r="B146" s="308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35"/>
      <c r="P146" s="237"/>
      <c r="Q146" s="237"/>
      <c r="R146" s="245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10"/>
      <c r="AA146" s="10"/>
      <c r="AB146" s="255"/>
      <c r="AC146" s="10"/>
      <c r="AD146" s="10"/>
      <c r="AE146" s="10"/>
      <c r="AF146" s="10"/>
    </row>
    <row r="147" ht="18.0" customHeight="1">
      <c r="A147" s="10"/>
      <c r="B147" s="213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35"/>
      <c r="P147" s="237"/>
      <c r="Q147" s="237"/>
      <c r="R147" s="245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8.0" customHeight="1">
      <c r="A148" s="10"/>
      <c r="B148" s="213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35"/>
      <c r="P148" s="237"/>
      <c r="Q148" s="237"/>
      <c r="R148" s="245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8.0" customHeight="1">
      <c r="A149" s="10"/>
      <c r="B149" s="213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35"/>
      <c r="P149" s="237"/>
      <c r="Q149" s="237"/>
      <c r="R149" s="245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8.0" customHeight="1">
      <c r="A150" s="10"/>
      <c r="B150" s="213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35"/>
      <c r="P150" s="237"/>
      <c r="Q150" s="237"/>
      <c r="R150" s="245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8.0" customHeight="1">
      <c r="A151" s="10"/>
      <c r="B151" s="213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35"/>
      <c r="P151" s="237"/>
      <c r="Q151" s="237"/>
      <c r="R151" s="245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8.0" customHeight="1">
      <c r="A152" s="10"/>
      <c r="B152" s="213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35"/>
      <c r="P152" s="237"/>
      <c r="Q152" s="237"/>
      <c r="R152" s="245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8.0" customHeight="1">
      <c r="A153" s="10"/>
      <c r="B153" s="213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35"/>
      <c r="P153" s="237"/>
      <c r="Q153" s="237"/>
      <c r="R153" s="245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8.0" customHeight="1">
      <c r="A154" s="10"/>
      <c r="B154" s="213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35"/>
      <c r="P154" s="237"/>
      <c r="Q154" s="237"/>
      <c r="R154" s="245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8.0" customHeight="1">
      <c r="A155" s="10"/>
      <c r="B155" s="213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35"/>
      <c r="P155" s="237"/>
      <c r="Q155" s="237"/>
      <c r="R155" s="245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8.0" customHeight="1">
      <c r="A156" s="10"/>
      <c r="B156" s="213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35"/>
      <c r="P156" s="237"/>
      <c r="Q156" s="237"/>
      <c r="R156" s="245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8.0" customHeight="1">
      <c r="A157" s="10"/>
      <c r="B157" s="213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35"/>
      <c r="P157" s="237"/>
      <c r="Q157" s="237"/>
      <c r="R157" s="245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8.0" customHeight="1">
      <c r="A158" s="10"/>
      <c r="B158" s="213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35"/>
      <c r="P158" s="237"/>
      <c r="Q158" s="237"/>
      <c r="R158" s="245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8.0" customHeight="1">
      <c r="A159" s="10"/>
      <c r="B159" s="213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35"/>
      <c r="P159" s="237"/>
      <c r="Q159" s="237"/>
      <c r="R159" s="245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8.0" customHeight="1">
      <c r="A160" s="10"/>
      <c r="B160" s="213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35"/>
      <c r="P160" s="237"/>
      <c r="Q160" s="237"/>
      <c r="R160" s="245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8.0" customHeight="1">
      <c r="A161" s="10"/>
      <c r="B161" s="213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35"/>
      <c r="P161" s="237"/>
      <c r="Q161" s="237"/>
      <c r="R161" s="245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8.0" customHeight="1">
      <c r="A162" s="10"/>
      <c r="B162" s="213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35"/>
      <c r="P162" s="237"/>
      <c r="Q162" s="237"/>
      <c r="R162" s="245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8.0" customHeight="1">
      <c r="A163" s="10"/>
      <c r="B163" s="213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35"/>
      <c r="P163" s="237"/>
      <c r="Q163" s="237"/>
      <c r="R163" s="245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8.0" customHeight="1">
      <c r="A164" s="10"/>
      <c r="B164" s="213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35"/>
      <c r="P164" s="237"/>
      <c r="Q164" s="237"/>
      <c r="R164" s="245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8.0" customHeight="1">
      <c r="A165" s="10"/>
      <c r="B165" s="213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35"/>
      <c r="P165" s="237"/>
      <c r="Q165" s="237"/>
      <c r="R165" s="245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8.0" customHeight="1">
      <c r="A166" s="10"/>
      <c r="B166" s="213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35"/>
      <c r="P166" s="237"/>
      <c r="Q166" s="237"/>
      <c r="R166" s="245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8.0" customHeight="1">
      <c r="A167" s="10"/>
      <c r="B167" s="213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35"/>
      <c r="P167" s="237"/>
      <c r="Q167" s="237"/>
      <c r="R167" s="245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8.0" customHeight="1">
      <c r="A168" s="10"/>
      <c r="B168" s="213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35"/>
      <c r="P168" s="237"/>
      <c r="Q168" s="237"/>
      <c r="R168" s="245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8.0" customHeight="1">
      <c r="A169" s="10"/>
      <c r="B169" s="213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35"/>
      <c r="P169" s="237"/>
      <c r="Q169" s="237"/>
      <c r="R169" s="245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8.0" customHeight="1">
      <c r="A170" s="10"/>
      <c r="B170" s="213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35"/>
      <c r="P170" s="237"/>
      <c r="Q170" s="237"/>
      <c r="R170" s="245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8.0" customHeight="1">
      <c r="A171" s="10"/>
      <c r="B171" s="213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35"/>
      <c r="P171" s="237"/>
      <c r="Q171" s="237"/>
      <c r="R171" s="245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8.0" customHeight="1">
      <c r="A172" s="10"/>
      <c r="B172" s="213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35"/>
      <c r="P172" s="237"/>
      <c r="Q172" s="237"/>
      <c r="R172" s="245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8.0" customHeight="1">
      <c r="A173" s="10"/>
      <c r="B173" s="213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35"/>
      <c r="P173" s="237"/>
      <c r="Q173" s="237"/>
      <c r="R173" s="245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8.0" customHeight="1">
      <c r="A174" s="10"/>
      <c r="B174" s="213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35"/>
      <c r="P174" s="237"/>
      <c r="Q174" s="237"/>
      <c r="R174" s="245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8.0" customHeight="1">
      <c r="A175" s="10"/>
      <c r="B175" s="213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35"/>
      <c r="P175" s="237"/>
      <c r="Q175" s="237"/>
      <c r="R175" s="245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8.0" customHeight="1">
      <c r="A176" s="10"/>
      <c r="B176" s="213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35"/>
      <c r="P176" s="237"/>
      <c r="Q176" s="237"/>
      <c r="R176" s="245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8.0" customHeight="1">
      <c r="A177" s="10"/>
      <c r="B177" s="213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35"/>
      <c r="P177" s="237"/>
      <c r="Q177" s="237"/>
      <c r="R177" s="245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8.0" customHeight="1">
      <c r="A178" s="10"/>
      <c r="B178" s="213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35"/>
      <c r="P178" s="237"/>
      <c r="Q178" s="237"/>
      <c r="R178" s="245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8.0" customHeight="1">
      <c r="A179" s="10"/>
      <c r="B179" s="213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35"/>
      <c r="P179" s="237"/>
      <c r="Q179" s="237"/>
      <c r="R179" s="245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8.0" customHeight="1">
      <c r="A180" s="10"/>
      <c r="B180" s="213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35"/>
      <c r="P180" s="237"/>
      <c r="Q180" s="237"/>
      <c r="R180" s="245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8.0" customHeight="1">
      <c r="A181" s="10"/>
      <c r="B181" s="213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35"/>
      <c r="P181" s="237"/>
      <c r="Q181" s="237"/>
      <c r="R181" s="245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8.0" customHeight="1">
      <c r="A182" s="10"/>
      <c r="B182" s="213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35"/>
      <c r="P182" s="237"/>
      <c r="Q182" s="237"/>
      <c r="R182" s="245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8.0" customHeight="1">
      <c r="A183" s="10"/>
      <c r="B183" s="213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35"/>
      <c r="P183" s="237"/>
      <c r="Q183" s="237"/>
      <c r="R183" s="245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8.0" customHeight="1">
      <c r="A184" s="10"/>
      <c r="B184" s="213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35"/>
      <c r="P184" s="237"/>
      <c r="Q184" s="237"/>
      <c r="R184" s="245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8.0" customHeight="1">
      <c r="A185" s="10"/>
      <c r="B185" s="213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35"/>
      <c r="P185" s="237"/>
      <c r="Q185" s="237"/>
      <c r="R185" s="245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8.0" customHeight="1">
      <c r="A186" s="10"/>
      <c r="B186" s="213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35"/>
      <c r="P186" s="237"/>
      <c r="Q186" s="237"/>
      <c r="R186" s="245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8.0" customHeight="1">
      <c r="A187" s="10"/>
      <c r="B187" s="213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35"/>
      <c r="P187" s="237"/>
      <c r="Q187" s="237"/>
      <c r="R187" s="245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8.0" customHeight="1">
      <c r="A188" s="10"/>
      <c r="B188" s="213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35"/>
      <c r="P188" s="237"/>
      <c r="Q188" s="237"/>
      <c r="R188" s="245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8.0" customHeight="1">
      <c r="A189" s="10"/>
      <c r="B189" s="213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35"/>
      <c r="P189" s="237"/>
      <c r="Q189" s="237"/>
      <c r="R189" s="245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8.0" customHeight="1">
      <c r="A190" s="10"/>
      <c r="B190" s="213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35"/>
      <c r="P190" s="237"/>
      <c r="Q190" s="237"/>
      <c r="R190" s="245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8.0" customHeight="1">
      <c r="A191" s="10"/>
      <c r="B191" s="213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35"/>
      <c r="P191" s="237"/>
      <c r="Q191" s="237"/>
      <c r="R191" s="245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8.0" customHeight="1">
      <c r="A192" s="10"/>
      <c r="B192" s="213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35"/>
      <c r="P192" s="237"/>
      <c r="Q192" s="237"/>
      <c r="R192" s="245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8.0" customHeight="1">
      <c r="A193" s="10"/>
      <c r="B193" s="213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35"/>
      <c r="P193" s="237"/>
      <c r="Q193" s="237"/>
      <c r="R193" s="245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8.0" customHeight="1">
      <c r="A194" s="10"/>
      <c r="B194" s="213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35"/>
      <c r="P194" s="237"/>
      <c r="Q194" s="237"/>
      <c r="R194" s="245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8.0" customHeight="1">
      <c r="A195" s="10"/>
      <c r="B195" s="213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35"/>
      <c r="P195" s="237"/>
      <c r="Q195" s="237"/>
      <c r="R195" s="245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8.0" customHeight="1">
      <c r="A196" s="10"/>
      <c r="B196" s="213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35"/>
      <c r="P196" s="237"/>
      <c r="Q196" s="237"/>
      <c r="R196" s="245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8.0" customHeight="1">
      <c r="A197" s="10"/>
      <c r="B197" s="213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35"/>
      <c r="P197" s="237"/>
      <c r="Q197" s="237"/>
      <c r="R197" s="245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8.0" customHeight="1">
      <c r="A198" s="10"/>
      <c r="B198" s="213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35"/>
      <c r="P198" s="237"/>
      <c r="Q198" s="237"/>
      <c r="R198" s="245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8.0" customHeight="1">
      <c r="A199" s="10"/>
      <c r="B199" s="213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35"/>
      <c r="P199" s="237"/>
      <c r="Q199" s="237"/>
      <c r="R199" s="245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8.0" customHeight="1">
      <c r="A200" s="10"/>
      <c r="B200" s="213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35"/>
      <c r="P200" s="237"/>
      <c r="Q200" s="237"/>
      <c r="R200" s="245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8.0" customHeight="1">
      <c r="A201" s="10"/>
      <c r="B201" s="213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35"/>
      <c r="P201" s="237"/>
      <c r="Q201" s="237"/>
      <c r="R201" s="245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8.0" customHeight="1">
      <c r="A202" s="10"/>
      <c r="B202" s="213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35"/>
      <c r="P202" s="237"/>
      <c r="Q202" s="237"/>
      <c r="R202" s="245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8.0" customHeight="1">
      <c r="A203" s="10"/>
      <c r="B203" s="213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35"/>
      <c r="P203" s="237"/>
      <c r="Q203" s="237"/>
      <c r="R203" s="245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8.0" customHeight="1">
      <c r="A204" s="10"/>
      <c r="B204" s="213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35"/>
      <c r="P204" s="237"/>
      <c r="Q204" s="237"/>
      <c r="R204" s="245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8.0" customHeight="1">
      <c r="A205" s="10"/>
      <c r="B205" s="213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35"/>
      <c r="P205" s="237"/>
      <c r="Q205" s="237"/>
      <c r="R205" s="245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8.0" customHeight="1">
      <c r="A206" s="10"/>
      <c r="B206" s="213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35"/>
      <c r="P206" s="237"/>
      <c r="Q206" s="237"/>
      <c r="R206" s="245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8.0" customHeight="1">
      <c r="A207" s="10"/>
      <c r="B207" s="213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35"/>
      <c r="P207" s="237"/>
      <c r="Q207" s="237"/>
      <c r="R207" s="245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8.0" customHeight="1">
      <c r="A208" s="10"/>
      <c r="B208" s="213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35"/>
      <c r="P208" s="237"/>
      <c r="Q208" s="237"/>
      <c r="R208" s="245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8.0" customHeight="1">
      <c r="A209" s="10"/>
      <c r="B209" s="213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35"/>
      <c r="P209" s="237"/>
      <c r="Q209" s="237"/>
      <c r="R209" s="245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8.0" customHeight="1">
      <c r="A210" s="10"/>
      <c r="B210" s="213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35"/>
      <c r="P210" s="237"/>
      <c r="Q210" s="237"/>
      <c r="R210" s="245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8.0" customHeight="1">
      <c r="A211" s="10"/>
      <c r="B211" s="213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35"/>
      <c r="P211" s="237"/>
      <c r="Q211" s="237"/>
      <c r="R211" s="245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8.0" customHeight="1">
      <c r="A212" s="10"/>
      <c r="B212" s="213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35"/>
      <c r="P212" s="237"/>
      <c r="Q212" s="237"/>
      <c r="R212" s="245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8.0" customHeight="1">
      <c r="A213" s="10"/>
      <c r="B213" s="213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35"/>
      <c r="P213" s="237"/>
      <c r="Q213" s="237"/>
      <c r="R213" s="245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8.0" customHeight="1">
      <c r="A214" s="10"/>
      <c r="B214" s="213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35"/>
      <c r="P214" s="237"/>
      <c r="Q214" s="237"/>
      <c r="R214" s="245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8.0" customHeight="1">
      <c r="A215" s="10"/>
      <c r="B215" s="213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35"/>
      <c r="P215" s="237"/>
      <c r="Q215" s="237"/>
      <c r="R215" s="245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8.0" customHeight="1">
      <c r="A216" s="10"/>
      <c r="B216" s="213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35"/>
      <c r="P216" s="237"/>
      <c r="Q216" s="237"/>
      <c r="R216" s="245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8.0" customHeight="1">
      <c r="A217" s="10"/>
      <c r="B217" s="213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35"/>
      <c r="P217" s="237"/>
      <c r="Q217" s="237"/>
      <c r="R217" s="245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8.0" customHeight="1">
      <c r="A218" s="10"/>
      <c r="B218" s="213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35"/>
      <c r="P218" s="237"/>
      <c r="Q218" s="237"/>
      <c r="R218" s="245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8.0" customHeight="1">
      <c r="A219" s="10"/>
      <c r="B219" s="213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35"/>
      <c r="P219" s="237"/>
      <c r="Q219" s="237"/>
      <c r="R219" s="245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8.0" customHeight="1">
      <c r="A220" s="10"/>
      <c r="B220" s="213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35"/>
      <c r="P220" s="237"/>
      <c r="Q220" s="237"/>
      <c r="R220" s="245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8.0" customHeight="1">
      <c r="A221" s="10"/>
      <c r="B221" s="213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35"/>
      <c r="P221" s="237"/>
      <c r="Q221" s="237"/>
      <c r="R221" s="245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8.0" customHeight="1">
      <c r="A222" s="10"/>
      <c r="B222" s="213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35"/>
      <c r="P222" s="237"/>
      <c r="Q222" s="237"/>
      <c r="R222" s="245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8.0" customHeight="1">
      <c r="A223" s="10"/>
      <c r="B223" s="213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35"/>
      <c r="P223" s="237"/>
      <c r="Q223" s="237"/>
      <c r="R223" s="245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8.0" customHeight="1">
      <c r="A224" s="10"/>
      <c r="B224" s="213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35"/>
      <c r="P224" s="237"/>
      <c r="Q224" s="237"/>
      <c r="R224" s="245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8.0" customHeight="1">
      <c r="A225" s="10"/>
      <c r="B225" s="213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35"/>
      <c r="P225" s="237"/>
      <c r="Q225" s="237"/>
      <c r="R225" s="245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8.0" customHeight="1">
      <c r="A226" s="10"/>
      <c r="B226" s="213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35"/>
      <c r="P226" s="237"/>
      <c r="Q226" s="237"/>
      <c r="R226" s="245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8.0" customHeight="1">
      <c r="A227" s="10"/>
      <c r="B227" s="213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35"/>
      <c r="P227" s="237"/>
      <c r="Q227" s="237"/>
      <c r="R227" s="245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8.0" customHeight="1">
      <c r="A228" s="10"/>
      <c r="B228" s="213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35"/>
      <c r="P228" s="237"/>
      <c r="Q228" s="237"/>
      <c r="R228" s="245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8.0" customHeight="1">
      <c r="A229" s="10"/>
      <c r="B229" s="213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35"/>
      <c r="P229" s="237"/>
      <c r="Q229" s="237"/>
      <c r="R229" s="245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8.0" customHeight="1">
      <c r="A230" s="10"/>
      <c r="B230" s="213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35"/>
      <c r="P230" s="237"/>
      <c r="Q230" s="237"/>
      <c r="R230" s="245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8.0" customHeight="1">
      <c r="A231" s="10"/>
      <c r="B231" s="213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35"/>
      <c r="P231" s="237"/>
      <c r="Q231" s="237"/>
      <c r="R231" s="245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8.0" customHeight="1">
      <c r="A232" s="10"/>
      <c r="B232" s="213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35"/>
      <c r="P232" s="237"/>
      <c r="Q232" s="237"/>
      <c r="R232" s="245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8.0" customHeight="1">
      <c r="A233" s="10"/>
      <c r="B233" s="213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35"/>
      <c r="P233" s="237"/>
      <c r="Q233" s="237"/>
      <c r="R233" s="245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8.0" customHeight="1">
      <c r="A234" s="10"/>
      <c r="B234" s="213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35"/>
      <c r="P234" s="237"/>
      <c r="Q234" s="237"/>
      <c r="R234" s="245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8.0" customHeight="1">
      <c r="A235" s="10"/>
      <c r="B235" s="213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35"/>
      <c r="P235" s="237"/>
      <c r="Q235" s="237"/>
      <c r="R235" s="245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8.0" customHeight="1">
      <c r="A236" s="10"/>
      <c r="B236" s="213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35"/>
      <c r="P236" s="237"/>
      <c r="Q236" s="237"/>
      <c r="R236" s="245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8.0" customHeight="1">
      <c r="A237" s="10"/>
      <c r="B237" s="213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35"/>
      <c r="P237" s="237"/>
      <c r="Q237" s="237"/>
      <c r="R237" s="245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8.0" customHeight="1">
      <c r="A238" s="10"/>
      <c r="B238" s="213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35"/>
      <c r="P238" s="237"/>
      <c r="Q238" s="237"/>
      <c r="R238" s="245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8.0" customHeight="1">
      <c r="A239" s="10"/>
      <c r="B239" s="213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35"/>
      <c r="P239" s="237"/>
      <c r="Q239" s="237"/>
      <c r="R239" s="245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8.0" customHeight="1">
      <c r="A240" s="10"/>
      <c r="B240" s="213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35"/>
      <c r="P240" s="237"/>
      <c r="Q240" s="237"/>
      <c r="R240" s="245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8.0" customHeight="1">
      <c r="A241" s="10"/>
      <c r="B241" s="213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35"/>
      <c r="P241" s="237"/>
      <c r="Q241" s="237"/>
      <c r="R241" s="245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8.0" customHeight="1">
      <c r="A242" s="10"/>
      <c r="B242" s="213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35"/>
      <c r="P242" s="237"/>
      <c r="Q242" s="237"/>
      <c r="R242" s="245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8.0" customHeight="1">
      <c r="A243" s="10"/>
      <c r="B243" s="213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35"/>
      <c r="P243" s="237"/>
      <c r="Q243" s="237"/>
      <c r="R243" s="245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8.0" customHeight="1">
      <c r="A244" s="10"/>
      <c r="B244" s="213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35"/>
      <c r="P244" s="237"/>
      <c r="Q244" s="237"/>
      <c r="R244" s="245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8.0" customHeight="1">
      <c r="A245" s="10"/>
      <c r="B245" s="213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35"/>
      <c r="P245" s="237"/>
      <c r="Q245" s="237"/>
      <c r="R245" s="245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8.0" customHeight="1">
      <c r="A246" s="10"/>
      <c r="B246" s="213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35"/>
      <c r="P246" s="237"/>
      <c r="Q246" s="237"/>
      <c r="R246" s="245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8.0" customHeight="1">
      <c r="A247" s="10"/>
      <c r="B247" s="213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35"/>
      <c r="P247" s="237"/>
      <c r="Q247" s="237"/>
      <c r="R247" s="245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8.0" customHeight="1">
      <c r="A248" s="10"/>
      <c r="B248" s="213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35"/>
      <c r="P248" s="237"/>
      <c r="Q248" s="237"/>
      <c r="R248" s="245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8.0" customHeight="1">
      <c r="A249" s="10"/>
      <c r="B249" s="213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35"/>
      <c r="P249" s="237"/>
      <c r="Q249" s="237"/>
      <c r="R249" s="245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8.0" customHeight="1">
      <c r="A250" s="10"/>
      <c r="B250" s="213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35"/>
      <c r="P250" s="237"/>
      <c r="Q250" s="237"/>
      <c r="R250" s="245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8.0" customHeight="1">
      <c r="A251" s="10"/>
      <c r="B251" s="213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35"/>
      <c r="P251" s="237"/>
      <c r="Q251" s="237"/>
      <c r="R251" s="245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8.0" customHeight="1">
      <c r="A252" s="10"/>
      <c r="B252" s="213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35"/>
      <c r="P252" s="237"/>
      <c r="Q252" s="237"/>
      <c r="R252" s="245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8.0" customHeight="1">
      <c r="A253" s="10"/>
      <c r="B253" s="213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35"/>
      <c r="P253" s="237"/>
      <c r="Q253" s="237"/>
      <c r="R253" s="245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8.0" customHeight="1">
      <c r="A254" s="10"/>
      <c r="B254" s="213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35"/>
      <c r="P254" s="237"/>
      <c r="Q254" s="237"/>
      <c r="R254" s="245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8.0" customHeight="1">
      <c r="A255" s="10"/>
      <c r="B255" s="213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35"/>
      <c r="P255" s="237"/>
      <c r="Q255" s="237"/>
      <c r="R255" s="245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8.0" customHeight="1">
      <c r="A256" s="10"/>
      <c r="B256" s="213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35"/>
      <c r="P256" s="237"/>
      <c r="Q256" s="237"/>
      <c r="R256" s="245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8.0" customHeight="1">
      <c r="A257" s="10"/>
      <c r="B257" s="213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35"/>
      <c r="P257" s="237"/>
      <c r="Q257" s="237"/>
      <c r="R257" s="245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8.0" customHeight="1">
      <c r="A258" s="10"/>
      <c r="B258" s="213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35"/>
      <c r="P258" s="237"/>
      <c r="Q258" s="237"/>
      <c r="R258" s="245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8.0" customHeight="1">
      <c r="A259" s="10"/>
      <c r="B259" s="213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35"/>
      <c r="P259" s="237"/>
      <c r="Q259" s="237"/>
      <c r="R259" s="245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8.0" customHeight="1">
      <c r="A260" s="10"/>
      <c r="B260" s="213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35"/>
      <c r="P260" s="237"/>
      <c r="Q260" s="237"/>
      <c r="R260" s="245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8.0" customHeight="1">
      <c r="A261" s="10"/>
      <c r="B261" s="213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35"/>
      <c r="P261" s="237"/>
      <c r="Q261" s="237"/>
      <c r="R261" s="245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8.0" customHeight="1">
      <c r="A262" s="10"/>
      <c r="B262" s="213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35"/>
      <c r="P262" s="237"/>
      <c r="Q262" s="237"/>
      <c r="R262" s="245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8.0" customHeight="1">
      <c r="A263" s="10"/>
      <c r="B263" s="213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35"/>
      <c r="P263" s="237"/>
      <c r="Q263" s="237"/>
      <c r="R263" s="245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8.0" customHeight="1">
      <c r="A264" s="10"/>
      <c r="B264" s="213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35"/>
      <c r="P264" s="237"/>
      <c r="Q264" s="237"/>
      <c r="R264" s="245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8.0" customHeight="1">
      <c r="A265" s="10"/>
      <c r="B265" s="213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35"/>
      <c r="P265" s="237"/>
      <c r="Q265" s="237"/>
      <c r="R265" s="245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8.0" customHeight="1">
      <c r="A266" s="10"/>
      <c r="B266" s="213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35"/>
      <c r="P266" s="237"/>
      <c r="Q266" s="237"/>
      <c r="R266" s="245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8.0" customHeight="1">
      <c r="A267" s="10"/>
      <c r="B267" s="213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35"/>
      <c r="P267" s="237"/>
      <c r="Q267" s="237"/>
      <c r="R267" s="245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8.0" customHeight="1">
      <c r="A268" s="10"/>
      <c r="B268" s="213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35"/>
      <c r="P268" s="237"/>
      <c r="Q268" s="237"/>
      <c r="R268" s="245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8.0" customHeight="1">
      <c r="A269" s="10"/>
      <c r="B269" s="213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35"/>
      <c r="P269" s="237"/>
      <c r="Q269" s="237"/>
      <c r="R269" s="245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8.0" customHeight="1">
      <c r="A270" s="10"/>
      <c r="B270" s="213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35"/>
      <c r="P270" s="237"/>
      <c r="Q270" s="237"/>
      <c r="R270" s="245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8.0" customHeight="1">
      <c r="A271" s="10"/>
      <c r="B271" s="213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35"/>
      <c r="P271" s="237"/>
      <c r="Q271" s="237"/>
      <c r="R271" s="245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8.0" customHeight="1">
      <c r="A272" s="10"/>
      <c r="B272" s="213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35"/>
      <c r="P272" s="237"/>
      <c r="Q272" s="237"/>
      <c r="R272" s="245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8.0" customHeight="1">
      <c r="A273" s="10"/>
      <c r="B273" s="213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35"/>
      <c r="P273" s="237"/>
      <c r="Q273" s="237"/>
      <c r="R273" s="245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8.0" customHeight="1">
      <c r="A274" s="10"/>
      <c r="B274" s="213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35"/>
      <c r="P274" s="237"/>
      <c r="Q274" s="237"/>
      <c r="R274" s="245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8.0" customHeight="1">
      <c r="A275" s="10"/>
      <c r="B275" s="213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35"/>
      <c r="P275" s="237"/>
      <c r="Q275" s="237"/>
      <c r="R275" s="245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8.0" customHeight="1">
      <c r="A276" s="10"/>
      <c r="B276" s="213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35"/>
      <c r="P276" s="237"/>
      <c r="Q276" s="237"/>
      <c r="R276" s="245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8.0" customHeight="1">
      <c r="A277" s="10"/>
      <c r="B277" s="213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35"/>
      <c r="P277" s="237"/>
      <c r="Q277" s="237"/>
      <c r="R277" s="245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8.0" customHeight="1">
      <c r="A278" s="10"/>
      <c r="B278" s="213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35"/>
      <c r="P278" s="237"/>
      <c r="Q278" s="237"/>
      <c r="R278" s="245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8.0" customHeight="1">
      <c r="A279" s="10"/>
      <c r="B279" s="213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35"/>
      <c r="P279" s="237"/>
      <c r="Q279" s="237"/>
      <c r="R279" s="245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8.0" customHeight="1">
      <c r="A280" s="10"/>
      <c r="B280" s="213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35"/>
      <c r="P280" s="237"/>
      <c r="Q280" s="237"/>
      <c r="R280" s="245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8.0" customHeight="1">
      <c r="A281" s="10"/>
      <c r="B281" s="213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35"/>
      <c r="P281" s="237"/>
      <c r="Q281" s="237"/>
      <c r="R281" s="245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8.0" customHeight="1">
      <c r="A282" s="10"/>
      <c r="B282" s="213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35"/>
      <c r="P282" s="237"/>
      <c r="Q282" s="237"/>
      <c r="R282" s="245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8.0" customHeight="1">
      <c r="A283" s="10"/>
      <c r="B283" s="213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35"/>
      <c r="P283" s="237"/>
      <c r="Q283" s="237"/>
      <c r="R283" s="245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8.0" customHeight="1">
      <c r="A284" s="10"/>
      <c r="B284" s="213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35"/>
      <c r="P284" s="237"/>
      <c r="Q284" s="237"/>
      <c r="R284" s="245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8.0" customHeight="1">
      <c r="A285" s="10"/>
      <c r="B285" s="213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35"/>
      <c r="P285" s="237"/>
      <c r="Q285" s="237"/>
      <c r="R285" s="245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8.0" customHeight="1">
      <c r="A286" s="10"/>
      <c r="B286" s="213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35"/>
      <c r="P286" s="237"/>
      <c r="Q286" s="237"/>
      <c r="R286" s="245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8.0" customHeight="1">
      <c r="A287" s="10"/>
      <c r="B287" s="213"/>
      <c r="C287" s="77"/>
      <c r="D287" s="77"/>
      <c r="E287" s="199"/>
      <c r="F287" s="210"/>
      <c r="G287" s="200"/>
      <c r="H287" s="201"/>
      <c r="I287" s="129"/>
      <c r="J287" s="213"/>
      <c r="K287" s="77"/>
      <c r="L287" s="77"/>
      <c r="M287" s="77"/>
      <c r="N287" s="199"/>
      <c r="O287" s="235"/>
      <c r="P287" s="237"/>
      <c r="Q287" s="237"/>
      <c r="R287" s="245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8.0" customHeight="1">
      <c r="A288" s="10"/>
      <c r="B288" s="213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35"/>
      <c r="P288" s="237"/>
      <c r="Q288" s="237"/>
      <c r="R288" s="245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8.0" customHeight="1">
      <c r="A289" s="10"/>
      <c r="B289" s="213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35"/>
      <c r="P289" s="237"/>
      <c r="Q289" s="237"/>
      <c r="R289" s="245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8.0" customHeight="1">
      <c r="A290" s="10"/>
      <c r="B290" s="213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35"/>
      <c r="P290" s="237"/>
      <c r="Q290" s="237"/>
      <c r="R290" s="245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8.0" customHeight="1">
      <c r="A291" s="10"/>
      <c r="B291" s="213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35"/>
      <c r="P291" s="237"/>
      <c r="Q291" s="237"/>
      <c r="R291" s="245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8.0" customHeight="1">
      <c r="A292" s="10"/>
      <c r="B292" s="213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35"/>
      <c r="P292" s="237"/>
      <c r="Q292" s="237"/>
      <c r="R292" s="245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8.0" customHeight="1">
      <c r="A293" s="10"/>
      <c r="B293" s="213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35"/>
      <c r="P293" s="237"/>
      <c r="Q293" s="237"/>
      <c r="R293" s="245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8.0" customHeight="1">
      <c r="A294" s="10"/>
      <c r="B294" s="213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35"/>
      <c r="P294" s="237"/>
      <c r="Q294" s="237"/>
      <c r="R294" s="245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8.0" customHeight="1">
      <c r="A295" s="10"/>
      <c r="B295" s="213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35"/>
      <c r="P295" s="237"/>
      <c r="Q295" s="237"/>
      <c r="R295" s="245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8.0" customHeight="1">
      <c r="A296" s="10"/>
      <c r="B296" s="213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35"/>
      <c r="P296" s="237"/>
      <c r="Q296" s="237"/>
      <c r="R296" s="245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8.0" customHeight="1">
      <c r="A297" s="10"/>
      <c r="B297" s="213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35"/>
      <c r="P297" s="237"/>
      <c r="Q297" s="237"/>
      <c r="R297" s="245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8.0" customHeight="1">
      <c r="A298" s="10"/>
      <c r="B298" s="213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35"/>
      <c r="P298" s="237"/>
      <c r="Q298" s="237"/>
      <c r="R298" s="245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8.0" customHeight="1">
      <c r="A299" s="10"/>
      <c r="B299" s="213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35"/>
      <c r="P299" s="237"/>
      <c r="Q299" s="237"/>
      <c r="R299" s="245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8.0" customHeight="1">
      <c r="A300" s="10"/>
      <c r="B300" s="213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35"/>
      <c r="P300" s="237"/>
      <c r="Q300" s="237"/>
      <c r="R300" s="245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8.0" customHeight="1">
      <c r="A301" s="10"/>
      <c r="B301" s="10"/>
      <c r="C301" s="10"/>
      <c r="D301" s="10"/>
      <c r="E301" s="255"/>
      <c r="F301" s="255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8.0" customHeight="1">
      <c r="A302" s="10"/>
      <c r="B302" s="10"/>
      <c r="C302" s="10"/>
      <c r="D302" s="10"/>
      <c r="E302" s="255"/>
      <c r="F302" s="255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8.0" customHeight="1">
      <c r="A303" s="10"/>
      <c r="B303" s="10"/>
      <c r="C303" s="10"/>
      <c r="D303" s="10"/>
      <c r="E303" s="255"/>
      <c r="F303" s="255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8.0" customHeight="1">
      <c r="A304" s="10"/>
      <c r="B304" s="10"/>
      <c r="C304" s="10"/>
      <c r="D304" s="10"/>
      <c r="E304" s="255"/>
      <c r="F304" s="255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8.0" customHeight="1">
      <c r="A305" s="10"/>
      <c r="B305" s="10"/>
      <c r="C305" s="10"/>
      <c r="D305" s="10"/>
      <c r="E305" s="255"/>
      <c r="F305" s="255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8.0" customHeight="1">
      <c r="A306" s="10"/>
      <c r="B306" s="10"/>
      <c r="C306" s="10"/>
      <c r="D306" s="10"/>
      <c r="E306" s="255"/>
      <c r="F306" s="255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8.0" customHeight="1">
      <c r="A307" s="10"/>
      <c r="B307" s="10"/>
      <c r="C307" s="10"/>
      <c r="D307" s="10"/>
      <c r="E307" s="255"/>
      <c r="F307" s="255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8.0" customHeight="1">
      <c r="A308" s="10"/>
      <c r="B308" s="10"/>
      <c r="C308" s="10"/>
      <c r="D308" s="10"/>
      <c r="E308" s="255"/>
      <c r="F308" s="255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8.0" customHeight="1">
      <c r="A309" s="10"/>
      <c r="B309" s="10"/>
      <c r="C309" s="10"/>
      <c r="D309" s="10"/>
      <c r="E309" s="255"/>
      <c r="F309" s="255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8.0" customHeight="1">
      <c r="A310" s="10"/>
      <c r="B310" s="10"/>
      <c r="C310" s="10"/>
      <c r="D310" s="10"/>
      <c r="E310" s="255"/>
      <c r="F310" s="255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8.0" customHeight="1">
      <c r="A311" s="10"/>
      <c r="B311" s="10"/>
      <c r="C311" s="10"/>
      <c r="D311" s="10"/>
      <c r="E311" s="255"/>
      <c r="F311" s="255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8.0" customHeight="1">
      <c r="A312" s="10"/>
      <c r="B312" s="10"/>
      <c r="C312" s="10"/>
      <c r="D312" s="10"/>
      <c r="E312" s="255"/>
      <c r="F312" s="255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8.0" customHeight="1">
      <c r="A313" s="10"/>
      <c r="B313" s="10"/>
      <c r="C313" s="10"/>
      <c r="D313" s="10"/>
      <c r="E313" s="255"/>
      <c r="F313" s="255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8.0" customHeight="1">
      <c r="A314" s="10"/>
      <c r="B314" s="10"/>
      <c r="C314" s="10"/>
      <c r="D314" s="10"/>
      <c r="E314" s="255"/>
      <c r="F314" s="255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8.0" customHeight="1">
      <c r="A315" s="10"/>
      <c r="B315" s="10"/>
      <c r="C315" s="10"/>
      <c r="D315" s="10"/>
      <c r="E315" s="255"/>
      <c r="F315" s="255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8.0" customHeight="1">
      <c r="A316" s="10"/>
      <c r="B316" s="10"/>
      <c r="C316" s="10"/>
      <c r="D316" s="10"/>
      <c r="E316" s="255"/>
      <c r="F316" s="255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8.0" customHeight="1">
      <c r="A317" s="10"/>
      <c r="B317" s="10"/>
      <c r="C317" s="10"/>
      <c r="D317" s="10"/>
      <c r="E317" s="255"/>
      <c r="F317" s="255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8.0" customHeight="1">
      <c r="A318" s="10"/>
      <c r="B318" s="10"/>
      <c r="C318" s="10"/>
      <c r="D318" s="10"/>
      <c r="E318" s="255"/>
      <c r="F318" s="255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8.0" customHeight="1">
      <c r="A319" s="10"/>
      <c r="B319" s="10"/>
      <c r="C319" s="10"/>
      <c r="D319" s="10"/>
      <c r="E319" s="255"/>
      <c r="F319" s="255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8.0" customHeight="1">
      <c r="A320" s="10"/>
      <c r="B320" s="10"/>
      <c r="C320" s="10"/>
      <c r="D320" s="10"/>
      <c r="E320" s="255"/>
      <c r="F320" s="255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6.5" customHeight="1">
      <c r="A321" s="10"/>
      <c r="B321" s="10"/>
      <c r="C321" s="10"/>
      <c r="D321" s="10"/>
      <c r="E321" s="255"/>
      <c r="F321" s="255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6.5" customHeight="1">
      <c r="A322" s="10"/>
      <c r="B322" s="10"/>
      <c r="C322" s="10"/>
      <c r="D322" s="10"/>
      <c r="E322" s="255"/>
      <c r="F322" s="255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6.5" customHeight="1">
      <c r="A323" s="10"/>
      <c r="B323" s="10"/>
      <c r="C323" s="10"/>
      <c r="D323" s="10"/>
      <c r="E323" s="255"/>
      <c r="F323" s="255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6.5" customHeight="1">
      <c r="A324" s="10"/>
      <c r="B324" s="10"/>
      <c r="C324" s="10"/>
      <c r="D324" s="10"/>
      <c r="E324" s="255"/>
      <c r="F324" s="255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6.5" customHeight="1">
      <c r="A325" s="10"/>
      <c r="B325" s="10"/>
      <c r="C325" s="10"/>
      <c r="D325" s="10"/>
      <c r="E325" s="255"/>
      <c r="F325" s="255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6.5" customHeight="1">
      <c r="A326" s="10"/>
      <c r="B326" s="10"/>
      <c r="C326" s="10"/>
      <c r="D326" s="10"/>
      <c r="E326" s="255"/>
      <c r="F326" s="255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6.5" customHeight="1">
      <c r="A327" s="10"/>
      <c r="B327" s="10"/>
      <c r="C327" s="10"/>
      <c r="D327" s="10"/>
      <c r="E327" s="255"/>
      <c r="F327" s="255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6.5" customHeight="1">
      <c r="A328" s="10"/>
      <c r="B328" s="10"/>
      <c r="C328" s="10"/>
      <c r="D328" s="10"/>
      <c r="E328" s="255"/>
      <c r="F328" s="255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6.5" customHeight="1">
      <c r="A329" s="10"/>
      <c r="B329" s="10"/>
      <c r="C329" s="10"/>
      <c r="D329" s="10"/>
      <c r="E329" s="255"/>
      <c r="F329" s="255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6.5" customHeight="1">
      <c r="A330" s="10"/>
      <c r="B330" s="10"/>
      <c r="C330" s="10"/>
      <c r="D330" s="10"/>
      <c r="E330" s="255"/>
      <c r="F330" s="255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6.5" customHeight="1">
      <c r="A331" s="10"/>
      <c r="B331" s="10"/>
      <c r="C331" s="10"/>
      <c r="D331" s="10"/>
      <c r="E331" s="255"/>
      <c r="F331" s="255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6.5" customHeight="1">
      <c r="A332" s="10"/>
      <c r="B332" s="10"/>
      <c r="C332" s="10"/>
      <c r="D332" s="10"/>
      <c r="E332" s="255"/>
      <c r="F332" s="255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6.5" customHeight="1">
      <c r="A333" s="10"/>
      <c r="B333" s="10"/>
      <c r="C333" s="10"/>
      <c r="D333" s="10"/>
      <c r="E333" s="255"/>
      <c r="F333" s="255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6.5" customHeight="1">
      <c r="A334" s="10"/>
      <c r="B334" s="10"/>
      <c r="C334" s="10"/>
      <c r="D334" s="10"/>
      <c r="E334" s="255"/>
      <c r="F334" s="255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6.5" customHeight="1">
      <c r="A335" s="10"/>
      <c r="B335" s="10"/>
      <c r="C335" s="10"/>
      <c r="D335" s="10"/>
      <c r="E335" s="255"/>
      <c r="F335" s="255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6.5" customHeight="1">
      <c r="A336" s="10"/>
      <c r="B336" s="10"/>
      <c r="C336" s="10"/>
      <c r="D336" s="10"/>
      <c r="E336" s="255"/>
      <c r="F336" s="255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6.5" customHeight="1">
      <c r="A337" s="10"/>
      <c r="B337" s="10"/>
      <c r="C337" s="10"/>
      <c r="D337" s="10"/>
      <c r="E337" s="255"/>
      <c r="F337" s="255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6.5" customHeight="1">
      <c r="A338" s="10"/>
      <c r="B338" s="10"/>
      <c r="C338" s="10"/>
      <c r="D338" s="10"/>
      <c r="E338" s="255"/>
      <c r="F338" s="255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6.5" customHeight="1">
      <c r="A339" s="10"/>
      <c r="B339" s="10"/>
      <c r="C339" s="10"/>
      <c r="D339" s="10"/>
      <c r="E339" s="255"/>
      <c r="F339" s="255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6.5" customHeight="1">
      <c r="A340" s="10"/>
      <c r="B340" s="10"/>
      <c r="C340" s="10"/>
      <c r="D340" s="10"/>
      <c r="E340" s="255"/>
      <c r="F340" s="255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6.5" customHeight="1">
      <c r="A341" s="10"/>
      <c r="B341" s="10"/>
      <c r="C341" s="10"/>
      <c r="D341" s="10"/>
      <c r="E341" s="255"/>
      <c r="F341" s="255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6.5" customHeight="1">
      <c r="A342" s="10"/>
      <c r="B342" s="10"/>
      <c r="C342" s="10"/>
      <c r="D342" s="10"/>
      <c r="E342" s="255"/>
      <c r="F342" s="255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6.5" customHeight="1">
      <c r="A343" s="10"/>
      <c r="B343" s="10"/>
      <c r="C343" s="10"/>
      <c r="D343" s="10"/>
      <c r="E343" s="255"/>
      <c r="F343" s="255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6.5" customHeight="1">
      <c r="A344" s="10"/>
      <c r="B344" s="10"/>
      <c r="C344" s="10"/>
      <c r="D344" s="10"/>
      <c r="E344" s="255"/>
      <c r="F344" s="255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6.5" customHeight="1">
      <c r="A345" s="10"/>
      <c r="B345" s="10"/>
      <c r="C345" s="10"/>
      <c r="D345" s="10"/>
      <c r="E345" s="255"/>
      <c r="F345" s="255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11">
        <f>'메인'!$R$3</f>
        <v>2026</v>
      </c>
      <c r="B1" s="112" t="s">
        <v>205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</row>
    <row r="2" ht="16.5" customHeight="1">
      <c r="A2" s="119">
        <f>'메인'!$M$11</f>
        <v>9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9"/>
      <c r="R4" s="129"/>
      <c r="S4" s="129"/>
      <c r="T4" s="129"/>
      <c r="U4" s="129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135"/>
      <c r="R5" s="129"/>
      <c r="S5" s="129"/>
      <c r="T5" s="129"/>
      <c r="U5" s="129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384" t="s">
        <v>206</v>
      </c>
      <c r="K6" s="181"/>
      <c r="L6" s="181"/>
      <c r="M6" s="181"/>
      <c r="N6" s="181"/>
      <c r="O6" s="181"/>
      <c r="P6" s="181"/>
      <c r="Q6" s="385"/>
      <c r="R6" s="182"/>
      <c r="S6" s="385"/>
      <c r="T6" s="385"/>
      <c r="U6" s="129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386" t="s">
        <v>206</v>
      </c>
      <c r="K7" s="262"/>
      <c r="L7" s="262"/>
      <c r="M7" s="262"/>
      <c r="N7" s="262"/>
      <c r="O7" s="262"/>
      <c r="P7" s="262"/>
      <c r="Q7" s="387"/>
      <c r="R7" s="183"/>
      <c r="S7" s="387"/>
      <c r="T7" s="387"/>
      <c r="U7" s="129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</row>
    <row r="11" ht="19.5" customHeight="1">
      <c r="A11" s="10"/>
      <c r="B11" s="153">
        <f>DATE($A$1,$A$2,1)-WEEKDAY(DATE($A$1,$A$2,1))+1</f>
        <v>46264</v>
      </c>
      <c r="C11" s="154">
        <f t="shared" ref="C11:H11" si="4">B11+1</f>
        <v>46265</v>
      </c>
      <c r="D11" s="154">
        <f t="shared" si="4"/>
        <v>46266</v>
      </c>
      <c r="E11" s="154">
        <f t="shared" si="4"/>
        <v>46267</v>
      </c>
      <c r="F11" s="154">
        <f t="shared" si="4"/>
        <v>46268</v>
      </c>
      <c r="G11" s="154">
        <f t="shared" si="4"/>
        <v>46269</v>
      </c>
      <c r="H11" s="155">
        <f t="shared" si="4"/>
        <v>46270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VLOOKUP(J11,'예산'!$B$41:$N$52,10,FALSE)</f>
        <v/>
      </c>
      <c r="M11" s="158">
        <f t="shared" ref="M11:M22" si="7">L11-K11</f>
        <v>0</v>
      </c>
      <c r="N11" s="264">
        <f>VLOOKUP(J11,'8월'!$J$10:$K$23,2,FALSE)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</row>
    <row r="12" ht="19.5" customHeight="1">
      <c r="A12" s="10"/>
      <c r="B12" s="161" t="str">
        <f t="shared" ref="B12:H12" si="5">IF(MONTH(B11)&lt;&gt;$A$2,"",IF(AND(SUMIF($J$81:$J$300,B11,$R$81:$R$300)=0,B11&lt;TODAY()),"무지출",SUMIF($J$81:$J$300,B11,$R$81:$R$300)))</f>
        <v/>
      </c>
      <c r="C12" s="161" t="str">
        <f t="shared" si="5"/>
        <v/>
      </c>
      <c r="D12" s="161">
        <f t="shared" si="5"/>
        <v>0</v>
      </c>
      <c r="E12" s="161">
        <f t="shared" si="5"/>
        <v>0</v>
      </c>
      <c r="F12" s="161">
        <f t="shared" si="5"/>
        <v>0</v>
      </c>
      <c r="G12" s="162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VLOOKUP(J12,'예산'!$B$41:$N$52,10,FALSE)</f>
        <v/>
      </c>
      <c r="M12" s="158">
        <f t="shared" si="7"/>
        <v>0</v>
      </c>
      <c r="N12" s="264">
        <f>VLOOKUP(J12,'8월'!$J$10:$K$23,2,FALSE)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VLOOKUP(J13,'예산'!$B$41:$N$52,10,FALSE)</f>
        <v/>
      </c>
      <c r="M13" s="158">
        <f t="shared" si="7"/>
        <v>0</v>
      </c>
      <c r="N13" s="264">
        <f>VLOOKUP(J13,'8월'!$J$10:$K$23,2,FALSE)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</row>
    <row r="14" ht="19.5" customHeight="1">
      <c r="A14" s="10"/>
      <c r="B14" s="153">
        <f t="shared" ref="B14:H14" si="9">B11+7</f>
        <v>46271</v>
      </c>
      <c r="C14" s="154">
        <f t="shared" si="9"/>
        <v>46272</v>
      </c>
      <c r="D14" s="154">
        <f t="shared" si="9"/>
        <v>46273</v>
      </c>
      <c r="E14" s="154">
        <f t="shared" si="9"/>
        <v>46274</v>
      </c>
      <c r="F14" s="154">
        <f t="shared" si="9"/>
        <v>46275</v>
      </c>
      <c r="G14" s="154">
        <f t="shared" si="9"/>
        <v>46276</v>
      </c>
      <c r="H14" s="165">
        <f t="shared" si="9"/>
        <v>46277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VLOOKUP(J14,'예산'!$B$41:$N$52,10,FALSE)</f>
        <v/>
      </c>
      <c r="M14" s="158">
        <f t="shared" si="7"/>
        <v>0</v>
      </c>
      <c r="N14" s="264">
        <f>VLOOKUP(J14,'8월'!$J$10:$K$23,2,FALSE)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VLOOKUP(J15,'예산'!$B$41:$N$52,10,FALSE)</f>
        <v/>
      </c>
      <c r="M15" s="158">
        <f t="shared" si="7"/>
        <v>0</v>
      </c>
      <c r="N15" s="264">
        <f>VLOOKUP(J15,'8월'!$J$10:$K$23,2,FALSE)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  <c r="AF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VLOOKUP(J16,'예산'!$B$41:$N$52,10,FALSE)</f>
        <v/>
      </c>
      <c r="M16" s="158">
        <f t="shared" si="7"/>
        <v>0</v>
      </c>
      <c r="N16" s="264">
        <f>VLOOKUP(J16,'8월'!$J$10:$K$23,2,FALSE)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  <c r="AF16" s="10"/>
    </row>
    <row r="17" ht="19.5" customHeight="1">
      <c r="A17" s="10"/>
      <c r="B17" s="153">
        <f t="shared" ref="B17:H17" si="11">B11+14</f>
        <v>46278</v>
      </c>
      <c r="C17" s="154">
        <f t="shared" si="11"/>
        <v>46279</v>
      </c>
      <c r="D17" s="154">
        <f t="shared" si="11"/>
        <v>46280</v>
      </c>
      <c r="E17" s="154">
        <f t="shared" si="11"/>
        <v>46281</v>
      </c>
      <c r="F17" s="154">
        <f t="shared" si="11"/>
        <v>46282</v>
      </c>
      <c r="G17" s="154">
        <f t="shared" si="11"/>
        <v>46283</v>
      </c>
      <c r="H17" s="165">
        <f t="shared" si="11"/>
        <v>46284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VLOOKUP(J17,'예산'!$B$41:$N$52,10,FALSE)</f>
        <v/>
      </c>
      <c r="M17" s="158">
        <f t="shared" si="7"/>
        <v>0</v>
      </c>
      <c r="N17" s="264">
        <f>VLOOKUP(J17,'8월'!$J$10:$K$23,2,FALSE)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  <c r="AF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VLOOKUP(J18,'예산'!$B$41:$N$52,10,FALSE)</f>
        <v/>
      </c>
      <c r="M18" s="158">
        <f t="shared" si="7"/>
        <v>0</v>
      </c>
      <c r="N18" s="264">
        <f>VLOOKUP(J18,'8월'!$J$10:$K$23,2,FALSE)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  <c r="AF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VLOOKUP(J19,'예산'!$B$41:$N$52,10,FALSE)</f>
        <v/>
      </c>
      <c r="M19" s="158">
        <f t="shared" si="7"/>
        <v>0</v>
      </c>
      <c r="N19" s="264">
        <f>VLOOKUP(J19,'8월'!$J$10:$K$23,2,FALSE)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  <c r="AF19" s="10"/>
    </row>
    <row r="20" ht="19.5" customHeight="1">
      <c r="A20" s="10"/>
      <c r="B20" s="153">
        <f t="shared" ref="B20:H20" si="13">B11+21</f>
        <v>46285</v>
      </c>
      <c r="C20" s="154">
        <f t="shared" si="13"/>
        <v>46286</v>
      </c>
      <c r="D20" s="154">
        <f t="shared" si="13"/>
        <v>46287</v>
      </c>
      <c r="E20" s="154">
        <f t="shared" si="13"/>
        <v>46288</v>
      </c>
      <c r="F20" s="154">
        <f t="shared" si="13"/>
        <v>46289</v>
      </c>
      <c r="G20" s="154">
        <f t="shared" si="13"/>
        <v>46290</v>
      </c>
      <c r="H20" s="165">
        <f t="shared" si="13"/>
        <v>46291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VLOOKUP(J20,'예산'!$B$41:$N$52,10,FALSE)</f>
        <v/>
      </c>
      <c r="M20" s="158">
        <f t="shared" si="7"/>
        <v>0</v>
      </c>
      <c r="N20" s="264">
        <f>VLOOKUP(J20,'8월'!$J$10:$K$23,2,FALSE)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  <c r="AF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VLOOKUP(J21,'예산'!$B$41:$N$52,10,FALSE)</f>
        <v/>
      </c>
      <c r="M21" s="158">
        <f t="shared" si="7"/>
        <v>0</v>
      </c>
      <c r="N21" s="264">
        <f>VLOOKUP(J21,'8월'!$J$10:$K$23,2,FALSE)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  <c r="AF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VLOOKUP(J22,'예산'!$B$41:$N$52,10,FALSE)</f>
        <v/>
      </c>
      <c r="M22" s="179">
        <f t="shared" si="7"/>
        <v>0</v>
      </c>
      <c r="N22" s="268">
        <f>VLOOKUP(J22,'8월'!$J$10:$K$23,2,FALSE)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  <c r="AF22" s="10"/>
    </row>
    <row r="23" ht="19.5" customHeight="1">
      <c r="A23" s="10"/>
      <c r="B23" s="153">
        <f t="shared" ref="B23:H23" si="15">B11+28</f>
        <v>46292</v>
      </c>
      <c r="C23" s="154">
        <f t="shared" si="15"/>
        <v>46293</v>
      </c>
      <c r="D23" s="154">
        <f t="shared" si="15"/>
        <v>46294</v>
      </c>
      <c r="E23" s="154">
        <f t="shared" si="15"/>
        <v>46295</v>
      </c>
      <c r="F23" s="154">
        <f t="shared" si="15"/>
        <v>46296</v>
      </c>
      <c r="G23" s="154">
        <f t="shared" si="15"/>
        <v>46297</v>
      </c>
      <c r="H23" s="165">
        <f t="shared" si="15"/>
        <v>46298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  <c r="AF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 t="str">
        <f t="shared" si="16"/>
        <v/>
      </c>
      <c r="G24" s="162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  <c r="AF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  <c r="AF25" s="10"/>
    </row>
    <row r="26" ht="19.5" customHeight="1">
      <c r="A26" s="10"/>
      <c r="B26" s="153">
        <f t="shared" ref="B26:H26" si="17">B11+35</f>
        <v>46299</v>
      </c>
      <c r="C26" s="154">
        <f t="shared" si="17"/>
        <v>46300</v>
      </c>
      <c r="D26" s="154">
        <f t="shared" si="17"/>
        <v>46301</v>
      </c>
      <c r="E26" s="154">
        <f t="shared" si="17"/>
        <v>46302</v>
      </c>
      <c r="F26" s="154">
        <f t="shared" si="17"/>
        <v>46303</v>
      </c>
      <c r="G26" s="154">
        <f t="shared" si="17"/>
        <v>46304</v>
      </c>
      <c r="H26" s="165">
        <f t="shared" si="17"/>
        <v>46305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  <c r="AF26" s="10"/>
    </row>
    <row r="27" ht="19.5" customHeight="1">
      <c r="A27" s="10"/>
      <c r="B27" s="161" t="str">
        <f t="shared" ref="B27:H27" si="18">IF(MONTH(B26)&lt;&gt;$A$2,"",IF(AND(SUMIF($J$81:$J$300,B26,$R$81:$R$300)=0,B26&lt;TODAY()),"무지출",SUMIF($J$81:$J$300,B26,$R$81:$R$300)))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  <c r="AF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  <c r="AF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9.75" customHeight="1">
      <c r="A31" s="10"/>
      <c r="B31" s="138"/>
      <c r="C31" s="139"/>
      <c r="D31" s="10"/>
      <c r="E31" s="10"/>
      <c r="F31" s="10"/>
      <c r="G31" s="10"/>
      <c r="H31" s="10"/>
      <c r="I31" s="10"/>
      <c r="J31" s="314"/>
      <c r="K31" s="314"/>
      <c r="L31" s="314"/>
      <c r="M31" s="314"/>
      <c r="N31" s="314"/>
      <c r="O31" s="314"/>
      <c r="P31" s="314"/>
      <c r="Q31" s="314"/>
      <c r="R31" s="313"/>
      <c r="S31" s="313"/>
      <c r="T31" s="313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34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28"/>
      <c r="U32" s="10"/>
      <c r="V32" s="388"/>
      <c r="W32" s="12"/>
      <c r="X32" s="51"/>
      <c r="Y32" s="389"/>
      <c r="Z32" s="223"/>
      <c r="AA32" s="186"/>
      <c r="AB32" s="10"/>
      <c r="AC32" s="12"/>
      <c r="AD32" s="12"/>
      <c r="AE32" s="12"/>
      <c r="AF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24"/>
      <c r="F33" s="390" t="s">
        <v>183</v>
      </c>
      <c r="G33" s="187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187" t="s">
        <v>188</v>
      </c>
      <c r="R33" s="23" t="s">
        <v>189</v>
      </c>
      <c r="S33" s="188" t="s">
        <v>190</v>
      </c>
      <c r="T33" s="191"/>
      <c r="U33" s="10"/>
      <c r="V33" s="229"/>
      <c r="W33" s="12"/>
      <c r="X33" s="229"/>
      <c r="Y33" s="229"/>
      <c r="Z33" s="229"/>
      <c r="AA33" s="229"/>
      <c r="AB33" s="229"/>
      <c r="AC33" s="229"/>
      <c r="AD33" s="229"/>
      <c r="AE33" s="229"/>
      <c r="AF33" s="229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00"/>
      <c r="P34" s="391"/>
      <c r="Q34" s="211"/>
      <c r="R34" s="203" t="str">
        <f t="shared" ref="R34:R53" si="19">IF(P34="","",P34-Q34)</f>
        <v/>
      </c>
      <c r="S34" s="377"/>
      <c r="T34" s="338"/>
      <c r="U34" s="10"/>
      <c r="V34" s="392"/>
      <c r="W34" s="129"/>
      <c r="X34" s="214"/>
      <c r="Y34" s="219"/>
      <c r="Z34" s="219"/>
      <c r="AA34" s="219"/>
      <c r="AB34" s="221"/>
      <c r="AC34" s="392"/>
      <c r="AD34" s="217"/>
      <c r="AE34" s="283"/>
      <c r="AF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44"/>
      <c r="Q35" s="211"/>
      <c r="R35" s="203" t="str">
        <f t="shared" si="19"/>
        <v/>
      </c>
      <c r="S35" s="326"/>
      <c r="T35" s="338"/>
      <c r="U35" s="10"/>
      <c r="V35" s="392"/>
      <c r="W35" s="129"/>
      <c r="X35" s="214"/>
      <c r="Y35" s="219"/>
      <c r="Z35" s="219"/>
      <c r="AA35" s="219"/>
      <c r="AB35" s="221"/>
      <c r="AC35" s="392"/>
      <c r="AD35" s="217"/>
      <c r="AE35" s="283"/>
      <c r="AF35" s="221"/>
    </row>
    <row r="36" ht="18.0" customHeight="1">
      <c r="A36" s="10"/>
      <c r="B36" s="198"/>
      <c r="C36" s="77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44"/>
      <c r="Q36" s="211"/>
      <c r="R36" s="203" t="str">
        <f t="shared" si="19"/>
        <v/>
      </c>
      <c r="S36" s="326"/>
      <c r="T36" s="338"/>
      <c r="U36" s="10"/>
      <c r="V36" s="392"/>
      <c r="W36" s="129"/>
      <c r="X36" s="214"/>
      <c r="Y36" s="219"/>
      <c r="Z36" s="219"/>
      <c r="AA36" s="219"/>
      <c r="AB36" s="221"/>
      <c r="AC36" s="392"/>
      <c r="AD36" s="217"/>
      <c r="AE36" s="283"/>
      <c r="AF36" s="221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392"/>
      <c r="W37" s="129"/>
      <c r="X37" s="214"/>
      <c r="Y37" s="219"/>
      <c r="Z37" s="219"/>
      <c r="AA37" s="219"/>
      <c r="AB37" s="221"/>
      <c r="AC37" s="392"/>
      <c r="AD37" s="217"/>
      <c r="AE37" s="283"/>
      <c r="AF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44"/>
      <c r="Q38" s="211"/>
      <c r="R38" s="203" t="str">
        <f t="shared" si="19"/>
        <v/>
      </c>
      <c r="S38" s="326"/>
      <c r="T38" s="338"/>
      <c r="U38" s="10"/>
      <c r="V38" s="392"/>
      <c r="W38" s="129"/>
      <c r="X38" s="214"/>
      <c r="Y38" s="219"/>
      <c r="Z38" s="219"/>
      <c r="AA38" s="219"/>
      <c r="AB38" s="221"/>
      <c r="AC38" s="392"/>
      <c r="AD38" s="217"/>
      <c r="AE38" s="283"/>
      <c r="AF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44"/>
      <c r="Q39" s="211"/>
      <c r="R39" s="203" t="str">
        <f t="shared" si="19"/>
        <v/>
      </c>
      <c r="S39" s="326"/>
      <c r="T39" s="338"/>
      <c r="U39" s="10"/>
      <c r="V39" s="392"/>
      <c r="W39" s="129"/>
      <c r="X39" s="214"/>
      <c r="Y39" s="219"/>
      <c r="Z39" s="219"/>
      <c r="AA39" s="219"/>
      <c r="AB39" s="221"/>
      <c r="AC39" s="392"/>
      <c r="AD39" s="217"/>
      <c r="AE39" s="283"/>
      <c r="AF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12"/>
      <c r="Q40" s="211"/>
      <c r="R40" s="203" t="str">
        <f t="shared" si="19"/>
        <v/>
      </c>
      <c r="S40" s="326"/>
      <c r="T40" s="338"/>
      <c r="U40" s="10"/>
      <c r="V40" s="392"/>
      <c r="W40" s="129"/>
      <c r="X40" s="214"/>
      <c r="Y40" s="219"/>
      <c r="Z40" s="219"/>
      <c r="AA40" s="219"/>
      <c r="AB40" s="221"/>
      <c r="AC40" s="392"/>
      <c r="AD40" s="217"/>
      <c r="AE40" s="283"/>
      <c r="AF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00"/>
      <c r="P41" s="212"/>
      <c r="Q41" s="211"/>
      <c r="R41" s="203" t="str">
        <f t="shared" si="19"/>
        <v/>
      </c>
      <c r="S41" s="326"/>
      <c r="T41" s="338"/>
      <c r="U41" s="10"/>
      <c r="V41" s="392"/>
      <c r="W41" s="129"/>
      <c r="X41" s="214"/>
      <c r="Y41" s="219"/>
      <c r="Z41" s="219"/>
      <c r="AA41" s="219"/>
      <c r="AB41" s="221"/>
      <c r="AC41" s="392"/>
      <c r="AD41" s="217"/>
      <c r="AE41" s="283"/>
      <c r="AF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00"/>
      <c r="P42" s="244"/>
      <c r="Q42" s="211"/>
      <c r="R42" s="203" t="str">
        <f t="shared" si="19"/>
        <v/>
      </c>
      <c r="S42" s="326"/>
      <c r="T42" s="338"/>
      <c r="U42" s="10"/>
      <c r="V42" s="392"/>
      <c r="W42" s="129"/>
      <c r="X42" s="214"/>
      <c r="Y42" s="219"/>
      <c r="Z42" s="219"/>
      <c r="AA42" s="219"/>
      <c r="AB42" s="221"/>
      <c r="AC42" s="392"/>
      <c r="AD42" s="217"/>
      <c r="AE42" s="283"/>
      <c r="AF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00"/>
      <c r="P43" s="244"/>
      <c r="Q43" s="211"/>
      <c r="R43" s="203" t="str">
        <f t="shared" si="19"/>
        <v/>
      </c>
      <c r="S43" s="326"/>
      <c r="T43" s="338"/>
      <c r="U43" s="10"/>
      <c r="V43" s="392"/>
      <c r="W43" s="129"/>
      <c r="X43" s="214"/>
      <c r="Y43" s="219"/>
      <c r="Z43" s="219"/>
      <c r="AA43" s="219"/>
      <c r="AB43" s="221"/>
      <c r="AC43" s="392"/>
      <c r="AD43" s="217"/>
      <c r="AE43" s="283"/>
      <c r="AF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00"/>
      <c r="P44" s="244"/>
      <c r="Q44" s="211"/>
      <c r="R44" s="203" t="str">
        <f t="shared" si="19"/>
        <v/>
      </c>
      <c r="S44" s="326"/>
      <c r="T44" s="338"/>
      <c r="U44" s="10"/>
      <c r="V44" s="392"/>
      <c r="W44" s="129"/>
      <c r="X44" s="214"/>
      <c r="Y44" s="219"/>
      <c r="Z44" s="219"/>
      <c r="AA44" s="219"/>
      <c r="AB44" s="221"/>
      <c r="AC44" s="392"/>
      <c r="AD44" s="217"/>
      <c r="AE44" s="283"/>
      <c r="AF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44"/>
      <c r="Q45" s="358"/>
      <c r="R45" s="203" t="str">
        <f t="shared" si="19"/>
        <v/>
      </c>
      <c r="S45" s="326"/>
      <c r="T45" s="338"/>
      <c r="U45" s="10"/>
      <c r="V45" s="392"/>
      <c r="W45" s="129"/>
      <c r="X45" s="214"/>
      <c r="Y45" s="219"/>
      <c r="Z45" s="219"/>
      <c r="AA45" s="219"/>
      <c r="AB45" s="221"/>
      <c r="AC45" s="392"/>
      <c r="AD45" s="217"/>
      <c r="AE45" s="283"/>
      <c r="AF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213"/>
      <c r="K46" s="209"/>
      <c r="L46" s="209"/>
      <c r="M46" s="209"/>
      <c r="N46" s="199"/>
      <c r="O46" s="200"/>
      <c r="P46" s="244"/>
      <c r="Q46" s="358"/>
      <c r="R46" s="203" t="str">
        <f t="shared" si="19"/>
        <v/>
      </c>
      <c r="S46" s="326"/>
      <c r="T46" s="338"/>
      <c r="U46" s="10"/>
      <c r="V46" s="392"/>
      <c r="W46" s="129"/>
      <c r="X46" s="214"/>
      <c r="Y46" s="219"/>
      <c r="Z46" s="219"/>
      <c r="AA46" s="219"/>
      <c r="AB46" s="221"/>
      <c r="AC46" s="392"/>
      <c r="AD46" s="217"/>
      <c r="AE46" s="283"/>
      <c r="AF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199"/>
      <c r="O47" s="200"/>
      <c r="P47" s="244"/>
      <c r="Q47" s="358"/>
      <c r="R47" s="203" t="str">
        <f t="shared" si="19"/>
        <v/>
      </c>
      <c r="S47" s="326"/>
      <c r="T47" s="338"/>
      <c r="U47" s="10"/>
      <c r="V47" s="392"/>
      <c r="W47" s="129"/>
      <c r="X47" s="214"/>
      <c r="Y47" s="219"/>
      <c r="Z47" s="219"/>
      <c r="AA47" s="219"/>
      <c r="AB47" s="221"/>
      <c r="AC47" s="392"/>
      <c r="AD47" s="217"/>
      <c r="AE47" s="283"/>
      <c r="AF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44"/>
      <c r="Q48" s="358"/>
      <c r="R48" s="203" t="str">
        <f t="shared" si="19"/>
        <v/>
      </c>
      <c r="S48" s="326"/>
      <c r="T48" s="338"/>
      <c r="U48" s="10"/>
      <c r="V48" s="392"/>
      <c r="W48" s="129"/>
      <c r="X48" s="214"/>
      <c r="Y48" s="219"/>
      <c r="Z48" s="219"/>
      <c r="AA48" s="219"/>
      <c r="AB48" s="221"/>
      <c r="AC48" s="392"/>
      <c r="AD48" s="217"/>
      <c r="AE48" s="283"/>
      <c r="AF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44"/>
      <c r="Q49" s="358"/>
      <c r="R49" s="203" t="str">
        <f t="shared" si="19"/>
        <v/>
      </c>
      <c r="S49" s="326"/>
      <c r="T49" s="338"/>
      <c r="U49" s="10"/>
      <c r="V49" s="392"/>
      <c r="W49" s="129"/>
      <c r="X49" s="214"/>
      <c r="Y49" s="219"/>
      <c r="Z49" s="219"/>
      <c r="AA49" s="219"/>
      <c r="AB49" s="221"/>
      <c r="AC49" s="392"/>
      <c r="AD49" s="217"/>
      <c r="AE49" s="283"/>
      <c r="AF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44"/>
      <c r="Q50" s="358"/>
      <c r="R50" s="203" t="str">
        <f t="shared" si="19"/>
        <v/>
      </c>
      <c r="S50" s="326"/>
      <c r="T50" s="338"/>
      <c r="U50" s="10"/>
      <c r="V50" s="392"/>
      <c r="W50" s="129"/>
      <c r="X50" s="214"/>
      <c r="Y50" s="219"/>
      <c r="Z50" s="219"/>
      <c r="AA50" s="219"/>
      <c r="AB50" s="221"/>
      <c r="AC50" s="392"/>
      <c r="AD50" s="217"/>
      <c r="AE50" s="283"/>
      <c r="AF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44"/>
      <c r="Q51" s="358"/>
      <c r="R51" s="203" t="str">
        <f t="shared" si="19"/>
        <v/>
      </c>
      <c r="S51" s="326"/>
      <c r="T51" s="338"/>
      <c r="U51" s="10"/>
      <c r="V51" s="392"/>
      <c r="W51" s="129"/>
      <c r="X51" s="214"/>
      <c r="Y51" s="219"/>
      <c r="Z51" s="219"/>
      <c r="AA51" s="219"/>
      <c r="AB51" s="221"/>
      <c r="AC51" s="392"/>
      <c r="AD51" s="217"/>
      <c r="AE51" s="283"/>
      <c r="AF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44"/>
      <c r="Q52" s="358"/>
      <c r="R52" s="203" t="str">
        <f t="shared" si="19"/>
        <v/>
      </c>
      <c r="S52" s="326"/>
      <c r="T52" s="338"/>
      <c r="U52" s="10"/>
      <c r="V52" s="392"/>
      <c r="W52" s="129"/>
      <c r="X52" s="214"/>
      <c r="Y52" s="219"/>
      <c r="Z52" s="219"/>
      <c r="AA52" s="219"/>
      <c r="AB52" s="221"/>
      <c r="AC52" s="392"/>
      <c r="AD52" s="217"/>
      <c r="AE52" s="283"/>
      <c r="AF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44"/>
      <c r="Q53" s="358"/>
      <c r="R53" s="203" t="str">
        <f t="shared" si="19"/>
        <v/>
      </c>
      <c r="S53" s="326"/>
      <c r="T53" s="338"/>
      <c r="U53" s="10"/>
      <c r="V53" s="392"/>
      <c r="W53" s="129"/>
      <c r="X53" s="214"/>
      <c r="Y53" s="219"/>
      <c r="Z53" s="219"/>
      <c r="AA53" s="219"/>
      <c r="AB53" s="221"/>
      <c r="AC53" s="392"/>
      <c r="AD53" s="217"/>
      <c r="AE53" s="283"/>
      <c r="AF53" s="221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283"/>
      <c r="W54" s="129"/>
      <c r="X54" s="214"/>
      <c r="Y54" s="219"/>
      <c r="Z54" s="219"/>
      <c r="AA54" s="219"/>
      <c r="AB54" s="221"/>
      <c r="AC54" s="284"/>
      <c r="AD54" s="217"/>
      <c r="AE54" s="283"/>
      <c r="AF54" s="221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'예산'!K40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283"/>
      <c r="W55" s="129"/>
      <c r="X55" s="10"/>
      <c r="Y55" s="222"/>
      <c r="Z55" s="393"/>
      <c r="AA55" s="223"/>
      <c r="AB55" s="221"/>
      <c r="AC55" s="284"/>
      <c r="AD55" s="217"/>
      <c r="AE55" s="283"/>
      <c r="AF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30"/>
      <c r="U56" s="10"/>
      <c r="V56" s="323"/>
      <c r="W56" s="12"/>
      <c r="X56" s="299"/>
      <c r="Y56" s="222"/>
      <c r="Z56" s="393"/>
      <c r="AA56" s="223"/>
      <c r="AB56" s="294"/>
      <c r="AC56" s="334"/>
      <c r="AD56" s="134"/>
      <c r="AE56" s="323"/>
      <c r="AF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24"/>
      <c r="F57" s="390" t="s">
        <v>183</v>
      </c>
      <c r="G57" s="187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187" t="s">
        <v>187</v>
      </c>
      <c r="Q57" s="187" t="s">
        <v>188</v>
      </c>
      <c r="R57" s="23" t="s">
        <v>189</v>
      </c>
      <c r="S57" s="23" t="s">
        <v>195</v>
      </c>
      <c r="T57" s="24" t="s">
        <v>190</v>
      </c>
      <c r="U57" s="10"/>
      <c r="V57" s="324"/>
      <c r="W57" s="12"/>
      <c r="X57" s="229"/>
      <c r="Y57" s="229"/>
      <c r="Z57" s="229"/>
      <c r="AA57" s="229"/>
      <c r="AB57" s="229"/>
      <c r="AC57" s="335"/>
      <c r="AD57" s="229"/>
      <c r="AE57" s="324"/>
      <c r="AF57" s="229"/>
    </row>
    <row r="58" ht="18.0" customHeight="1">
      <c r="A58" s="10"/>
      <c r="B58" s="198"/>
      <c r="C58" s="77"/>
      <c r="D58" s="77"/>
      <c r="E58" s="199"/>
      <c r="F58" s="357"/>
      <c r="G58" s="200"/>
      <c r="H58" s="201"/>
      <c r="I58" s="129"/>
      <c r="J58" s="373"/>
      <c r="K58" s="374"/>
      <c r="L58" s="374"/>
      <c r="M58" s="374"/>
      <c r="N58" s="204"/>
      <c r="O58" s="337"/>
      <c r="P58" s="375"/>
      <c r="Q58" s="375"/>
      <c r="R58" s="376" t="str">
        <f t="shared" ref="R58:R77" si="20">IF(P58="","",P58-Q58)</f>
        <v/>
      </c>
      <c r="S58" s="376" t="str">
        <f>IF(R58="","",L55-R58)</f>
        <v/>
      </c>
      <c r="T58" s="204"/>
      <c r="U58" s="10"/>
      <c r="V58" s="392"/>
      <c r="W58" s="129"/>
      <c r="X58" s="214"/>
      <c r="Y58" s="219"/>
      <c r="Z58" s="219"/>
      <c r="AA58" s="219"/>
      <c r="AB58" s="221"/>
      <c r="AC58" s="392"/>
      <c r="AD58" s="217"/>
      <c r="AE58" s="392"/>
      <c r="AF58" s="221"/>
    </row>
    <row r="59" ht="18.0" customHeight="1">
      <c r="A59" s="10"/>
      <c r="B59" s="198"/>
      <c r="C59" s="77"/>
      <c r="D59" s="77"/>
      <c r="E59" s="199"/>
      <c r="F59" s="357"/>
      <c r="G59" s="200"/>
      <c r="H59" s="201"/>
      <c r="I59" s="129"/>
      <c r="J59" s="213"/>
      <c r="K59" s="77"/>
      <c r="L59" s="77"/>
      <c r="M59" s="77"/>
      <c r="N59" s="199"/>
      <c r="O59" s="200"/>
      <c r="P59" s="212"/>
      <c r="Q59" s="212"/>
      <c r="R59" s="245" t="str">
        <f t="shared" si="20"/>
        <v/>
      </c>
      <c r="S59" s="245" t="str">
        <f t="shared" ref="S59:S77" si="21">IF(R59="","",S58-R59)</f>
        <v/>
      </c>
      <c r="T59" s="199"/>
      <c r="U59" s="10"/>
      <c r="V59" s="392"/>
      <c r="W59" s="129"/>
      <c r="X59" s="214"/>
      <c r="Y59" s="219"/>
      <c r="Z59" s="219"/>
      <c r="AA59" s="219"/>
      <c r="AB59" s="221"/>
      <c r="AC59" s="392"/>
      <c r="AD59" s="217"/>
      <c r="AE59" s="392"/>
      <c r="AF59" s="221"/>
    </row>
    <row r="60" ht="18.0" customHeight="1">
      <c r="A60" s="10"/>
      <c r="B60" s="198"/>
      <c r="C60" s="77"/>
      <c r="D60" s="77"/>
      <c r="E60" s="199"/>
      <c r="F60" s="357"/>
      <c r="G60" s="200"/>
      <c r="H60" s="201"/>
      <c r="I60" s="129"/>
      <c r="J60" s="213"/>
      <c r="K60" s="77"/>
      <c r="L60" s="77"/>
      <c r="M60" s="77"/>
      <c r="N60" s="199"/>
      <c r="O60" s="200"/>
      <c r="P60" s="212"/>
      <c r="Q60" s="212"/>
      <c r="R60" s="245" t="str">
        <f t="shared" si="20"/>
        <v/>
      </c>
      <c r="S60" s="245" t="str">
        <f t="shared" si="21"/>
        <v/>
      </c>
      <c r="T60" s="199"/>
      <c r="U60" s="10"/>
      <c r="V60" s="392"/>
      <c r="W60" s="129"/>
      <c r="X60" s="214"/>
      <c r="Y60" s="219"/>
      <c r="Z60" s="219"/>
      <c r="AA60" s="219"/>
      <c r="AB60" s="221"/>
      <c r="AC60" s="392"/>
      <c r="AD60" s="217"/>
      <c r="AE60" s="392"/>
      <c r="AF60" s="221"/>
    </row>
    <row r="61" ht="18.0" customHeight="1">
      <c r="A61" s="10"/>
      <c r="B61" s="198"/>
      <c r="C61" s="77"/>
      <c r="D61" s="77"/>
      <c r="E61" s="199"/>
      <c r="F61" s="357"/>
      <c r="G61" s="200"/>
      <c r="H61" s="201"/>
      <c r="I61" s="129"/>
      <c r="J61" s="213"/>
      <c r="K61" s="77"/>
      <c r="L61" s="77"/>
      <c r="M61" s="77"/>
      <c r="N61" s="199"/>
      <c r="O61" s="200"/>
      <c r="P61" s="212"/>
      <c r="Q61" s="212"/>
      <c r="R61" s="245" t="str">
        <f t="shared" si="20"/>
        <v/>
      </c>
      <c r="S61" s="245" t="str">
        <f t="shared" si="21"/>
        <v/>
      </c>
      <c r="T61" s="199"/>
      <c r="U61" s="10"/>
      <c r="V61" s="392"/>
      <c r="W61" s="129"/>
      <c r="X61" s="214"/>
      <c r="Y61" s="219"/>
      <c r="Z61" s="219"/>
      <c r="AA61" s="219"/>
      <c r="AB61" s="221"/>
      <c r="AC61" s="392"/>
      <c r="AD61" s="217"/>
      <c r="AE61" s="392"/>
      <c r="AF61" s="221"/>
    </row>
    <row r="62" ht="18.0" customHeight="1">
      <c r="A62" s="10"/>
      <c r="B62" s="198"/>
      <c r="C62" s="77"/>
      <c r="D62" s="77"/>
      <c r="E62" s="199"/>
      <c r="F62" s="357"/>
      <c r="G62" s="200"/>
      <c r="H62" s="201"/>
      <c r="I62" s="129"/>
      <c r="J62" s="213"/>
      <c r="K62" s="77"/>
      <c r="L62" s="77"/>
      <c r="M62" s="77"/>
      <c r="N62" s="199"/>
      <c r="O62" s="200"/>
      <c r="P62" s="212"/>
      <c r="Q62" s="212"/>
      <c r="R62" s="245" t="str">
        <f t="shared" si="20"/>
        <v/>
      </c>
      <c r="S62" s="245" t="str">
        <f t="shared" si="21"/>
        <v/>
      </c>
      <c r="T62" s="199"/>
      <c r="U62" s="10"/>
      <c r="V62" s="392"/>
      <c r="W62" s="129"/>
      <c r="X62" s="214"/>
      <c r="Y62" s="219"/>
      <c r="Z62" s="219"/>
      <c r="AA62" s="219"/>
      <c r="AB62" s="221"/>
      <c r="AC62" s="392"/>
      <c r="AD62" s="217"/>
      <c r="AE62" s="392"/>
      <c r="AF62" s="221"/>
    </row>
    <row r="63" ht="18.0" customHeight="1">
      <c r="A63" s="10"/>
      <c r="B63" s="198"/>
      <c r="C63" s="77"/>
      <c r="D63" s="77"/>
      <c r="E63" s="199"/>
      <c r="F63" s="357"/>
      <c r="G63" s="200"/>
      <c r="H63" s="201"/>
      <c r="I63" s="129"/>
      <c r="J63" s="213"/>
      <c r="K63" s="77"/>
      <c r="L63" s="77"/>
      <c r="M63" s="77"/>
      <c r="N63" s="199"/>
      <c r="O63" s="200"/>
      <c r="P63" s="244"/>
      <c r="Q63" s="212"/>
      <c r="R63" s="245" t="str">
        <f t="shared" si="20"/>
        <v/>
      </c>
      <c r="S63" s="245" t="str">
        <f t="shared" si="21"/>
        <v/>
      </c>
      <c r="T63" s="234"/>
      <c r="U63" s="10"/>
      <c r="V63" s="392"/>
      <c r="W63" s="129"/>
      <c r="X63" s="214"/>
      <c r="Y63" s="219"/>
      <c r="Z63" s="219"/>
      <c r="AA63" s="219"/>
      <c r="AB63" s="221"/>
      <c r="AC63" s="392"/>
      <c r="AD63" s="217"/>
      <c r="AE63" s="392"/>
      <c r="AF63" s="221"/>
    </row>
    <row r="64" ht="18.0" customHeight="1">
      <c r="A64" s="10"/>
      <c r="B64" s="198"/>
      <c r="C64" s="77"/>
      <c r="D64" s="77"/>
      <c r="E64" s="199"/>
      <c r="F64" s="357"/>
      <c r="G64" s="200"/>
      <c r="H64" s="201"/>
      <c r="I64" s="129"/>
      <c r="J64" s="213"/>
      <c r="K64" s="77"/>
      <c r="L64" s="77"/>
      <c r="M64" s="77"/>
      <c r="N64" s="199"/>
      <c r="O64" s="200"/>
      <c r="P64" s="212"/>
      <c r="Q64" s="212"/>
      <c r="R64" s="245" t="str">
        <f t="shared" si="20"/>
        <v/>
      </c>
      <c r="S64" s="245" t="str">
        <f t="shared" si="21"/>
        <v/>
      </c>
      <c r="T64" s="199"/>
      <c r="U64" s="10"/>
      <c r="V64" s="392"/>
      <c r="W64" s="129"/>
      <c r="X64" s="214"/>
      <c r="Y64" s="219"/>
      <c r="Z64" s="219"/>
      <c r="AA64" s="219"/>
      <c r="AB64" s="221"/>
      <c r="AC64" s="392"/>
      <c r="AD64" s="217"/>
      <c r="AE64" s="392"/>
      <c r="AF64" s="221"/>
    </row>
    <row r="65" ht="18.0" customHeight="1">
      <c r="A65" s="10"/>
      <c r="B65" s="198"/>
      <c r="C65" s="77"/>
      <c r="D65" s="77"/>
      <c r="E65" s="199"/>
      <c r="F65" s="357"/>
      <c r="G65" s="200"/>
      <c r="H65" s="201"/>
      <c r="I65" s="129"/>
      <c r="J65" s="213"/>
      <c r="K65" s="77"/>
      <c r="L65" s="77"/>
      <c r="M65" s="77"/>
      <c r="N65" s="199"/>
      <c r="O65" s="200"/>
      <c r="P65" s="212"/>
      <c r="Q65" s="212"/>
      <c r="R65" s="245" t="str">
        <f t="shared" si="20"/>
        <v/>
      </c>
      <c r="S65" s="245" t="str">
        <f t="shared" si="21"/>
        <v/>
      </c>
      <c r="T65" s="199"/>
      <c r="U65" s="10"/>
      <c r="V65" s="392"/>
      <c r="W65" s="129"/>
      <c r="X65" s="214"/>
      <c r="Y65" s="219"/>
      <c r="Z65" s="219"/>
      <c r="AA65" s="219"/>
      <c r="AB65" s="221"/>
      <c r="AC65" s="392"/>
      <c r="AD65" s="217"/>
      <c r="AE65" s="392"/>
      <c r="AF65" s="221"/>
    </row>
    <row r="66" ht="18.0" customHeight="1">
      <c r="A66" s="10"/>
      <c r="B66" s="198"/>
      <c r="C66" s="77"/>
      <c r="D66" s="77"/>
      <c r="E66" s="199"/>
      <c r="F66" s="357"/>
      <c r="G66" s="200"/>
      <c r="H66" s="201"/>
      <c r="I66" s="129"/>
      <c r="J66" s="213"/>
      <c r="K66" s="77"/>
      <c r="L66" s="77"/>
      <c r="M66" s="77"/>
      <c r="N66" s="199"/>
      <c r="O66" s="200"/>
      <c r="P66" s="212"/>
      <c r="Q66" s="212"/>
      <c r="R66" s="245" t="str">
        <f t="shared" si="20"/>
        <v/>
      </c>
      <c r="S66" s="245" t="str">
        <f t="shared" si="21"/>
        <v/>
      </c>
      <c r="T66" s="199"/>
      <c r="U66" s="10"/>
      <c r="V66" s="392"/>
      <c r="W66" s="129"/>
      <c r="X66" s="214"/>
      <c r="Y66" s="219"/>
      <c r="Z66" s="219"/>
      <c r="AA66" s="219"/>
      <c r="AB66" s="221"/>
      <c r="AC66" s="392"/>
      <c r="AD66" s="217"/>
      <c r="AE66" s="392"/>
      <c r="AF66" s="221"/>
    </row>
    <row r="67" ht="18.0" customHeight="1">
      <c r="A67" s="10"/>
      <c r="B67" s="198"/>
      <c r="C67" s="77"/>
      <c r="D67" s="77"/>
      <c r="E67" s="199"/>
      <c r="F67" s="357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45" t="str">
        <f t="shared" si="20"/>
        <v/>
      </c>
      <c r="S67" s="245" t="str">
        <f t="shared" si="21"/>
        <v/>
      </c>
      <c r="T67" s="199"/>
      <c r="U67" s="10"/>
      <c r="V67" s="392"/>
      <c r="W67" s="129"/>
      <c r="X67" s="214"/>
      <c r="Y67" s="219"/>
      <c r="Z67" s="219"/>
      <c r="AA67" s="219"/>
      <c r="AB67" s="221"/>
      <c r="AC67" s="392"/>
      <c r="AD67" s="217"/>
      <c r="AE67" s="392"/>
      <c r="AF67" s="221"/>
    </row>
    <row r="68" ht="18.0" customHeight="1">
      <c r="A68" s="10"/>
      <c r="B68" s="198"/>
      <c r="C68" s="77"/>
      <c r="D68" s="77"/>
      <c r="E68" s="199"/>
      <c r="F68" s="357"/>
      <c r="G68" s="200"/>
      <c r="H68" s="201"/>
      <c r="I68" s="129"/>
      <c r="J68" s="213"/>
      <c r="K68" s="77"/>
      <c r="L68" s="77"/>
      <c r="M68" s="77"/>
      <c r="N68" s="199"/>
      <c r="O68" s="200"/>
      <c r="P68" s="212"/>
      <c r="Q68" s="212"/>
      <c r="R68" s="245" t="str">
        <f t="shared" si="20"/>
        <v/>
      </c>
      <c r="S68" s="245" t="str">
        <f t="shared" si="21"/>
        <v/>
      </c>
      <c r="T68" s="199"/>
      <c r="U68" s="10"/>
      <c r="V68" s="392"/>
      <c r="W68" s="129"/>
      <c r="X68" s="214"/>
      <c r="Y68" s="219"/>
      <c r="Z68" s="219"/>
      <c r="AA68" s="219"/>
      <c r="AB68" s="221"/>
      <c r="AC68" s="392"/>
      <c r="AD68" s="217"/>
      <c r="AE68" s="392"/>
      <c r="AF68" s="221"/>
    </row>
    <row r="69" ht="18.0" customHeight="1">
      <c r="A69" s="10"/>
      <c r="B69" s="198"/>
      <c r="C69" s="77"/>
      <c r="D69" s="77"/>
      <c r="E69" s="199"/>
      <c r="F69" s="357"/>
      <c r="G69" s="200"/>
      <c r="H69" s="201"/>
      <c r="I69" s="129"/>
      <c r="J69" s="213"/>
      <c r="K69" s="77"/>
      <c r="L69" s="77"/>
      <c r="M69" s="77"/>
      <c r="N69" s="199"/>
      <c r="O69" s="200"/>
      <c r="P69" s="212"/>
      <c r="Q69" s="212"/>
      <c r="R69" s="245" t="str">
        <f t="shared" si="20"/>
        <v/>
      </c>
      <c r="S69" s="245" t="str">
        <f t="shared" si="21"/>
        <v/>
      </c>
      <c r="T69" s="199"/>
      <c r="U69" s="10"/>
      <c r="V69" s="392"/>
      <c r="W69" s="129"/>
      <c r="X69" s="214"/>
      <c r="Y69" s="219"/>
      <c r="Z69" s="219"/>
      <c r="AA69" s="219"/>
      <c r="AB69" s="221"/>
      <c r="AC69" s="392"/>
      <c r="AD69" s="217"/>
      <c r="AE69" s="392"/>
      <c r="AF69" s="221"/>
    </row>
    <row r="70" ht="18.0" customHeight="1">
      <c r="A70" s="10"/>
      <c r="B70" s="198"/>
      <c r="C70" s="77"/>
      <c r="D70" s="77"/>
      <c r="E70" s="199"/>
      <c r="F70" s="357"/>
      <c r="G70" s="200"/>
      <c r="H70" s="201"/>
      <c r="I70" s="129"/>
      <c r="J70" s="213"/>
      <c r="K70" s="77"/>
      <c r="L70" s="77"/>
      <c r="M70" s="77"/>
      <c r="N70" s="199"/>
      <c r="O70" s="200"/>
      <c r="P70" s="212"/>
      <c r="Q70" s="212"/>
      <c r="R70" s="245" t="str">
        <f t="shared" si="20"/>
        <v/>
      </c>
      <c r="S70" s="245" t="str">
        <f t="shared" si="21"/>
        <v/>
      </c>
      <c r="T70" s="199"/>
      <c r="U70" s="10"/>
      <c r="V70" s="392"/>
      <c r="W70" s="129"/>
      <c r="X70" s="214"/>
      <c r="Y70" s="219"/>
      <c r="Z70" s="219"/>
      <c r="AA70" s="219"/>
      <c r="AB70" s="221"/>
      <c r="AC70" s="392"/>
      <c r="AD70" s="217"/>
      <c r="AE70" s="392"/>
      <c r="AF70" s="221"/>
    </row>
    <row r="71" ht="18.0" customHeight="1">
      <c r="A71" s="10"/>
      <c r="B71" s="198"/>
      <c r="C71" s="77"/>
      <c r="D71" s="77"/>
      <c r="E71" s="199"/>
      <c r="F71" s="357"/>
      <c r="G71" s="200"/>
      <c r="H71" s="201"/>
      <c r="I71" s="129"/>
      <c r="J71" s="213"/>
      <c r="K71" s="77"/>
      <c r="L71" s="77"/>
      <c r="M71" s="77"/>
      <c r="N71" s="199"/>
      <c r="O71" s="200"/>
      <c r="P71" s="212"/>
      <c r="Q71" s="212"/>
      <c r="R71" s="245" t="str">
        <f t="shared" si="20"/>
        <v/>
      </c>
      <c r="S71" s="245" t="str">
        <f t="shared" si="21"/>
        <v/>
      </c>
      <c r="T71" s="199"/>
      <c r="U71" s="10"/>
      <c r="V71" s="392"/>
      <c r="W71" s="129"/>
      <c r="X71" s="214"/>
      <c r="Y71" s="219"/>
      <c r="Z71" s="219"/>
      <c r="AA71" s="219"/>
      <c r="AB71" s="221"/>
      <c r="AC71" s="392"/>
      <c r="AD71" s="217"/>
      <c r="AE71" s="392"/>
      <c r="AF71" s="221"/>
    </row>
    <row r="72" ht="18.0" customHeight="1">
      <c r="A72" s="10"/>
      <c r="B72" s="198"/>
      <c r="C72" s="77"/>
      <c r="D72" s="77"/>
      <c r="E72" s="199"/>
      <c r="F72" s="357"/>
      <c r="G72" s="200"/>
      <c r="H72" s="201"/>
      <c r="I72" s="129"/>
      <c r="J72" s="213"/>
      <c r="K72" s="77"/>
      <c r="L72" s="77"/>
      <c r="M72" s="77"/>
      <c r="N72" s="199"/>
      <c r="O72" s="200"/>
      <c r="P72" s="212"/>
      <c r="Q72" s="212"/>
      <c r="R72" s="245" t="str">
        <f t="shared" si="20"/>
        <v/>
      </c>
      <c r="S72" s="245" t="str">
        <f t="shared" si="21"/>
        <v/>
      </c>
      <c r="T72" s="199"/>
      <c r="U72" s="10"/>
      <c r="V72" s="392"/>
      <c r="W72" s="129"/>
      <c r="X72" s="214"/>
      <c r="Y72" s="219"/>
      <c r="Z72" s="219"/>
      <c r="AA72" s="219"/>
      <c r="AB72" s="221"/>
      <c r="AC72" s="392"/>
      <c r="AD72" s="217"/>
      <c r="AE72" s="392"/>
      <c r="AF72" s="221"/>
    </row>
    <row r="73" ht="18.0" customHeight="1">
      <c r="A73" s="10"/>
      <c r="B73" s="198"/>
      <c r="C73" s="77"/>
      <c r="D73" s="77"/>
      <c r="E73" s="199"/>
      <c r="F73" s="357"/>
      <c r="G73" s="200"/>
      <c r="H73" s="201"/>
      <c r="I73" s="129"/>
      <c r="J73" s="213"/>
      <c r="K73" s="77"/>
      <c r="L73" s="77"/>
      <c r="M73" s="77"/>
      <c r="N73" s="199"/>
      <c r="O73" s="200"/>
      <c r="P73" s="212"/>
      <c r="Q73" s="212"/>
      <c r="R73" s="245" t="str">
        <f t="shared" si="20"/>
        <v/>
      </c>
      <c r="S73" s="245" t="str">
        <f t="shared" si="21"/>
        <v/>
      </c>
      <c r="T73" s="199"/>
      <c r="U73" s="10"/>
      <c r="V73" s="392"/>
      <c r="W73" s="129"/>
      <c r="X73" s="214"/>
      <c r="Y73" s="219"/>
      <c r="Z73" s="219"/>
      <c r="AA73" s="219"/>
      <c r="AB73" s="221"/>
      <c r="AC73" s="392"/>
      <c r="AD73" s="217"/>
      <c r="AE73" s="392"/>
      <c r="AF73" s="221"/>
    </row>
    <row r="74" ht="18.0" customHeight="1">
      <c r="A74" s="10"/>
      <c r="B74" s="198"/>
      <c r="C74" s="77"/>
      <c r="D74" s="77"/>
      <c r="E74" s="199"/>
      <c r="F74" s="357"/>
      <c r="G74" s="200"/>
      <c r="H74" s="201"/>
      <c r="I74" s="129"/>
      <c r="J74" s="213"/>
      <c r="K74" s="77"/>
      <c r="L74" s="77"/>
      <c r="M74" s="77"/>
      <c r="N74" s="199"/>
      <c r="O74" s="200"/>
      <c r="P74" s="212"/>
      <c r="Q74" s="212"/>
      <c r="R74" s="245" t="str">
        <f t="shared" si="20"/>
        <v/>
      </c>
      <c r="S74" s="245" t="str">
        <f t="shared" si="21"/>
        <v/>
      </c>
      <c r="T74" s="199"/>
      <c r="U74" s="10"/>
      <c r="V74" s="392"/>
      <c r="W74" s="129"/>
      <c r="X74" s="214"/>
      <c r="Y74" s="219"/>
      <c r="Z74" s="219"/>
      <c r="AA74" s="219"/>
      <c r="AB74" s="221"/>
      <c r="AC74" s="392"/>
      <c r="AD74" s="217"/>
      <c r="AE74" s="392"/>
      <c r="AF74" s="221"/>
    </row>
    <row r="75" ht="18.0" customHeight="1">
      <c r="A75" s="10"/>
      <c r="B75" s="198"/>
      <c r="C75" s="77"/>
      <c r="D75" s="77"/>
      <c r="E75" s="199"/>
      <c r="F75" s="357"/>
      <c r="G75" s="200"/>
      <c r="H75" s="201"/>
      <c r="I75" s="129"/>
      <c r="J75" s="213"/>
      <c r="K75" s="77"/>
      <c r="L75" s="77"/>
      <c r="M75" s="77"/>
      <c r="N75" s="199"/>
      <c r="O75" s="200"/>
      <c r="P75" s="212"/>
      <c r="Q75" s="212"/>
      <c r="R75" s="245" t="str">
        <f t="shared" si="20"/>
        <v/>
      </c>
      <c r="S75" s="245" t="str">
        <f t="shared" si="21"/>
        <v/>
      </c>
      <c r="T75" s="199"/>
      <c r="U75" s="10"/>
      <c r="V75" s="392"/>
      <c r="W75" s="129"/>
      <c r="X75" s="214"/>
      <c r="Y75" s="219"/>
      <c r="Z75" s="219"/>
      <c r="AA75" s="219"/>
      <c r="AB75" s="221"/>
      <c r="AC75" s="392"/>
      <c r="AD75" s="217"/>
      <c r="AE75" s="392"/>
      <c r="AF75" s="221"/>
    </row>
    <row r="76" ht="18.0" customHeight="1">
      <c r="A76" s="10"/>
      <c r="B76" s="198"/>
      <c r="C76" s="77"/>
      <c r="D76" s="77"/>
      <c r="E76" s="199"/>
      <c r="F76" s="357"/>
      <c r="G76" s="200"/>
      <c r="H76" s="201"/>
      <c r="I76" s="129"/>
      <c r="J76" s="213"/>
      <c r="K76" s="77"/>
      <c r="L76" s="77"/>
      <c r="M76" s="77"/>
      <c r="N76" s="199"/>
      <c r="O76" s="200"/>
      <c r="P76" s="212"/>
      <c r="Q76" s="212"/>
      <c r="R76" s="245" t="str">
        <f t="shared" si="20"/>
        <v/>
      </c>
      <c r="S76" s="245" t="str">
        <f t="shared" si="21"/>
        <v/>
      </c>
      <c r="T76" s="199"/>
      <c r="U76" s="10"/>
      <c r="V76" s="392"/>
      <c r="W76" s="129"/>
      <c r="X76" s="214"/>
      <c r="Y76" s="219"/>
      <c r="Z76" s="219"/>
      <c r="AA76" s="219"/>
      <c r="AB76" s="221"/>
      <c r="AC76" s="392"/>
      <c r="AD76" s="217"/>
      <c r="AE76" s="392"/>
      <c r="AF76" s="221"/>
    </row>
    <row r="77" ht="18.0" customHeight="1">
      <c r="A77" s="10"/>
      <c r="B77" s="198"/>
      <c r="C77" s="77"/>
      <c r="D77" s="77"/>
      <c r="E77" s="199"/>
      <c r="F77" s="357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45" t="str">
        <f t="shared" si="20"/>
        <v/>
      </c>
      <c r="S77" s="245" t="str">
        <f t="shared" si="21"/>
        <v/>
      </c>
      <c r="T77" s="199"/>
      <c r="U77" s="10"/>
      <c r="V77" s="392"/>
      <c r="W77" s="129"/>
      <c r="X77" s="214"/>
      <c r="Y77" s="219"/>
      <c r="Z77" s="219"/>
      <c r="AA77" s="219"/>
      <c r="AB77" s="221"/>
      <c r="AC77" s="392"/>
      <c r="AD77" s="217"/>
      <c r="AE77" s="392"/>
      <c r="AF77" s="221"/>
    </row>
    <row r="78" ht="18.0" customHeight="1">
      <c r="A78" s="10"/>
      <c r="B78" s="198"/>
      <c r="C78" s="77"/>
      <c r="D78" s="77"/>
      <c r="E78" s="199"/>
      <c r="F78" s="357"/>
      <c r="G78" s="200"/>
      <c r="H78" s="201"/>
      <c r="I78" s="129"/>
      <c r="J78" s="218"/>
      <c r="K78" s="215"/>
      <c r="L78" s="215"/>
      <c r="M78" s="215"/>
      <c r="N78" s="216"/>
      <c r="O78" s="216"/>
      <c r="P78" s="246"/>
      <c r="Q78" s="246"/>
      <c r="R78" s="220"/>
      <c r="S78" s="220"/>
      <c r="T78" s="336"/>
      <c r="U78" s="10"/>
      <c r="V78" s="392"/>
      <c r="W78" s="129"/>
      <c r="X78" s="214"/>
      <c r="Y78" s="219"/>
      <c r="Z78" s="219"/>
      <c r="AA78" s="219"/>
      <c r="AB78" s="221"/>
      <c r="AC78" s="392"/>
      <c r="AD78" s="217"/>
      <c r="AE78" s="392"/>
      <c r="AF78" s="221"/>
    </row>
    <row r="79" ht="18.0" customHeight="1">
      <c r="A79" s="10"/>
      <c r="B79" s="198"/>
      <c r="C79" s="77"/>
      <c r="D79" s="77"/>
      <c r="E79" s="199"/>
      <c r="F79" s="357"/>
      <c r="G79" s="200"/>
      <c r="H79" s="201"/>
      <c r="I79" s="129"/>
      <c r="J79" s="228" t="str">
        <f>'1월'!J79</f>
        <v>변동지출</v>
      </c>
      <c r="K79" s="219"/>
      <c r="L79" s="219"/>
      <c r="M79" s="219"/>
      <c r="N79" s="219"/>
      <c r="O79" s="221"/>
      <c r="P79" s="221"/>
      <c r="Q79" s="221"/>
      <c r="R79" s="222" t="s">
        <v>197</v>
      </c>
      <c r="S79" s="248">
        <f>L55-SUM(P58:P77)</f>
        <v>0</v>
      </c>
      <c r="T79" s="330"/>
      <c r="U79" s="10"/>
      <c r="V79" s="392"/>
      <c r="W79" s="129"/>
      <c r="X79" s="214"/>
      <c r="Y79" s="219"/>
      <c r="Z79" s="219"/>
      <c r="AA79" s="219"/>
      <c r="AB79" s="221"/>
      <c r="AC79" s="392"/>
      <c r="AD79" s="217"/>
      <c r="AE79" s="392"/>
      <c r="AF79" s="221"/>
    </row>
    <row r="80" ht="18.0" customHeight="1">
      <c r="A80" s="10"/>
      <c r="B80" s="198"/>
      <c r="C80" s="77"/>
      <c r="D80" s="77"/>
      <c r="E80" s="199"/>
      <c r="F80" s="357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10"/>
      <c r="V80" s="392"/>
      <c r="W80" s="129"/>
      <c r="X80" s="214"/>
      <c r="Y80" s="219"/>
      <c r="Z80" s="219"/>
      <c r="AA80" s="219"/>
      <c r="AB80" s="221"/>
      <c r="AC80" s="392"/>
      <c r="AD80" s="217"/>
      <c r="AE80" s="392"/>
      <c r="AF80" s="221"/>
    </row>
    <row r="81" ht="18.0" customHeight="1">
      <c r="A81" s="10"/>
      <c r="B81" s="198"/>
      <c r="C81" s="77"/>
      <c r="D81" s="77"/>
      <c r="E81" s="199"/>
      <c r="F81" s="357"/>
      <c r="G81" s="200"/>
      <c r="H81" s="201"/>
      <c r="I81" s="129"/>
      <c r="J81" s="373"/>
      <c r="K81" s="374"/>
      <c r="L81" s="374"/>
      <c r="M81" s="374"/>
      <c r="N81" s="204"/>
      <c r="O81" s="337"/>
      <c r="P81" s="394"/>
      <c r="Q81" s="394"/>
      <c r="R81" s="376" t="str">
        <f t="shared" ref="R81:R300" si="22">IF(P81="","",P81-Q81)</f>
        <v/>
      </c>
      <c r="S81" s="376" t="str">
        <f>IF(R81="","",S79-R81)</f>
        <v/>
      </c>
      <c r="T81" s="204"/>
      <c r="U81" s="10"/>
      <c r="V81" s="392"/>
      <c r="W81" s="129"/>
      <c r="X81" s="214"/>
      <c r="Y81" s="219"/>
      <c r="Z81" s="219"/>
      <c r="AA81" s="219"/>
      <c r="AB81" s="221"/>
      <c r="AC81" s="392"/>
      <c r="AD81" s="217"/>
      <c r="AE81" s="392"/>
      <c r="AF81" s="221"/>
    </row>
    <row r="82" ht="18.0" customHeight="1">
      <c r="A82" s="10"/>
      <c r="B82" s="198"/>
      <c r="C82" s="77"/>
      <c r="D82" s="77"/>
      <c r="E82" s="199"/>
      <c r="F82" s="357"/>
      <c r="G82" s="200"/>
      <c r="H82" s="201"/>
      <c r="I82" s="129"/>
      <c r="J82" s="198"/>
      <c r="K82" s="209"/>
      <c r="L82" s="209"/>
      <c r="M82" s="209"/>
      <c r="N82" s="234"/>
      <c r="O82" s="235"/>
      <c r="P82" s="367"/>
      <c r="Q82" s="367"/>
      <c r="R82" s="245" t="str">
        <f t="shared" si="22"/>
        <v/>
      </c>
      <c r="S82" s="238" t="str">
        <f t="shared" ref="S82:S300" si="23">IF(R82="","",S81-R82)</f>
        <v/>
      </c>
      <c r="T82" s="234"/>
      <c r="U82" s="10"/>
      <c r="V82" s="392"/>
      <c r="W82" s="129"/>
      <c r="X82" s="214"/>
      <c r="Y82" s="219"/>
      <c r="Z82" s="219"/>
      <c r="AA82" s="219"/>
      <c r="AB82" s="221"/>
      <c r="AC82" s="392"/>
      <c r="AD82" s="217"/>
      <c r="AE82" s="392"/>
      <c r="AF82" s="221"/>
    </row>
    <row r="83" ht="18.0" customHeight="1">
      <c r="A83" s="10"/>
      <c r="B83" s="198"/>
      <c r="C83" s="77"/>
      <c r="D83" s="77"/>
      <c r="E83" s="199"/>
      <c r="F83" s="357"/>
      <c r="G83" s="200"/>
      <c r="H83" s="201"/>
      <c r="I83" s="129"/>
      <c r="J83" s="198"/>
      <c r="K83" s="77"/>
      <c r="L83" s="77"/>
      <c r="M83" s="77"/>
      <c r="N83" s="199"/>
      <c r="O83" s="235"/>
      <c r="P83" s="367"/>
      <c r="Q83" s="367"/>
      <c r="R83" s="245" t="str">
        <f t="shared" si="22"/>
        <v/>
      </c>
      <c r="S83" s="238" t="str">
        <f t="shared" si="23"/>
        <v/>
      </c>
      <c r="T83" s="234"/>
      <c r="U83" s="10"/>
      <c r="V83" s="392"/>
      <c r="W83" s="129"/>
      <c r="X83" s="214"/>
      <c r="Y83" s="219"/>
      <c r="Z83" s="219"/>
      <c r="AA83" s="219"/>
      <c r="AB83" s="221"/>
      <c r="AC83" s="392"/>
      <c r="AD83" s="217"/>
      <c r="AE83" s="392"/>
      <c r="AF83" s="221"/>
    </row>
    <row r="84" ht="18.0" customHeight="1">
      <c r="A84" s="10"/>
      <c r="B84" s="198"/>
      <c r="C84" s="77"/>
      <c r="D84" s="77"/>
      <c r="E84" s="199"/>
      <c r="F84" s="357"/>
      <c r="G84" s="200"/>
      <c r="H84" s="201"/>
      <c r="I84" s="129"/>
      <c r="J84" s="198"/>
      <c r="K84" s="77"/>
      <c r="L84" s="77"/>
      <c r="M84" s="77"/>
      <c r="N84" s="199"/>
      <c r="O84" s="235"/>
      <c r="P84" s="367"/>
      <c r="Q84" s="367"/>
      <c r="R84" s="245" t="str">
        <f t="shared" si="22"/>
        <v/>
      </c>
      <c r="S84" s="238" t="str">
        <f t="shared" si="23"/>
        <v/>
      </c>
      <c r="T84" s="234"/>
      <c r="U84" s="10"/>
      <c r="V84" s="392"/>
      <c r="W84" s="129"/>
      <c r="X84" s="214"/>
      <c r="Y84" s="219"/>
      <c r="Z84" s="219"/>
      <c r="AA84" s="219"/>
      <c r="AB84" s="221"/>
      <c r="AC84" s="392"/>
      <c r="AD84" s="217"/>
      <c r="AE84" s="392"/>
      <c r="AF84" s="221"/>
    </row>
    <row r="85" ht="18.0" customHeight="1">
      <c r="A85" s="10"/>
      <c r="B85" s="198"/>
      <c r="C85" s="77"/>
      <c r="D85" s="77"/>
      <c r="E85" s="199"/>
      <c r="F85" s="357"/>
      <c r="G85" s="200"/>
      <c r="H85" s="201"/>
      <c r="I85" s="129"/>
      <c r="J85" s="198"/>
      <c r="K85" s="77"/>
      <c r="L85" s="77"/>
      <c r="M85" s="77"/>
      <c r="N85" s="199"/>
      <c r="O85" s="235"/>
      <c r="P85" s="367"/>
      <c r="Q85" s="367"/>
      <c r="R85" s="245" t="str">
        <f t="shared" si="22"/>
        <v/>
      </c>
      <c r="S85" s="238" t="str">
        <f t="shared" si="23"/>
        <v/>
      </c>
      <c r="T85" s="234"/>
      <c r="U85" s="10"/>
      <c r="V85" s="392"/>
      <c r="W85" s="129"/>
      <c r="X85" s="214"/>
      <c r="Y85" s="219"/>
      <c r="Z85" s="219"/>
      <c r="AA85" s="219"/>
      <c r="AB85" s="221"/>
      <c r="AC85" s="392"/>
      <c r="AD85" s="217"/>
      <c r="AE85" s="392"/>
      <c r="AF85" s="221"/>
    </row>
    <row r="86" ht="18.0" customHeight="1">
      <c r="A86" s="10"/>
      <c r="B86" s="198"/>
      <c r="C86" s="77"/>
      <c r="D86" s="77"/>
      <c r="E86" s="199"/>
      <c r="F86" s="357"/>
      <c r="G86" s="200"/>
      <c r="H86" s="201"/>
      <c r="I86" s="129"/>
      <c r="J86" s="198"/>
      <c r="K86" s="77"/>
      <c r="L86" s="77"/>
      <c r="M86" s="77"/>
      <c r="N86" s="199"/>
      <c r="O86" s="235"/>
      <c r="P86" s="367"/>
      <c r="Q86" s="367"/>
      <c r="R86" s="245" t="str">
        <f t="shared" si="22"/>
        <v/>
      </c>
      <c r="S86" s="238" t="str">
        <f t="shared" si="23"/>
        <v/>
      </c>
      <c r="T86" s="234"/>
      <c r="U86" s="10"/>
      <c r="V86" s="392"/>
      <c r="W86" s="129"/>
      <c r="X86" s="214"/>
      <c r="Y86" s="219"/>
      <c r="Z86" s="219"/>
      <c r="AA86" s="219"/>
      <c r="AB86" s="221"/>
      <c r="AC86" s="392"/>
      <c r="AD86" s="217"/>
      <c r="AE86" s="392"/>
      <c r="AF86" s="221"/>
    </row>
    <row r="87" ht="18.0" customHeight="1">
      <c r="A87" s="10"/>
      <c r="B87" s="198"/>
      <c r="C87" s="77"/>
      <c r="D87" s="77"/>
      <c r="E87" s="199"/>
      <c r="F87" s="357"/>
      <c r="G87" s="200"/>
      <c r="H87" s="201"/>
      <c r="I87" s="129"/>
      <c r="J87" s="198"/>
      <c r="K87" s="77"/>
      <c r="L87" s="77"/>
      <c r="M87" s="77"/>
      <c r="N87" s="199"/>
      <c r="O87" s="235"/>
      <c r="P87" s="367"/>
      <c r="Q87" s="367"/>
      <c r="R87" s="245" t="str">
        <f t="shared" si="22"/>
        <v/>
      </c>
      <c r="S87" s="238" t="str">
        <f t="shared" si="23"/>
        <v/>
      </c>
      <c r="T87" s="234"/>
      <c r="U87" s="10"/>
      <c r="V87" s="392"/>
      <c r="W87" s="129"/>
      <c r="X87" s="214"/>
      <c r="Y87" s="219"/>
      <c r="Z87" s="219"/>
      <c r="AA87" s="219"/>
      <c r="AB87" s="221"/>
      <c r="AC87" s="392"/>
      <c r="AD87" s="217"/>
      <c r="AE87" s="392"/>
      <c r="AF87" s="221"/>
    </row>
    <row r="88" ht="18.0" customHeight="1">
      <c r="A88" s="10"/>
      <c r="B88" s="198"/>
      <c r="C88" s="77"/>
      <c r="D88" s="77"/>
      <c r="E88" s="199"/>
      <c r="F88" s="357"/>
      <c r="G88" s="200"/>
      <c r="H88" s="201"/>
      <c r="I88" s="129"/>
      <c r="J88" s="198"/>
      <c r="K88" s="77"/>
      <c r="L88" s="77"/>
      <c r="M88" s="77"/>
      <c r="N88" s="199"/>
      <c r="O88" s="235"/>
      <c r="P88" s="367"/>
      <c r="Q88" s="367"/>
      <c r="R88" s="245" t="str">
        <f t="shared" si="22"/>
        <v/>
      </c>
      <c r="S88" s="238" t="str">
        <f t="shared" si="23"/>
        <v/>
      </c>
      <c r="T88" s="234"/>
      <c r="U88" s="10"/>
      <c r="V88" s="392"/>
      <c r="W88" s="129"/>
      <c r="X88" s="214"/>
      <c r="Y88" s="219"/>
      <c r="Z88" s="219"/>
      <c r="AA88" s="219"/>
      <c r="AB88" s="221"/>
      <c r="AC88" s="392"/>
      <c r="AD88" s="217"/>
      <c r="AE88" s="392"/>
      <c r="AF88" s="221"/>
    </row>
    <row r="89" ht="18.0" customHeight="1">
      <c r="A89" s="10"/>
      <c r="B89" s="198"/>
      <c r="C89" s="77"/>
      <c r="D89" s="77"/>
      <c r="E89" s="199"/>
      <c r="F89" s="357"/>
      <c r="G89" s="200"/>
      <c r="H89" s="201"/>
      <c r="I89" s="129"/>
      <c r="J89" s="198"/>
      <c r="K89" s="77"/>
      <c r="L89" s="77"/>
      <c r="M89" s="77"/>
      <c r="N89" s="199"/>
      <c r="O89" s="235"/>
      <c r="P89" s="367"/>
      <c r="Q89" s="367"/>
      <c r="R89" s="245" t="str">
        <f t="shared" si="22"/>
        <v/>
      </c>
      <c r="S89" s="238" t="str">
        <f t="shared" si="23"/>
        <v/>
      </c>
      <c r="T89" s="234"/>
      <c r="U89" s="10"/>
      <c r="V89" s="392"/>
      <c r="W89" s="129"/>
      <c r="X89" s="214"/>
      <c r="Y89" s="219"/>
      <c r="Z89" s="219"/>
      <c r="AA89" s="219"/>
      <c r="AB89" s="221"/>
      <c r="AC89" s="392"/>
      <c r="AD89" s="217"/>
      <c r="AE89" s="392"/>
      <c r="AF89" s="221"/>
    </row>
    <row r="90" ht="18.0" customHeight="1">
      <c r="A90" s="10"/>
      <c r="B90" s="198"/>
      <c r="C90" s="77"/>
      <c r="D90" s="77"/>
      <c r="E90" s="199"/>
      <c r="F90" s="357"/>
      <c r="G90" s="200"/>
      <c r="H90" s="201"/>
      <c r="I90" s="129"/>
      <c r="J90" s="198"/>
      <c r="K90" s="77"/>
      <c r="L90" s="77"/>
      <c r="M90" s="77"/>
      <c r="N90" s="199"/>
      <c r="O90" s="235"/>
      <c r="P90" s="367"/>
      <c r="Q90" s="367"/>
      <c r="R90" s="245" t="str">
        <f t="shared" si="22"/>
        <v/>
      </c>
      <c r="S90" s="238" t="str">
        <f t="shared" si="23"/>
        <v/>
      </c>
      <c r="T90" s="234"/>
      <c r="U90" s="10"/>
      <c r="V90" s="392"/>
      <c r="W90" s="129"/>
      <c r="X90" s="214"/>
      <c r="Y90" s="219"/>
      <c r="Z90" s="219"/>
      <c r="AA90" s="219"/>
      <c r="AB90" s="221"/>
      <c r="AC90" s="392"/>
      <c r="AD90" s="217"/>
      <c r="AE90" s="392"/>
      <c r="AF90" s="221"/>
    </row>
    <row r="91" ht="18.0" customHeight="1">
      <c r="A91" s="10"/>
      <c r="B91" s="198"/>
      <c r="C91" s="77"/>
      <c r="D91" s="77"/>
      <c r="E91" s="199"/>
      <c r="F91" s="357"/>
      <c r="G91" s="200"/>
      <c r="H91" s="201"/>
      <c r="I91" s="129"/>
      <c r="J91" s="198"/>
      <c r="K91" s="77"/>
      <c r="L91" s="77"/>
      <c r="M91" s="77"/>
      <c r="N91" s="199"/>
      <c r="O91" s="235"/>
      <c r="P91" s="367"/>
      <c r="Q91" s="367"/>
      <c r="R91" s="245" t="str">
        <f t="shared" si="22"/>
        <v/>
      </c>
      <c r="S91" s="238" t="str">
        <f t="shared" si="23"/>
        <v/>
      </c>
      <c r="T91" s="234"/>
      <c r="U91" s="10"/>
      <c r="V91" s="392"/>
      <c r="W91" s="129"/>
      <c r="X91" s="214"/>
      <c r="Y91" s="219"/>
      <c r="Z91" s="219"/>
      <c r="AA91" s="219"/>
      <c r="AB91" s="221"/>
      <c r="AC91" s="392"/>
      <c r="AD91" s="217"/>
      <c r="AE91" s="392"/>
      <c r="AF91" s="221"/>
    </row>
    <row r="92" ht="18.0" customHeight="1">
      <c r="A92" s="10"/>
      <c r="B92" s="198"/>
      <c r="C92" s="77"/>
      <c r="D92" s="77"/>
      <c r="E92" s="199"/>
      <c r="F92" s="357"/>
      <c r="G92" s="200"/>
      <c r="H92" s="201"/>
      <c r="I92" s="129"/>
      <c r="J92" s="198"/>
      <c r="K92" s="77"/>
      <c r="L92" s="77"/>
      <c r="M92" s="77"/>
      <c r="N92" s="199"/>
      <c r="O92" s="235"/>
      <c r="P92" s="367"/>
      <c r="Q92" s="367"/>
      <c r="R92" s="245" t="str">
        <f t="shared" si="22"/>
        <v/>
      </c>
      <c r="S92" s="238" t="str">
        <f t="shared" si="23"/>
        <v/>
      </c>
      <c r="T92" s="234"/>
      <c r="U92" s="10"/>
      <c r="V92" s="392"/>
      <c r="W92" s="129"/>
      <c r="X92" s="214"/>
      <c r="Y92" s="219"/>
      <c r="Z92" s="219"/>
      <c r="AA92" s="219"/>
      <c r="AB92" s="221"/>
      <c r="AC92" s="392"/>
      <c r="AD92" s="217"/>
      <c r="AE92" s="392"/>
      <c r="AF92" s="221"/>
    </row>
    <row r="93" ht="18.0" customHeight="1">
      <c r="A93" s="10"/>
      <c r="B93" s="198"/>
      <c r="C93" s="77"/>
      <c r="D93" s="77"/>
      <c r="E93" s="199"/>
      <c r="F93" s="357"/>
      <c r="G93" s="200"/>
      <c r="H93" s="201"/>
      <c r="I93" s="129"/>
      <c r="J93" s="198"/>
      <c r="K93" s="77"/>
      <c r="L93" s="77"/>
      <c r="M93" s="77"/>
      <c r="N93" s="199"/>
      <c r="O93" s="235"/>
      <c r="P93" s="367"/>
      <c r="Q93" s="367"/>
      <c r="R93" s="245" t="str">
        <f t="shared" si="22"/>
        <v/>
      </c>
      <c r="S93" s="238" t="str">
        <f t="shared" si="23"/>
        <v/>
      </c>
      <c r="T93" s="234"/>
      <c r="U93" s="10"/>
      <c r="V93" s="392"/>
      <c r="W93" s="129"/>
      <c r="X93" s="214"/>
      <c r="Y93" s="219"/>
      <c r="Z93" s="219"/>
      <c r="AA93" s="219"/>
      <c r="AB93" s="221"/>
      <c r="AC93" s="392"/>
      <c r="AD93" s="217"/>
      <c r="AE93" s="392"/>
      <c r="AF93" s="221"/>
    </row>
    <row r="94" ht="18.0" customHeight="1">
      <c r="A94" s="10"/>
      <c r="B94" s="198"/>
      <c r="C94" s="77"/>
      <c r="D94" s="77"/>
      <c r="E94" s="199"/>
      <c r="F94" s="357"/>
      <c r="G94" s="200"/>
      <c r="H94" s="201"/>
      <c r="I94" s="129"/>
      <c r="J94" s="198"/>
      <c r="K94" s="77"/>
      <c r="L94" s="77"/>
      <c r="M94" s="77"/>
      <c r="N94" s="199"/>
      <c r="O94" s="235"/>
      <c r="P94" s="367"/>
      <c r="Q94" s="367"/>
      <c r="R94" s="245" t="str">
        <f t="shared" si="22"/>
        <v/>
      </c>
      <c r="S94" s="238" t="str">
        <f t="shared" si="23"/>
        <v/>
      </c>
      <c r="T94" s="234"/>
      <c r="U94" s="10"/>
      <c r="V94" s="392"/>
      <c r="W94" s="129"/>
      <c r="X94" s="214"/>
      <c r="Y94" s="219"/>
      <c r="Z94" s="219"/>
      <c r="AA94" s="219"/>
      <c r="AB94" s="221"/>
      <c r="AC94" s="392"/>
      <c r="AD94" s="217"/>
      <c r="AE94" s="392"/>
      <c r="AF94" s="221"/>
    </row>
    <row r="95" ht="18.0" customHeight="1">
      <c r="A95" s="10"/>
      <c r="B95" s="198"/>
      <c r="C95" s="77"/>
      <c r="D95" s="77"/>
      <c r="E95" s="199"/>
      <c r="F95" s="357"/>
      <c r="G95" s="200"/>
      <c r="H95" s="201"/>
      <c r="I95" s="129"/>
      <c r="J95" s="198"/>
      <c r="K95" s="77"/>
      <c r="L95" s="77"/>
      <c r="M95" s="77"/>
      <c r="N95" s="199"/>
      <c r="O95" s="235"/>
      <c r="P95" s="367"/>
      <c r="Q95" s="367"/>
      <c r="R95" s="245" t="str">
        <f t="shared" si="22"/>
        <v/>
      </c>
      <c r="S95" s="238" t="str">
        <f t="shared" si="23"/>
        <v/>
      </c>
      <c r="T95" s="234"/>
      <c r="U95" s="10"/>
      <c r="V95" s="392"/>
      <c r="W95" s="129"/>
      <c r="X95" s="214"/>
      <c r="Y95" s="219"/>
      <c r="Z95" s="219"/>
      <c r="AA95" s="219"/>
      <c r="AB95" s="221"/>
      <c r="AC95" s="392"/>
      <c r="AD95" s="217"/>
      <c r="AE95" s="392"/>
      <c r="AF95" s="221"/>
    </row>
    <row r="96" ht="18.0" customHeight="1">
      <c r="A96" s="10"/>
      <c r="B96" s="198"/>
      <c r="C96" s="77"/>
      <c r="D96" s="77"/>
      <c r="E96" s="199"/>
      <c r="F96" s="357"/>
      <c r="G96" s="200"/>
      <c r="H96" s="201"/>
      <c r="I96" s="129"/>
      <c r="J96" s="198"/>
      <c r="K96" s="77"/>
      <c r="L96" s="77"/>
      <c r="M96" s="77"/>
      <c r="N96" s="199"/>
      <c r="O96" s="235"/>
      <c r="P96" s="367"/>
      <c r="Q96" s="367"/>
      <c r="R96" s="245" t="str">
        <f t="shared" si="22"/>
        <v/>
      </c>
      <c r="S96" s="238" t="str">
        <f t="shared" si="23"/>
        <v/>
      </c>
      <c r="T96" s="234"/>
      <c r="U96" s="10"/>
      <c r="V96" s="392"/>
      <c r="W96" s="129"/>
      <c r="X96" s="214"/>
      <c r="Y96" s="219"/>
      <c r="Z96" s="219"/>
      <c r="AA96" s="219"/>
      <c r="AB96" s="221"/>
      <c r="AC96" s="392"/>
      <c r="AD96" s="217"/>
      <c r="AE96" s="392"/>
      <c r="AF96" s="221"/>
    </row>
    <row r="97" ht="18.0" customHeight="1">
      <c r="A97" s="10"/>
      <c r="B97" s="198"/>
      <c r="C97" s="77"/>
      <c r="D97" s="77"/>
      <c r="E97" s="199"/>
      <c r="F97" s="357"/>
      <c r="G97" s="200"/>
      <c r="H97" s="201"/>
      <c r="I97" s="129"/>
      <c r="J97" s="198"/>
      <c r="K97" s="77"/>
      <c r="L97" s="77"/>
      <c r="M97" s="77"/>
      <c r="N97" s="199"/>
      <c r="O97" s="235"/>
      <c r="P97" s="367"/>
      <c r="Q97" s="367"/>
      <c r="R97" s="245" t="str">
        <f t="shared" si="22"/>
        <v/>
      </c>
      <c r="S97" s="238" t="str">
        <f t="shared" si="23"/>
        <v/>
      </c>
      <c r="T97" s="234"/>
      <c r="U97" s="10"/>
      <c r="V97" s="392"/>
      <c r="W97" s="129"/>
      <c r="X97" s="214"/>
      <c r="Y97" s="219"/>
      <c r="Z97" s="219"/>
      <c r="AA97" s="219"/>
      <c r="AB97" s="221"/>
      <c r="AC97" s="392"/>
      <c r="AD97" s="217"/>
      <c r="AE97" s="392"/>
      <c r="AF97" s="221"/>
    </row>
    <row r="98" ht="18.0" customHeight="1">
      <c r="A98" s="10"/>
      <c r="B98" s="198"/>
      <c r="C98" s="77"/>
      <c r="D98" s="77"/>
      <c r="E98" s="199"/>
      <c r="F98" s="357"/>
      <c r="G98" s="200"/>
      <c r="H98" s="201"/>
      <c r="I98" s="129"/>
      <c r="J98" s="198"/>
      <c r="K98" s="77"/>
      <c r="L98" s="77"/>
      <c r="M98" s="77"/>
      <c r="N98" s="199"/>
      <c r="O98" s="235"/>
      <c r="P98" s="367"/>
      <c r="Q98" s="367"/>
      <c r="R98" s="245" t="str">
        <f t="shared" si="22"/>
        <v/>
      </c>
      <c r="S98" s="238" t="str">
        <f t="shared" si="23"/>
        <v/>
      </c>
      <c r="T98" s="234"/>
      <c r="U98" s="10"/>
      <c r="V98" s="392"/>
      <c r="W98" s="129"/>
      <c r="X98" s="214"/>
      <c r="Y98" s="219"/>
      <c r="Z98" s="219"/>
      <c r="AA98" s="219"/>
      <c r="AB98" s="221"/>
      <c r="AC98" s="392"/>
      <c r="AD98" s="217"/>
      <c r="AE98" s="392"/>
      <c r="AF98" s="221"/>
    </row>
    <row r="99" ht="18.0" customHeight="1">
      <c r="A99" s="10"/>
      <c r="B99" s="198"/>
      <c r="C99" s="77"/>
      <c r="D99" s="77"/>
      <c r="E99" s="199"/>
      <c r="F99" s="357"/>
      <c r="G99" s="200"/>
      <c r="H99" s="201"/>
      <c r="I99" s="129"/>
      <c r="J99" s="198"/>
      <c r="K99" s="77"/>
      <c r="L99" s="77"/>
      <c r="M99" s="77"/>
      <c r="N99" s="199"/>
      <c r="O99" s="235"/>
      <c r="P99" s="367"/>
      <c r="Q99" s="367"/>
      <c r="R99" s="245" t="str">
        <f t="shared" si="22"/>
        <v/>
      </c>
      <c r="S99" s="238" t="str">
        <f t="shared" si="23"/>
        <v/>
      </c>
      <c r="T99" s="234"/>
      <c r="U99" s="10"/>
      <c r="V99" s="392"/>
      <c r="W99" s="129"/>
      <c r="X99" s="214"/>
      <c r="Y99" s="219"/>
      <c r="Z99" s="219"/>
      <c r="AA99" s="219"/>
      <c r="AB99" s="221"/>
      <c r="AC99" s="392"/>
      <c r="AD99" s="217"/>
      <c r="AE99" s="392"/>
      <c r="AF99" s="221"/>
    </row>
    <row r="100" ht="18.0" customHeight="1">
      <c r="A100" s="10"/>
      <c r="B100" s="198"/>
      <c r="C100" s="77"/>
      <c r="D100" s="77"/>
      <c r="E100" s="199"/>
      <c r="F100" s="357"/>
      <c r="G100" s="200"/>
      <c r="H100" s="201"/>
      <c r="I100" s="129"/>
      <c r="J100" s="198"/>
      <c r="K100" s="77"/>
      <c r="L100" s="77"/>
      <c r="M100" s="77"/>
      <c r="N100" s="199"/>
      <c r="O100" s="235"/>
      <c r="P100" s="367"/>
      <c r="Q100" s="367"/>
      <c r="R100" s="245" t="str">
        <f t="shared" si="22"/>
        <v/>
      </c>
      <c r="S100" s="238" t="str">
        <f t="shared" si="23"/>
        <v/>
      </c>
      <c r="T100" s="234"/>
      <c r="U100" s="10"/>
      <c r="V100" s="392"/>
      <c r="W100" s="129"/>
      <c r="X100" s="214"/>
      <c r="Y100" s="219"/>
      <c r="Z100" s="219"/>
      <c r="AA100" s="219"/>
      <c r="AB100" s="221"/>
      <c r="AC100" s="392"/>
      <c r="AD100" s="217"/>
      <c r="AE100" s="392"/>
      <c r="AF100" s="221"/>
    </row>
    <row r="101" ht="18.0" customHeight="1">
      <c r="A101" s="10"/>
      <c r="B101" s="198"/>
      <c r="C101" s="77"/>
      <c r="D101" s="77"/>
      <c r="E101" s="199"/>
      <c r="F101" s="357"/>
      <c r="G101" s="200"/>
      <c r="H101" s="201"/>
      <c r="I101" s="129"/>
      <c r="J101" s="198"/>
      <c r="K101" s="77"/>
      <c r="L101" s="77"/>
      <c r="M101" s="77"/>
      <c r="N101" s="199"/>
      <c r="O101" s="235"/>
      <c r="P101" s="367"/>
      <c r="Q101" s="367"/>
      <c r="R101" s="245" t="str">
        <f t="shared" si="22"/>
        <v/>
      </c>
      <c r="S101" s="238" t="str">
        <f t="shared" si="23"/>
        <v/>
      </c>
      <c r="T101" s="234"/>
      <c r="U101" s="10"/>
      <c r="V101" s="392"/>
      <c r="W101" s="129"/>
      <c r="X101" s="214"/>
      <c r="Y101" s="219"/>
      <c r="Z101" s="219"/>
      <c r="AA101" s="219"/>
      <c r="AB101" s="221"/>
      <c r="AC101" s="392"/>
      <c r="AD101" s="217"/>
      <c r="AE101" s="392"/>
      <c r="AF101" s="221"/>
    </row>
    <row r="102" ht="18.0" customHeight="1">
      <c r="A102" s="10"/>
      <c r="B102" s="198"/>
      <c r="C102" s="77"/>
      <c r="D102" s="77"/>
      <c r="E102" s="199"/>
      <c r="F102" s="357"/>
      <c r="G102" s="200"/>
      <c r="H102" s="201"/>
      <c r="I102" s="129"/>
      <c r="J102" s="198"/>
      <c r="K102" s="77"/>
      <c r="L102" s="77"/>
      <c r="M102" s="77"/>
      <c r="N102" s="199"/>
      <c r="O102" s="235"/>
      <c r="P102" s="367"/>
      <c r="Q102" s="367"/>
      <c r="R102" s="245" t="str">
        <f t="shared" si="22"/>
        <v/>
      </c>
      <c r="S102" s="238" t="str">
        <f t="shared" si="23"/>
        <v/>
      </c>
      <c r="T102" s="234"/>
      <c r="U102" s="10"/>
      <c r="V102" s="392"/>
      <c r="W102" s="129"/>
      <c r="X102" s="214"/>
      <c r="Y102" s="219"/>
      <c r="Z102" s="219"/>
      <c r="AA102" s="219"/>
      <c r="AB102" s="221"/>
      <c r="AC102" s="392"/>
      <c r="AD102" s="217"/>
      <c r="AE102" s="392"/>
      <c r="AF102" s="221"/>
    </row>
    <row r="103" ht="18.0" customHeight="1">
      <c r="A103" s="10"/>
      <c r="B103" s="198"/>
      <c r="C103" s="77"/>
      <c r="D103" s="77"/>
      <c r="E103" s="199"/>
      <c r="F103" s="357"/>
      <c r="G103" s="200"/>
      <c r="H103" s="201"/>
      <c r="I103" s="129"/>
      <c r="J103" s="198"/>
      <c r="K103" s="77"/>
      <c r="L103" s="77"/>
      <c r="M103" s="77"/>
      <c r="N103" s="199"/>
      <c r="O103" s="235"/>
      <c r="P103" s="367"/>
      <c r="Q103" s="367"/>
      <c r="R103" s="245" t="str">
        <f t="shared" si="22"/>
        <v/>
      </c>
      <c r="S103" s="238" t="str">
        <f t="shared" si="23"/>
        <v/>
      </c>
      <c r="T103" s="234"/>
      <c r="U103" s="10"/>
      <c r="V103" s="392"/>
      <c r="W103" s="129"/>
      <c r="X103" s="214"/>
      <c r="Y103" s="219"/>
      <c r="Z103" s="219"/>
      <c r="AA103" s="219"/>
      <c r="AB103" s="221"/>
      <c r="AC103" s="392"/>
      <c r="AD103" s="217"/>
      <c r="AE103" s="392"/>
      <c r="AF103" s="221"/>
    </row>
    <row r="104" ht="18.0" customHeight="1">
      <c r="A104" s="10"/>
      <c r="B104" s="198"/>
      <c r="C104" s="77"/>
      <c r="D104" s="77"/>
      <c r="E104" s="199"/>
      <c r="F104" s="357"/>
      <c r="G104" s="200"/>
      <c r="H104" s="201"/>
      <c r="I104" s="129"/>
      <c r="J104" s="198"/>
      <c r="K104" s="77"/>
      <c r="L104" s="77"/>
      <c r="M104" s="77"/>
      <c r="N104" s="199"/>
      <c r="O104" s="235"/>
      <c r="P104" s="367"/>
      <c r="Q104" s="367"/>
      <c r="R104" s="245" t="str">
        <f t="shared" si="22"/>
        <v/>
      </c>
      <c r="S104" s="238" t="str">
        <f t="shared" si="23"/>
        <v/>
      </c>
      <c r="T104" s="234"/>
      <c r="U104" s="10"/>
      <c r="V104" s="392"/>
      <c r="W104" s="129"/>
      <c r="X104" s="214"/>
      <c r="Y104" s="219"/>
      <c r="Z104" s="219"/>
      <c r="AA104" s="219"/>
      <c r="AB104" s="221"/>
      <c r="AC104" s="392"/>
      <c r="AD104" s="217"/>
      <c r="AE104" s="392"/>
      <c r="AF104" s="221"/>
    </row>
    <row r="105" ht="18.0" customHeight="1">
      <c r="A105" s="10"/>
      <c r="B105" s="213"/>
      <c r="C105" s="77"/>
      <c r="D105" s="77"/>
      <c r="E105" s="199"/>
      <c r="F105" s="357"/>
      <c r="G105" s="200"/>
      <c r="H105" s="201"/>
      <c r="I105" s="129"/>
      <c r="J105" s="198"/>
      <c r="K105" s="77"/>
      <c r="L105" s="77"/>
      <c r="M105" s="77"/>
      <c r="N105" s="199"/>
      <c r="O105" s="235"/>
      <c r="P105" s="367"/>
      <c r="Q105" s="367"/>
      <c r="R105" s="245" t="str">
        <f t="shared" si="22"/>
        <v/>
      </c>
      <c r="S105" s="238" t="str">
        <f t="shared" si="23"/>
        <v/>
      </c>
      <c r="T105" s="234"/>
      <c r="U105" s="10"/>
      <c r="V105" s="392"/>
      <c r="W105" s="129"/>
      <c r="X105" s="214"/>
      <c r="Y105" s="219"/>
      <c r="Z105" s="219"/>
      <c r="AA105" s="219"/>
      <c r="AB105" s="221"/>
      <c r="AC105" s="392"/>
      <c r="AD105" s="217"/>
      <c r="AE105" s="392"/>
      <c r="AF105" s="221"/>
    </row>
    <row r="106" ht="18.0" customHeight="1">
      <c r="A106" s="10"/>
      <c r="B106" s="213"/>
      <c r="C106" s="77"/>
      <c r="D106" s="77"/>
      <c r="E106" s="199"/>
      <c r="F106" s="357"/>
      <c r="G106" s="200"/>
      <c r="H106" s="201"/>
      <c r="I106" s="129"/>
      <c r="J106" s="198"/>
      <c r="K106" s="77"/>
      <c r="L106" s="77"/>
      <c r="M106" s="77"/>
      <c r="N106" s="199"/>
      <c r="O106" s="235"/>
      <c r="P106" s="367"/>
      <c r="Q106" s="367"/>
      <c r="R106" s="245" t="str">
        <f t="shared" si="22"/>
        <v/>
      </c>
      <c r="S106" s="238" t="str">
        <f t="shared" si="23"/>
        <v/>
      </c>
      <c r="T106" s="234"/>
      <c r="U106" s="10"/>
      <c r="V106" s="392"/>
      <c r="W106" s="129"/>
      <c r="X106" s="214"/>
      <c r="Y106" s="219"/>
      <c r="Z106" s="219"/>
      <c r="AA106" s="219"/>
      <c r="AB106" s="221"/>
      <c r="AC106" s="392"/>
      <c r="AD106" s="217"/>
      <c r="AE106" s="392"/>
      <c r="AF106" s="221"/>
    </row>
    <row r="107" ht="18.0" customHeight="1">
      <c r="A107" s="10"/>
      <c r="B107" s="213"/>
      <c r="C107" s="77"/>
      <c r="D107" s="77"/>
      <c r="E107" s="199"/>
      <c r="F107" s="357"/>
      <c r="G107" s="200"/>
      <c r="H107" s="201"/>
      <c r="I107" s="129"/>
      <c r="J107" s="198"/>
      <c r="K107" s="77"/>
      <c r="L107" s="77"/>
      <c r="M107" s="77"/>
      <c r="N107" s="199"/>
      <c r="O107" s="235"/>
      <c r="P107" s="367"/>
      <c r="Q107" s="367"/>
      <c r="R107" s="245" t="str">
        <f t="shared" si="22"/>
        <v/>
      </c>
      <c r="S107" s="238" t="str">
        <f t="shared" si="23"/>
        <v/>
      </c>
      <c r="T107" s="234"/>
      <c r="U107" s="10"/>
      <c r="V107" s="392"/>
      <c r="W107" s="129"/>
      <c r="X107" s="214"/>
      <c r="Y107" s="219"/>
      <c r="Z107" s="219"/>
      <c r="AA107" s="219"/>
      <c r="AB107" s="221"/>
      <c r="AC107" s="392"/>
      <c r="AD107" s="217"/>
      <c r="AE107" s="392"/>
      <c r="AF107" s="221"/>
    </row>
    <row r="108" ht="18.0" customHeight="1">
      <c r="A108" s="10"/>
      <c r="B108" s="213"/>
      <c r="C108" s="77"/>
      <c r="D108" s="77"/>
      <c r="E108" s="199"/>
      <c r="F108" s="357"/>
      <c r="G108" s="200"/>
      <c r="H108" s="201"/>
      <c r="I108" s="129"/>
      <c r="J108" s="198"/>
      <c r="K108" s="77"/>
      <c r="L108" s="77"/>
      <c r="M108" s="77"/>
      <c r="N108" s="199"/>
      <c r="O108" s="235"/>
      <c r="P108" s="367"/>
      <c r="Q108" s="367"/>
      <c r="R108" s="245" t="str">
        <f t="shared" si="22"/>
        <v/>
      </c>
      <c r="S108" s="238" t="str">
        <f t="shared" si="23"/>
        <v/>
      </c>
      <c r="T108" s="234"/>
      <c r="U108" s="10"/>
      <c r="V108" s="392"/>
      <c r="W108" s="129"/>
      <c r="X108" s="214"/>
      <c r="Y108" s="219"/>
      <c r="Z108" s="219"/>
      <c r="AA108" s="219"/>
      <c r="AB108" s="221"/>
      <c r="AC108" s="392"/>
      <c r="AD108" s="217"/>
      <c r="AE108" s="392"/>
      <c r="AF108" s="221"/>
    </row>
    <row r="109" ht="18.0" customHeight="1">
      <c r="A109" s="10"/>
      <c r="B109" s="213"/>
      <c r="C109" s="77"/>
      <c r="D109" s="77"/>
      <c r="E109" s="199"/>
      <c r="F109" s="357"/>
      <c r="G109" s="200"/>
      <c r="H109" s="201"/>
      <c r="I109" s="129"/>
      <c r="J109" s="198"/>
      <c r="K109" s="77"/>
      <c r="L109" s="77"/>
      <c r="M109" s="77"/>
      <c r="N109" s="199"/>
      <c r="O109" s="235"/>
      <c r="P109" s="367"/>
      <c r="Q109" s="367"/>
      <c r="R109" s="245" t="str">
        <f t="shared" si="22"/>
        <v/>
      </c>
      <c r="S109" s="238" t="str">
        <f t="shared" si="23"/>
        <v/>
      </c>
      <c r="T109" s="234"/>
      <c r="U109" s="10"/>
      <c r="V109" s="392"/>
      <c r="W109" s="129"/>
      <c r="X109" s="214"/>
      <c r="Y109" s="219"/>
      <c r="Z109" s="219"/>
      <c r="AA109" s="219"/>
      <c r="AB109" s="221"/>
      <c r="AC109" s="392"/>
      <c r="AD109" s="217"/>
      <c r="AE109" s="392"/>
      <c r="AF109" s="221"/>
    </row>
    <row r="110" ht="18.0" customHeight="1">
      <c r="A110" s="10"/>
      <c r="B110" s="213"/>
      <c r="C110" s="77"/>
      <c r="D110" s="77"/>
      <c r="E110" s="199"/>
      <c r="F110" s="357"/>
      <c r="G110" s="200"/>
      <c r="H110" s="201"/>
      <c r="I110" s="129"/>
      <c r="J110" s="198"/>
      <c r="K110" s="77"/>
      <c r="L110" s="77"/>
      <c r="M110" s="77"/>
      <c r="N110" s="199"/>
      <c r="O110" s="235"/>
      <c r="P110" s="367"/>
      <c r="Q110" s="367"/>
      <c r="R110" s="245" t="str">
        <f t="shared" si="22"/>
        <v/>
      </c>
      <c r="S110" s="238" t="str">
        <f t="shared" si="23"/>
        <v/>
      </c>
      <c r="T110" s="234"/>
      <c r="U110" s="10"/>
      <c r="V110" s="392"/>
      <c r="W110" s="129"/>
      <c r="X110" s="214"/>
      <c r="Y110" s="219"/>
      <c r="Z110" s="219"/>
      <c r="AA110" s="219"/>
      <c r="AB110" s="221"/>
      <c r="AC110" s="392"/>
      <c r="AD110" s="217"/>
      <c r="AE110" s="392"/>
      <c r="AF110" s="221"/>
    </row>
    <row r="111" ht="18.0" customHeight="1">
      <c r="A111" s="10"/>
      <c r="B111" s="213"/>
      <c r="C111" s="77"/>
      <c r="D111" s="77"/>
      <c r="E111" s="199"/>
      <c r="F111" s="357"/>
      <c r="G111" s="200"/>
      <c r="H111" s="201"/>
      <c r="I111" s="129"/>
      <c r="J111" s="198"/>
      <c r="K111" s="77"/>
      <c r="L111" s="77"/>
      <c r="M111" s="77"/>
      <c r="N111" s="199"/>
      <c r="O111" s="235"/>
      <c r="P111" s="367"/>
      <c r="Q111" s="367"/>
      <c r="R111" s="245" t="str">
        <f t="shared" si="22"/>
        <v/>
      </c>
      <c r="S111" s="238" t="str">
        <f t="shared" si="23"/>
        <v/>
      </c>
      <c r="T111" s="234"/>
      <c r="U111" s="10"/>
      <c r="V111" s="392"/>
      <c r="W111" s="129"/>
      <c r="X111" s="214"/>
      <c r="Y111" s="219"/>
      <c r="Z111" s="219"/>
      <c r="AA111" s="219"/>
      <c r="AB111" s="221"/>
      <c r="AC111" s="392"/>
      <c r="AD111" s="217"/>
      <c r="AE111" s="392"/>
      <c r="AF111" s="221"/>
    </row>
    <row r="112" ht="18.0" customHeight="1">
      <c r="A112" s="10"/>
      <c r="B112" s="213"/>
      <c r="C112" s="77"/>
      <c r="D112" s="77"/>
      <c r="E112" s="199"/>
      <c r="F112" s="357"/>
      <c r="G112" s="200"/>
      <c r="H112" s="201"/>
      <c r="I112" s="129"/>
      <c r="J112" s="198"/>
      <c r="K112" s="77"/>
      <c r="L112" s="77"/>
      <c r="M112" s="77"/>
      <c r="N112" s="199"/>
      <c r="O112" s="235"/>
      <c r="P112" s="367"/>
      <c r="Q112" s="367"/>
      <c r="R112" s="245" t="str">
        <f t="shared" si="22"/>
        <v/>
      </c>
      <c r="S112" s="238" t="str">
        <f t="shared" si="23"/>
        <v/>
      </c>
      <c r="T112" s="234"/>
      <c r="U112" s="10"/>
      <c r="V112" s="392"/>
      <c r="W112" s="129"/>
      <c r="X112" s="214"/>
      <c r="Y112" s="219"/>
      <c r="Z112" s="219"/>
      <c r="AA112" s="219"/>
      <c r="AB112" s="221"/>
      <c r="AC112" s="392"/>
      <c r="AD112" s="217"/>
      <c r="AE112" s="392"/>
      <c r="AF112" s="221"/>
    </row>
    <row r="113" ht="18.0" customHeight="1">
      <c r="A113" s="10"/>
      <c r="B113" s="213"/>
      <c r="C113" s="77"/>
      <c r="D113" s="77"/>
      <c r="E113" s="199"/>
      <c r="F113" s="357"/>
      <c r="G113" s="200"/>
      <c r="H113" s="201"/>
      <c r="I113" s="129"/>
      <c r="J113" s="198"/>
      <c r="K113" s="77"/>
      <c r="L113" s="77"/>
      <c r="M113" s="77"/>
      <c r="N113" s="199"/>
      <c r="O113" s="235"/>
      <c r="P113" s="367"/>
      <c r="Q113" s="367"/>
      <c r="R113" s="245" t="str">
        <f t="shared" si="22"/>
        <v/>
      </c>
      <c r="S113" s="238" t="str">
        <f t="shared" si="23"/>
        <v/>
      </c>
      <c r="T113" s="234"/>
      <c r="U113" s="10"/>
      <c r="V113" s="392"/>
      <c r="W113" s="129"/>
      <c r="X113" s="214"/>
      <c r="Y113" s="219"/>
      <c r="Z113" s="219"/>
      <c r="AA113" s="219"/>
      <c r="AB113" s="221"/>
      <c r="AC113" s="392"/>
      <c r="AD113" s="217"/>
      <c r="AE113" s="392"/>
      <c r="AF113" s="221"/>
    </row>
    <row r="114" ht="18.0" customHeight="1">
      <c r="A114" s="10"/>
      <c r="B114" s="213"/>
      <c r="C114" s="77"/>
      <c r="D114" s="77"/>
      <c r="E114" s="199"/>
      <c r="F114" s="357"/>
      <c r="G114" s="200"/>
      <c r="H114" s="201"/>
      <c r="I114" s="129"/>
      <c r="J114" s="198"/>
      <c r="K114" s="77"/>
      <c r="L114" s="77"/>
      <c r="M114" s="77"/>
      <c r="N114" s="199"/>
      <c r="O114" s="235"/>
      <c r="P114" s="367"/>
      <c r="Q114" s="367"/>
      <c r="R114" s="245" t="str">
        <f t="shared" si="22"/>
        <v/>
      </c>
      <c r="S114" s="238" t="str">
        <f t="shared" si="23"/>
        <v/>
      </c>
      <c r="T114" s="234"/>
      <c r="U114" s="10"/>
      <c r="V114" s="392"/>
      <c r="W114" s="129"/>
      <c r="X114" s="214"/>
      <c r="Y114" s="219"/>
      <c r="Z114" s="219"/>
      <c r="AA114" s="219"/>
      <c r="AB114" s="221"/>
      <c r="AC114" s="392"/>
      <c r="AD114" s="217"/>
      <c r="AE114" s="392"/>
      <c r="AF114" s="221"/>
    </row>
    <row r="115" ht="18.0" customHeight="1">
      <c r="A115" s="10"/>
      <c r="B115" s="213"/>
      <c r="C115" s="77"/>
      <c r="D115" s="77"/>
      <c r="E115" s="199"/>
      <c r="F115" s="357"/>
      <c r="G115" s="200"/>
      <c r="H115" s="201"/>
      <c r="I115" s="129"/>
      <c r="J115" s="198"/>
      <c r="K115" s="77"/>
      <c r="L115" s="77"/>
      <c r="M115" s="77"/>
      <c r="N115" s="199"/>
      <c r="O115" s="235"/>
      <c r="P115" s="367"/>
      <c r="Q115" s="367"/>
      <c r="R115" s="245" t="str">
        <f t="shared" si="22"/>
        <v/>
      </c>
      <c r="S115" s="238" t="str">
        <f t="shared" si="23"/>
        <v/>
      </c>
      <c r="T115" s="234"/>
      <c r="U115" s="10"/>
      <c r="V115" s="392"/>
      <c r="W115" s="129"/>
      <c r="X115" s="214"/>
      <c r="Y115" s="219"/>
      <c r="Z115" s="219"/>
      <c r="AA115" s="219"/>
      <c r="AB115" s="221"/>
      <c r="AC115" s="392"/>
      <c r="AD115" s="217"/>
      <c r="AE115" s="392"/>
      <c r="AF115" s="221"/>
    </row>
    <row r="116" ht="18.0" customHeight="1">
      <c r="A116" s="10"/>
      <c r="B116" s="213"/>
      <c r="C116" s="77"/>
      <c r="D116" s="77"/>
      <c r="E116" s="199"/>
      <c r="F116" s="357"/>
      <c r="G116" s="200"/>
      <c r="H116" s="201"/>
      <c r="I116" s="129"/>
      <c r="J116" s="198"/>
      <c r="K116" s="77"/>
      <c r="L116" s="77"/>
      <c r="M116" s="77"/>
      <c r="N116" s="199"/>
      <c r="O116" s="235"/>
      <c r="P116" s="367"/>
      <c r="Q116" s="367"/>
      <c r="R116" s="245" t="str">
        <f t="shared" si="22"/>
        <v/>
      </c>
      <c r="S116" s="238" t="str">
        <f t="shared" si="23"/>
        <v/>
      </c>
      <c r="T116" s="234"/>
      <c r="U116" s="10"/>
      <c r="V116" s="392"/>
      <c r="W116" s="129"/>
      <c r="X116" s="214"/>
      <c r="Y116" s="219"/>
      <c r="Z116" s="219"/>
      <c r="AA116" s="219"/>
      <c r="AB116" s="221"/>
      <c r="AC116" s="392"/>
      <c r="AD116" s="217"/>
      <c r="AE116" s="392"/>
      <c r="AF116" s="221"/>
    </row>
    <row r="117" ht="18.0" customHeight="1">
      <c r="A117" s="10"/>
      <c r="B117" s="213"/>
      <c r="C117" s="77"/>
      <c r="D117" s="77"/>
      <c r="E117" s="199"/>
      <c r="F117" s="357"/>
      <c r="G117" s="200"/>
      <c r="H117" s="201"/>
      <c r="I117" s="129"/>
      <c r="J117" s="198"/>
      <c r="K117" s="77"/>
      <c r="L117" s="77"/>
      <c r="M117" s="77"/>
      <c r="N117" s="199"/>
      <c r="O117" s="235"/>
      <c r="P117" s="367"/>
      <c r="Q117" s="367"/>
      <c r="R117" s="245" t="str">
        <f t="shared" si="22"/>
        <v/>
      </c>
      <c r="S117" s="238" t="str">
        <f t="shared" si="23"/>
        <v/>
      </c>
      <c r="T117" s="234"/>
      <c r="U117" s="10"/>
      <c r="V117" s="392"/>
      <c r="W117" s="129"/>
      <c r="X117" s="214"/>
      <c r="Y117" s="219"/>
      <c r="Z117" s="219"/>
      <c r="AA117" s="219"/>
      <c r="AB117" s="221"/>
      <c r="AC117" s="392"/>
      <c r="AD117" s="217"/>
      <c r="AE117" s="392"/>
      <c r="AF117" s="221"/>
    </row>
    <row r="118" ht="18.0" customHeight="1">
      <c r="A118" s="10"/>
      <c r="B118" s="213"/>
      <c r="C118" s="77"/>
      <c r="D118" s="77"/>
      <c r="E118" s="199"/>
      <c r="F118" s="357"/>
      <c r="G118" s="200"/>
      <c r="H118" s="201"/>
      <c r="I118" s="129"/>
      <c r="J118" s="198"/>
      <c r="K118" s="77"/>
      <c r="L118" s="77"/>
      <c r="M118" s="77"/>
      <c r="N118" s="199"/>
      <c r="O118" s="235"/>
      <c r="P118" s="367"/>
      <c r="Q118" s="367"/>
      <c r="R118" s="245" t="str">
        <f t="shared" si="22"/>
        <v/>
      </c>
      <c r="S118" s="238" t="str">
        <f t="shared" si="23"/>
        <v/>
      </c>
      <c r="T118" s="234"/>
      <c r="U118" s="10"/>
      <c r="V118" s="392"/>
      <c r="W118" s="129"/>
      <c r="X118" s="214"/>
      <c r="Y118" s="219"/>
      <c r="Z118" s="219"/>
      <c r="AA118" s="219"/>
      <c r="AB118" s="221"/>
      <c r="AC118" s="392"/>
      <c r="AD118" s="217"/>
      <c r="AE118" s="392"/>
      <c r="AF118" s="221"/>
    </row>
    <row r="119" ht="18.0" customHeight="1">
      <c r="A119" s="10"/>
      <c r="B119" s="213"/>
      <c r="C119" s="77"/>
      <c r="D119" s="77"/>
      <c r="E119" s="199"/>
      <c r="F119" s="357"/>
      <c r="G119" s="200"/>
      <c r="H119" s="201"/>
      <c r="I119" s="129"/>
      <c r="J119" s="198"/>
      <c r="K119" s="77"/>
      <c r="L119" s="77"/>
      <c r="M119" s="77"/>
      <c r="N119" s="199"/>
      <c r="O119" s="235"/>
      <c r="P119" s="367"/>
      <c r="Q119" s="367"/>
      <c r="R119" s="245" t="str">
        <f t="shared" si="22"/>
        <v/>
      </c>
      <c r="S119" s="238" t="str">
        <f t="shared" si="23"/>
        <v/>
      </c>
      <c r="T119" s="234"/>
      <c r="U119" s="10"/>
      <c r="V119" s="392"/>
      <c r="W119" s="129"/>
      <c r="X119" s="214"/>
      <c r="Y119" s="219"/>
      <c r="Z119" s="219"/>
      <c r="AA119" s="219"/>
      <c r="AB119" s="221"/>
      <c r="AC119" s="392"/>
      <c r="AD119" s="217"/>
      <c r="AE119" s="392"/>
      <c r="AF119" s="221"/>
    </row>
    <row r="120" ht="18.0" customHeight="1">
      <c r="A120" s="10"/>
      <c r="B120" s="213"/>
      <c r="C120" s="77"/>
      <c r="D120" s="77"/>
      <c r="E120" s="199"/>
      <c r="F120" s="357"/>
      <c r="G120" s="200"/>
      <c r="H120" s="201"/>
      <c r="I120" s="129"/>
      <c r="J120" s="198"/>
      <c r="K120" s="77"/>
      <c r="L120" s="77"/>
      <c r="M120" s="77"/>
      <c r="N120" s="199"/>
      <c r="O120" s="235"/>
      <c r="P120" s="367"/>
      <c r="Q120" s="367"/>
      <c r="R120" s="245" t="str">
        <f t="shared" si="22"/>
        <v/>
      </c>
      <c r="S120" s="238" t="str">
        <f t="shared" si="23"/>
        <v/>
      </c>
      <c r="T120" s="234"/>
      <c r="U120" s="10"/>
      <c r="V120" s="392"/>
      <c r="W120" s="129"/>
      <c r="X120" s="214"/>
      <c r="Y120" s="219"/>
      <c r="Z120" s="219"/>
      <c r="AA120" s="219"/>
      <c r="AB120" s="221"/>
      <c r="AC120" s="392"/>
      <c r="AD120" s="217"/>
      <c r="AE120" s="392"/>
      <c r="AF120" s="221"/>
    </row>
    <row r="121" ht="18.0" customHeight="1">
      <c r="A121" s="10"/>
      <c r="B121" s="213"/>
      <c r="C121" s="77"/>
      <c r="D121" s="77"/>
      <c r="E121" s="199"/>
      <c r="F121" s="357"/>
      <c r="G121" s="200"/>
      <c r="H121" s="201"/>
      <c r="I121" s="129"/>
      <c r="J121" s="198"/>
      <c r="K121" s="77"/>
      <c r="L121" s="77"/>
      <c r="M121" s="77"/>
      <c r="N121" s="199"/>
      <c r="O121" s="235"/>
      <c r="P121" s="367"/>
      <c r="Q121" s="367"/>
      <c r="R121" s="245" t="str">
        <f t="shared" si="22"/>
        <v/>
      </c>
      <c r="S121" s="238" t="str">
        <f t="shared" si="23"/>
        <v/>
      </c>
      <c r="T121" s="234"/>
      <c r="U121" s="10"/>
      <c r="V121" s="392"/>
      <c r="W121" s="129"/>
      <c r="X121" s="214"/>
      <c r="Y121" s="219"/>
      <c r="Z121" s="219"/>
      <c r="AA121" s="219"/>
      <c r="AB121" s="221"/>
      <c r="AC121" s="392"/>
      <c r="AD121" s="217"/>
      <c r="AE121" s="392"/>
      <c r="AF121" s="221"/>
    </row>
    <row r="122" ht="18.0" customHeight="1">
      <c r="A122" s="10"/>
      <c r="B122" s="213"/>
      <c r="C122" s="77"/>
      <c r="D122" s="77"/>
      <c r="E122" s="199"/>
      <c r="F122" s="357"/>
      <c r="G122" s="200"/>
      <c r="H122" s="201"/>
      <c r="I122" s="129"/>
      <c r="J122" s="198"/>
      <c r="K122" s="77"/>
      <c r="L122" s="77"/>
      <c r="M122" s="77"/>
      <c r="N122" s="199"/>
      <c r="O122" s="235"/>
      <c r="P122" s="367"/>
      <c r="Q122" s="367"/>
      <c r="R122" s="245" t="str">
        <f t="shared" si="22"/>
        <v/>
      </c>
      <c r="S122" s="238" t="str">
        <f t="shared" si="23"/>
        <v/>
      </c>
      <c r="T122" s="234"/>
      <c r="U122" s="10"/>
      <c r="V122" s="392"/>
      <c r="W122" s="129"/>
      <c r="X122" s="214"/>
      <c r="Y122" s="219"/>
      <c r="Z122" s="219"/>
      <c r="AA122" s="219"/>
      <c r="AB122" s="221"/>
      <c r="AC122" s="392"/>
      <c r="AD122" s="217"/>
      <c r="AE122" s="392"/>
      <c r="AF122" s="221"/>
    </row>
    <row r="123" ht="18.0" customHeight="1">
      <c r="A123" s="10"/>
      <c r="B123" s="213"/>
      <c r="C123" s="77"/>
      <c r="D123" s="77"/>
      <c r="E123" s="199"/>
      <c r="F123" s="357"/>
      <c r="G123" s="200"/>
      <c r="H123" s="201"/>
      <c r="I123" s="129"/>
      <c r="J123" s="198"/>
      <c r="K123" s="77"/>
      <c r="L123" s="77"/>
      <c r="M123" s="77"/>
      <c r="N123" s="199"/>
      <c r="O123" s="235"/>
      <c r="P123" s="367"/>
      <c r="Q123" s="367"/>
      <c r="R123" s="245" t="str">
        <f t="shared" si="22"/>
        <v/>
      </c>
      <c r="S123" s="238" t="str">
        <f t="shared" si="23"/>
        <v/>
      </c>
      <c r="T123" s="234"/>
      <c r="U123" s="10"/>
      <c r="V123" s="392"/>
      <c r="W123" s="129"/>
      <c r="X123" s="214"/>
      <c r="Y123" s="219"/>
      <c r="Z123" s="219"/>
      <c r="AA123" s="219"/>
      <c r="AB123" s="221"/>
      <c r="AC123" s="392"/>
      <c r="AD123" s="217"/>
      <c r="AE123" s="392"/>
      <c r="AF123" s="221"/>
    </row>
    <row r="124" ht="18.0" customHeight="1">
      <c r="A124" s="10"/>
      <c r="B124" s="213"/>
      <c r="C124" s="77"/>
      <c r="D124" s="77"/>
      <c r="E124" s="199"/>
      <c r="F124" s="357"/>
      <c r="G124" s="200"/>
      <c r="H124" s="201"/>
      <c r="I124" s="129"/>
      <c r="J124" s="198"/>
      <c r="K124" s="77"/>
      <c r="L124" s="77"/>
      <c r="M124" s="77"/>
      <c r="N124" s="199"/>
      <c r="O124" s="235"/>
      <c r="P124" s="367"/>
      <c r="Q124" s="367"/>
      <c r="R124" s="245" t="str">
        <f t="shared" si="22"/>
        <v/>
      </c>
      <c r="S124" s="238" t="str">
        <f t="shared" si="23"/>
        <v/>
      </c>
      <c r="T124" s="234"/>
      <c r="U124" s="10"/>
      <c r="V124" s="392"/>
      <c r="W124" s="129"/>
      <c r="X124" s="214"/>
      <c r="Y124" s="219"/>
      <c r="Z124" s="219"/>
      <c r="AA124" s="219"/>
      <c r="AB124" s="221"/>
      <c r="AC124" s="392"/>
      <c r="AD124" s="217"/>
      <c r="AE124" s="392"/>
      <c r="AF124" s="221"/>
    </row>
    <row r="125" ht="18.0" customHeight="1">
      <c r="A125" s="10"/>
      <c r="B125" s="213"/>
      <c r="C125" s="77"/>
      <c r="D125" s="77"/>
      <c r="E125" s="199"/>
      <c r="F125" s="357"/>
      <c r="G125" s="200"/>
      <c r="H125" s="201"/>
      <c r="I125" s="129"/>
      <c r="J125" s="198"/>
      <c r="K125" s="77"/>
      <c r="L125" s="77"/>
      <c r="M125" s="77"/>
      <c r="N125" s="199"/>
      <c r="O125" s="235"/>
      <c r="P125" s="367"/>
      <c r="Q125" s="367"/>
      <c r="R125" s="245" t="str">
        <f t="shared" si="22"/>
        <v/>
      </c>
      <c r="S125" s="238" t="str">
        <f t="shared" si="23"/>
        <v/>
      </c>
      <c r="T125" s="234"/>
      <c r="U125" s="10"/>
      <c r="V125" s="392"/>
      <c r="W125" s="129"/>
      <c r="X125" s="214"/>
      <c r="Y125" s="219"/>
      <c r="Z125" s="219"/>
      <c r="AA125" s="219"/>
      <c r="AB125" s="221"/>
      <c r="AC125" s="392"/>
      <c r="AD125" s="217"/>
      <c r="AE125" s="392"/>
      <c r="AF125" s="221"/>
    </row>
    <row r="126" ht="18.0" customHeight="1">
      <c r="A126" s="10"/>
      <c r="B126" s="213"/>
      <c r="C126" s="77"/>
      <c r="D126" s="77"/>
      <c r="E126" s="199"/>
      <c r="F126" s="357"/>
      <c r="G126" s="200"/>
      <c r="H126" s="201"/>
      <c r="I126" s="129"/>
      <c r="J126" s="198"/>
      <c r="K126" s="77"/>
      <c r="L126" s="77"/>
      <c r="M126" s="77"/>
      <c r="N126" s="199"/>
      <c r="O126" s="235"/>
      <c r="P126" s="367"/>
      <c r="Q126" s="367"/>
      <c r="R126" s="245" t="str">
        <f t="shared" si="22"/>
        <v/>
      </c>
      <c r="S126" s="238" t="str">
        <f t="shared" si="23"/>
        <v/>
      </c>
      <c r="T126" s="234"/>
      <c r="U126" s="10"/>
      <c r="V126" s="392"/>
      <c r="W126" s="129"/>
      <c r="X126" s="214"/>
      <c r="Y126" s="219"/>
      <c r="Z126" s="219"/>
      <c r="AA126" s="219"/>
      <c r="AB126" s="221"/>
      <c r="AC126" s="392"/>
      <c r="AD126" s="217"/>
      <c r="AE126" s="392"/>
      <c r="AF126" s="221"/>
    </row>
    <row r="127" ht="18.0" customHeight="1">
      <c r="A127" s="10"/>
      <c r="B127" s="213"/>
      <c r="C127" s="77"/>
      <c r="D127" s="77"/>
      <c r="E127" s="199"/>
      <c r="F127" s="357"/>
      <c r="G127" s="200"/>
      <c r="H127" s="201"/>
      <c r="I127" s="129"/>
      <c r="J127" s="198"/>
      <c r="K127" s="77"/>
      <c r="L127" s="77"/>
      <c r="M127" s="77"/>
      <c r="N127" s="199"/>
      <c r="O127" s="235"/>
      <c r="P127" s="367"/>
      <c r="Q127" s="367"/>
      <c r="R127" s="245" t="str">
        <f t="shared" si="22"/>
        <v/>
      </c>
      <c r="S127" s="238" t="str">
        <f t="shared" si="23"/>
        <v/>
      </c>
      <c r="T127" s="234"/>
      <c r="U127" s="10"/>
      <c r="V127" s="392"/>
      <c r="W127" s="129"/>
      <c r="X127" s="214"/>
      <c r="Y127" s="219"/>
      <c r="Z127" s="219"/>
      <c r="AA127" s="219"/>
      <c r="AB127" s="221"/>
      <c r="AC127" s="392"/>
      <c r="AD127" s="217"/>
      <c r="AE127" s="392"/>
      <c r="AF127" s="221"/>
    </row>
    <row r="128" ht="18.0" customHeight="1">
      <c r="A128" s="10"/>
      <c r="B128" s="213"/>
      <c r="C128" s="77"/>
      <c r="D128" s="77"/>
      <c r="E128" s="199"/>
      <c r="F128" s="357"/>
      <c r="G128" s="200"/>
      <c r="H128" s="201"/>
      <c r="I128" s="129"/>
      <c r="J128" s="198"/>
      <c r="K128" s="77"/>
      <c r="L128" s="77"/>
      <c r="M128" s="77"/>
      <c r="N128" s="199"/>
      <c r="O128" s="235"/>
      <c r="P128" s="367"/>
      <c r="Q128" s="367"/>
      <c r="R128" s="245" t="str">
        <f t="shared" si="22"/>
        <v/>
      </c>
      <c r="S128" s="238" t="str">
        <f t="shared" si="23"/>
        <v/>
      </c>
      <c r="T128" s="234"/>
      <c r="U128" s="10"/>
      <c r="V128" s="392"/>
      <c r="W128" s="129"/>
      <c r="X128" s="214"/>
      <c r="Y128" s="219"/>
      <c r="Z128" s="219"/>
      <c r="AA128" s="219"/>
      <c r="AB128" s="221"/>
      <c r="AC128" s="392"/>
      <c r="AD128" s="217"/>
      <c r="AE128" s="392"/>
      <c r="AF128" s="221"/>
    </row>
    <row r="129" ht="18.0" customHeight="1">
      <c r="A129" s="10"/>
      <c r="B129" s="213"/>
      <c r="C129" s="77"/>
      <c r="D129" s="77"/>
      <c r="E129" s="199"/>
      <c r="F129" s="357"/>
      <c r="G129" s="200"/>
      <c r="H129" s="201"/>
      <c r="I129" s="129"/>
      <c r="J129" s="198"/>
      <c r="K129" s="77"/>
      <c r="L129" s="77"/>
      <c r="M129" s="77"/>
      <c r="N129" s="199"/>
      <c r="O129" s="235"/>
      <c r="P129" s="367"/>
      <c r="Q129" s="367"/>
      <c r="R129" s="245" t="str">
        <f t="shared" si="22"/>
        <v/>
      </c>
      <c r="S129" s="238" t="str">
        <f t="shared" si="23"/>
        <v/>
      </c>
      <c r="T129" s="234"/>
      <c r="U129" s="10"/>
      <c r="V129" s="392"/>
      <c r="W129" s="129"/>
      <c r="X129" s="214"/>
      <c r="Y129" s="219"/>
      <c r="Z129" s="219"/>
      <c r="AA129" s="219"/>
      <c r="AB129" s="221"/>
      <c r="AC129" s="392"/>
      <c r="AD129" s="217"/>
      <c r="AE129" s="392"/>
      <c r="AF129" s="221"/>
    </row>
    <row r="130" ht="18.0" customHeight="1">
      <c r="A130" s="10"/>
      <c r="B130" s="213"/>
      <c r="C130" s="77"/>
      <c r="D130" s="77"/>
      <c r="E130" s="199"/>
      <c r="F130" s="357"/>
      <c r="G130" s="200"/>
      <c r="H130" s="201"/>
      <c r="I130" s="129"/>
      <c r="J130" s="198"/>
      <c r="K130" s="77"/>
      <c r="L130" s="77"/>
      <c r="M130" s="77"/>
      <c r="N130" s="199"/>
      <c r="O130" s="235"/>
      <c r="P130" s="367"/>
      <c r="Q130" s="367"/>
      <c r="R130" s="245" t="str">
        <f t="shared" si="22"/>
        <v/>
      </c>
      <c r="S130" s="238" t="str">
        <f t="shared" si="23"/>
        <v/>
      </c>
      <c r="T130" s="234"/>
      <c r="U130" s="10"/>
      <c r="V130" s="392"/>
      <c r="W130" s="129"/>
      <c r="X130" s="214"/>
      <c r="Y130" s="219"/>
      <c r="Z130" s="219"/>
      <c r="AA130" s="219"/>
      <c r="AB130" s="221"/>
      <c r="AC130" s="392"/>
      <c r="AD130" s="217"/>
      <c r="AE130" s="392"/>
      <c r="AF130" s="217"/>
    </row>
    <row r="131" ht="18.0" customHeight="1">
      <c r="A131" s="10"/>
      <c r="B131" s="213"/>
      <c r="C131" s="77"/>
      <c r="D131" s="77"/>
      <c r="E131" s="199"/>
      <c r="F131" s="357"/>
      <c r="G131" s="200"/>
      <c r="H131" s="201"/>
      <c r="I131" s="129"/>
      <c r="J131" s="198"/>
      <c r="K131" s="77"/>
      <c r="L131" s="77"/>
      <c r="M131" s="77"/>
      <c r="N131" s="199"/>
      <c r="O131" s="235"/>
      <c r="P131" s="367"/>
      <c r="Q131" s="367"/>
      <c r="R131" s="245" t="str">
        <f t="shared" si="22"/>
        <v/>
      </c>
      <c r="S131" s="238" t="str">
        <f t="shared" si="23"/>
        <v/>
      </c>
      <c r="T131" s="234"/>
      <c r="U131" s="10"/>
      <c r="V131" s="392"/>
      <c r="W131" s="129"/>
      <c r="X131" s="214"/>
      <c r="Y131" s="219"/>
      <c r="Z131" s="219"/>
      <c r="AA131" s="219"/>
      <c r="AB131" s="221"/>
      <c r="AC131" s="392"/>
      <c r="AD131" s="217"/>
      <c r="AE131" s="392"/>
      <c r="AF131" s="217"/>
    </row>
    <row r="132" ht="18.0" customHeight="1">
      <c r="A132" s="10"/>
      <c r="B132" s="213"/>
      <c r="C132" s="77"/>
      <c r="D132" s="77"/>
      <c r="E132" s="199"/>
      <c r="F132" s="357"/>
      <c r="G132" s="200"/>
      <c r="H132" s="201"/>
      <c r="I132" s="129"/>
      <c r="J132" s="198"/>
      <c r="K132" s="77"/>
      <c r="L132" s="77"/>
      <c r="M132" s="77"/>
      <c r="N132" s="199"/>
      <c r="O132" s="235"/>
      <c r="P132" s="367"/>
      <c r="Q132" s="367"/>
      <c r="R132" s="245" t="str">
        <f t="shared" si="22"/>
        <v/>
      </c>
      <c r="S132" s="238" t="str">
        <f t="shared" si="23"/>
        <v/>
      </c>
      <c r="T132" s="234"/>
      <c r="U132" s="10"/>
      <c r="V132" s="392"/>
      <c r="W132" s="129"/>
      <c r="X132" s="214"/>
      <c r="Y132" s="219"/>
      <c r="Z132" s="219"/>
      <c r="AA132" s="219"/>
      <c r="AB132" s="221"/>
      <c r="AC132" s="392"/>
      <c r="AD132" s="217"/>
      <c r="AE132" s="392"/>
      <c r="AF132" s="217"/>
    </row>
    <row r="133" ht="18.0" customHeight="1">
      <c r="A133" s="10"/>
      <c r="B133" s="213"/>
      <c r="C133" s="77"/>
      <c r="D133" s="77"/>
      <c r="E133" s="199"/>
      <c r="F133" s="357"/>
      <c r="G133" s="200"/>
      <c r="H133" s="201"/>
      <c r="I133" s="129"/>
      <c r="J133" s="198"/>
      <c r="K133" s="77"/>
      <c r="L133" s="77"/>
      <c r="M133" s="77"/>
      <c r="N133" s="199"/>
      <c r="O133" s="235"/>
      <c r="P133" s="367"/>
      <c r="Q133" s="367"/>
      <c r="R133" s="245" t="str">
        <f t="shared" si="22"/>
        <v/>
      </c>
      <c r="S133" s="238" t="str">
        <f t="shared" si="23"/>
        <v/>
      </c>
      <c r="T133" s="234"/>
      <c r="U133" s="10"/>
      <c r="V133" s="392"/>
      <c r="W133" s="129"/>
      <c r="X133" s="214"/>
      <c r="Y133" s="219"/>
      <c r="Z133" s="219"/>
      <c r="AA133" s="219"/>
      <c r="AB133" s="221"/>
      <c r="AC133" s="392"/>
      <c r="AD133" s="217"/>
      <c r="AE133" s="392"/>
      <c r="AF133" s="217"/>
    </row>
    <row r="134" ht="18.0" customHeight="1">
      <c r="A134" s="10"/>
      <c r="B134" s="213"/>
      <c r="C134" s="77"/>
      <c r="D134" s="77"/>
      <c r="E134" s="199"/>
      <c r="F134" s="357"/>
      <c r="G134" s="200"/>
      <c r="H134" s="201"/>
      <c r="I134" s="129"/>
      <c r="J134" s="198"/>
      <c r="K134" s="77"/>
      <c r="L134" s="77"/>
      <c r="M134" s="77"/>
      <c r="N134" s="199"/>
      <c r="O134" s="235"/>
      <c r="P134" s="367"/>
      <c r="Q134" s="367"/>
      <c r="R134" s="245" t="str">
        <f t="shared" si="22"/>
        <v/>
      </c>
      <c r="S134" s="238" t="str">
        <f t="shared" si="23"/>
        <v/>
      </c>
      <c r="T134" s="234"/>
      <c r="U134" s="10"/>
      <c r="V134" s="392"/>
      <c r="W134" s="129"/>
      <c r="X134" s="214"/>
      <c r="Y134" s="219"/>
      <c r="Z134" s="219"/>
      <c r="AA134" s="219"/>
      <c r="AB134" s="221"/>
      <c r="AC134" s="392"/>
      <c r="AD134" s="217"/>
      <c r="AE134" s="392"/>
      <c r="AF134" s="217"/>
    </row>
    <row r="135" ht="18.0" customHeight="1">
      <c r="A135" s="10"/>
      <c r="B135" s="213"/>
      <c r="C135" s="77"/>
      <c r="D135" s="77"/>
      <c r="E135" s="199"/>
      <c r="F135" s="357"/>
      <c r="G135" s="200"/>
      <c r="H135" s="201"/>
      <c r="I135" s="129"/>
      <c r="J135" s="198"/>
      <c r="K135" s="77"/>
      <c r="L135" s="77"/>
      <c r="M135" s="77"/>
      <c r="N135" s="199"/>
      <c r="O135" s="235"/>
      <c r="P135" s="367"/>
      <c r="Q135" s="367"/>
      <c r="R135" s="245" t="str">
        <f t="shared" si="22"/>
        <v/>
      </c>
      <c r="S135" s="238" t="str">
        <f t="shared" si="23"/>
        <v/>
      </c>
      <c r="T135" s="234"/>
      <c r="U135" s="10"/>
      <c r="V135" s="392"/>
      <c r="W135" s="129"/>
      <c r="X135" s="214"/>
      <c r="Y135" s="219"/>
      <c r="Z135" s="219"/>
      <c r="AA135" s="219"/>
      <c r="AB135" s="221"/>
      <c r="AC135" s="392"/>
      <c r="AD135" s="217"/>
      <c r="AE135" s="392"/>
      <c r="AF135" s="217"/>
    </row>
    <row r="136" ht="18.0" customHeight="1">
      <c r="A136" s="10"/>
      <c r="B136" s="213"/>
      <c r="C136" s="77"/>
      <c r="D136" s="77"/>
      <c r="E136" s="199"/>
      <c r="F136" s="357"/>
      <c r="G136" s="200"/>
      <c r="H136" s="201"/>
      <c r="I136" s="129"/>
      <c r="J136" s="198"/>
      <c r="K136" s="77"/>
      <c r="L136" s="77"/>
      <c r="M136" s="77"/>
      <c r="N136" s="199"/>
      <c r="O136" s="235"/>
      <c r="P136" s="367"/>
      <c r="Q136" s="367"/>
      <c r="R136" s="245" t="str">
        <f t="shared" si="22"/>
        <v/>
      </c>
      <c r="S136" s="238" t="str">
        <f t="shared" si="23"/>
        <v/>
      </c>
      <c r="T136" s="234"/>
      <c r="U136" s="10"/>
      <c r="V136" s="392"/>
      <c r="W136" s="129"/>
      <c r="X136" s="214"/>
      <c r="Y136" s="219"/>
      <c r="Z136" s="219"/>
      <c r="AA136" s="219"/>
      <c r="AB136" s="221"/>
      <c r="AC136" s="392"/>
      <c r="AD136" s="217"/>
      <c r="AE136" s="392"/>
      <c r="AF136" s="217"/>
    </row>
    <row r="137" ht="18.0" customHeight="1">
      <c r="A137" s="10"/>
      <c r="B137" s="213"/>
      <c r="C137" s="77"/>
      <c r="D137" s="77"/>
      <c r="E137" s="199"/>
      <c r="F137" s="357"/>
      <c r="G137" s="200"/>
      <c r="H137" s="201"/>
      <c r="I137" s="129"/>
      <c r="J137" s="198"/>
      <c r="K137" s="77"/>
      <c r="L137" s="77"/>
      <c r="M137" s="77"/>
      <c r="N137" s="199"/>
      <c r="O137" s="235"/>
      <c r="P137" s="367"/>
      <c r="Q137" s="367"/>
      <c r="R137" s="245" t="str">
        <f t="shared" si="22"/>
        <v/>
      </c>
      <c r="S137" s="238" t="str">
        <f t="shared" si="23"/>
        <v/>
      </c>
      <c r="T137" s="234"/>
      <c r="U137" s="10"/>
      <c r="V137" s="392"/>
      <c r="W137" s="129"/>
      <c r="X137" s="214"/>
      <c r="Y137" s="219"/>
      <c r="Z137" s="219"/>
      <c r="AA137" s="219"/>
      <c r="AB137" s="221"/>
      <c r="AC137" s="392"/>
      <c r="AD137" s="217"/>
      <c r="AE137" s="392"/>
      <c r="AF137" s="217"/>
    </row>
    <row r="138" ht="18.0" customHeight="1">
      <c r="A138" s="10"/>
      <c r="B138" s="213"/>
      <c r="C138" s="77"/>
      <c r="D138" s="77"/>
      <c r="E138" s="199"/>
      <c r="F138" s="357"/>
      <c r="G138" s="200"/>
      <c r="H138" s="201"/>
      <c r="I138" s="129"/>
      <c r="J138" s="198"/>
      <c r="K138" s="77"/>
      <c r="L138" s="77"/>
      <c r="M138" s="77"/>
      <c r="N138" s="199"/>
      <c r="O138" s="235"/>
      <c r="P138" s="367"/>
      <c r="Q138" s="367"/>
      <c r="R138" s="245" t="str">
        <f t="shared" si="22"/>
        <v/>
      </c>
      <c r="S138" s="238" t="str">
        <f t="shared" si="23"/>
        <v/>
      </c>
      <c r="T138" s="234"/>
      <c r="U138" s="10"/>
      <c r="V138" s="392"/>
      <c r="W138" s="129"/>
      <c r="X138" s="214"/>
      <c r="Y138" s="219"/>
      <c r="Z138" s="219"/>
      <c r="AA138" s="219"/>
      <c r="AB138" s="221"/>
      <c r="AC138" s="392"/>
      <c r="AD138" s="217"/>
      <c r="AE138" s="392"/>
      <c r="AF138" s="217"/>
    </row>
    <row r="139" ht="18.0" customHeight="1">
      <c r="A139" s="10"/>
      <c r="B139" s="213"/>
      <c r="C139" s="77"/>
      <c r="D139" s="77"/>
      <c r="E139" s="199"/>
      <c r="F139" s="357"/>
      <c r="G139" s="200"/>
      <c r="H139" s="201"/>
      <c r="I139" s="129"/>
      <c r="J139" s="198"/>
      <c r="K139" s="77"/>
      <c r="L139" s="77"/>
      <c r="M139" s="77"/>
      <c r="N139" s="199"/>
      <c r="O139" s="235"/>
      <c r="P139" s="367"/>
      <c r="Q139" s="367"/>
      <c r="R139" s="245" t="str">
        <f t="shared" si="22"/>
        <v/>
      </c>
      <c r="S139" s="238" t="str">
        <f t="shared" si="23"/>
        <v/>
      </c>
      <c r="T139" s="234"/>
      <c r="U139" s="10"/>
      <c r="V139" s="392"/>
      <c r="W139" s="129"/>
      <c r="X139" s="214"/>
      <c r="Y139" s="219"/>
      <c r="Z139" s="219"/>
      <c r="AA139" s="219"/>
      <c r="AB139" s="221"/>
      <c r="AC139" s="392"/>
      <c r="AD139" s="217"/>
      <c r="AE139" s="392"/>
      <c r="AF139" s="217"/>
    </row>
    <row r="140" ht="18.0" customHeight="1">
      <c r="A140" s="10"/>
      <c r="B140" s="213"/>
      <c r="C140" s="77"/>
      <c r="D140" s="77"/>
      <c r="E140" s="199"/>
      <c r="F140" s="357"/>
      <c r="G140" s="200"/>
      <c r="H140" s="201"/>
      <c r="I140" s="129"/>
      <c r="J140" s="198"/>
      <c r="K140" s="77"/>
      <c r="L140" s="77"/>
      <c r="M140" s="77"/>
      <c r="N140" s="199"/>
      <c r="O140" s="235"/>
      <c r="P140" s="367"/>
      <c r="Q140" s="367"/>
      <c r="R140" s="245" t="str">
        <f t="shared" si="22"/>
        <v/>
      </c>
      <c r="S140" s="238" t="str">
        <f t="shared" si="23"/>
        <v/>
      </c>
      <c r="T140" s="234"/>
      <c r="U140" s="10"/>
      <c r="V140" s="392"/>
      <c r="W140" s="129"/>
      <c r="X140" s="214"/>
      <c r="Y140" s="219"/>
      <c r="Z140" s="219"/>
      <c r="AA140" s="219"/>
      <c r="AB140" s="221"/>
      <c r="AC140" s="392"/>
      <c r="AD140" s="217"/>
      <c r="AE140" s="392"/>
      <c r="AF140" s="217"/>
    </row>
    <row r="141" ht="18.0" customHeight="1">
      <c r="A141" s="10"/>
      <c r="B141" s="213"/>
      <c r="C141" s="77"/>
      <c r="D141" s="77"/>
      <c r="E141" s="199"/>
      <c r="F141" s="357"/>
      <c r="G141" s="200"/>
      <c r="H141" s="201"/>
      <c r="I141" s="129"/>
      <c r="J141" s="198"/>
      <c r="K141" s="77"/>
      <c r="L141" s="77"/>
      <c r="M141" s="77"/>
      <c r="N141" s="199"/>
      <c r="O141" s="235"/>
      <c r="P141" s="367"/>
      <c r="Q141" s="367"/>
      <c r="R141" s="245" t="str">
        <f t="shared" si="22"/>
        <v/>
      </c>
      <c r="S141" s="238" t="str">
        <f t="shared" si="23"/>
        <v/>
      </c>
      <c r="T141" s="234"/>
      <c r="U141" s="10"/>
      <c r="V141" s="392"/>
      <c r="W141" s="129"/>
      <c r="X141" s="214"/>
      <c r="Y141" s="219"/>
      <c r="Z141" s="219"/>
      <c r="AA141" s="219"/>
      <c r="AB141" s="221"/>
      <c r="AC141" s="392"/>
      <c r="AD141" s="217"/>
      <c r="AE141" s="392"/>
      <c r="AF141" s="217"/>
    </row>
    <row r="142" ht="18.0" customHeight="1">
      <c r="A142" s="10"/>
      <c r="B142" s="213"/>
      <c r="C142" s="77"/>
      <c r="D142" s="77"/>
      <c r="E142" s="199"/>
      <c r="F142" s="357"/>
      <c r="G142" s="200"/>
      <c r="H142" s="201"/>
      <c r="I142" s="129"/>
      <c r="J142" s="198"/>
      <c r="K142" s="77"/>
      <c r="L142" s="77"/>
      <c r="M142" s="77"/>
      <c r="N142" s="199"/>
      <c r="O142" s="235"/>
      <c r="P142" s="367"/>
      <c r="Q142" s="367"/>
      <c r="R142" s="245" t="str">
        <f t="shared" si="22"/>
        <v/>
      </c>
      <c r="S142" s="238" t="str">
        <f t="shared" si="23"/>
        <v/>
      </c>
      <c r="T142" s="234"/>
      <c r="U142" s="10"/>
      <c r="V142" s="392"/>
      <c r="W142" s="129"/>
      <c r="X142" s="214"/>
      <c r="Y142" s="219"/>
      <c r="Z142" s="219"/>
      <c r="AA142" s="219"/>
      <c r="AB142" s="221"/>
      <c r="AC142" s="392"/>
      <c r="AD142" s="217"/>
      <c r="AE142" s="392"/>
      <c r="AF142" s="217"/>
    </row>
    <row r="143" ht="18.0" customHeight="1">
      <c r="A143" s="10"/>
      <c r="B143" s="213"/>
      <c r="C143" s="77"/>
      <c r="D143" s="77"/>
      <c r="E143" s="199"/>
      <c r="F143" s="357"/>
      <c r="G143" s="200"/>
      <c r="H143" s="201"/>
      <c r="I143" s="129"/>
      <c r="J143" s="198"/>
      <c r="K143" s="77"/>
      <c r="L143" s="77"/>
      <c r="M143" s="77"/>
      <c r="N143" s="199"/>
      <c r="O143" s="235"/>
      <c r="P143" s="367"/>
      <c r="Q143" s="367"/>
      <c r="R143" s="245" t="str">
        <f t="shared" si="22"/>
        <v/>
      </c>
      <c r="S143" s="238" t="str">
        <f t="shared" si="23"/>
        <v/>
      </c>
      <c r="T143" s="234"/>
      <c r="U143" s="10"/>
      <c r="V143" s="392"/>
      <c r="W143" s="129"/>
      <c r="X143" s="214"/>
      <c r="Y143" s="219"/>
      <c r="Z143" s="219"/>
      <c r="AA143" s="219"/>
      <c r="AB143" s="221"/>
      <c r="AC143" s="392"/>
      <c r="AD143" s="217"/>
      <c r="AE143" s="392"/>
      <c r="AF143" s="217"/>
    </row>
    <row r="144" ht="18.0" customHeight="1">
      <c r="A144" s="10"/>
      <c r="B144" s="213"/>
      <c r="C144" s="77"/>
      <c r="D144" s="77"/>
      <c r="E144" s="199"/>
      <c r="F144" s="357"/>
      <c r="G144" s="200"/>
      <c r="H144" s="201"/>
      <c r="I144" s="129"/>
      <c r="J144" s="198"/>
      <c r="K144" s="77"/>
      <c r="L144" s="77"/>
      <c r="M144" s="77"/>
      <c r="N144" s="199"/>
      <c r="O144" s="235"/>
      <c r="P144" s="367"/>
      <c r="Q144" s="367"/>
      <c r="R144" s="245" t="str">
        <f t="shared" si="22"/>
        <v/>
      </c>
      <c r="S144" s="238" t="str">
        <f t="shared" si="23"/>
        <v/>
      </c>
      <c r="T144" s="234"/>
      <c r="U144" s="10"/>
      <c r="V144" s="392"/>
      <c r="W144" s="129"/>
      <c r="X144" s="214"/>
      <c r="Y144" s="219"/>
      <c r="Z144" s="219"/>
      <c r="AA144" s="219"/>
      <c r="AB144" s="221"/>
      <c r="AC144" s="392"/>
      <c r="AD144" s="217"/>
      <c r="AE144" s="392"/>
      <c r="AF144" s="217"/>
    </row>
    <row r="145" ht="18.0" customHeight="1">
      <c r="A145" s="10"/>
      <c r="B145" s="213"/>
      <c r="C145" s="77"/>
      <c r="D145" s="77"/>
      <c r="E145" s="199"/>
      <c r="F145" s="357"/>
      <c r="G145" s="200"/>
      <c r="H145" s="201"/>
      <c r="I145" s="129"/>
      <c r="J145" s="198"/>
      <c r="K145" s="77"/>
      <c r="L145" s="77"/>
      <c r="M145" s="77"/>
      <c r="N145" s="199"/>
      <c r="O145" s="235"/>
      <c r="P145" s="367"/>
      <c r="Q145" s="367"/>
      <c r="R145" s="245" t="str">
        <f t="shared" si="22"/>
        <v/>
      </c>
      <c r="S145" s="238" t="str">
        <f t="shared" si="23"/>
        <v/>
      </c>
      <c r="T145" s="234"/>
      <c r="U145" s="10"/>
      <c r="V145" s="392"/>
      <c r="W145" s="129"/>
      <c r="X145" s="214"/>
      <c r="Y145" s="219"/>
      <c r="Z145" s="219"/>
      <c r="AA145" s="219"/>
      <c r="AB145" s="221"/>
      <c r="AC145" s="392"/>
      <c r="AD145" s="217"/>
      <c r="AE145" s="392"/>
      <c r="AF145" s="217"/>
    </row>
    <row r="146" ht="18.0" customHeight="1">
      <c r="A146" s="10"/>
      <c r="B146" s="308"/>
      <c r="C146" s="77"/>
      <c r="D146" s="77"/>
      <c r="E146" s="199"/>
      <c r="F146" s="357"/>
      <c r="G146" s="200"/>
      <c r="H146" s="201"/>
      <c r="I146" s="129"/>
      <c r="J146" s="198"/>
      <c r="K146" s="77"/>
      <c r="L146" s="77"/>
      <c r="M146" s="77"/>
      <c r="N146" s="199"/>
      <c r="O146" s="235"/>
      <c r="P146" s="367"/>
      <c r="Q146" s="367"/>
      <c r="R146" s="245" t="str">
        <f t="shared" si="22"/>
        <v/>
      </c>
      <c r="S146" s="238" t="str">
        <f t="shared" si="23"/>
        <v/>
      </c>
      <c r="T146" s="309"/>
      <c r="U146" s="10"/>
      <c r="V146" s="10"/>
      <c r="W146" s="10"/>
      <c r="X146" s="10"/>
      <c r="Y146" s="10"/>
      <c r="Z146" s="10"/>
      <c r="AA146" s="10"/>
      <c r="AB146" s="255"/>
      <c r="AC146" s="10"/>
      <c r="AD146" s="10"/>
      <c r="AE146" s="10"/>
      <c r="AF146" s="10"/>
    </row>
    <row r="147" ht="18.0" customHeight="1">
      <c r="A147" s="10"/>
      <c r="B147" s="213"/>
      <c r="C147" s="77"/>
      <c r="D147" s="77"/>
      <c r="E147" s="199"/>
      <c r="F147" s="357"/>
      <c r="G147" s="200"/>
      <c r="H147" s="201"/>
      <c r="I147" s="129"/>
      <c r="J147" s="198"/>
      <c r="K147" s="77"/>
      <c r="L147" s="77"/>
      <c r="M147" s="77"/>
      <c r="N147" s="199"/>
      <c r="O147" s="235"/>
      <c r="P147" s="367"/>
      <c r="Q147" s="367"/>
      <c r="R147" s="245" t="str">
        <f t="shared" si="22"/>
        <v/>
      </c>
      <c r="S147" s="238" t="str">
        <f t="shared" si="23"/>
        <v/>
      </c>
      <c r="T147" s="23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8.0" customHeight="1">
      <c r="A148" s="10"/>
      <c r="B148" s="213"/>
      <c r="C148" s="77"/>
      <c r="D148" s="77"/>
      <c r="E148" s="199"/>
      <c r="F148" s="357"/>
      <c r="G148" s="200"/>
      <c r="H148" s="201"/>
      <c r="I148" s="129"/>
      <c r="J148" s="198"/>
      <c r="K148" s="77"/>
      <c r="L148" s="77"/>
      <c r="M148" s="77"/>
      <c r="N148" s="199"/>
      <c r="O148" s="235"/>
      <c r="P148" s="367"/>
      <c r="Q148" s="367"/>
      <c r="R148" s="245" t="str">
        <f t="shared" si="22"/>
        <v/>
      </c>
      <c r="S148" s="238" t="str">
        <f t="shared" si="23"/>
        <v/>
      </c>
      <c r="T148" s="234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8.0" customHeight="1">
      <c r="A149" s="10"/>
      <c r="B149" s="213"/>
      <c r="C149" s="77"/>
      <c r="D149" s="77"/>
      <c r="E149" s="199"/>
      <c r="F149" s="357"/>
      <c r="G149" s="200"/>
      <c r="H149" s="201"/>
      <c r="I149" s="129"/>
      <c r="J149" s="198"/>
      <c r="K149" s="77"/>
      <c r="L149" s="77"/>
      <c r="M149" s="77"/>
      <c r="N149" s="199"/>
      <c r="O149" s="235"/>
      <c r="P149" s="367"/>
      <c r="Q149" s="367"/>
      <c r="R149" s="245" t="str">
        <f t="shared" si="22"/>
        <v/>
      </c>
      <c r="S149" s="238" t="str">
        <f t="shared" si="23"/>
        <v/>
      </c>
      <c r="T149" s="234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8.0" customHeight="1">
      <c r="A150" s="10"/>
      <c r="B150" s="213"/>
      <c r="C150" s="77"/>
      <c r="D150" s="77"/>
      <c r="E150" s="199"/>
      <c r="F150" s="357"/>
      <c r="G150" s="200"/>
      <c r="H150" s="201"/>
      <c r="I150" s="129"/>
      <c r="J150" s="198"/>
      <c r="K150" s="77"/>
      <c r="L150" s="77"/>
      <c r="M150" s="77"/>
      <c r="N150" s="199"/>
      <c r="O150" s="235"/>
      <c r="P150" s="367"/>
      <c r="Q150" s="367"/>
      <c r="R150" s="245" t="str">
        <f t="shared" si="22"/>
        <v/>
      </c>
      <c r="S150" s="238" t="str">
        <f t="shared" si="23"/>
        <v/>
      </c>
      <c r="T150" s="234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8.0" customHeight="1">
      <c r="A151" s="10"/>
      <c r="B151" s="213"/>
      <c r="C151" s="77"/>
      <c r="D151" s="77"/>
      <c r="E151" s="199"/>
      <c r="F151" s="357"/>
      <c r="G151" s="200"/>
      <c r="H151" s="201"/>
      <c r="I151" s="129"/>
      <c r="J151" s="198"/>
      <c r="K151" s="77"/>
      <c r="L151" s="77"/>
      <c r="M151" s="77"/>
      <c r="N151" s="199"/>
      <c r="O151" s="235"/>
      <c r="P151" s="367"/>
      <c r="Q151" s="367"/>
      <c r="R151" s="245" t="str">
        <f t="shared" si="22"/>
        <v/>
      </c>
      <c r="S151" s="238" t="str">
        <f t="shared" si="23"/>
        <v/>
      </c>
      <c r="T151" s="234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8.0" customHeight="1">
      <c r="A152" s="10"/>
      <c r="B152" s="213"/>
      <c r="C152" s="77"/>
      <c r="D152" s="77"/>
      <c r="E152" s="199"/>
      <c r="F152" s="357"/>
      <c r="G152" s="200"/>
      <c r="H152" s="201"/>
      <c r="I152" s="129"/>
      <c r="J152" s="198"/>
      <c r="K152" s="77"/>
      <c r="L152" s="77"/>
      <c r="M152" s="77"/>
      <c r="N152" s="199"/>
      <c r="O152" s="235"/>
      <c r="P152" s="367"/>
      <c r="Q152" s="367"/>
      <c r="R152" s="245" t="str">
        <f t="shared" si="22"/>
        <v/>
      </c>
      <c r="S152" s="238" t="str">
        <f t="shared" si="23"/>
        <v/>
      </c>
      <c r="T152" s="234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8.0" customHeight="1">
      <c r="A153" s="10"/>
      <c r="B153" s="213"/>
      <c r="C153" s="77"/>
      <c r="D153" s="77"/>
      <c r="E153" s="199"/>
      <c r="F153" s="357"/>
      <c r="G153" s="200"/>
      <c r="H153" s="201"/>
      <c r="I153" s="129"/>
      <c r="J153" s="198"/>
      <c r="K153" s="77"/>
      <c r="L153" s="77"/>
      <c r="M153" s="77"/>
      <c r="N153" s="199"/>
      <c r="O153" s="235"/>
      <c r="P153" s="367"/>
      <c r="Q153" s="367"/>
      <c r="R153" s="245" t="str">
        <f t="shared" si="22"/>
        <v/>
      </c>
      <c r="S153" s="238" t="str">
        <f t="shared" si="23"/>
        <v/>
      </c>
      <c r="T153" s="234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8.0" customHeight="1">
      <c r="A154" s="10"/>
      <c r="B154" s="213"/>
      <c r="C154" s="77"/>
      <c r="D154" s="77"/>
      <c r="E154" s="199"/>
      <c r="F154" s="357"/>
      <c r="G154" s="200"/>
      <c r="H154" s="201"/>
      <c r="I154" s="129"/>
      <c r="J154" s="198"/>
      <c r="K154" s="77"/>
      <c r="L154" s="77"/>
      <c r="M154" s="77"/>
      <c r="N154" s="199"/>
      <c r="O154" s="235"/>
      <c r="P154" s="367"/>
      <c r="Q154" s="367"/>
      <c r="R154" s="245" t="str">
        <f t="shared" si="22"/>
        <v/>
      </c>
      <c r="S154" s="238" t="str">
        <f t="shared" si="23"/>
        <v/>
      </c>
      <c r="T154" s="234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8.0" customHeight="1">
      <c r="A155" s="10"/>
      <c r="B155" s="213"/>
      <c r="C155" s="77"/>
      <c r="D155" s="77"/>
      <c r="E155" s="199"/>
      <c r="F155" s="357"/>
      <c r="G155" s="200"/>
      <c r="H155" s="201"/>
      <c r="I155" s="129"/>
      <c r="J155" s="198"/>
      <c r="K155" s="77"/>
      <c r="L155" s="77"/>
      <c r="M155" s="77"/>
      <c r="N155" s="199"/>
      <c r="O155" s="235"/>
      <c r="P155" s="367"/>
      <c r="Q155" s="367"/>
      <c r="R155" s="245" t="str">
        <f t="shared" si="22"/>
        <v/>
      </c>
      <c r="S155" s="238" t="str">
        <f t="shared" si="23"/>
        <v/>
      </c>
      <c r="T155" s="234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8.0" customHeight="1">
      <c r="A156" s="10"/>
      <c r="B156" s="213"/>
      <c r="C156" s="77"/>
      <c r="D156" s="77"/>
      <c r="E156" s="199"/>
      <c r="F156" s="357"/>
      <c r="G156" s="200"/>
      <c r="H156" s="201"/>
      <c r="I156" s="129"/>
      <c r="J156" s="198"/>
      <c r="K156" s="77"/>
      <c r="L156" s="77"/>
      <c r="M156" s="77"/>
      <c r="N156" s="199"/>
      <c r="O156" s="235"/>
      <c r="P156" s="367"/>
      <c r="Q156" s="367"/>
      <c r="R156" s="245" t="str">
        <f t="shared" si="22"/>
        <v/>
      </c>
      <c r="S156" s="238" t="str">
        <f t="shared" si="23"/>
        <v/>
      </c>
      <c r="T156" s="234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8.0" customHeight="1">
      <c r="A157" s="10"/>
      <c r="B157" s="213"/>
      <c r="C157" s="77"/>
      <c r="D157" s="77"/>
      <c r="E157" s="199"/>
      <c r="F157" s="357"/>
      <c r="G157" s="200"/>
      <c r="H157" s="201"/>
      <c r="I157" s="129"/>
      <c r="J157" s="198"/>
      <c r="K157" s="77"/>
      <c r="L157" s="77"/>
      <c r="M157" s="77"/>
      <c r="N157" s="199"/>
      <c r="O157" s="235"/>
      <c r="P157" s="367"/>
      <c r="Q157" s="367"/>
      <c r="R157" s="245" t="str">
        <f t="shared" si="22"/>
        <v/>
      </c>
      <c r="S157" s="238" t="str">
        <f t="shared" si="23"/>
        <v/>
      </c>
      <c r="T157" s="234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8.0" customHeight="1">
      <c r="A158" s="10"/>
      <c r="B158" s="213"/>
      <c r="C158" s="77"/>
      <c r="D158" s="77"/>
      <c r="E158" s="199"/>
      <c r="F158" s="357"/>
      <c r="G158" s="200"/>
      <c r="H158" s="201"/>
      <c r="I158" s="129"/>
      <c r="J158" s="198"/>
      <c r="K158" s="77"/>
      <c r="L158" s="77"/>
      <c r="M158" s="77"/>
      <c r="N158" s="199"/>
      <c r="O158" s="235"/>
      <c r="P158" s="367"/>
      <c r="Q158" s="367"/>
      <c r="R158" s="245" t="str">
        <f t="shared" si="22"/>
        <v/>
      </c>
      <c r="S158" s="238" t="str">
        <f t="shared" si="23"/>
        <v/>
      </c>
      <c r="T158" s="234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8.0" customHeight="1">
      <c r="A159" s="10"/>
      <c r="B159" s="213"/>
      <c r="C159" s="77"/>
      <c r="D159" s="77"/>
      <c r="E159" s="199"/>
      <c r="F159" s="357"/>
      <c r="G159" s="200"/>
      <c r="H159" s="201"/>
      <c r="I159" s="129"/>
      <c r="J159" s="198"/>
      <c r="K159" s="77"/>
      <c r="L159" s="77"/>
      <c r="M159" s="77"/>
      <c r="N159" s="199"/>
      <c r="O159" s="235"/>
      <c r="P159" s="367"/>
      <c r="Q159" s="367"/>
      <c r="R159" s="245" t="str">
        <f t="shared" si="22"/>
        <v/>
      </c>
      <c r="S159" s="238" t="str">
        <f t="shared" si="23"/>
        <v/>
      </c>
      <c r="T159" s="234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8.0" customHeight="1">
      <c r="A160" s="10"/>
      <c r="B160" s="213"/>
      <c r="C160" s="77"/>
      <c r="D160" s="77"/>
      <c r="E160" s="199"/>
      <c r="F160" s="357"/>
      <c r="G160" s="200"/>
      <c r="H160" s="201"/>
      <c r="I160" s="129"/>
      <c r="J160" s="198"/>
      <c r="K160" s="77"/>
      <c r="L160" s="77"/>
      <c r="M160" s="77"/>
      <c r="N160" s="199"/>
      <c r="O160" s="235"/>
      <c r="P160" s="367"/>
      <c r="Q160" s="367"/>
      <c r="R160" s="245" t="str">
        <f t="shared" si="22"/>
        <v/>
      </c>
      <c r="S160" s="238" t="str">
        <f t="shared" si="23"/>
        <v/>
      </c>
      <c r="T160" s="234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8.0" customHeight="1">
      <c r="A161" s="10"/>
      <c r="B161" s="213"/>
      <c r="C161" s="77"/>
      <c r="D161" s="77"/>
      <c r="E161" s="199"/>
      <c r="F161" s="357"/>
      <c r="G161" s="200"/>
      <c r="H161" s="201"/>
      <c r="I161" s="129"/>
      <c r="J161" s="198"/>
      <c r="K161" s="77"/>
      <c r="L161" s="77"/>
      <c r="M161" s="77"/>
      <c r="N161" s="199"/>
      <c r="O161" s="235"/>
      <c r="P161" s="367"/>
      <c r="Q161" s="367"/>
      <c r="R161" s="245" t="str">
        <f t="shared" si="22"/>
        <v/>
      </c>
      <c r="S161" s="238" t="str">
        <f t="shared" si="23"/>
        <v/>
      </c>
      <c r="T161" s="234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8.0" customHeight="1">
      <c r="A162" s="10"/>
      <c r="B162" s="213"/>
      <c r="C162" s="77"/>
      <c r="D162" s="77"/>
      <c r="E162" s="199"/>
      <c r="F162" s="357"/>
      <c r="G162" s="200"/>
      <c r="H162" s="201"/>
      <c r="I162" s="129"/>
      <c r="J162" s="198"/>
      <c r="K162" s="77"/>
      <c r="L162" s="77"/>
      <c r="M162" s="77"/>
      <c r="N162" s="199"/>
      <c r="O162" s="235"/>
      <c r="P162" s="367"/>
      <c r="Q162" s="367"/>
      <c r="R162" s="245" t="str">
        <f t="shared" si="22"/>
        <v/>
      </c>
      <c r="S162" s="238" t="str">
        <f t="shared" si="23"/>
        <v/>
      </c>
      <c r="T162" s="234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8.0" customHeight="1">
      <c r="A163" s="10"/>
      <c r="B163" s="213"/>
      <c r="C163" s="77"/>
      <c r="D163" s="77"/>
      <c r="E163" s="199"/>
      <c r="F163" s="357"/>
      <c r="G163" s="200"/>
      <c r="H163" s="201"/>
      <c r="I163" s="129"/>
      <c r="J163" s="198"/>
      <c r="K163" s="77"/>
      <c r="L163" s="77"/>
      <c r="M163" s="77"/>
      <c r="N163" s="199"/>
      <c r="O163" s="235"/>
      <c r="P163" s="367"/>
      <c r="Q163" s="367"/>
      <c r="R163" s="245" t="str">
        <f t="shared" si="22"/>
        <v/>
      </c>
      <c r="S163" s="238" t="str">
        <f t="shared" si="23"/>
        <v/>
      </c>
      <c r="T163" s="234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8.0" customHeight="1">
      <c r="A164" s="10"/>
      <c r="B164" s="213"/>
      <c r="C164" s="77"/>
      <c r="D164" s="77"/>
      <c r="E164" s="199"/>
      <c r="F164" s="357"/>
      <c r="G164" s="200"/>
      <c r="H164" s="201"/>
      <c r="I164" s="129"/>
      <c r="J164" s="198"/>
      <c r="K164" s="77"/>
      <c r="L164" s="77"/>
      <c r="M164" s="77"/>
      <c r="N164" s="199"/>
      <c r="O164" s="235"/>
      <c r="P164" s="367"/>
      <c r="Q164" s="367"/>
      <c r="R164" s="245" t="str">
        <f t="shared" si="22"/>
        <v/>
      </c>
      <c r="S164" s="238" t="str">
        <f t="shared" si="23"/>
        <v/>
      </c>
      <c r="T164" s="234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8.0" customHeight="1">
      <c r="A165" s="10"/>
      <c r="B165" s="213"/>
      <c r="C165" s="77"/>
      <c r="D165" s="77"/>
      <c r="E165" s="199"/>
      <c r="F165" s="357"/>
      <c r="G165" s="200"/>
      <c r="H165" s="201"/>
      <c r="I165" s="129"/>
      <c r="J165" s="198"/>
      <c r="K165" s="77"/>
      <c r="L165" s="77"/>
      <c r="M165" s="77"/>
      <c r="N165" s="199"/>
      <c r="O165" s="235"/>
      <c r="P165" s="367"/>
      <c r="Q165" s="367"/>
      <c r="R165" s="245" t="str">
        <f t="shared" si="22"/>
        <v/>
      </c>
      <c r="S165" s="238" t="str">
        <f t="shared" si="23"/>
        <v/>
      </c>
      <c r="T165" s="234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8.0" customHeight="1">
      <c r="A166" s="10"/>
      <c r="B166" s="213"/>
      <c r="C166" s="77"/>
      <c r="D166" s="77"/>
      <c r="E166" s="199"/>
      <c r="F166" s="357"/>
      <c r="G166" s="200"/>
      <c r="H166" s="201"/>
      <c r="I166" s="129"/>
      <c r="J166" s="198"/>
      <c r="K166" s="77"/>
      <c r="L166" s="77"/>
      <c r="M166" s="77"/>
      <c r="N166" s="199"/>
      <c r="O166" s="235"/>
      <c r="P166" s="367"/>
      <c r="Q166" s="367"/>
      <c r="R166" s="245" t="str">
        <f t="shared" si="22"/>
        <v/>
      </c>
      <c r="S166" s="238" t="str">
        <f t="shared" si="23"/>
        <v/>
      </c>
      <c r="T166" s="234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8.0" customHeight="1">
      <c r="A167" s="10"/>
      <c r="B167" s="213"/>
      <c r="C167" s="77"/>
      <c r="D167" s="77"/>
      <c r="E167" s="199"/>
      <c r="F167" s="357"/>
      <c r="G167" s="200"/>
      <c r="H167" s="201"/>
      <c r="I167" s="129"/>
      <c r="J167" s="198"/>
      <c r="K167" s="77"/>
      <c r="L167" s="77"/>
      <c r="M167" s="77"/>
      <c r="N167" s="199"/>
      <c r="O167" s="235"/>
      <c r="P167" s="367"/>
      <c r="Q167" s="367"/>
      <c r="R167" s="245" t="str">
        <f t="shared" si="22"/>
        <v/>
      </c>
      <c r="S167" s="238" t="str">
        <f t="shared" si="23"/>
        <v/>
      </c>
      <c r="T167" s="234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8.0" customHeight="1">
      <c r="A168" s="10"/>
      <c r="B168" s="213"/>
      <c r="C168" s="77"/>
      <c r="D168" s="77"/>
      <c r="E168" s="199"/>
      <c r="F168" s="357"/>
      <c r="G168" s="200"/>
      <c r="H168" s="201"/>
      <c r="I168" s="129"/>
      <c r="J168" s="198"/>
      <c r="K168" s="77"/>
      <c r="L168" s="77"/>
      <c r="M168" s="77"/>
      <c r="N168" s="199"/>
      <c r="O168" s="235"/>
      <c r="P168" s="367"/>
      <c r="Q168" s="367"/>
      <c r="R168" s="245" t="str">
        <f t="shared" si="22"/>
        <v/>
      </c>
      <c r="S168" s="238" t="str">
        <f t="shared" si="23"/>
        <v/>
      </c>
      <c r="T168" s="234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8.0" customHeight="1">
      <c r="A169" s="10"/>
      <c r="B169" s="213"/>
      <c r="C169" s="77"/>
      <c r="D169" s="77"/>
      <c r="E169" s="199"/>
      <c r="F169" s="357"/>
      <c r="G169" s="200"/>
      <c r="H169" s="201"/>
      <c r="I169" s="129"/>
      <c r="J169" s="198"/>
      <c r="K169" s="77"/>
      <c r="L169" s="77"/>
      <c r="M169" s="77"/>
      <c r="N169" s="199"/>
      <c r="O169" s="235"/>
      <c r="P169" s="367"/>
      <c r="Q169" s="367"/>
      <c r="R169" s="245" t="str">
        <f t="shared" si="22"/>
        <v/>
      </c>
      <c r="S169" s="238" t="str">
        <f t="shared" si="23"/>
        <v/>
      </c>
      <c r="T169" s="234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8.0" customHeight="1">
      <c r="A170" s="10"/>
      <c r="B170" s="213"/>
      <c r="C170" s="77"/>
      <c r="D170" s="77"/>
      <c r="E170" s="199"/>
      <c r="F170" s="357"/>
      <c r="G170" s="200"/>
      <c r="H170" s="201"/>
      <c r="I170" s="129"/>
      <c r="J170" s="198"/>
      <c r="K170" s="77"/>
      <c r="L170" s="77"/>
      <c r="M170" s="77"/>
      <c r="N170" s="199"/>
      <c r="O170" s="235"/>
      <c r="P170" s="367"/>
      <c r="Q170" s="367"/>
      <c r="R170" s="245" t="str">
        <f t="shared" si="22"/>
        <v/>
      </c>
      <c r="S170" s="238" t="str">
        <f t="shared" si="23"/>
        <v/>
      </c>
      <c r="T170" s="234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8.0" customHeight="1">
      <c r="A171" s="10"/>
      <c r="B171" s="213"/>
      <c r="C171" s="77"/>
      <c r="D171" s="77"/>
      <c r="E171" s="199"/>
      <c r="F171" s="357"/>
      <c r="G171" s="200"/>
      <c r="H171" s="201"/>
      <c r="I171" s="129"/>
      <c r="J171" s="198"/>
      <c r="K171" s="77"/>
      <c r="L171" s="77"/>
      <c r="M171" s="77"/>
      <c r="N171" s="199"/>
      <c r="O171" s="235"/>
      <c r="P171" s="367"/>
      <c r="Q171" s="367"/>
      <c r="R171" s="245" t="str">
        <f t="shared" si="22"/>
        <v/>
      </c>
      <c r="S171" s="238" t="str">
        <f t="shared" si="23"/>
        <v/>
      </c>
      <c r="T171" s="234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8.0" customHeight="1">
      <c r="A172" s="10"/>
      <c r="B172" s="213"/>
      <c r="C172" s="77"/>
      <c r="D172" s="77"/>
      <c r="E172" s="199"/>
      <c r="F172" s="357"/>
      <c r="G172" s="200"/>
      <c r="H172" s="201"/>
      <c r="I172" s="129"/>
      <c r="J172" s="198"/>
      <c r="K172" s="77"/>
      <c r="L172" s="77"/>
      <c r="M172" s="77"/>
      <c r="N172" s="199"/>
      <c r="O172" s="235"/>
      <c r="P172" s="367"/>
      <c r="Q172" s="367"/>
      <c r="R172" s="245" t="str">
        <f t="shared" si="22"/>
        <v/>
      </c>
      <c r="S172" s="238" t="str">
        <f t="shared" si="23"/>
        <v/>
      </c>
      <c r="T172" s="234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8.0" customHeight="1">
      <c r="A173" s="10"/>
      <c r="B173" s="213"/>
      <c r="C173" s="77"/>
      <c r="D173" s="77"/>
      <c r="E173" s="199"/>
      <c r="F173" s="357"/>
      <c r="G173" s="200"/>
      <c r="H173" s="201"/>
      <c r="I173" s="129"/>
      <c r="J173" s="198"/>
      <c r="K173" s="77"/>
      <c r="L173" s="77"/>
      <c r="M173" s="77"/>
      <c r="N173" s="199"/>
      <c r="O173" s="235"/>
      <c r="P173" s="367"/>
      <c r="Q173" s="367"/>
      <c r="R173" s="245" t="str">
        <f t="shared" si="22"/>
        <v/>
      </c>
      <c r="S173" s="238" t="str">
        <f t="shared" si="23"/>
        <v/>
      </c>
      <c r="T173" s="234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8.0" customHeight="1">
      <c r="A174" s="10"/>
      <c r="B174" s="213"/>
      <c r="C174" s="77"/>
      <c r="D174" s="77"/>
      <c r="E174" s="199"/>
      <c r="F174" s="357"/>
      <c r="G174" s="200"/>
      <c r="H174" s="201"/>
      <c r="I174" s="129"/>
      <c r="J174" s="198"/>
      <c r="K174" s="77"/>
      <c r="L174" s="77"/>
      <c r="M174" s="77"/>
      <c r="N174" s="199"/>
      <c r="O174" s="235"/>
      <c r="P174" s="367"/>
      <c r="Q174" s="367"/>
      <c r="R174" s="245" t="str">
        <f t="shared" si="22"/>
        <v/>
      </c>
      <c r="S174" s="238" t="str">
        <f t="shared" si="23"/>
        <v/>
      </c>
      <c r="T174" s="234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8.0" customHeight="1">
      <c r="A175" s="10"/>
      <c r="B175" s="213"/>
      <c r="C175" s="77"/>
      <c r="D175" s="77"/>
      <c r="E175" s="199"/>
      <c r="F175" s="357"/>
      <c r="G175" s="200"/>
      <c r="H175" s="201"/>
      <c r="I175" s="129"/>
      <c r="J175" s="198"/>
      <c r="K175" s="77"/>
      <c r="L175" s="77"/>
      <c r="M175" s="77"/>
      <c r="N175" s="199"/>
      <c r="O175" s="235"/>
      <c r="P175" s="367"/>
      <c r="Q175" s="367"/>
      <c r="R175" s="245" t="str">
        <f t="shared" si="22"/>
        <v/>
      </c>
      <c r="S175" s="238" t="str">
        <f t="shared" si="23"/>
        <v/>
      </c>
      <c r="T175" s="234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8.0" customHeight="1">
      <c r="A176" s="10"/>
      <c r="B176" s="213"/>
      <c r="C176" s="77"/>
      <c r="D176" s="77"/>
      <c r="E176" s="199"/>
      <c r="F176" s="357"/>
      <c r="G176" s="200"/>
      <c r="H176" s="201"/>
      <c r="I176" s="129"/>
      <c r="J176" s="198"/>
      <c r="K176" s="77"/>
      <c r="L176" s="77"/>
      <c r="M176" s="77"/>
      <c r="N176" s="199"/>
      <c r="O176" s="235"/>
      <c r="P176" s="367"/>
      <c r="Q176" s="367"/>
      <c r="R176" s="245" t="str">
        <f t="shared" si="22"/>
        <v/>
      </c>
      <c r="S176" s="238" t="str">
        <f t="shared" si="23"/>
        <v/>
      </c>
      <c r="T176" s="234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8.0" customHeight="1">
      <c r="A177" s="10"/>
      <c r="B177" s="213"/>
      <c r="C177" s="77"/>
      <c r="D177" s="77"/>
      <c r="E177" s="199"/>
      <c r="F177" s="357"/>
      <c r="G177" s="200"/>
      <c r="H177" s="201"/>
      <c r="I177" s="129"/>
      <c r="J177" s="198"/>
      <c r="K177" s="77"/>
      <c r="L177" s="77"/>
      <c r="M177" s="77"/>
      <c r="N177" s="199"/>
      <c r="O177" s="235"/>
      <c r="P177" s="367"/>
      <c r="Q177" s="367"/>
      <c r="R177" s="245" t="str">
        <f t="shared" si="22"/>
        <v/>
      </c>
      <c r="S177" s="238" t="str">
        <f t="shared" si="23"/>
        <v/>
      </c>
      <c r="T177" s="234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8.0" customHeight="1">
      <c r="A178" s="10"/>
      <c r="B178" s="213"/>
      <c r="C178" s="77"/>
      <c r="D178" s="77"/>
      <c r="E178" s="199"/>
      <c r="F178" s="357"/>
      <c r="G178" s="200"/>
      <c r="H178" s="201"/>
      <c r="I178" s="129"/>
      <c r="J178" s="198"/>
      <c r="K178" s="77"/>
      <c r="L178" s="77"/>
      <c r="M178" s="77"/>
      <c r="N178" s="199"/>
      <c r="O178" s="235"/>
      <c r="P178" s="367"/>
      <c r="Q178" s="367"/>
      <c r="R178" s="245" t="str">
        <f t="shared" si="22"/>
        <v/>
      </c>
      <c r="S178" s="238" t="str">
        <f t="shared" si="23"/>
        <v/>
      </c>
      <c r="T178" s="234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8.0" customHeight="1">
      <c r="A179" s="10"/>
      <c r="B179" s="213"/>
      <c r="C179" s="77"/>
      <c r="D179" s="77"/>
      <c r="E179" s="199"/>
      <c r="F179" s="357"/>
      <c r="G179" s="200"/>
      <c r="H179" s="201"/>
      <c r="I179" s="129"/>
      <c r="J179" s="198"/>
      <c r="K179" s="77"/>
      <c r="L179" s="77"/>
      <c r="M179" s="77"/>
      <c r="N179" s="199"/>
      <c r="O179" s="235"/>
      <c r="P179" s="367"/>
      <c r="Q179" s="367"/>
      <c r="R179" s="245" t="str">
        <f t="shared" si="22"/>
        <v/>
      </c>
      <c r="S179" s="238" t="str">
        <f t="shared" si="23"/>
        <v/>
      </c>
      <c r="T179" s="234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8.0" customHeight="1">
      <c r="A180" s="10"/>
      <c r="B180" s="213"/>
      <c r="C180" s="77"/>
      <c r="D180" s="77"/>
      <c r="E180" s="199"/>
      <c r="F180" s="357"/>
      <c r="G180" s="200"/>
      <c r="H180" s="201"/>
      <c r="I180" s="129"/>
      <c r="J180" s="198"/>
      <c r="K180" s="77"/>
      <c r="L180" s="77"/>
      <c r="M180" s="77"/>
      <c r="N180" s="199"/>
      <c r="O180" s="235"/>
      <c r="P180" s="367"/>
      <c r="Q180" s="367"/>
      <c r="R180" s="245" t="str">
        <f t="shared" si="22"/>
        <v/>
      </c>
      <c r="S180" s="238" t="str">
        <f t="shared" si="23"/>
        <v/>
      </c>
      <c r="T180" s="234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8.0" customHeight="1">
      <c r="A181" s="10"/>
      <c r="B181" s="213"/>
      <c r="C181" s="77"/>
      <c r="D181" s="77"/>
      <c r="E181" s="199"/>
      <c r="F181" s="357"/>
      <c r="G181" s="200"/>
      <c r="H181" s="201"/>
      <c r="I181" s="129"/>
      <c r="J181" s="198"/>
      <c r="K181" s="77"/>
      <c r="L181" s="77"/>
      <c r="M181" s="77"/>
      <c r="N181" s="199"/>
      <c r="O181" s="235"/>
      <c r="P181" s="367"/>
      <c r="Q181" s="367"/>
      <c r="R181" s="245" t="str">
        <f t="shared" si="22"/>
        <v/>
      </c>
      <c r="S181" s="238" t="str">
        <f t="shared" si="23"/>
        <v/>
      </c>
      <c r="T181" s="234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8.0" customHeight="1">
      <c r="A182" s="10"/>
      <c r="B182" s="213"/>
      <c r="C182" s="77"/>
      <c r="D182" s="77"/>
      <c r="E182" s="199"/>
      <c r="F182" s="357"/>
      <c r="G182" s="200"/>
      <c r="H182" s="201"/>
      <c r="I182" s="129"/>
      <c r="J182" s="198"/>
      <c r="K182" s="77"/>
      <c r="L182" s="77"/>
      <c r="M182" s="77"/>
      <c r="N182" s="199"/>
      <c r="O182" s="235"/>
      <c r="P182" s="367"/>
      <c r="Q182" s="367"/>
      <c r="R182" s="245" t="str">
        <f t="shared" si="22"/>
        <v/>
      </c>
      <c r="S182" s="238" t="str">
        <f t="shared" si="23"/>
        <v/>
      </c>
      <c r="T182" s="234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8.0" customHeight="1">
      <c r="A183" s="10"/>
      <c r="B183" s="213"/>
      <c r="C183" s="77"/>
      <c r="D183" s="77"/>
      <c r="E183" s="199"/>
      <c r="F183" s="357"/>
      <c r="G183" s="200"/>
      <c r="H183" s="201"/>
      <c r="I183" s="129"/>
      <c r="J183" s="198"/>
      <c r="K183" s="77"/>
      <c r="L183" s="77"/>
      <c r="M183" s="77"/>
      <c r="N183" s="199"/>
      <c r="O183" s="235"/>
      <c r="P183" s="367"/>
      <c r="Q183" s="367"/>
      <c r="R183" s="245" t="str">
        <f t="shared" si="22"/>
        <v/>
      </c>
      <c r="S183" s="238" t="str">
        <f t="shared" si="23"/>
        <v/>
      </c>
      <c r="T183" s="234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8.0" customHeight="1">
      <c r="A184" s="10"/>
      <c r="B184" s="213"/>
      <c r="C184" s="77"/>
      <c r="D184" s="77"/>
      <c r="E184" s="199"/>
      <c r="F184" s="357"/>
      <c r="G184" s="200"/>
      <c r="H184" s="201"/>
      <c r="I184" s="129"/>
      <c r="J184" s="198"/>
      <c r="K184" s="77"/>
      <c r="L184" s="77"/>
      <c r="M184" s="77"/>
      <c r="N184" s="199"/>
      <c r="O184" s="235"/>
      <c r="P184" s="367"/>
      <c r="Q184" s="367"/>
      <c r="R184" s="245" t="str">
        <f t="shared" si="22"/>
        <v/>
      </c>
      <c r="S184" s="238" t="str">
        <f t="shared" si="23"/>
        <v/>
      </c>
      <c r="T184" s="234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8.0" customHeight="1">
      <c r="A185" s="10"/>
      <c r="B185" s="213"/>
      <c r="C185" s="77"/>
      <c r="D185" s="77"/>
      <c r="E185" s="199"/>
      <c r="F185" s="357"/>
      <c r="G185" s="200"/>
      <c r="H185" s="201"/>
      <c r="I185" s="129"/>
      <c r="J185" s="198"/>
      <c r="K185" s="77"/>
      <c r="L185" s="77"/>
      <c r="M185" s="77"/>
      <c r="N185" s="199"/>
      <c r="O185" s="235"/>
      <c r="P185" s="367"/>
      <c r="Q185" s="367"/>
      <c r="R185" s="245" t="str">
        <f t="shared" si="22"/>
        <v/>
      </c>
      <c r="S185" s="238" t="str">
        <f t="shared" si="23"/>
        <v/>
      </c>
      <c r="T185" s="234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8.0" customHeight="1">
      <c r="A186" s="10"/>
      <c r="B186" s="213"/>
      <c r="C186" s="77"/>
      <c r="D186" s="77"/>
      <c r="E186" s="199"/>
      <c r="F186" s="357"/>
      <c r="G186" s="200"/>
      <c r="H186" s="201"/>
      <c r="I186" s="129"/>
      <c r="J186" s="198"/>
      <c r="K186" s="77"/>
      <c r="L186" s="77"/>
      <c r="M186" s="77"/>
      <c r="N186" s="199"/>
      <c r="O186" s="235"/>
      <c r="P186" s="367"/>
      <c r="Q186" s="367"/>
      <c r="R186" s="245" t="str">
        <f t="shared" si="22"/>
        <v/>
      </c>
      <c r="S186" s="238" t="str">
        <f t="shared" si="23"/>
        <v/>
      </c>
      <c r="T186" s="234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8.0" customHeight="1">
      <c r="A187" s="10"/>
      <c r="B187" s="213"/>
      <c r="C187" s="77"/>
      <c r="D187" s="77"/>
      <c r="E187" s="199"/>
      <c r="F187" s="357"/>
      <c r="G187" s="200"/>
      <c r="H187" s="201"/>
      <c r="I187" s="129"/>
      <c r="J187" s="198"/>
      <c r="K187" s="77"/>
      <c r="L187" s="77"/>
      <c r="M187" s="77"/>
      <c r="N187" s="199"/>
      <c r="O187" s="235"/>
      <c r="P187" s="367"/>
      <c r="Q187" s="367"/>
      <c r="R187" s="245" t="str">
        <f t="shared" si="22"/>
        <v/>
      </c>
      <c r="S187" s="238" t="str">
        <f t="shared" si="23"/>
        <v/>
      </c>
      <c r="T187" s="234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8.0" customHeight="1">
      <c r="A188" s="10"/>
      <c r="B188" s="213"/>
      <c r="C188" s="77"/>
      <c r="D188" s="77"/>
      <c r="E188" s="199"/>
      <c r="F188" s="357"/>
      <c r="G188" s="200"/>
      <c r="H188" s="201"/>
      <c r="I188" s="129"/>
      <c r="J188" s="198"/>
      <c r="K188" s="77"/>
      <c r="L188" s="77"/>
      <c r="M188" s="77"/>
      <c r="N188" s="199"/>
      <c r="O188" s="235"/>
      <c r="P188" s="367"/>
      <c r="Q188" s="367"/>
      <c r="R188" s="245" t="str">
        <f t="shared" si="22"/>
        <v/>
      </c>
      <c r="S188" s="238" t="str">
        <f t="shared" si="23"/>
        <v/>
      </c>
      <c r="T188" s="234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8.0" customHeight="1">
      <c r="A189" s="10"/>
      <c r="B189" s="213"/>
      <c r="C189" s="77"/>
      <c r="D189" s="77"/>
      <c r="E189" s="199"/>
      <c r="F189" s="357"/>
      <c r="G189" s="200"/>
      <c r="H189" s="201"/>
      <c r="I189" s="129"/>
      <c r="J189" s="198"/>
      <c r="K189" s="77"/>
      <c r="L189" s="77"/>
      <c r="M189" s="77"/>
      <c r="N189" s="199"/>
      <c r="O189" s="235"/>
      <c r="P189" s="367"/>
      <c r="Q189" s="367"/>
      <c r="R189" s="245" t="str">
        <f t="shared" si="22"/>
        <v/>
      </c>
      <c r="S189" s="238" t="str">
        <f t="shared" si="23"/>
        <v/>
      </c>
      <c r="T189" s="234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8.0" customHeight="1">
      <c r="A190" s="10"/>
      <c r="B190" s="213"/>
      <c r="C190" s="77"/>
      <c r="D190" s="77"/>
      <c r="E190" s="199"/>
      <c r="F190" s="357"/>
      <c r="G190" s="200"/>
      <c r="H190" s="201"/>
      <c r="I190" s="129"/>
      <c r="J190" s="198"/>
      <c r="K190" s="77"/>
      <c r="L190" s="77"/>
      <c r="M190" s="77"/>
      <c r="N190" s="199"/>
      <c r="O190" s="235"/>
      <c r="P190" s="367"/>
      <c r="Q190" s="367"/>
      <c r="R190" s="245" t="str">
        <f t="shared" si="22"/>
        <v/>
      </c>
      <c r="S190" s="238" t="str">
        <f t="shared" si="23"/>
        <v/>
      </c>
      <c r="T190" s="234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8.0" customHeight="1">
      <c r="A191" s="10"/>
      <c r="B191" s="213"/>
      <c r="C191" s="77"/>
      <c r="D191" s="77"/>
      <c r="E191" s="199"/>
      <c r="F191" s="357"/>
      <c r="G191" s="200"/>
      <c r="H191" s="201"/>
      <c r="I191" s="129"/>
      <c r="J191" s="198"/>
      <c r="K191" s="77"/>
      <c r="L191" s="77"/>
      <c r="M191" s="77"/>
      <c r="N191" s="199"/>
      <c r="O191" s="235"/>
      <c r="P191" s="367"/>
      <c r="Q191" s="367"/>
      <c r="R191" s="245" t="str">
        <f t="shared" si="22"/>
        <v/>
      </c>
      <c r="S191" s="238" t="str">
        <f t="shared" si="23"/>
        <v/>
      </c>
      <c r="T191" s="234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8.0" customHeight="1">
      <c r="A192" s="10"/>
      <c r="B192" s="213"/>
      <c r="C192" s="77"/>
      <c r="D192" s="77"/>
      <c r="E192" s="199"/>
      <c r="F192" s="357"/>
      <c r="G192" s="200"/>
      <c r="H192" s="201"/>
      <c r="I192" s="129"/>
      <c r="J192" s="198"/>
      <c r="K192" s="77"/>
      <c r="L192" s="77"/>
      <c r="M192" s="77"/>
      <c r="N192" s="199"/>
      <c r="O192" s="235"/>
      <c r="P192" s="367"/>
      <c r="Q192" s="367"/>
      <c r="R192" s="245" t="str">
        <f t="shared" si="22"/>
        <v/>
      </c>
      <c r="S192" s="238" t="str">
        <f t="shared" si="23"/>
        <v/>
      </c>
      <c r="T192" s="234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8.0" customHeight="1">
      <c r="A193" s="10"/>
      <c r="B193" s="213"/>
      <c r="C193" s="77"/>
      <c r="D193" s="77"/>
      <c r="E193" s="199"/>
      <c r="F193" s="357"/>
      <c r="G193" s="200"/>
      <c r="H193" s="201"/>
      <c r="I193" s="129"/>
      <c r="J193" s="198"/>
      <c r="K193" s="77"/>
      <c r="L193" s="77"/>
      <c r="M193" s="77"/>
      <c r="N193" s="199"/>
      <c r="O193" s="235"/>
      <c r="P193" s="367"/>
      <c r="Q193" s="367"/>
      <c r="R193" s="245" t="str">
        <f t="shared" si="22"/>
        <v/>
      </c>
      <c r="S193" s="238" t="str">
        <f t="shared" si="23"/>
        <v/>
      </c>
      <c r="T193" s="234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8.0" customHeight="1">
      <c r="A194" s="10"/>
      <c r="B194" s="213"/>
      <c r="C194" s="77"/>
      <c r="D194" s="77"/>
      <c r="E194" s="199"/>
      <c r="F194" s="357"/>
      <c r="G194" s="200"/>
      <c r="H194" s="201"/>
      <c r="I194" s="129"/>
      <c r="J194" s="198"/>
      <c r="K194" s="77"/>
      <c r="L194" s="77"/>
      <c r="M194" s="77"/>
      <c r="N194" s="199"/>
      <c r="O194" s="235"/>
      <c r="P194" s="367"/>
      <c r="Q194" s="367"/>
      <c r="R194" s="245" t="str">
        <f t="shared" si="22"/>
        <v/>
      </c>
      <c r="S194" s="238" t="str">
        <f t="shared" si="23"/>
        <v/>
      </c>
      <c r="T194" s="234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8.0" customHeight="1">
      <c r="A195" s="10"/>
      <c r="B195" s="213"/>
      <c r="C195" s="77"/>
      <c r="D195" s="77"/>
      <c r="E195" s="199"/>
      <c r="F195" s="357"/>
      <c r="G195" s="200"/>
      <c r="H195" s="201"/>
      <c r="I195" s="129"/>
      <c r="J195" s="198"/>
      <c r="K195" s="77"/>
      <c r="L195" s="77"/>
      <c r="M195" s="77"/>
      <c r="N195" s="199"/>
      <c r="O195" s="235"/>
      <c r="P195" s="367"/>
      <c r="Q195" s="367"/>
      <c r="R195" s="245" t="str">
        <f t="shared" si="22"/>
        <v/>
      </c>
      <c r="S195" s="238" t="str">
        <f t="shared" si="23"/>
        <v/>
      </c>
      <c r="T195" s="234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8.0" customHeight="1">
      <c r="A196" s="10"/>
      <c r="B196" s="213"/>
      <c r="C196" s="77"/>
      <c r="D196" s="77"/>
      <c r="E196" s="199"/>
      <c r="F196" s="357"/>
      <c r="G196" s="200"/>
      <c r="H196" s="201"/>
      <c r="I196" s="129"/>
      <c r="J196" s="198"/>
      <c r="K196" s="77"/>
      <c r="L196" s="77"/>
      <c r="M196" s="77"/>
      <c r="N196" s="199"/>
      <c r="O196" s="235"/>
      <c r="P196" s="367"/>
      <c r="Q196" s="367"/>
      <c r="R196" s="245" t="str">
        <f t="shared" si="22"/>
        <v/>
      </c>
      <c r="S196" s="238" t="str">
        <f t="shared" si="23"/>
        <v/>
      </c>
      <c r="T196" s="234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8.0" customHeight="1">
      <c r="A197" s="10"/>
      <c r="B197" s="213"/>
      <c r="C197" s="77"/>
      <c r="D197" s="77"/>
      <c r="E197" s="199"/>
      <c r="F197" s="357"/>
      <c r="G197" s="200"/>
      <c r="H197" s="201"/>
      <c r="I197" s="129"/>
      <c r="J197" s="198"/>
      <c r="K197" s="77"/>
      <c r="L197" s="77"/>
      <c r="M197" s="77"/>
      <c r="N197" s="199"/>
      <c r="O197" s="235"/>
      <c r="P197" s="367"/>
      <c r="Q197" s="367"/>
      <c r="R197" s="245" t="str">
        <f t="shared" si="22"/>
        <v/>
      </c>
      <c r="S197" s="238" t="str">
        <f t="shared" si="23"/>
        <v/>
      </c>
      <c r="T197" s="234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8.0" customHeight="1">
      <c r="A198" s="10"/>
      <c r="B198" s="213"/>
      <c r="C198" s="77"/>
      <c r="D198" s="77"/>
      <c r="E198" s="199"/>
      <c r="F198" s="357"/>
      <c r="G198" s="200"/>
      <c r="H198" s="201"/>
      <c r="I198" s="129"/>
      <c r="J198" s="198"/>
      <c r="K198" s="77"/>
      <c r="L198" s="77"/>
      <c r="M198" s="77"/>
      <c r="N198" s="199"/>
      <c r="O198" s="235"/>
      <c r="P198" s="367"/>
      <c r="Q198" s="367"/>
      <c r="R198" s="245" t="str">
        <f t="shared" si="22"/>
        <v/>
      </c>
      <c r="S198" s="238" t="str">
        <f t="shared" si="23"/>
        <v/>
      </c>
      <c r="T198" s="234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8.0" customHeight="1">
      <c r="A199" s="10"/>
      <c r="B199" s="213"/>
      <c r="C199" s="77"/>
      <c r="D199" s="77"/>
      <c r="E199" s="199"/>
      <c r="F199" s="357"/>
      <c r="G199" s="200"/>
      <c r="H199" s="201"/>
      <c r="I199" s="129"/>
      <c r="J199" s="198"/>
      <c r="K199" s="77"/>
      <c r="L199" s="77"/>
      <c r="M199" s="77"/>
      <c r="N199" s="199"/>
      <c r="O199" s="235"/>
      <c r="P199" s="367"/>
      <c r="Q199" s="367"/>
      <c r="R199" s="245" t="str">
        <f t="shared" si="22"/>
        <v/>
      </c>
      <c r="S199" s="238" t="str">
        <f t="shared" si="23"/>
        <v/>
      </c>
      <c r="T199" s="234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8.0" customHeight="1">
      <c r="A200" s="10"/>
      <c r="B200" s="213"/>
      <c r="C200" s="77"/>
      <c r="D200" s="77"/>
      <c r="E200" s="199"/>
      <c r="F200" s="357"/>
      <c r="G200" s="200"/>
      <c r="H200" s="201"/>
      <c r="I200" s="129"/>
      <c r="J200" s="198"/>
      <c r="K200" s="77"/>
      <c r="L200" s="77"/>
      <c r="M200" s="77"/>
      <c r="N200" s="199"/>
      <c r="O200" s="235"/>
      <c r="P200" s="367"/>
      <c r="Q200" s="367"/>
      <c r="R200" s="245" t="str">
        <f t="shared" si="22"/>
        <v/>
      </c>
      <c r="S200" s="238" t="str">
        <f t="shared" si="23"/>
        <v/>
      </c>
      <c r="T200" s="234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8.0" customHeight="1">
      <c r="A201" s="10"/>
      <c r="B201" s="213"/>
      <c r="C201" s="77"/>
      <c r="D201" s="77"/>
      <c r="E201" s="199"/>
      <c r="F201" s="357"/>
      <c r="G201" s="200"/>
      <c r="H201" s="201"/>
      <c r="I201" s="129"/>
      <c r="J201" s="198"/>
      <c r="K201" s="77"/>
      <c r="L201" s="77"/>
      <c r="M201" s="77"/>
      <c r="N201" s="199"/>
      <c r="O201" s="235"/>
      <c r="P201" s="367"/>
      <c r="Q201" s="367"/>
      <c r="R201" s="245" t="str">
        <f t="shared" si="22"/>
        <v/>
      </c>
      <c r="S201" s="238" t="str">
        <f t="shared" si="23"/>
        <v/>
      </c>
      <c r="T201" s="234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8.0" customHeight="1">
      <c r="A202" s="10"/>
      <c r="B202" s="213"/>
      <c r="C202" s="77"/>
      <c r="D202" s="77"/>
      <c r="E202" s="199"/>
      <c r="F202" s="357"/>
      <c r="G202" s="200"/>
      <c r="H202" s="201"/>
      <c r="I202" s="129"/>
      <c r="J202" s="198"/>
      <c r="K202" s="77"/>
      <c r="L202" s="77"/>
      <c r="M202" s="77"/>
      <c r="N202" s="199"/>
      <c r="O202" s="235"/>
      <c r="P202" s="367"/>
      <c r="Q202" s="367"/>
      <c r="R202" s="245" t="str">
        <f t="shared" si="22"/>
        <v/>
      </c>
      <c r="S202" s="238" t="str">
        <f t="shared" si="23"/>
        <v/>
      </c>
      <c r="T202" s="234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8.0" customHeight="1">
      <c r="A203" s="10"/>
      <c r="B203" s="213"/>
      <c r="C203" s="77"/>
      <c r="D203" s="77"/>
      <c r="E203" s="199"/>
      <c r="F203" s="357"/>
      <c r="G203" s="200"/>
      <c r="H203" s="201"/>
      <c r="I203" s="129"/>
      <c r="J203" s="198"/>
      <c r="K203" s="77"/>
      <c r="L203" s="77"/>
      <c r="M203" s="77"/>
      <c r="N203" s="199"/>
      <c r="O203" s="235"/>
      <c r="P203" s="367"/>
      <c r="Q203" s="367"/>
      <c r="R203" s="245" t="str">
        <f t="shared" si="22"/>
        <v/>
      </c>
      <c r="S203" s="238" t="str">
        <f t="shared" si="23"/>
        <v/>
      </c>
      <c r="T203" s="234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8.0" customHeight="1">
      <c r="A204" s="10"/>
      <c r="B204" s="213"/>
      <c r="C204" s="77"/>
      <c r="D204" s="77"/>
      <c r="E204" s="199"/>
      <c r="F204" s="357"/>
      <c r="G204" s="200"/>
      <c r="H204" s="201"/>
      <c r="I204" s="129"/>
      <c r="J204" s="198"/>
      <c r="K204" s="77"/>
      <c r="L204" s="77"/>
      <c r="M204" s="77"/>
      <c r="N204" s="199"/>
      <c r="O204" s="235"/>
      <c r="P204" s="367"/>
      <c r="Q204" s="367"/>
      <c r="R204" s="245" t="str">
        <f t="shared" si="22"/>
        <v/>
      </c>
      <c r="S204" s="238" t="str">
        <f t="shared" si="23"/>
        <v/>
      </c>
      <c r="T204" s="234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8.0" customHeight="1">
      <c r="A205" s="10"/>
      <c r="B205" s="213"/>
      <c r="C205" s="77"/>
      <c r="D205" s="77"/>
      <c r="E205" s="199"/>
      <c r="F205" s="357"/>
      <c r="G205" s="200"/>
      <c r="H205" s="201"/>
      <c r="I205" s="129"/>
      <c r="J205" s="198"/>
      <c r="K205" s="77"/>
      <c r="L205" s="77"/>
      <c r="M205" s="77"/>
      <c r="N205" s="199"/>
      <c r="O205" s="235"/>
      <c r="P205" s="367"/>
      <c r="Q205" s="367"/>
      <c r="R205" s="245" t="str">
        <f t="shared" si="22"/>
        <v/>
      </c>
      <c r="S205" s="238" t="str">
        <f t="shared" si="23"/>
        <v/>
      </c>
      <c r="T205" s="234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8.0" customHeight="1">
      <c r="A206" s="10"/>
      <c r="B206" s="213"/>
      <c r="C206" s="77"/>
      <c r="D206" s="77"/>
      <c r="E206" s="199"/>
      <c r="F206" s="357"/>
      <c r="G206" s="200"/>
      <c r="H206" s="201"/>
      <c r="I206" s="129"/>
      <c r="J206" s="198"/>
      <c r="K206" s="77"/>
      <c r="L206" s="77"/>
      <c r="M206" s="77"/>
      <c r="N206" s="199"/>
      <c r="O206" s="235"/>
      <c r="P206" s="367"/>
      <c r="Q206" s="367"/>
      <c r="R206" s="245" t="str">
        <f t="shared" si="22"/>
        <v/>
      </c>
      <c r="S206" s="238" t="str">
        <f t="shared" si="23"/>
        <v/>
      </c>
      <c r="T206" s="234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8.0" customHeight="1">
      <c r="A207" s="10"/>
      <c r="B207" s="213"/>
      <c r="C207" s="77"/>
      <c r="D207" s="77"/>
      <c r="E207" s="199"/>
      <c r="F207" s="357"/>
      <c r="G207" s="200"/>
      <c r="H207" s="201"/>
      <c r="I207" s="129"/>
      <c r="J207" s="198"/>
      <c r="K207" s="77"/>
      <c r="L207" s="77"/>
      <c r="M207" s="77"/>
      <c r="N207" s="199"/>
      <c r="O207" s="235"/>
      <c r="P207" s="367"/>
      <c r="Q207" s="367"/>
      <c r="R207" s="245" t="str">
        <f t="shared" si="22"/>
        <v/>
      </c>
      <c r="S207" s="238" t="str">
        <f t="shared" si="23"/>
        <v/>
      </c>
      <c r="T207" s="234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8.0" customHeight="1">
      <c r="A208" s="10"/>
      <c r="B208" s="213"/>
      <c r="C208" s="77"/>
      <c r="D208" s="77"/>
      <c r="E208" s="199"/>
      <c r="F208" s="357"/>
      <c r="G208" s="200"/>
      <c r="H208" s="201"/>
      <c r="I208" s="129"/>
      <c r="J208" s="198"/>
      <c r="K208" s="77"/>
      <c r="L208" s="77"/>
      <c r="M208" s="77"/>
      <c r="N208" s="199"/>
      <c r="O208" s="235"/>
      <c r="P208" s="367"/>
      <c r="Q208" s="367"/>
      <c r="R208" s="245" t="str">
        <f t="shared" si="22"/>
        <v/>
      </c>
      <c r="S208" s="238" t="str">
        <f t="shared" si="23"/>
        <v/>
      </c>
      <c r="T208" s="234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8.0" customHeight="1">
      <c r="A209" s="10"/>
      <c r="B209" s="213"/>
      <c r="C209" s="77"/>
      <c r="D209" s="77"/>
      <c r="E209" s="199"/>
      <c r="F209" s="357"/>
      <c r="G209" s="200"/>
      <c r="H209" s="201"/>
      <c r="I209" s="129"/>
      <c r="J209" s="198"/>
      <c r="K209" s="77"/>
      <c r="L209" s="77"/>
      <c r="M209" s="77"/>
      <c r="N209" s="199"/>
      <c r="O209" s="235"/>
      <c r="P209" s="367"/>
      <c r="Q209" s="367"/>
      <c r="R209" s="245" t="str">
        <f t="shared" si="22"/>
        <v/>
      </c>
      <c r="S209" s="238" t="str">
        <f t="shared" si="23"/>
        <v/>
      </c>
      <c r="T209" s="234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8.0" customHeight="1">
      <c r="A210" s="10"/>
      <c r="B210" s="213"/>
      <c r="C210" s="77"/>
      <c r="D210" s="77"/>
      <c r="E210" s="199"/>
      <c r="F210" s="357"/>
      <c r="G210" s="200"/>
      <c r="H210" s="201"/>
      <c r="I210" s="129"/>
      <c r="J210" s="198"/>
      <c r="K210" s="77"/>
      <c r="L210" s="77"/>
      <c r="M210" s="77"/>
      <c r="N210" s="199"/>
      <c r="O210" s="235"/>
      <c r="P210" s="367"/>
      <c r="Q210" s="367"/>
      <c r="R210" s="245" t="str">
        <f t="shared" si="22"/>
        <v/>
      </c>
      <c r="S210" s="238" t="str">
        <f t="shared" si="23"/>
        <v/>
      </c>
      <c r="T210" s="234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8.0" customHeight="1">
      <c r="A211" s="10"/>
      <c r="B211" s="213"/>
      <c r="C211" s="77"/>
      <c r="D211" s="77"/>
      <c r="E211" s="199"/>
      <c r="F211" s="357"/>
      <c r="G211" s="200"/>
      <c r="H211" s="201"/>
      <c r="I211" s="129"/>
      <c r="J211" s="198"/>
      <c r="K211" s="77"/>
      <c r="L211" s="77"/>
      <c r="M211" s="77"/>
      <c r="N211" s="199"/>
      <c r="O211" s="235"/>
      <c r="P211" s="367"/>
      <c r="Q211" s="367"/>
      <c r="R211" s="245" t="str">
        <f t="shared" si="22"/>
        <v/>
      </c>
      <c r="S211" s="238" t="str">
        <f t="shared" si="23"/>
        <v/>
      </c>
      <c r="T211" s="234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8.0" customHeight="1">
      <c r="A212" s="10"/>
      <c r="B212" s="213"/>
      <c r="C212" s="77"/>
      <c r="D212" s="77"/>
      <c r="E212" s="199"/>
      <c r="F212" s="357"/>
      <c r="G212" s="200"/>
      <c r="H212" s="201"/>
      <c r="I212" s="129"/>
      <c r="J212" s="198"/>
      <c r="K212" s="77"/>
      <c r="L212" s="77"/>
      <c r="M212" s="77"/>
      <c r="N212" s="199"/>
      <c r="O212" s="235"/>
      <c r="P212" s="367"/>
      <c r="Q212" s="367"/>
      <c r="R212" s="245" t="str">
        <f t="shared" si="22"/>
        <v/>
      </c>
      <c r="S212" s="238" t="str">
        <f t="shared" si="23"/>
        <v/>
      </c>
      <c r="T212" s="234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8.0" customHeight="1">
      <c r="A213" s="10"/>
      <c r="B213" s="213"/>
      <c r="C213" s="77"/>
      <c r="D213" s="77"/>
      <c r="E213" s="199"/>
      <c r="F213" s="357"/>
      <c r="G213" s="200"/>
      <c r="H213" s="201"/>
      <c r="I213" s="129"/>
      <c r="J213" s="198"/>
      <c r="K213" s="77"/>
      <c r="L213" s="77"/>
      <c r="M213" s="77"/>
      <c r="N213" s="199"/>
      <c r="O213" s="235"/>
      <c r="P213" s="367"/>
      <c r="Q213" s="367"/>
      <c r="R213" s="245" t="str">
        <f t="shared" si="22"/>
        <v/>
      </c>
      <c r="S213" s="238" t="str">
        <f t="shared" si="23"/>
        <v/>
      </c>
      <c r="T213" s="234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8.0" customHeight="1">
      <c r="A214" s="10"/>
      <c r="B214" s="213"/>
      <c r="C214" s="77"/>
      <c r="D214" s="77"/>
      <c r="E214" s="199"/>
      <c r="F214" s="357"/>
      <c r="G214" s="200"/>
      <c r="H214" s="201"/>
      <c r="I214" s="129"/>
      <c r="J214" s="198"/>
      <c r="K214" s="77"/>
      <c r="L214" s="77"/>
      <c r="M214" s="77"/>
      <c r="N214" s="199"/>
      <c r="O214" s="235"/>
      <c r="P214" s="367"/>
      <c r="Q214" s="367"/>
      <c r="R214" s="245" t="str">
        <f t="shared" si="22"/>
        <v/>
      </c>
      <c r="S214" s="238" t="str">
        <f t="shared" si="23"/>
        <v/>
      </c>
      <c r="T214" s="234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8.0" customHeight="1">
      <c r="A215" s="10"/>
      <c r="B215" s="213"/>
      <c r="C215" s="77"/>
      <c r="D215" s="77"/>
      <c r="E215" s="199"/>
      <c r="F215" s="357"/>
      <c r="G215" s="200"/>
      <c r="H215" s="201"/>
      <c r="I215" s="129"/>
      <c r="J215" s="198"/>
      <c r="K215" s="77"/>
      <c r="L215" s="77"/>
      <c r="M215" s="77"/>
      <c r="N215" s="199"/>
      <c r="O215" s="235"/>
      <c r="P215" s="367"/>
      <c r="Q215" s="367"/>
      <c r="R215" s="245" t="str">
        <f t="shared" si="22"/>
        <v/>
      </c>
      <c r="S215" s="238" t="str">
        <f t="shared" si="23"/>
        <v/>
      </c>
      <c r="T215" s="234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8.0" customHeight="1">
      <c r="A216" s="10"/>
      <c r="B216" s="213"/>
      <c r="C216" s="77"/>
      <c r="D216" s="77"/>
      <c r="E216" s="199"/>
      <c r="F216" s="357"/>
      <c r="G216" s="200"/>
      <c r="H216" s="201"/>
      <c r="I216" s="129"/>
      <c r="J216" s="198"/>
      <c r="K216" s="77"/>
      <c r="L216" s="77"/>
      <c r="M216" s="77"/>
      <c r="N216" s="199"/>
      <c r="O216" s="235"/>
      <c r="P216" s="367"/>
      <c r="Q216" s="367"/>
      <c r="R216" s="245" t="str">
        <f t="shared" si="22"/>
        <v/>
      </c>
      <c r="S216" s="238" t="str">
        <f t="shared" si="23"/>
        <v/>
      </c>
      <c r="T216" s="234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8.0" customHeight="1">
      <c r="A217" s="10"/>
      <c r="B217" s="213"/>
      <c r="C217" s="77"/>
      <c r="D217" s="77"/>
      <c r="E217" s="199"/>
      <c r="F217" s="357"/>
      <c r="G217" s="200"/>
      <c r="H217" s="201"/>
      <c r="I217" s="129"/>
      <c r="J217" s="198"/>
      <c r="K217" s="77"/>
      <c r="L217" s="77"/>
      <c r="M217" s="77"/>
      <c r="N217" s="199"/>
      <c r="O217" s="235"/>
      <c r="P217" s="367"/>
      <c r="Q217" s="367"/>
      <c r="R217" s="245" t="str">
        <f t="shared" si="22"/>
        <v/>
      </c>
      <c r="S217" s="238" t="str">
        <f t="shared" si="23"/>
        <v/>
      </c>
      <c r="T217" s="234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8.0" customHeight="1">
      <c r="A218" s="10"/>
      <c r="B218" s="213"/>
      <c r="C218" s="77"/>
      <c r="D218" s="77"/>
      <c r="E218" s="199"/>
      <c r="F218" s="357"/>
      <c r="G218" s="200"/>
      <c r="H218" s="201"/>
      <c r="I218" s="129"/>
      <c r="J218" s="198"/>
      <c r="K218" s="77"/>
      <c r="L218" s="77"/>
      <c r="M218" s="77"/>
      <c r="N218" s="199"/>
      <c r="O218" s="235"/>
      <c r="P218" s="367"/>
      <c r="Q218" s="367"/>
      <c r="R218" s="245" t="str">
        <f t="shared" si="22"/>
        <v/>
      </c>
      <c r="S218" s="238" t="str">
        <f t="shared" si="23"/>
        <v/>
      </c>
      <c r="T218" s="234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8.0" customHeight="1">
      <c r="A219" s="10"/>
      <c r="B219" s="213"/>
      <c r="C219" s="77"/>
      <c r="D219" s="77"/>
      <c r="E219" s="199"/>
      <c r="F219" s="357"/>
      <c r="G219" s="200"/>
      <c r="H219" s="201"/>
      <c r="I219" s="129"/>
      <c r="J219" s="198"/>
      <c r="K219" s="77"/>
      <c r="L219" s="77"/>
      <c r="M219" s="77"/>
      <c r="N219" s="199"/>
      <c r="O219" s="235"/>
      <c r="P219" s="367"/>
      <c r="Q219" s="367"/>
      <c r="R219" s="245" t="str">
        <f t="shared" si="22"/>
        <v/>
      </c>
      <c r="S219" s="238" t="str">
        <f t="shared" si="23"/>
        <v/>
      </c>
      <c r="T219" s="234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8.0" customHeight="1">
      <c r="A220" s="10"/>
      <c r="B220" s="213"/>
      <c r="C220" s="77"/>
      <c r="D220" s="77"/>
      <c r="E220" s="199"/>
      <c r="F220" s="357"/>
      <c r="G220" s="200"/>
      <c r="H220" s="201"/>
      <c r="I220" s="129"/>
      <c r="J220" s="198"/>
      <c r="K220" s="77"/>
      <c r="L220" s="77"/>
      <c r="M220" s="77"/>
      <c r="N220" s="199"/>
      <c r="O220" s="235"/>
      <c r="P220" s="367"/>
      <c r="Q220" s="367"/>
      <c r="R220" s="245" t="str">
        <f t="shared" si="22"/>
        <v/>
      </c>
      <c r="S220" s="238" t="str">
        <f t="shared" si="23"/>
        <v/>
      </c>
      <c r="T220" s="234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8.0" customHeight="1">
      <c r="A221" s="10"/>
      <c r="B221" s="213"/>
      <c r="C221" s="77"/>
      <c r="D221" s="77"/>
      <c r="E221" s="199"/>
      <c r="F221" s="357"/>
      <c r="G221" s="200"/>
      <c r="H221" s="201"/>
      <c r="I221" s="129"/>
      <c r="J221" s="198"/>
      <c r="K221" s="77"/>
      <c r="L221" s="77"/>
      <c r="M221" s="77"/>
      <c r="N221" s="199"/>
      <c r="O221" s="235"/>
      <c r="P221" s="367"/>
      <c r="Q221" s="367"/>
      <c r="R221" s="245" t="str">
        <f t="shared" si="22"/>
        <v/>
      </c>
      <c r="S221" s="238" t="str">
        <f t="shared" si="23"/>
        <v/>
      </c>
      <c r="T221" s="234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8.0" customHeight="1">
      <c r="A222" s="10"/>
      <c r="B222" s="213"/>
      <c r="C222" s="77"/>
      <c r="D222" s="77"/>
      <c r="E222" s="199"/>
      <c r="F222" s="357"/>
      <c r="G222" s="200"/>
      <c r="H222" s="201"/>
      <c r="I222" s="129"/>
      <c r="J222" s="198"/>
      <c r="K222" s="77"/>
      <c r="L222" s="77"/>
      <c r="M222" s="77"/>
      <c r="N222" s="199"/>
      <c r="O222" s="235"/>
      <c r="P222" s="367"/>
      <c r="Q222" s="367"/>
      <c r="R222" s="245" t="str">
        <f t="shared" si="22"/>
        <v/>
      </c>
      <c r="S222" s="238" t="str">
        <f t="shared" si="23"/>
        <v/>
      </c>
      <c r="T222" s="234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8.0" customHeight="1">
      <c r="A223" s="10"/>
      <c r="B223" s="213"/>
      <c r="C223" s="77"/>
      <c r="D223" s="77"/>
      <c r="E223" s="199"/>
      <c r="F223" s="357"/>
      <c r="G223" s="200"/>
      <c r="H223" s="201"/>
      <c r="I223" s="129"/>
      <c r="J223" s="198"/>
      <c r="K223" s="77"/>
      <c r="L223" s="77"/>
      <c r="M223" s="77"/>
      <c r="N223" s="199"/>
      <c r="O223" s="235"/>
      <c r="P223" s="367"/>
      <c r="Q223" s="367"/>
      <c r="R223" s="245" t="str">
        <f t="shared" si="22"/>
        <v/>
      </c>
      <c r="S223" s="238" t="str">
        <f t="shared" si="23"/>
        <v/>
      </c>
      <c r="T223" s="234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8.0" customHeight="1">
      <c r="A224" s="10"/>
      <c r="B224" s="213"/>
      <c r="C224" s="77"/>
      <c r="D224" s="77"/>
      <c r="E224" s="199"/>
      <c r="F224" s="357"/>
      <c r="G224" s="200"/>
      <c r="H224" s="201"/>
      <c r="I224" s="129"/>
      <c r="J224" s="198"/>
      <c r="K224" s="77"/>
      <c r="L224" s="77"/>
      <c r="M224" s="77"/>
      <c r="N224" s="199"/>
      <c r="O224" s="235"/>
      <c r="P224" s="367"/>
      <c r="Q224" s="367"/>
      <c r="R224" s="245" t="str">
        <f t="shared" si="22"/>
        <v/>
      </c>
      <c r="S224" s="238" t="str">
        <f t="shared" si="23"/>
        <v/>
      </c>
      <c r="T224" s="234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8.0" customHeight="1">
      <c r="A225" s="10"/>
      <c r="B225" s="213"/>
      <c r="C225" s="77"/>
      <c r="D225" s="77"/>
      <c r="E225" s="199"/>
      <c r="F225" s="357"/>
      <c r="G225" s="200"/>
      <c r="H225" s="201"/>
      <c r="I225" s="129"/>
      <c r="J225" s="198"/>
      <c r="K225" s="77"/>
      <c r="L225" s="77"/>
      <c r="M225" s="77"/>
      <c r="N225" s="199"/>
      <c r="O225" s="235"/>
      <c r="P225" s="367"/>
      <c r="Q225" s="367"/>
      <c r="R225" s="245" t="str">
        <f t="shared" si="22"/>
        <v/>
      </c>
      <c r="S225" s="238" t="str">
        <f t="shared" si="23"/>
        <v/>
      </c>
      <c r="T225" s="234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8.0" customHeight="1">
      <c r="A226" s="10"/>
      <c r="B226" s="213"/>
      <c r="C226" s="77"/>
      <c r="D226" s="77"/>
      <c r="E226" s="199"/>
      <c r="F226" s="357"/>
      <c r="G226" s="200"/>
      <c r="H226" s="201"/>
      <c r="I226" s="129"/>
      <c r="J226" s="198"/>
      <c r="K226" s="77"/>
      <c r="L226" s="77"/>
      <c r="M226" s="77"/>
      <c r="N226" s="199"/>
      <c r="O226" s="235"/>
      <c r="P226" s="367"/>
      <c r="Q226" s="367"/>
      <c r="R226" s="245" t="str">
        <f t="shared" si="22"/>
        <v/>
      </c>
      <c r="S226" s="238" t="str">
        <f t="shared" si="23"/>
        <v/>
      </c>
      <c r="T226" s="234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8.0" customHeight="1">
      <c r="A227" s="10"/>
      <c r="B227" s="213"/>
      <c r="C227" s="77"/>
      <c r="D227" s="77"/>
      <c r="E227" s="199"/>
      <c r="F227" s="357"/>
      <c r="G227" s="200"/>
      <c r="H227" s="201"/>
      <c r="I227" s="129"/>
      <c r="J227" s="198"/>
      <c r="K227" s="77"/>
      <c r="L227" s="77"/>
      <c r="M227" s="77"/>
      <c r="N227" s="199"/>
      <c r="O227" s="235"/>
      <c r="P227" s="367"/>
      <c r="Q227" s="367"/>
      <c r="R227" s="245" t="str">
        <f t="shared" si="22"/>
        <v/>
      </c>
      <c r="S227" s="238" t="str">
        <f t="shared" si="23"/>
        <v/>
      </c>
      <c r="T227" s="234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8.0" customHeight="1">
      <c r="A228" s="10"/>
      <c r="B228" s="213"/>
      <c r="C228" s="77"/>
      <c r="D228" s="77"/>
      <c r="E228" s="199"/>
      <c r="F228" s="357"/>
      <c r="G228" s="200"/>
      <c r="H228" s="201"/>
      <c r="I228" s="129"/>
      <c r="J228" s="198"/>
      <c r="K228" s="77"/>
      <c r="L228" s="77"/>
      <c r="M228" s="77"/>
      <c r="N228" s="199"/>
      <c r="O228" s="235"/>
      <c r="P228" s="367"/>
      <c r="Q228" s="367"/>
      <c r="R228" s="245" t="str">
        <f t="shared" si="22"/>
        <v/>
      </c>
      <c r="S228" s="238" t="str">
        <f t="shared" si="23"/>
        <v/>
      </c>
      <c r="T228" s="234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8.0" customHeight="1">
      <c r="A229" s="10"/>
      <c r="B229" s="213"/>
      <c r="C229" s="77"/>
      <c r="D229" s="77"/>
      <c r="E229" s="199"/>
      <c r="F229" s="357"/>
      <c r="G229" s="200"/>
      <c r="H229" s="201"/>
      <c r="I229" s="129"/>
      <c r="J229" s="198"/>
      <c r="K229" s="77"/>
      <c r="L229" s="77"/>
      <c r="M229" s="77"/>
      <c r="N229" s="199"/>
      <c r="O229" s="235"/>
      <c r="P229" s="367"/>
      <c r="Q229" s="367"/>
      <c r="R229" s="245" t="str">
        <f t="shared" si="22"/>
        <v/>
      </c>
      <c r="S229" s="238" t="str">
        <f t="shared" si="23"/>
        <v/>
      </c>
      <c r="T229" s="234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8.0" customHeight="1">
      <c r="A230" s="10"/>
      <c r="B230" s="213"/>
      <c r="C230" s="77"/>
      <c r="D230" s="77"/>
      <c r="E230" s="199"/>
      <c r="F230" s="357"/>
      <c r="G230" s="200"/>
      <c r="H230" s="201"/>
      <c r="I230" s="129"/>
      <c r="J230" s="198"/>
      <c r="K230" s="77"/>
      <c r="L230" s="77"/>
      <c r="M230" s="77"/>
      <c r="N230" s="199"/>
      <c r="O230" s="235"/>
      <c r="P230" s="367"/>
      <c r="Q230" s="367"/>
      <c r="R230" s="245" t="str">
        <f t="shared" si="22"/>
        <v/>
      </c>
      <c r="S230" s="238" t="str">
        <f t="shared" si="23"/>
        <v/>
      </c>
      <c r="T230" s="234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8.0" customHeight="1">
      <c r="A231" s="10"/>
      <c r="B231" s="213"/>
      <c r="C231" s="77"/>
      <c r="D231" s="77"/>
      <c r="E231" s="199"/>
      <c r="F231" s="357"/>
      <c r="G231" s="200"/>
      <c r="H231" s="201"/>
      <c r="I231" s="129"/>
      <c r="J231" s="198"/>
      <c r="K231" s="77"/>
      <c r="L231" s="77"/>
      <c r="M231" s="77"/>
      <c r="N231" s="199"/>
      <c r="O231" s="235"/>
      <c r="P231" s="367"/>
      <c r="Q231" s="367"/>
      <c r="R231" s="245" t="str">
        <f t="shared" si="22"/>
        <v/>
      </c>
      <c r="S231" s="238" t="str">
        <f t="shared" si="23"/>
        <v/>
      </c>
      <c r="T231" s="234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8.0" customHeight="1">
      <c r="A232" s="10"/>
      <c r="B232" s="213"/>
      <c r="C232" s="77"/>
      <c r="D232" s="77"/>
      <c r="E232" s="199"/>
      <c r="F232" s="357"/>
      <c r="G232" s="200"/>
      <c r="H232" s="201"/>
      <c r="I232" s="129"/>
      <c r="J232" s="198"/>
      <c r="K232" s="77"/>
      <c r="L232" s="77"/>
      <c r="M232" s="77"/>
      <c r="N232" s="199"/>
      <c r="O232" s="235"/>
      <c r="P232" s="367"/>
      <c r="Q232" s="367"/>
      <c r="R232" s="245" t="str">
        <f t="shared" si="22"/>
        <v/>
      </c>
      <c r="S232" s="238" t="str">
        <f t="shared" si="23"/>
        <v/>
      </c>
      <c r="T232" s="234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8.0" customHeight="1">
      <c r="A233" s="10"/>
      <c r="B233" s="213"/>
      <c r="C233" s="77"/>
      <c r="D233" s="77"/>
      <c r="E233" s="199"/>
      <c r="F233" s="357"/>
      <c r="G233" s="200"/>
      <c r="H233" s="201"/>
      <c r="I233" s="129"/>
      <c r="J233" s="198"/>
      <c r="K233" s="77"/>
      <c r="L233" s="77"/>
      <c r="M233" s="77"/>
      <c r="N233" s="199"/>
      <c r="O233" s="235"/>
      <c r="P233" s="367"/>
      <c r="Q233" s="367"/>
      <c r="R233" s="245" t="str">
        <f t="shared" si="22"/>
        <v/>
      </c>
      <c r="S233" s="238" t="str">
        <f t="shared" si="23"/>
        <v/>
      </c>
      <c r="T233" s="234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8.0" customHeight="1">
      <c r="A234" s="10"/>
      <c r="B234" s="213"/>
      <c r="C234" s="77"/>
      <c r="D234" s="77"/>
      <c r="E234" s="199"/>
      <c r="F234" s="357"/>
      <c r="G234" s="200"/>
      <c r="H234" s="201"/>
      <c r="I234" s="129"/>
      <c r="J234" s="198"/>
      <c r="K234" s="77"/>
      <c r="L234" s="77"/>
      <c r="M234" s="77"/>
      <c r="N234" s="199"/>
      <c r="O234" s="235"/>
      <c r="P234" s="367"/>
      <c r="Q234" s="367"/>
      <c r="R234" s="245" t="str">
        <f t="shared" si="22"/>
        <v/>
      </c>
      <c r="S234" s="238" t="str">
        <f t="shared" si="23"/>
        <v/>
      </c>
      <c r="T234" s="234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8.0" customHeight="1">
      <c r="A235" s="10"/>
      <c r="B235" s="213"/>
      <c r="C235" s="77"/>
      <c r="D235" s="77"/>
      <c r="E235" s="199"/>
      <c r="F235" s="357"/>
      <c r="G235" s="200"/>
      <c r="H235" s="201"/>
      <c r="I235" s="129"/>
      <c r="J235" s="198"/>
      <c r="K235" s="77"/>
      <c r="L235" s="77"/>
      <c r="M235" s="77"/>
      <c r="N235" s="199"/>
      <c r="O235" s="235"/>
      <c r="P235" s="367"/>
      <c r="Q235" s="367"/>
      <c r="R235" s="245" t="str">
        <f t="shared" si="22"/>
        <v/>
      </c>
      <c r="S235" s="238" t="str">
        <f t="shared" si="23"/>
        <v/>
      </c>
      <c r="T235" s="234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8.0" customHeight="1">
      <c r="A236" s="10"/>
      <c r="B236" s="213"/>
      <c r="C236" s="77"/>
      <c r="D236" s="77"/>
      <c r="E236" s="199"/>
      <c r="F236" s="357"/>
      <c r="G236" s="200"/>
      <c r="H236" s="201"/>
      <c r="I236" s="129"/>
      <c r="J236" s="198"/>
      <c r="K236" s="77"/>
      <c r="L236" s="77"/>
      <c r="M236" s="77"/>
      <c r="N236" s="199"/>
      <c r="O236" s="235"/>
      <c r="P236" s="367"/>
      <c r="Q236" s="367"/>
      <c r="R236" s="245" t="str">
        <f t="shared" si="22"/>
        <v/>
      </c>
      <c r="S236" s="238" t="str">
        <f t="shared" si="23"/>
        <v/>
      </c>
      <c r="T236" s="234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8.0" customHeight="1">
      <c r="A237" s="10"/>
      <c r="B237" s="213"/>
      <c r="C237" s="77"/>
      <c r="D237" s="77"/>
      <c r="E237" s="199"/>
      <c r="F237" s="357"/>
      <c r="G237" s="200"/>
      <c r="H237" s="201"/>
      <c r="I237" s="129"/>
      <c r="J237" s="198"/>
      <c r="K237" s="77"/>
      <c r="L237" s="77"/>
      <c r="M237" s="77"/>
      <c r="N237" s="199"/>
      <c r="O237" s="235"/>
      <c r="P237" s="367"/>
      <c r="Q237" s="367"/>
      <c r="R237" s="245" t="str">
        <f t="shared" si="22"/>
        <v/>
      </c>
      <c r="S237" s="238" t="str">
        <f t="shared" si="23"/>
        <v/>
      </c>
      <c r="T237" s="234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8.0" customHeight="1">
      <c r="A238" s="10"/>
      <c r="B238" s="213"/>
      <c r="C238" s="77"/>
      <c r="D238" s="77"/>
      <c r="E238" s="199"/>
      <c r="F238" s="357"/>
      <c r="G238" s="200"/>
      <c r="H238" s="201"/>
      <c r="I238" s="129"/>
      <c r="J238" s="198"/>
      <c r="K238" s="77"/>
      <c r="L238" s="77"/>
      <c r="M238" s="77"/>
      <c r="N238" s="199"/>
      <c r="O238" s="235"/>
      <c r="P238" s="367"/>
      <c r="Q238" s="367"/>
      <c r="R238" s="245" t="str">
        <f t="shared" si="22"/>
        <v/>
      </c>
      <c r="S238" s="238" t="str">
        <f t="shared" si="23"/>
        <v/>
      </c>
      <c r="T238" s="234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8.0" customHeight="1">
      <c r="A239" s="10"/>
      <c r="B239" s="213"/>
      <c r="C239" s="77"/>
      <c r="D239" s="77"/>
      <c r="E239" s="199"/>
      <c r="F239" s="357"/>
      <c r="G239" s="200"/>
      <c r="H239" s="201"/>
      <c r="I239" s="129"/>
      <c r="J239" s="198"/>
      <c r="K239" s="77"/>
      <c r="L239" s="77"/>
      <c r="M239" s="77"/>
      <c r="N239" s="199"/>
      <c r="O239" s="235"/>
      <c r="P239" s="367"/>
      <c r="Q239" s="367"/>
      <c r="R239" s="245" t="str">
        <f t="shared" si="22"/>
        <v/>
      </c>
      <c r="S239" s="238" t="str">
        <f t="shared" si="23"/>
        <v/>
      </c>
      <c r="T239" s="234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8.0" customHeight="1">
      <c r="A240" s="10"/>
      <c r="B240" s="213"/>
      <c r="C240" s="77"/>
      <c r="D240" s="77"/>
      <c r="E240" s="199"/>
      <c r="F240" s="357"/>
      <c r="G240" s="200"/>
      <c r="H240" s="201"/>
      <c r="I240" s="129"/>
      <c r="J240" s="198"/>
      <c r="K240" s="77"/>
      <c r="L240" s="77"/>
      <c r="M240" s="77"/>
      <c r="N240" s="199"/>
      <c r="O240" s="235"/>
      <c r="P240" s="367"/>
      <c r="Q240" s="367"/>
      <c r="R240" s="245" t="str">
        <f t="shared" si="22"/>
        <v/>
      </c>
      <c r="S240" s="238" t="str">
        <f t="shared" si="23"/>
        <v/>
      </c>
      <c r="T240" s="234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8.0" customHeight="1">
      <c r="A241" s="10"/>
      <c r="B241" s="213"/>
      <c r="C241" s="77"/>
      <c r="D241" s="77"/>
      <c r="E241" s="199"/>
      <c r="F241" s="357"/>
      <c r="G241" s="200"/>
      <c r="H241" s="201"/>
      <c r="I241" s="129"/>
      <c r="J241" s="198"/>
      <c r="K241" s="77"/>
      <c r="L241" s="77"/>
      <c r="M241" s="77"/>
      <c r="N241" s="199"/>
      <c r="O241" s="235"/>
      <c r="P241" s="367"/>
      <c r="Q241" s="367"/>
      <c r="R241" s="245" t="str">
        <f t="shared" si="22"/>
        <v/>
      </c>
      <c r="S241" s="238" t="str">
        <f t="shared" si="23"/>
        <v/>
      </c>
      <c r="T241" s="234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8.0" customHeight="1">
      <c r="A242" s="10"/>
      <c r="B242" s="213"/>
      <c r="C242" s="77"/>
      <c r="D242" s="77"/>
      <c r="E242" s="199"/>
      <c r="F242" s="357"/>
      <c r="G242" s="200"/>
      <c r="H242" s="201"/>
      <c r="I242" s="129"/>
      <c r="J242" s="198"/>
      <c r="K242" s="77"/>
      <c r="L242" s="77"/>
      <c r="M242" s="77"/>
      <c r="N242" s="199"/>
      <c r="O242" s="235"/>
      <c r="P242" s="367"/>
      <c r="Q242" s="367"/>
      <c r="R242" s="245" t="str">
        <f t="shared" si="22"/>
        <v/>
      </c>
      <c r="S242" s="238" t="str">
        <f t="shared" si="23"/>
        <v/>
      </c>
      <c r="T242" s="234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8.0" customHeight="1">
      <c r="A243" s="10"/>
      <c r="B243" s="213"/>
      <c r="C243" s="77"/>
      <c r="D243" s="77"/>
      <c r="E243" s="199"/>
      <c r="F243" s="357"/>
      <c r="G243" s="200"/>
      <c r="H243" s="201"/>
      <c r="I243" s="129"/>
      <c r="J243" s="198"/>
      <c r="K243" s="77"/>
      <c r="L243" s="77"/>
      <c r="M243" s="77"/>
      <c r="N243" s="199"/>
      <c r="O243" s="235"/>
      <c r="P243" s="367"/>
      <c r="Q243" s="367"/>
      <c r="R243" s="245" t="str">
        <f t="shared" si="22"/>
        <v/>
      </c>
      <c r="S243" s="238" t="str">
        <f t="shared" si="23"/>
        <v/>
      </c>
      <c r="T243" s="234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8.0" customHeight="1">
      <c r="A244" s="10"/>
      <c r="B244" s="213"/>
      <c r="C244" s="77"/>
      <c r="D244" s="77"/>
      <c r="E244" s="199"/>
      <c r="F244" s="357"/>
      <c r="G244" s="200"/>
      <c r="H244" s="201"/>
      <c r="I244" s="129"/>
      <c r="J244" s="198"/>
      <c r="K244" s="77"/>
      <c r="L244" s="77"/>
      <c r="M244" s="77"/>
      <c r="N244" s="199"/>
      <c r="O244" s="235"/>
      <c r="P244" s="367"/>
      <c r="Q244" s="367"/>
      <c r="R244" s="245" t="str">
        <f t="shared" si="22"/>
        <v/>
      </c>
      <c r="S244" s="238" t="str">
        <f t="shared" si="23"/>
        <v/>
      </c>
      <c r="T244" s="234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8.0" customHeight="1">
      <c r="A245" s="10"/>
      <c r="B245" s="213"/>
      <c r="C245" s="77"/>
      <c r="D245" s="77"/>
      <c r="E245" s="199"/>
      <c r="F245" s="357"/>
      <c r="G245" s="200"/>
      <c r="H245" s="201"/>
      <c r="I245" s="129"/>
      <c r="J245" s="198"/>
      <c r="K245" s="77"/>
      <c r="L245" s="77"/>
      <c r="M245" s="77"/>
      <c r="N245" s="199"/>
      <c r="O245" s="235"/>
      <c r="P245" s="367"/>
      <c r="Q245" s="367"/>
      <c r="R245" s="245" t="str">
        <f t="shared" si="22"/>
        <v/>
      </c>
      <c r="S245" s="238" t="str">
        <f t="shared" si="23"/>
        <v/>
      </c>
      <c r="T245" s="234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8.0" customHeight="1">
      <c r="A246" s="10"/>
      <c r="B246" s="213"/>
      <c r="C246" s="77"/>
      <c r="D246" s="77"/>
      <c r="E246" s="199"/>
      <c r="F246" s="357"/>
      <c r="G246" s="200"/>
      <c r="H246" s="201"/>
      <c r="I246" s="129"/>
      <c r="J246" s="198"/>
      <c r="K246" s="77"/>
      <c r="L246" s="77"/>
      <c r="M246" s="77"/>
      <c r="N246" s="199"/>
      <c r="O246" s="235"/>
      <c r="P246" s="367"/>
      <c r="Q246" s="367"/>
      <c r="R246" s="245" t="str">
        <f t="shared" si="22"/>
        <v/>
      </c>
      <c r="S246" s="238" t="str">
        <f t="shared" si="23"/>
        <v/>
      </c>
      <c r="T246" s="234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8.0" customHeight="1">
      <c r="A247" s="10"/>
      <c r="B247" s="213"/>
      <c r="C247" s="77"/>
      <c r="D247" s="77"/>
      <c r="E247" s="199"/>
      <c r="F247" s="357"/>
      <c r="G247" s="200"/>
      <c r="H247" s="201"/>
      <c r="I247" s="129"/>
      <c r="J247" s="198"/>
      <c r="K247" s="77"/>
      <c r="L247" s="77"/>
      <c r="M247" s="77"/>
      <c r="N247" s="199"/>
      <c r="O247" s="235"/>
      <c r="P247" s="367"/>
      <c r="Q247" s="367"/>
      <c r="R247" s="245" t="str">
        <f t="shared" si="22"/>
        <v/>
      </c>
      <c r="S247" s="238" t="str">
        <f t="shared" si="23"/>
        <v/>
      </c>
      <c r="T247" s="234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8.0" customHeight="1">
      <c r="A248" s="10"/>
      <c r="B248" s="213"/>
      <c r="C248" s="77"/>
      <c r="D248" s="77"/>
      <c r="E248" s="199"/>
      <c r="F248" s="357"/>
      <c r="G248" s="200"/>
      <c r="H248" s="201"/>
      <c r="I248" s="129"/>
      <c r="J248" s="198"/>
      <c r="K248" s="77"/>
      <c r="L248" s="77"/>
      <c r="M248" s="77"/>
      <c r="N248" s="199"/>
      <c r="O248" s="235"/>
      <c r="P248" s="367"/>
      <c r="Q248" s="367"/>
      <c r="R248" s="245" t="str">
        <f t="shared" si="22"/>
        <v/>
      </c>
      <c r="S248" s="238" t="str">
        <f t="shared" si="23"/>
        <v/>
      </c>
      <c r="T248" s="234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8.0" customHeight="1">
      <c r="A249" s="10"/>
      <c r="B249" s="213"/>
      <c r="C249" s="77"/>
      <c r="D249" s="77"/>
      <c r="E249" s="199"/>
      <c r="F249" s="357"/>
      <c r="G249" s="200"/>
      <c r="H249" s="201"/>
      <c r="I249" s="129"/>
      <c r="J249" s="198"/>
      <c r="K249" s="77"/>
      <c r="L249" s="77"/>
      <c r="M249" s="77"/>
      <c r="N249" s="199"/>
      <c r="O249" s="235"/>
      <c r="P249" s="367"/>
      <c r="Q249" s="367"/>
      <c r="R249" s="245" t="str">
        <f t="shared" si="22"/>
        <v/>
      </c>
      <c r="S249" s="238" t="str">
        <f t="shared" si="23"/>
        <v/>
      </c>
      <c r="T249" s="234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8.0" customHeight="1">
      <c r="A250" s="10"/>
      <c r="B250" s="213"/>
      <c r="C250" s="77"/>
      <c r="D250" s="77"/>
      <c r="E250" s="199"/>
      <c r="F250" s="357"/>
      <c r="G250" s="200"/>
      <c r="H250" s="201"/>
      <c r="I250" s="129"/>
      <c r="J250" s="198"/>
      <c r="K250" s="77"/>
      <c r="L250" s="77"/>
      <c r="M250" s="77"/>
      <c r="N250" s="199"/>
      <c r="O250" s="235"/>
      <c r="P250" s="367"/>
      <c r="Q250" s="367"/>
      <c r="R250" s="245" t="str">
        <f t="shared" si="22"/>
        <v/>
      </c>
      <c r="S250" s="238" t="str">
        <f t="shared" si="23"/>
        <v/>
      </c>
      <c r="T250" s="234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8.0" customHeight="1">
      <c r="A251" s="10"/>
      <c r="B251" s="213"/>
      <c r="C251" s="77"/>
      <c r="D251" s="77"/>
      <c r="E251" s="199"/>
      <c r="F251" s="357"/>
      <c r="G251" s="200"/>
      <c r="H251" s="201"/>
      <c r="I251" s="129"/>
      <c r="J251" s="198"/>
      <c r="K251" s="77"/>
      <c r="L251" s="77"/>
      <c r="M251" s="77"/>
      <c r="N251" s="199"/>
      <c r="O251" s="235"/>
      <c r="P251" s="367"/>
      <c r="Q251" s="367"/>
      <c r="R251" s="245" t="str">
        <f t="shared" si="22"/>
        <v/>
      </c>
      <c r="S251" s="238" t="str">
        <f t="shared" si="23"/>
        <v/>
      </c>
      <c r="T251" s="234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8.0" customHeight="1">
      <c r="A252" s="10"/>
      <c r="B252" s="213"/>
      <c r="C252" s="77"/>
      <c r="D252" s="77"/>
      <c r="E252" s="199"/>
      <c r="F252" s="357"/>
      <c r="G252" s="200"/>
      <c r="H252" s="201"/>
      <c r="I252" s="129"/>
      <c r="J252" s="198"/>
      <c r="K252" s="77"/>
      <c r="L252" s="77"/>
      <c r="M252" s="77"/>
      <c r="N252" s="199"/>
      <c r="O252" s="235"/>
      <c r="P252" s="367"/>
      <c r="Q252" s="367"/>
      <c r="R252" s="245" t="str">
        <f t="shared" si="22"/>
        <v/>
      </c>
      <c r="S252" s="238" t="str">
        <f t="shared" si="23"/>
        <v/>
      </c>
      <c r="T252" s="234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8.0" customHeight="1">
      <c r="A253" s="10"/>
      <c r="B253" s="213"/>
      <c r="C253" s="77"/>
      <c r="D253" s="77"/>
      <c r="E253" s="199"/>
      <c r="F253" s="357"/>
      <c r="G253" s="200"/>
      <c r="H253" s="201"/>
      <c r="I253" s="129"/>
      <c r="J253" s="198"/>
      <c r="K253" s="77"/>
      <c r="L253" s="77"/>
      <c r="M253" s="77"/>
      <c r="N253" s="199"/>
      <c r="O253" s="235"/>
      <c r="P253" s="367"/>
      <c r="Q253" s="367"/>
      <c r="R253" s="245" t="str">
        <f t="shared" si="22"/>
        <v/>
      </c>
      <c r="S253" s="238" t="str">
        <f t="shared" si="23"/>
        <v/>
      </c>
      <c r="T253" s="234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8.0" customHeight="1">
      <c r="A254" s="10"/>
      <c r="B254" s="213"/>
      <c r="C254" s="77"/>
      <c r="D254" s="77"/>
      <c r="E254" s="199"/>
      <c r="F254" s="357"/>
      <c r="G254" s="200"/>
      <c r="H254" s="201"/>
      <c r="I254" s="129"/>
      <c r="J254" s="198"/>
      <c r="K254" s="77"/>
      <c r="L254" s="77"/>
      <c r="M254" s="77"/>
      <c r="N254" s="199"/>
      <c r="O254" s="235"/>
      <c r="P254" s="367"/>
      <c r="Q254" s="367"/>
      <c r="R254" s="245" t="str">
        <f t="shared" si="22"/>
        <v/>
      </c>
      <c r="S254" s="238" t="str">
        <f t="shared" si="23"/>
        <v/>
      </c>
      <c r="T254" s="234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8.0" customHeight="1">
      <c r="A255" s="10"/>
      <c r="B255" s="213"/>
      <c r="C255" s="77"/>
      <c r="D255" s="77"/>
      <c r="E255" s="199"/>
      <c r="F255" s="357"/>
      <c r="G255" s="200"/>
      <c r="H255" s="201"/>
      <c r="I255" s="129"/>
      <c r="J255" s="198"/>
      <c r="K255" s="77"/>
      <c r="L255" s="77"/>
      <c r="M255" s="77"/>
      <c r="N255" s="199"/>
      <c r="O255" s="235"/>
      <c r="P255" s="367"/>
      <c r="Q255" s="367"/>
      <c r="R255" s="245" t="str">
        <f t="shared" si="22"/>
        <v/>
      </c>
      <c r="S255" s="238" t="str">
        <f t="shared" si="23"/>
        <v/>
      </c>
      <c r="T255" s="234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8.0" customHeight="1">
      <c r="A256" s="10"/>
      <c r="B256" s="213"/>
      <c r="C256" s="77"/>
      <c r="D256" s="77"/>
      <c r="E256" s="199"/>
      <c r="F256" s="357"/>
      <c r="G256" s="200"/>
      <c r="H256" s="201"/>
      <c r="I256" s="129"/>
      <c r="J256" s="198"/>
      <c r="K256" s="77"/>
      <c r="L256" s="77"/>
      <c r="M256" s="77"/>
      <c r="N256" s="199"/>
      <c r="O256" s="235"/>
      <c r="P256" s="367"/>
      <c r="Q256" s="367"/>
      <c r="R256" s="245" t="str">
        <f t="shared" si="22"/>
        <v/>
      </c>
      <c r="S256" s="238" t="str">
        <f t="shared" si="23"/>
        <v/>
      </c>
      <c r="T256" s="234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8.0" customHeight="1">
      <c r="A257" s="10"/>
      <c r="B257" s="213"/>
      <c r="C257" s="77"/>
      <c r="D257" s="77"/>
      <c r="E257" s="199"/>
      <c r="F257" s="357"/>
      <c r="G257" s="200"/>
      <c r="H257" s="201"/>
      <c r="I257" s="129"/>
      <c r="J257" s="198"/>
      <c r="K257" s="77"/>
      <c r="L257" s="77"/>
      <c r="M257" s="77"/>
      <c r="N257" s="199"/>
      <c r="O257" s="235"/>
      <c r="P257" s="367"/>
      <c r="Q257" s="367"/>
      <c r="R257" s="245" t="str">
        <f t="shared" si="22"/>
        <v/>
      </c>
      <c r="S257" s="238" t="str">
        <f t="shared" si="23"/>
        <v/>
      </c>
      <c r="T257" s="234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8.0" customHeight="1">
      <c r="A258" s="10"/>
      <c r="B258" s="213"/>
      <c r="C258" s="77"/>
      <c r="D258" s="77"/>
      <c r="E258" s="199"/>
      <c r="F258" s="357"/>
      <c r="G258" s="200"/>
      <c r="H258" s="201"/>
      <c r="I258" s="129"/>
      <c r="J258" s="198"/>
      <c r="K258" s="77"/>
      <c r="L258" s="77"/>
      <c r="M258" s="77"/>
      <c r="N258" s="199"/>
      <c r="O258" s="235"/>
      <c r="P258" s="367"/>
      <c r="Q258" s="367"/>
      <c r="R258" s="245" t="str">
        <f t="shared" si="22"/>
        <v/>
      </c>
      <c r="S258" s="238" t="str">
        <f t="shared" si="23"/>
        <v/>
      </c>
      <c r="T258" s="234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8.0" customHeight="1">
      <c r="A259" s="10"/>
      <c r="B259" s="213"/>
      <c r="C259" s="77"/>
      <c r="D259" s="77"/>
      <c r="E259" s="199"/>
      <c r="F259" s="357"/>
      <c r="G259" s="200"/>
      <c r="H259" s="201"/>
      <c r="I259" s="129"/>
      <c r="J259" s="198"/>
      <c r="K259" s="77"/>
      <c r="L259" s="77"/>
      <c r="M259" s="77"/>
      <c r="N259" s="199"/>
      <c r="O259" s="235"/>
      <c r="P259" s="367"/>
      <c r="Q259" s="367"/>
      <c r="R259" s="245" t="str">
        <f t="shared" si="22"/>
        <v/>
      </c>
      <c r="S259" s="238" t="str">
        <f t="shared" si="23"/>
        <v/>
      </c>
      <c r="T259" s="234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8.0" customHeight="1">
      <c r="A260" s="10"/>
      <c r="B260" s="213"/>
      <c r="C260" s="77"/>
      <c r="D260" s="77"/>
      <c r="E260" s="199"/>
      <c r="F260" s="357"/>
      <c r="G260" s="200"/>
      <c r="H260" s="201"/>
      <c r="I260" s="129"/>
      <c r="J260" s="198"/>
      <c r="K260" s="77"/>
      <c r="L260" s="77"/>
      <c r="M260" s="77"/>
      <c r="N260" s="199"/>
      <c r="O260" s="235"/>
      <c r="P260" s="367"/>
      <c r="Q260" s="367"/>
      <c r="R260" s="245" t="str">
        <f t="shared" si="22"/>
        <v/>
      </c>
      <c r="S260" s="238" t="str">
        <f t="shared" si="23"/>
        <v/>
      </c>
      <c r="T260" s="234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8.0" customHeight="1">
      <c r="A261" s="10"/>
      <c r="B261" s="213"/>
      <c r="C261" s="77"/>
      <c r="D261" s="77"/>
      <c r="E261" s="199"/>
      <c r="F261" s="357"/>
      <c r="G261" s="200"/>
      <c r="H261" s="201"/>
      <c r="I261" s="129"/>
      <c r="J261" s="198"/>
      <c r="K261" s="77"/>
      <c r="L261" s="77"/>
      <c r="M261" s="77"/>
      <c r="N261" s="199"/>
      <c r="O261" s="235"/>
      <c r="P261" s="367"/>
      <c r="Q261" s="367"/>
      <c r="R261" s="245" t="str">
        <f t="shared" si="22"/>
        <v/>
      </c>
      <c r="S261" s="238" t="str">
        <f t="shared" si="23"/>
        <v/>
      </c>
      <c r="T261" s="234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8.0" customHeight="1">
      <c r="A262" s="10"/>
      <c r="B262" s="213"/>
      <c r="C262" s="77"/>
      <c r="D262" s="77"/>
      <c r="E262" s="199"/>
      <c r="F262" s="357"/>
      <c r="G262" s="200"/>
      <c r="H262" s="201"/>
      <c r="I262" s="129"/>
      <c r="J262" s="198"/>
      <c r="K262" s="77"/>
      <c r="L262" s="77"/>
      <c r="M262" s="77"/>
      <c r="N262" s="199"/>
      <c r="O262" s="235"/>
      <c r="P262" s="367"/>
      <c r="Q262" s="367"/>
      <c r="R262" s="245" t="str">
        <f t="shared" si="22"/>
        <v/>
      </c>
      <c r="S262" s="238" t="str">
        <f t="shared" si="23"/>
        <v/>
      </c>
      <c r="T262" s="234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8.0" customHeight="1">
      <c r="A263" s="10"/>
      <c r="B263" s="213"/>
      <c r="C263" s="77"/>
      <c r="D263" s="77"/>
      <c r="E263" s="199"/>
      <c r="F263" s="357"/>
      <c r="G263" s="200"/>
      <c r="H263" s="201"/>
      <c r="I263" s="129"/>
      <c r="J263" s="198"/>
      <c r="K263" s="77"/>
      <c r="L263" s="77"/>
      <c r="M263" s="77"/>
      <c r="N263" s="199"/>
      <c r="O263" s="235"/>
      <c r="P263" s="367"/>
      <c r="Q263" s="367"/>
      <c r="R263" s="245" t="str">
        <f t="shared" si="22"/>
        <v/>
      </c>
      <c r="S263" s="238" t="str">
        <f t="shared" si="23"/>
        <v/>
      </c>
      <c r="T263" s="234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8.0" customHeight="1">
      <c r="A264" s="10"/>
      <c r="B264" s="213"/>
      <c r="C264" s="77"/>
      <c r="D264" s="77"/>
      <c r="E264" s="199"/>
      <c r="F264" s="357"/>
      <c r="G264" s="200"/>
      <c r="H264" s="201"/>
      <c r="I264" s="129"/>
      <c r="J264" s="198"/>
      <c r="K264" s="77"/>
      <c r="L264" s="77"/>
      <c r="M264" s="77"/>
      <c r="N264" s="199"/>
      <c r="O264" s="235"/>
      <c r="P264" s="367"/>
      <c r="Q264" s="367"/>
      <c r="R264" s="245" t="str">
        <f t="shared" si="22"/>
        <v/>
      </c>
      <c r="S264" s="238" t="str">
        <f t="shared" si="23"/>
        <v/>
      </c>
      <c r="T264" s="234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8.0" customHeight="1">
      <c r="A265" s="10"/>
      <c r="B265" s="213"/>
      <c r="C265" s="77"/>
      <c r="D265" s="77"/>
      <c r="E265" s="199"/>
      <c r="F265" s="357"/>
      <c r="G265" s="200"/>
      <c r="H265" s="201"/>
      <c r="I265" s="129"/>
      <c r="J265" s="198"/>
      <c r="K265" s="77"/>
      <c r="L265" s="77"/>
      <c r="M265" s="77"/>
      <c r="N265" s="199"/>
      <c r="O265" s="235"/>
      <c r="P265" s="367"/>
      <c r="Q265" s="367"/>
      <c r="R265" s="245" t="str">
        <f t="shared" si="22"/>
        <v/>
      </c>
      <c r="S265" s="238" t="str">
        <f t="shared" si="23"/>
        <v/>
      </c>
      <c r="T265" s="234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8.0" customHeight="1">
      <c r="A266" s="10"/>
      <c r="B266" s="213"/>
      <c r="C266" s="77"/>
      <c r="D266" s="77"/>
      <c r="E266" s="199"/>
      <c r="F266" s="357"/>
      <c r="G266" s="200"/>
      <c r="H266" s="201"/>
      <c r="I266" s="129"/>
      <c r="J266" s="198"/>
      <c r="K266" s="77"/>
      <c r="L266" s="77"/>
      <c r="M266" s="77"/>
      <c r="N266" s="199"/>
      <c r="O266" s="235"/>
      <c r="P266" s="367"/>
      <c r="Q266" s="367"/>
      <c r="R266" s="245" t="str">
        <f t="shared" si="22"/>
        <v/>
      </c>
      <c r="S266" s="238" t="str">
        <f t="shared" si="23"/>
        <v/>
      </c>
      <c r="T266" s="234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8.0" customHeight="1">
      <c r="A267" s="10"/>
      <c r="B267" s="213"/>
      <c r="C267" s="77"/>
      <c r="D267" s="77"/>
      <c r="E267" s="199"/>
      <c r="F267" s="357"/>
      <c r="G267" s="200"/>
      <c r="H267" s="201"/>
      <c r="I267" s="129"/>
      <c r="J267" s="198"/>
      <c r="K267" s="77"/>
      <c r="L267" s="77"/>
      <c r="M267" s="77"/>
      <c r="N267" s="199"/>
      <c r="O267" s="235"/>
      <c r="P267" s="367"/>
      <c r="Q267" s="367"/>
      <c r="R267" s="245" t="str">
        <f t="shared" si="22"/>
        <v/>
      </c>
      <c r="S267" s="238" t="str">
        <f t="shared" si="23"/>
        <v/>
      </c>
      <c r="T267" s="234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8.0" customHeight="1">
      <c r="A268" s="10"/>
      <c r="B268" s="213"/>
      <c r="C268" s="77"/>
      <c r="D268" s="77"/>
      <c r="E268" s="199"/>
      <c r="F268" s="357"/>
      <c r="G268" s="200"/>
      <c r="H268" s="201"/>
      <c r="I268" s="129"/>
      <c r="J268" s="198"/>
      <c r="K268" s="77"/>
      <c r="L268" s="77"/>
      <c r="M268" s="77"/>
      <c r="N268" s="199"/>
      <c r="O268" s="235"/>
      <c r="P268" s="367"/>
      <c r="Q268" s="367"/>
      <c r="R268" s="245" t="str">
        <f t="shared" si="22"/>
        <v/>
      </c>
      <c r="S268" s="238" t="str">
        <f t="shared" si="23"/>
        <v/>
      </c>
      <c r="T268" s="234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8.0" customHeight="1">
      <c r="A269" s="10"/>
      <c r="B269" s="213"/>
      <c r="C269" s="77"/>
      <c r="D269" s="77"/>
      <c r="E269" s="199"/>
      <c r="F269" s="357"/>
      <c r="G269" s="200"/>
      <c r="H269" s="201"/>
      <c r="I269" s="129"/>
      <c r="J269" s="198"/>
      <c r="K269" s="77"/>
      <c r="L269" s="77"/>
      <c r="M269" s="77"/>
      <c r="N269" s="199"/>
      <c r="O269" s="235"/>
      <c r="P269" s="367"/>
      <c r="Q269" s="367"/>
      <c r="R269" s="245" t="str">
        <f t="shared" si="22"/>
        <v/>
      </c>
      <c r="S269" s="238" t="str">
        <f t="shared" si="23"/>
        <v/>
      </c>
      <c r="T269" s="234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8.0" customHeight="1">
      <c r="A270" s="10"/>
      <c r="B270" s="213"/>
      <c r="C270" s="77"/>
      <c r="D270" s="77"/>
      <c r="E270" s="199"/>
      <c r="F270" s="357"/>
      <c r="G270" s="200"/>
      <c r="H270" s="201"/>
      <c r="I270" s="129"/>
      <c r="J270" s="198"/>
      <c r="K270" s="77"/>
      <c r="L270" s="77"/>
      <c r="M270" s="77"/>
      <c r="N270" s="199"/>
      <c r="O270" s="235"/>
      <c r="P270" s="367"/>
      <c r="Q270" s="367"/>
      <c r="R270" s="245" t="str">
        <f t="shared" si="22"/>
        <v/>
      </c>
      <c r="S270" s="238" t="str">
        <f t="shared" si="23"/>
        <v/>
      </c>
      <c r="T270" s="234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8.0" customHeight="1">
      <c r="A271" s="10"/>
      <c r="B271" s="213"/>
      <c r="C271" s="77"/>
      <c r="D271" s="77"/>
      <c r="E271" s="199"/>
      <c r="F271" s="357"/>
      <c r="G271" s="200"/>
      <c r="H271" s="201"/>
      <c r="I271" s="129"/>
      <c r="J271" s="198"/>
      <c r="K271" s="77"/>
      <c r="L271" s="77"/>
      <c r="M271" s="77"/>
      <c r="N271" s="199"/>
      <c r="O271" s="235"/>
      <c r="P271" s="367"/>
      <c r="Q271" s="367"/>
      <c r="R271" s="245" t="str">
        <f t="shared" si="22"/>
        <v/>
      </c>
      <c r="S271" s="238" t="str">
        <f t="shared" si="23"/>
        <v/>
      </c>
      <c r="T271" s="234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8.0" customHeight="1">
      <c r="A272" s="10"/>
      <c r="B272" s="213"/>
      <c r="C272" s="77"/>
      <c r="D272" s="77"/>
      <c r="E272" s="199"/>
      <c r="F272" s="357"/>
      <c r="G272" s="200"/>
      <c r="H272" s="201"/>
      <c r="I272" s="129"/>
      <c r="J272" s="198"/>
      <c r="K272" s="77"/>
      <c r="L272" s="77"/>
      <c r="M272" s="77"/>
      <c r="N272" s="199"/>
      <c r="O272" s="235"/>
      <c r="P272" s="367"/>
      <c r="Q272" s="367"/>
      <c r="R272" s="245" t="str">
        <f t="shared" si="22"/>
        <v/>
      </c>
      <c r="S272" s="238" t="str">
        <f t="shared" si="23"/>
        <v/>
      </c>
      <c r="T272" s="234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8.0" customHeight="1">
      <c r="A273" s="10"/>
      <c r="B273" s="213"/>
      <c r="C273" s="77"/>
      <c r="D273" s="77"/>
      <c r="E273" s="199"/>
      <c r="F273" s="357"/>
      <c r="G273" s="200"/>
      <c r="H273" s="201"/>
      <c r="I273" s="129"/>
      <c r="J273" s="198"/>
      <c r="K273" s="77"/>
      <c r="L273" s="77"/>
      <c r="M273" s="77"/>
      <c r="N273" s="199"/>
      <c r="O273" s="235"/>
      <c r="P273" s="367"/>
      <c r="Q273" s="367"/>
      <c r="R273" s="245" t="str">
        <f t="shared" si="22"/>
        <v/>
      </c>
      <c r="S273" s="238" t="str">
        <f t="shared" si="23"/>
        <v/>
      </c>
      <c r="T273" s="234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8.0" customHeight="1">
      <c r="A274" s="10"/>
      <c r="B274" s="213"/>
      <c r="C274" s="77"/>
      <c r="D274" s="77"/>
      <c r="E274" s="199"/>
      <c r="F274" s="357"/>
      <c r="G274" s="200"/>
      <c r="H274" s="201"/>
      <c r="I274" s="129"/>
      <c r="J274" s="198"/>
      <c r="K274" s="77"/>
      <c r="L274" s="77"/>
      <c r="M274" s="77"/>
      <c r="N274" s="199"/>
      <c r="O274" s="235"/>
      <c r="P274" s="367"/>
      <c r="Q274" s="367"/>
      <c r="R274" s="245" t="str">
        <f t="shared" si="22"/>
        <v/>
      </c>
      <c r="S274" s="238" t="str">
        <f t="shared" si="23"/>
        <v/>
      </c>
      <c r="T274" s="234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8.0" customHeight="1">
      <c r="A275" s="10"/>
      <c r="B275" s="213"/>
      <c r="C275" s="77"/>
      <c r="D275" s="77"/>
      <c r="E275" s="199"/>
      <c r="F275" s="357"/>
      <c r="G275" s="200"/>
      <c r="H275" s="201"/>
      <c r="I275" s="129"/>
      <c r="J275" s="198"/>
      <c r="K275" s="77"/>
      <c r="L275" s="77"/>
      <c r="M275" s="77"/>
      <c r="N275" s="199"/>
      <c r="O275" s="235"/>
      <c r="P275" s="367"/>
      <c r="Q275" s="367"/>
      <c r="R275" s="245" t="str">
        <f t="shared" si="22"/>
        <v/>
      </c>
      <c r="S275" s="238" t="str">
        <f t="shared" si="23"/>
        <v/>
      </c>
      <c r="T275" s="234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8.0" customHeight="1">
      <c r="A276" s="10"/>
      <c r="B276" s="213"/>
      <c r="C276" s="77"/>
      <c r="D276" s="77"/>
      <c r="E276" s="199"/>
      <c r="F276" s="357"/>
      <c r="G276" s="200"/>
      <c r="H276" s="201"/>
      <c r="I276" s="129"/>
      <c r="J276" s="198"/>
      <c r="K276" s="77"/>
      <c r="L276" s="77"/>
      <c r="M276" s="77"/>
      <c r="N276" s="199"/>
      <c r="O276" s="235"/>
      <c r="P276" s="367"/>
      <c r="Q276" s="367"/>
      <c r="R276" s="245" t="str">
        <f t="shared" si="22"/>
        <v/>
      </c>
      <c r="S276" s="238" t="str">
        <f t="shared" si="23"/>
        <v/>
      </c>
      <c r="T276" s="234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8.0" customHeight="1">
      <c r="A277" s="10"/>
      <c r="B277" s="213"/>
      <c r="C277" s="77"/>
      <c r="D277" s="77"/>
      <c r="E277" s="199"/>
      <c r="F277" s="357"/>
      <c r="G277" s="200"/>
      <c r="H277" s="201"/>
      <c r="I277" s="129"/>
      <c r="J277" s="198"/>
      <c r="K277" s="77"/>
      <c r="L277" s="77"/>
      <c r="M277" s="77"/>
      <c r="N277" s="199"/>
      <c r="O277" s="235"/>
      <c r="P277" s="367"/>
      <c r="Q277" s="367"/>
      <c r="R277" s="245" t="str">
        <f t="shared" si="22"/>
        <v/>
      </c>
      <c r="S277" s="238" t="str">
        <f t="shared" si="23"/>
        <v/>
      </c>
      <c r="T277" s="234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8.0" customHeight="1">
      <c r="A278" s="10"/>
      <c r="B278" s="213"/>
      <c r="C278" s="77"/>
      <c r="D278" s="77"/>
      <c r="E278" s="199"/>
      <c r="F278" s="357"/>
      <c r="G278" s="200"/>
      <c r="H278" s="201"/>
      <c r="I278" s="129"/>
      <c r="J278" s="198"/>
      <c r="K278" s="77"/>
      <c r="L278" s="77"/>
      <c r="M278" s="77"/>
      <c r="N278" s="199"/>
      <c r="O278" s="235"/>
      <c r="P278" s="367"/>
      <c r="Q278" s="367"/>
      <c r="R278" s="245" t="str">
        <f t="shared" si="22"/>
        <v/>
      </c>
      <c r="S278" s="238" t="str">
        <f t="shared" si="23"/>
        <v/>
      </c>
      <c r="T278" s="234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8.0" customHeight="1">
      <c r="A279" s="10"/>
      <c r="B279" s="213"/>
      <c r="C279" s="77"/>
      <c r="D279" s="77"/>
      <c r="E279" s="199"/>
      <c r="F279" s="357"/>
      <c r="G279" s="200"/>
      <c r="H279" s="201"/>
      <c r="I279" s="129"/>
      <c r="J279" s="198"/>
      <c r="K279" s="77"/>
      <c r="L279" s="77"/>
      <c r="M279" s="77"/>
      <c r="N279" s="199"/>
      <c r="O279" s="235"/>
      <c r="P279" s="367"/>
      <c r="Q279" s="367"/>
      <c r="R279" s="245" t="str">
        <f t="shared" si="22"/>
        <v/>
      </c>
      <c r="S279" s="238" t="str">
        <f t="shared" si="23"/>
        <v/>
      </c>
      <c r="T279" s="234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8.0" customHeight="1">
      <c r="A280" s="10"/>
      <c r="B280" s="213"/>
      <c r="C280" s="77"/>
      <c r="D280" s="77"/>
      <c r="E280" s="199"/>
      <c r="F280" s="357"/>
      <c r="G280" s="200"/>
      <c r="H280" s="201"/>
      <c r="I280" s="129"/>
      <c r="J280" s="198"/>
      <c r="K280" s="77"/>
      <c r="L280" s="77"/>
      <c r="M280" s="77"/>
      <c r="N280" s="199"/>
      <c r="O280" s="235"/>
      <c r="P280" s="367"/>
      <c r="Q280" s="367"/>
      <c r="R280" s="245" t="str">
        <f t="shared" si="22"/>
        <v/>
      </c>
      <c r="S280" s="238" t="str">
        <f t="shared" si="23"/>
        <v/>
      </c>
      <c r="T280" s="234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8.0" customHeight="1">
      <c r="A281" s="10"/>
      <c r="B281" s="213"/>
      <c r="C281" s="77"/>
      <c r="D281" s="77"/>
      <c r="E281" s="199"/>
      <c r="F281" s="357"/>
      <c r="G281" s="200"/>
      <c r="H281" s="201"/>
      <c r="I281" s="129"/>
      <c r="J281" s="198"/>
      <c r="K281" s="77"/>
      <c r="L281" s="77"/>
      <c r="M281" s="77"/>
      <c r="N281" s="199"/>
      <c r="O281" s="235"/>
      <c r="P281" s="367"/>
      <c r="Q281" s="367"/>
      <c r="R281" s="245" t="str">
        <f t="shared" si="22"/>
        <v/>
      </c>
      <c r="S281" s="238" t="str">
        <f t="shared" si="23"/>
        <v/>
      </c>
      <c r="T281" s="234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8.0" customHeight="1">
      <c r="A282" s="10"/>
      <c r="B282" s="213"/>
      <c r="C282" s="77"/>
      <c r="D282" s="77"/>
      <c r="E282" s="199"/>
      <c r="F282" s="357"/>
      <c r="G282" s="200"/>
      <c r="H282" s="201"/>
      <c r="I282" s="129"/>
      <c r="J282" s="198"/>
      <c r="K282" s="77"/>
      <c r="L282" s="77"/>
      <c r="M282" s="77"/>
      <c r="N282" s="199"/>
      <c r="O282" s="235"/>
      <c r="P282" s="367"/>
      <c r="Q282" s="367"/>
      <c r="R282" s="245" t="str">
        <f t="shared" si="22"/>
        <v/>
      </c>
      <c r="S282" s="238" t="str">
        <f t="shared" si="23"/>
        <v/>
      </c>
      <c r="T282" s="234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8.0" customHeight="1">
      <c r="A283" s="10"/>
      <c r="B283" s="213"/>
      <c r="C283" s="77"/>
      <c r="D283" s="77"/>
      <c r="E283" s="199"/>
      <c r="F283" s="357"/>
      <c r="G283" s="200"/>
      <c r="H283" s="201"/>
      <c r="I283" s="129"/>
      <c r="J283" s="198"/>
      <c r="K283" s="77"/>
      <c r="L283" s="77"/>
      <c r="M283" s="77"/>
      <c r="N283" s="199"/>
      <c r="O283" s="235"/>
      <c r="P283" s="367"/>
      <c r="Q283" s="367"/>
      <c r="R283" s="245" t="str">
        <f t="shared" si="22"/>
        <v/>
      </c>
      <c r="S283" s="238" t="str">
        <f t="shared" si="23"/>
        <v/>
      </c>
      <c r="T283" s="234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8.0" customHeight="1">
      <c r="A284" s="10"/>
      <c r="B284" s="213"/>
      <c r="C284" s="77"/>
      <c r="D284" s="77"/>
      <c r="E284" s="199"/>
      <c r="F284" s="357"/>
      <c r="G284" s="200"/>
      <c r="H284" s="201"/>
      <c r="I284" s="129"/>
      <c r="J284" s="198"/>
      <c r="K284" s="77"/>
      <c r="L284" s="77"/>
      <c r="M284" s="77"/>
      <c r="N284" s="199"/>
      <c r="O284" s="235"/>
      <c r="P284" s="367"/>
      <c r="Q284" s="367"/>
      <c r="R284" s="245" t="str">
        <f t="shared" si="22"/>
        <v/>
      </c>
      <c r="S284" s="238" t="str">
        <f t="shared" si="23"/>
        <v/>
      </c>
      <c r="T284" s="234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8.0" customHeight="1">
      <c r="A285" s="10"/>
      <c r="B285" s="213"/>
      <c r="C285" s="77"/>
      <c r="D285" s="77"/>
      <c r="E285" s="199"/>
      <c r="F285" s="357"/>
      <c r="G285" s="200"/>
      <c r="H285" s="201"/>
      <c r="I285" s="129"/>
      <c r="J285" s="198"/>
      <c r="K285" s="77"/>
      <c r="L285" s="77"/>
      <c r="M285" s="77"/>
      <c r="N285" s="199"/>
      <c r="O285" s="235"/>
      <c r="P285" s="367"/>
      <c r="Q285" s="367"/>
      <c r="R285" s="245" t="str">
        <f t="shared" si="22"/>
        <v/>
      </c>
      <c r="S285" s="238" t="str">
        <f t="shared" si="23"/>
        <v/>
      </c>
      <c r="T285" s="234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8.0" customHeight="1">
      <c r="A286" s="10"/>
      <c r="B286" s="213"/>
      <c r="C286" s="77"/>
      <c r="D286" s="77"/>
      <c r="E286" s="199"/>
      <c r="F286" s="357"/>
      <c r="G286" s="200"/>
      <c r="H286" s="201"/>
      <c r="I286" s="129"/>
      <c r="J286" s="198"/>
      <c r="K286" s="77"/>
      <c r="L286" s="77"/>
      <c r="M286" s="77"/>
      <c r="N286" s="199"/>
      <c r="O286" s="235"/>
      <c r="P286" s="367"/>
      <c r="Q286" s="367"/>
      <c r="R286" s="245" t="str">
        <f t="shared" si="22"/>
        <v/>
      </c>
      <c r="S286" s="238" t="str">
        <f t="shared" si="23"/>
        <v/>
      </c>
      <c r="T286" s="234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8.0" customHeight="1">
      <c r="A287" s="10"/>
      <c r="B287" s="213"/>
      <c r="C287" s="77"/>
      <c r="D287" s="77"/>
      <c r="E287" s="199"/>
      <c r="F287" s="357"/>
      <c r="G287" s="200"/>
      <c r="H287" s="201"/>
      <c r="I287" s="129"/>
      <c r="J287" s="198"/>
      <c r="K287" s="77"/>
      <c r="L287" s="77"/>
      <c r="M287" s="77"/>
      <c r="N287" s="199"/>
      <c r="O287" s="235"/>
      <c r="P287" s="367"/>
      <c r="Q287" s="367"/>
      <c r="R287" s="245" t="str">
        <f t="shared" si="22"/>
        <v/>
      </c>
      <c r="S287" s="238" t="str">
        <f t="shared" si="23"/>
        <v/>
      </c>
      <c r="T287" s="234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8.0" customHeight="1">
      <c r="A288" s="10"/>
      <c r="B288" s="213"/>
      <c r="C288" s="77"/>
      <c r="D288" s="77"/>
      <c r="E288" s="199"/>
      <c r="F288" s="357"/>
      <c r="G288" s="200"/>
      <c r="H288" s="201"/>
      <c r="I288" s="129"/>
      <c r="J288" s="198"/>
      <c r="K288" s="77"/>
      <c r="L288" s="77"/>
      <c r="M288" s="77"/>
      <c r="N288" s="199"/>
      <c r="O288" s="235"/>
      <c r="P288" s="367"/>
      <c r="Q288" s="367"/>
      <c r="R288" s="245" t="str">
        <f t="shared" si="22"/>
        <v/>
      </c>
      <c r="S288" s="238" t="str">
        <f t="shared" si="23"/>
        <v/>
      </c>
      <c r="T288" s="234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8.0" customHeight="1">
      <c r="A289" s="10"/>
      <c r="B289" s="213"/>
      <c r="C289" s="77"/>
      <c r="D289" s="77"/>
      <c r="E289" s="199"/>
      <c r="F289" s="357"/>
      <c r="G289" s="200"/>
      <c r="H289" s="201"/>
      <c r="I289" s="129"/>
      <c r="J289" s="198"/>
      <c r="K289" s="77"/>
      <c r="L289" s="77"/>
      <c r="M289" s="77"/>
      <c r="N289" s="199"/>
      <c r="O289" s="235"/>
      <c r="P289" s="367"/>
      <c r="Q289" s="367"/>
      <c r="R289" s="245" t="str">
        <f t="shared" si="22"/>
        <v/>
      </c>
      <c r="S289" s="238" t="str">
        <f t="shared" si="23"/>
        <v/>
      </c>
      <c r="T289" s="234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8.0" customHeight="1">
      <c r="A290" s="10"/>
      <c r="B290" s="213"/>
      <c r="C290" s="77"/>
      <c r="D290" s="77"/>
      <c r="E290" s="199"/>
      <c r="F290" s="357"/>
      <c r="G290" s="200"/>
      <c r="H290" s="201"/>
      <c r="I290" s="129"/>
      <c r="J290" s="198"/>
      <c r="K290" s="77"/>
      <c r="L290" s="77"/>
      <c r="M290" s="77"/>
      <c r="N290" s="199"/>
      <c r="O290" s="235"/>
      <c r="P290" s="367"/>
      <c r="Q290" s="367"/>
      <c r="R290" s="245" t="str">
        <f t="shared" si="22"/>
        <v/>
      </c>
      <c r="S290" s="238" t="str">
        <f t="shared" si="23"/>
        <v/>
      </c>
      <c r="T290" s="234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8.0" customHeight="1">
      <c r="A291" s="10"/>
      <c r="B291" s="213"/>
      <c r="C291" s="77"/>
      <c r="D291" s="77"/>
      <c r="E291" s="199"/>
      <c r="F291" s="357"/>
      <c r="G291" s="200"/>
      <c r="H291" s="201"/>
      <c r="I291" s="129"/>
      <c r="J291" s="198"/>
      <c r="K291" s="77"/>
      <c r="L291" s="77"/>
      <c r="M291" s="77"/>
      <c r="N291" s="199"/>
      <c r="O291" s="235"/>
      <c r="P291" s="367"/>
      <c r="Q291" s="367"/>
      <c r="R291" s="245" t="str">
        <f t="shared" si="22"/>
        <v/>
      </c>
      <c r="S291" s="238" t="str">
        <f t="shared" si="23"/>
        <v/>
      </c>
      <c r="T291" s="234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8.0" customHeight="1">
      <c r="A292" s="10"/>
      <c r="B292" s="213"/>
      <c r="C292" s="77"/>
      <c r="D292" s="77"/>
      <c r="E292" s="199"/>
      <c r="F292" s="357"/>
      <c r="G292" s="200"/>
      <c r="H292" s="201"/>
      <c r="I292" s="129"/>
      <c r="J292" s="198"/>
      <c r="K292" s="77"/>
      <c r="L292" s="77"/>
      <c r="M292" s="77"/>
      <c r="N292" s="199"/>
      <c r="O292" s="235"/>
      <c r="P292" s="367"/>
      <c r="Q292" s="367"/>
      <c r="R292" s="245" t="str">
        <f t="shared" si="22"/>
        <v/>
      </c>
      <c r="S292" s="238" t="str">
        <f t="shared" si="23"/>
        <v/>
      </c>
      <c r="T292" s="234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8.0" customHeight="1">
      <c r="A293" s="10"/>
      <c r="B293" s="213"/>
      <c r="C293" s="77"/>
      <c r="D293" s="77"/>
      <c r="E293" s="199"/>
      <c r="F293" s="357"/>
      <c r="G293" s="200"/>
      <c r="H293" s="201"/>
      <c r="I293" s="129"/>
      <c r="J293" s="198"/>
      <c r="K293" s="77"/>
      <c r="L293" s="77"/>
      <c r="M293" s="77"/>
      <c r="N293" s="199"/>
      <c r="O293" s="235"/>
      <c r="P293" s="367"/>
      <c r="Q293" s="367"/>
      <c r="R293" s="245" t="str">
        <f t="shared" si="22"/>
        <v/>
      </c>
      <c r="S293" s="238" t="str">
        <f t="shared" si="23"/>
        <v/>
      </c>
      <c r="T293" s="234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8.0" customHeight="1">
      <c r="A294" s="10"/>
      <c r="B294" s="213"/>
      <c r="C294" s="77"/>
      <c r="D294" s="77"/>
      <c r="E294" s="199"/>
      <c r="F294" s="357"/>
      <c r="G294" s="200"/>
      <c r="H294" s="201"/>
      <c r="I294" s="129"/>
      <c r="J294" s="198"/>
      <c r="K294" s="77"/>
      <c r="L294" s="77"/>
      <c r="M294" s="77"/>
      <c r="N294" s="199"/>
      <c r="O294" s="235"/>
      <c r="P294" s="367"/>
      <c r="Q294" s="367"/>
      <c r="R294" s="245" t="str">
        <f t="shared" si="22"/>
        <v/>
      </c>
      <c r="S294" s="238" t="str">
        <f t="shared" si="23"/>
        <v/>
      </c>
      <c r="T294" s="234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8.0" customHeight="1">
      <c r="A295" s="10"/>
      <c r="B295" s="213"/>
      <c r="C295" s="77"/>
      <c r="D295" s="77"/>
      <c r="E295" s="199"/>
      <c r="F295" s="357"/>
      <c r="G295" s="200"/>
      <c r="H295" s="201"/>
      <c r="I295" s="129"/>
      <c r="J295" s="198"/>
      <c r="K295" s="77"/>
      <c r="L295" s="77"/>
      <c r="M295" s="77"/>
      <c r="N295" s="199"/>
      <c r="O295" s="235"/>
      <c r="P295" s="367"/>
      <c r="Q295" s="367"/>
      <c r="R295" s="245" t="str">
        <f t="shared" si="22"/>
        <v/>
      </c>
      <c r="S295" s="238" t="str">
        <f t="shared" si="23"/>
        <v/>
      </c>
      <c r="T295" s="234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8.0" customHeight="1">
      <c r="A296" s="10"/>
      <c r="B296" s="213"/>
      <c r="C296" s="77"/>
      <c r="D296" s="77"/>
      <c r="E296" s="199"/>
      <c r="F296" s="357"/>
      <c r="G296" s="200"/>
      <c r="H296" s="201"/>
      <c r="I296" s="129"/>
      <c r="J296" s="198"/>
      <c r="K296" s="77"/>
      <c r="L296" s="77"/>
      <c r="M296" s="77"/>
      <c r="N296" s="199"/>
      <c r="O296" s="235"/>
      <c r="P296" s="367"/>
      <c r="Q296" s="367"/>
      <c r="R296" s="245" t="str">
        <f t="shared" si="22"/>
        <v/>
      </c>
      <c r="S296" s="238" t="str">
        <f t="shared" si="23"/>
        <v/>
      </c>
      <c r="T296" s="234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8.0" customHeight="1">
      <c r="A297" s="10"/>
      <c r="B297" s="213"/>
      <c r="C297" s="77"/>
      <c r="D297" s="77"/>
      <c r="E297" s="199"/>
      <c r="F297" s="357"/>
      <c r="G297" s="200"/>
      <c r="H297" s="201"/>
      <c r="I297" s="129"/>
      <c r="J297" s="198"/>
      <c r="K297" s="77"/>
      <c r="L297" s="77"/>
      <c r="M297" s="77"/>
      <c r="N297" s="199"/>
      <c r="O297" s="235"/>
      <c r="P297" s="367"/>
      <c r="Q297" s="367"/>
      <c r="R297" s="245" t="str">
        <f t="shared" si="22"/>
        <v/>
      </c>
      <c r="S297" s="238" t="str">
        <f t="shared" si="23"/>
        <v/>
      </c>
      <c r="T297" s="234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8.0" customHeight="1">
      <c r="A298" s="10"/>
      <c r="B298" s="213"/>
      <c r="C298" s="77"/>
      <c r="D298" s="77"/>
      <c r="E298" s="199"/>
      <c r="F298" s="357"/>
      <c r="G298" s="200"/>
      <c r="H298" s="201"/>
      <c r="I298" s="129"/>
      <c r="J298" s="198"/>
      <c r="K298" s="77"/>
      <c r="L298" s="77"/>
      <c r="M298" s="77"/>
      <c r="N298" s="199"/>
      <c r="O298" s="235"/>
      <c r="P298" s="367"/>
      <c r="Q298" s="367"/>
      <c r="R298" s="245" t="str">
        <f t="shared" si="22"/>
        <v/>
      </c>
      <c r="S298" s="238" t="str">
        <f t="shared" si="23"/>
        <v/>
      </c>
      <c r="T298" s="234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8.0" customHeight="1">
      <c r="A299" s="10"/>
      <c r="B299" s="213"/>
      <c r="C299" s="77"/>
      <c r="D299" s="77"/>
      <c r="E299" s="199"/>
      <c r="F299" s="357"/>
      <c r="G299" s="200"/>
      <c r="H299" s="201"/>
      <c r="I299" s="129"/>
      <c r="J299" s="198"/>
      <c r="K299" s="77"/>
      <c r="L299" s="77"/>
      <c r="M299" s="77"/>
      <c r="N299" s="199"/>
      <c r="O299" s="235"/>
      <c r="P299" s="367"/>
      <c r="Q299" s="367"/>
      <c r="R299" s="245" t="str">
        <f t="shared" si="22"/>
        <v/>
      </c>
      <c r="S299" s="238" t="str">
        <f t="shared" si="23"/>
        <v/>
      </c>
      <c r="T299" s="234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8.0" customHeight="1">
      <c r="A300" s="10"/>
      <c r="B300" s="213"/>
      <c r="C300" s="77"/>
      <c r="D300" s="77"/>
      <c r="E300" s="199"/>
      <c r="F300" s="357"/>
      <c r="G300" s="200"/>
      <c r="H300" s="201"/>
      <c r="I300" s="129"/>
      <c r="J300" s="198"/>
      <c r="K300" s="77"/>
      <c r="L300" s="77"/>
      <c r="M300" s="77"/>
      <c r="N300" s="199"/>
      <c r="O300" s="235"/>
      <c r="P300" s="367"/>
      <c r="Q300" s="367"/>
      <c r="R300" s="245" t="str">
        <f t="shared" si="22"/>
        <v/>
      </c>
      <c r="S300" s="238" t="str">
        <f t="shared" si="23"/>
        <v/>
      </c>
      <c r="T300" s="234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6.5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6.5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6.5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6.5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6.5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6.5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6.5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6.5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6.5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6.5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6.5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6.5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6.5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6.5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6.5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6.5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6.5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6.5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6.5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6.5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mergeCells count="51"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N57:O57"/>
    <mergeCell ref="N80:O80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30:H30"/>
    <mergeCell ref="J30:T30"/>
    <mergeCell ref="N33:O33"/>
    <mergeCell ref="S33:T33"/>
    <mergeCell ref="B27:B28"/>
    <mergeCell ref="C27:C28"/>
    <mergeCell ref="D27:D28"/>
    <mergeCell ref="E27:E28"/>
    <mergeCell ref="F27:F28"/>
    <mergeCell ref="G27:G28"/>
    <mergeCell ref="H27:H28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1" width="8.86"/>
  </cols>
  <sheetData>
    <row r="1" ht="16.5" customHeight="1">
      <c r="A1" s="111">
        <f>'메인'!$R$3</f>
        <v>2026</v>
      </c>
      <c r="B1" s="112" t="s">
        <v>207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</row>
    <row r="2" ht="16.5" customHeight="1">
      <c r="A2" s="119">
        <f>'메인'!$N$11</f>
        <v>10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229"/>
      <c r="R5" s="46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384" t="s">
        <v>206</v>
      </c>
      <c r="K6" s="181"/>
      <c r="L6" s="181"/>
      <c r="M6" s="181"/>
      <c r="N6" s="181"/>
      <c r="O6" s="181"/>
      <c r="P6" s="181"/>
      <c r="Q6" s="11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386" t="s">
        <v>206</v>
      </c>
      <c r="K7" s="262"/>
      <c r="L7" s="262"/>
      <c r="M7" s="262"/>
      <c r="N7" s="262"/>
      <c r="O7" s="262"/>
      <c r="P7" s="262"/>
      <c r="Q7" s="13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</row>
    <row r="11" ht="19.5" customHeight="1">
      <c r="A11" s="10"/>
      <c r="B11" s="153">
        <f>DATE($A$1,$A$2,1)-WEEKDAY(DATE($A$1,$A$2,1))+1</f>
        <v>46292</v>
      </c>
      <c r="C11" s="154">
        <f t="shared" ref="C11:H11" si="4">B11+1</f>
        <v>46293</v>
      </c>
      <c r="D11" s="154">
        <f t="shared" si="4"/>
        <v>46294</v>
      </c>
      <c r="E11" s="154">
        <f t="shared" si="4"/>
        <v>46295</v>
      </c>
      <c r="F11" s="154">
        <f t="shared" si="4"/>
        <v>46296</v>
      </c>
      <c r="G11" s="154">
        <f t="shared" si="4"/>
        <v>46297</v>
      </c>
      <c r="H11" s="155">
        <f t="shared" si="4"/>
        <v>46298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VLOOKUP(J11,'예산'!$B$41:$N$52,11,FALSE)</f>
        <v/>
      </c>
      <c r="M11" s="158">
        <f t="shared" ref="M11:M22" si="7">L11-K11</f>
        <v>0</v>
      </c>
      <c r="N11" s="264">
        <f>VLOOKUP(J11,'9월'!$J$10:$K$23,2,FALSE)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</row>
    <row r="12" ht="19.5" customHeight="1">
      <c r="A12" s="10"/>
      <c r="B12" s="161" t="str">
        <f t="shared" ref="B12:H12" si="5">IF(MONTH(B11)&lt;&gt;$A$2,"",IF(AND(SUMIF($J$81:$J$300,B11,$R$81:$R$300)=0,B11&lt;TODAY()),"무지출",SUMIF($J$81:$J$300,B11,$R$81:$R$300)))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/>
      </c>
      <c r="F12" s="161">
        <f t="shared" si="5"/>
        <v>0</v>
      </c>
      <c r="G12" s="162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VLOOKUP(J12,'예산'!$B$41:$N$52,11,FALSE)</f>
        <v/>
      </c>
      <c r="M12" s="158">
        <f t="shared" si="7"/>
        <v>0</v>
      </c>
      <c r="N12" s="264">
        <f>VLOOKUP(J12,'9월'!$J$10:$K$23,2,FALSE)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VLOOKUP(J13,'예산'!$B$41:$N$52,11,FALSE)</f>
        <v/>
      </c>
      <c r="M13" s="158">
        <f t="shared" si="7"/>
        <v>0</v>
      </c>
      <c r="N13" s="264">
        <f>VLOOKUP(J13,'9월'!$J$10:$K$23,2,FALSE)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</row>
    <row r="14" ht="19.5" customHeight="1">
      <c r="A14" s="10"/>
      <c r="B14" s="153">
        <f t="shared" ref="B14:H14" si="9">B11+7</f>
        <v>46299</v>
      </c>
      <c r="C14" s="154">
        <f t="shared" si="9"/>
        <v>46300</v>
      </c>
      <c r="D14" s="154">
        <f t="shared" si="9"/>
        <v>46301</v>
      </c>
      <c r="E14" s="154">
        <f t="shared" si="9"/>
        <v>46302</v>
      </c>
      <c r="F14" s="154">
        <f t="shared" si="9"/>
        <v>46303</v>
      </c>
      <c r="G14" s="154">
        <f t="shared" si="9"/>
        <v>46304</v>
      </c>
      <c r="H14" s="165">
        <f t="shared" si="9"/>
        <v>46305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VLOOKUP(J14,'예산'!$B$41:$N$52,11,FALSE)</f>
        <v/>
      </c>
      <c r="M14" s="158">
        <f t="shared" si="7"/>
        <v>0</v>
      </c>
      <c r="N14" s="264">
        <f>VLOOKUP(J14,'9월'!$J$10:$K$23,2,FALSE)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VLOOKUP(J15,'예산'!$B$41:$N$52,11,FALSE)</f>
        <v/>
      </c>
      <c r="M15" s="158">
        <f t="shared" si="7"/>
        <v>0</v>
      </c>
      <c r="N15" s="264">
        <f>VLOOKUP(J15,'9월'!$J$10:$K$23,2,FALSE)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VLOOKUP(J16,'예산'!$B$41:$N$52,11,FALSE)</f>
        <v/>
      </c>
      <c r="M16" s="158">
        <f t="shared" si="7"/>
        <v>0</v>
      </c>
      <c r="N16" s="264">
        <f>VLOOKUP(J16,'9월'!$J$10:$K$23,2,FALSE)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</row>
    <row r="17" ht="19.5" customHeight="1">
      <c r="A17" s="10"/>
      <c r="B17" s="153">
        <f t="shared" ref="B17:H17" si="11">B11+14</f>
        <v>46306</v>
      </c>
      <c r="C17" s="154">
        <f t="shared" si="11"/>
        <v>46307</v>
      </c>
      <c r="D17" s="154">
        <f t="shared" si="11"/>
        <v>46308</v>
      </c>
      <c r="E17" s="154">
        <f t="shared" si="11"/>
        <v>46309</v>
      </c>
      <c r="F17" s="154">
        <f t="shared" si="11"/>
        <v>46310</v>
      </c>
      <c r="G17" s="154">
        <f t="shared" si="11"/>
        <v>46311</v>
      </c>
      <c r="H17" s="165">
        <f t="shared" si="11"/>
        <v>46312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VLOOKUP(J17,'예산'!$B$41:$N$52,11,FALSE)</f>
        <v/>
      </c>
      <c r="M17" s="158">
        <f t="shared" si="7"/>
        <v>0</v>
      </c>
      <c r="N17" s="264">
        <f>VLOOKUP(J17,'9월'!$J$10:$K$23,2,FALSE)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VLOOKUP(J18,'예산'!$B$41:$N$52,11,FALSE)</f>
        <v/>
      </c>
      <c r="M18" s="158">
        <f t="shared" si="7"/>
        <v>0</v>
      </c>
      <c r="N18" s="264">
        <f>VLOOKUP(J18,'9월'!$J$10:$K$23,2,FALSE)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VLOOKUP(J19,'예산'!$B$41:$N$52,11,FALSE)</f>
        <v/>
      </c>
      <c r="M19" s="158">
        <f t="shared" si="7"/>
        <v>0</v>
      </c>
      <c r="N19" s="264">
        <f>VLOOKUP(J19,'9월'!$J$10:$K$23,2,FALSE)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</row>
    <row r="20" ht="19.5" customHeight="1">
      <c r="A20" s="10"/>
      <c r="B20" s="153">
        <f t="shared" ref="B20:H20" si="13">B11+21</f>
        <v>46313</v>
      </c>
      <c r="C20" s="154">
        <f t="shared" si="13"/>
        <v>46314</v>
      </c>
      <c r="D20" s="154">
        <f t="shared" si="13"/>
        <v>46315</v>
      </c>
      <c r="E20" s="154">
        <f t="shared" si="13"/>
        <v>46316</v>
      </c>
      <c r="F20" s="154">
        <f t="shared" si="13"/>
        <v>46317</v>
      </c>
      <c r="G20" s="154">
        <f t="shared" si="13"/>
        <v>46318</v>
      </c>
      <c r="H20" s="165">
        <f t="shared" si="13"/>
        <v>46319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VLOOKUP(J20,'예산'!$B$41:$N$52,11,FALSE)</f>
        <v/>
      </c>
      <c r="M20" s="158">
        <f t="shared" si="7"/>
        <v>0</v>
      </c>
      <c r="N20" s="264">
        <f>VLOOKUP(J20,'9월'!$J$10:$K$23,2,FALSE)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VLOOKUP(J21,'예산'!$B$41:$N$52,11,FALSE)</f>
        <v/>
      </c>
      <c r="M21" s="158">
        <f t="shared" si="7"/>
        <v>0</v>
      </c>
      <c r="N21" s="264">
        <f>VLOOKUP(J21,'9월'!$J$10:$K$23,2,FALSE)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VLOOKUP(J22,'예산'!$B$41:$N$52,11,FALSE)</f>
        <v/>
      </c>
      <c r="M22" s="179">
        <f t="shared" si="7"/>
        <v>0</v>
      </c>
      <c r="N22" s="268">
        <f>VLOOKUP(J22,'9월'!$J$10:$K$23,2,FALSE)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</row>
    <row r="23" ht="19.5" customHeight="1">
      <c r="A23" s="10"/>
      <c r="B23" s="153">
        <f t="shared" ref="B23:H23" si="15">B11+28</f>
        <v>46320</v>
      </c>
      <c r="C23" s="154">
        <f t="shared" si="15"/>
        <v>46321</v>
      </c>
      <c r="D23" s="154">
        <f t="shared" si="15"/>
        <v>46322</v>
      </c>
      <c r="E23" s="154">
        <f t="shared" si="15"/>
        <v>46323</v>
      </c>
      <c r="F23" s="154">
        <f t="shared" si="15"/>
        <v>46324</v>
      </c>
      <c r="G23" s="154">
        <f t="shared" si="15"/>
        <v>46325</v>
      </c>
      <c r="H23" s="165">
        <f t="shared" si="15"/>
        <v>46326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2">
        <f t="shared" si="16"/>
        <v>0</v>
      </c>
      <c r="H24" s="266">
        <f t="shared" si="16"/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</row>
    <row r="26" ht="19.5" customHeight="1">
      <c r="A26" s="10"/>
      <c r="B26" s="153">
        <f t="shared" ref="B26:H26" si="17">B11+35</f>
        <v>46327</v>
      </c>
      <c r="C26" s="154">
        <f t="shared" si="17"/>
        <v>46328</v>
      </c>
      <c r="D26" s="154">
        <f t="shared" si="17"/>
        <v>46329</v>
      </c>
      <c r="E26" s="154">
        <f t="shared" si="17"/>
        <v>46330</v>
      </c>
      <c r="F26" s="154">
        <f t="shared" si="17"/>
        <v>46331</v>
      </c>
      <c r="G26" s="154">
        <f t="shared" si="17"/>
        <v>46332</v>
      </c>
      <c r="H26" s="165">
        <f t="shared" si="17"/>
        <v>46333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</row>
    <row r="27" ht="19.5" customHeight="1">
      <c r="A27" s="10"/>
      <c r="B27" s="161" t="str">
        <f t="shared" ref="B27:H27" si="18">IF(MONTH(B26)&lt;&gt;$A$2,"",IF(AND(SUMIF($J$81:$J$300,B26,$R$81:$R$300)=0,B26&lt;TODAY()),"무지출",SUMIF($J$81:$J$300,B26,$R$81:$R$300)))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ht="9.75" customHeight="1">
      <c r="A31" s="10"/>
      <c r="B31" s="138"/>
      <c r="C31" s="139"/>
      <c r="D31" s="10"/>
      <c r="E31" s="10"/>
      <c r="F31" s="10"/>
      <c r="G31" s="10"/>
      <c r="H31" s="10"/>
      <c r="I31" s="10"/>
      <c r="J31" s="314"/>
      <c r="K31" s="314"/>
      <c r="L31" s="314"/>
      <c r="M31" s="314"/>
      <c r="N31" s="314"/>
      <c r="O31" s="314"/>
      <c r="P31" s="314"/>
      <c r="Q31" s="12"/>
      <c r="R31" s="314"/>
      <c r="S31" s="314"/>
      <c r="T31" s="314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28"/>
      <c r="U32" s="10"/>
      <c r="V32" s="12"/>
      <c r="W32" s="51"/>
      <c r="X32" s="389"/>
      <c r="Y32" s="223"/>
      <c r="Z32" s="186"/>
      <c r="AA32" s="10"/>
      <c r="AB32" s="12"/>
      <c r="AC32" s="12"/>
      <c r="AD32" s="12"/>
      <c r="AE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12"/>
      <c r="W33" s="229"/>
      <c r="X33" s="229"/>
      <c r="Y33" s="229"/>
      <c r="Z33" s="229"/>
      <c r="AA33" s="229"/>
      <c r="AB33" s="229"/>
      <c r="AC33" s="229"/>
      <c r="AD33" s="229"/>
      <c r="AE33" s="229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10"/>
      <c r="P34" s="201"/>
      <c r="Q34" s="202"/>
      <c r="R34" s="203" t="str">
        <f t="shared" ref="R34:R53" si="19">IF(P34="","",P34-Q34)</f>
        <v/>
      </c>
      <c r="S34" s="377"/>
      <c r="T34" s="338"/>
      <c r="U34" s="10"/>
      <c r="V34" s="129"/>
      <c r="W34" s="214"/>
      <c r="X34" s="219"/>
      <c r="Y34" s="219"/>
      <c r="Z34" s="219"/>
      <c r="AA34" s="221"/>
      <c r="AB34" s="392"/>
      <c r="AC34" s="217"/>
      <c r="AD34" s="283"/>
      <c r="AE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10"/>
      <c r="P35" s="201"/>
      <c r="Q35" s="202"/>
      <c r="R35" s="203" t="str">
        <f t="shared" si="19"/>
        <v/>
      </c>
      <c r="S35" s="326"/>
      <c r="T35" s="338"/>
      <c r="U35" s="10"/>
      <c r="V35" s="129"/>
      <c r="W35" s="214"/>
      <c r="X35" s="219"/>
      <c r="Y35" s="219"/>
      <c r="Z35" s="219"/>
      <c r="AA35" s="221"/>
      <c r="AB35" s="392"/>
      <c r="AC35" s="217"/>
      <c r="AD35" s="283"/>
      <c r="AE35" s="221"/>
    </row>
    <row r="36" ht="18.0" customHeight="1">
      <c r="A36" s="10"/>
      <c r="B36" s="198"/>
      <c r="C36" s="209"/>
      <c r="D36" s="209"/>
      <c r="E36" s="234"/>
      <c r="F36" s="339"/>
      <c r="G36" s="200"/>
      <c r="H36" s="201"/>
      <c r="I36" s="129"/>
      <c r="J36" s="198"/>
      <c r="K36" s="209"/>
      <c r="L36" s="209"/>
      <c r="M36" s="209"/>
      <c r="N36" s="199"/>
      <c r="O36" s="210"/>
      <c r="P36" s="201"/>
      <c r="Q36" s="202"/>
      <c r="R36" s="203" t="str">
        <f t="shared" si="19"/>
        <v/>
      </c>
      <c r="S36" s="326"/>
      <c r="T36" s="338"/>
      <c r="U36" s="10"/>
      <c r="V36" s="129"/>
      <c r="W36" s="214"/>
      <c r="X36" s="219"/>
      <c r="Y36" s="219"/>
      <c r="Z36" s="219"/>
      <c r="AA36" s="221"/>
      <c r="AB36" s="392"/>
      <c r="AC36" s="217"/>
      <c r="AD36" s="283"/>
      <c r="AE36" s="221"/>
    </row>
    <row r="37" ht="18.0" customHeight="1">
      <c r="A37" s="10"/>
      <c r="B37" s="198"/>
      <c r="C37" s="209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129"/>
      <c r="W37" s="214"/>
      <c r="X37" s="219"/>
      <c r="Y37" s="219"/>
      <c r="Z37" s="219"/>
      <c r="AA37" s="221"/>
      <c r="AB37" s="392"/>
      <c r="AC37" s="217"/>
      <c r="AD37" s="283"/>
      <c r="AE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10"/>
      <c r="P38" s="201"/>
      <c r="Q38" s="202"/>
      <c r="R38" s="203" t="str">
        <f t="shared" si="19"/>
        <v/>
      </c>
      <c r="S38" s="326"/>
      <c r="T38" s="338"/>
      <c r="U38" s="10"/>
      <c r="V38" s="129"/>
      <c r="W38" s="214"/>
      <c r="X38" s="219"/>
      <c r="Y38" s="219"/>
      <c r="Z38" s="219"/>
      <c r="AA38" s="221"/>
      <c r="AB38" s="392"/>
      <c r="AC38" s="217"/>
      <c r="AD38" s="283"/>
      <c r="AE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10"/>
      <c r="P39" s="201"/>
      <c r="Q39" s="202"/>
      <c r="R39" s="203" t="str">
        <f t="shared" si="19"/>
        <v/>
      </c>
      <c r="S39" s="326"/>
      <c r="T39" s="338"/>
      <c r="U39" s="10"/>
      <c r="V39" s="129"/>
      <c r="W39" s="214"/>
      <c r="X39" s="219"/>
      <c r="Y39" s="219"/>
      <c r="Z39" s="219"/>
      <c r="AA39" s="221"/>
      <c r="AB39" s="392"/>
      <c r="AC39" s="217"/>
      <c r="AD39" s="283"/>
      <c r="AE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10"/>
      <c r="P40" s="202"/>
      <c r="Q40" s="202"/>
      <c r="R40" s="203" t="str">
        <f t="shared" si="19"/>
        <v/>
      </c>
      <c r="S40" s="326"/>
      <c r="T40" s="338"/>
      <c r="U40" s="10"/>
      <c r="V40" s="129"/>
      <c r="W40" s="214"/>
      <c r="X40" s="219"/>
      <c r="Y40" s="219"/>
      <c r="Z40" s="219"/>
      <c r="AA40" s="221"/>
      <c r="AB40" s="392"/>
      <c r="AC40" s="217"/>
      <c r="AD40" s="283"/>
      <c r="AE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10"/>
      <c r="P41" s="202"/>
      <c r="Q41" s="202"/>
      <c r="R41" s="203" t="str">
        <f t="shared" si="19"/>
        <v/>
      </c>
      <c r="S41" s="326"/>
      <c r="T41" s="338"/>
      <c r="U41" s="10"/>
      <c r="V41" s="129"/>
      <c r="W41" s="214"/>
      <c r="X41" s="219"/>
      <c r="Y41" s="219"/>
      <c r="Z41" s="219"/>
      <c r="AA41" s="221"/>
      <c r="AB41" s="392"/>
      <c r="AC41" s="217"/>
      <c r="AD41" s="283"/>
      <c r="AE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10"/>
      <c r="P42" s="202"/>
      <c r="Q42" s="202"/>
      <c r="R42" s="203" t="str">
        <f t="shared" si="19"/>
        <v/>
      </c>
      <c r="S42" s="201"/>
      <c r="T42" s="338"/>
      <c r="U42" s="10"/>
      <c r="V42" s="129"/>
      <c r="W42" s="214"/>
      <c r="X42" s="219"/>
      <c r="Y42" s="219"/>
      <c r="Z42" s="219"/>
      <c r="AA42" s="221"/>
      <c r="AB42" s="392"/>
      <c r="AC42" s="217"/>
      <c r="AD42" s="283"/>
      <c r="AE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10"/>
      <c r="P43" s="202"/>
      <c r="Q43" s="202"/>
      <c r="R43" s="203" t="str">
        <f t="shared" si="19"/>
        <v/>
      </c>
      <c r="S43" s="201"/>
      <c r="T43" s="338"/>
      <c r="U43" s="10"/>
      <c r="V43" s="129"/>
      <c r="W43" s="214"/>
      <c r="X43" s="219"/>
      <c r="Y43" s="219"/>
      <c r="Z43" s="219"/>
      <c r="AA43" s="221"/>
      <c r="AB43" s="392"/>
      <c r="AC43" s="217"/>
      <c r="AD43" s="283"/>
      <c r="AE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10"/>
      <c r="P44" s="202"/>
      <c r="Q44" s="202"/>
      <c r="R44" s="203" t="str">
        <f t="shared" si="19"/>
        <v/>
      </c>
      <c r="S44" s="201"/>
      <c r="T44" s="338"/>
      <c r="U44" s="10"/>
      <c r="V44" s="129"/>
      <c r="W44" s="214"/>
      <c r="X44" s="219"/>
      <c r="Y44" s="219"/>
      <c r="Z44" s="219"/>
      <c r="AA44" s="221"/>
      <c r="AB44" s="392"/>
      <c r="AC44" s="217"/>
      <c r="AD44" s="283"/>
      <c r="AE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201"/>
      <c r="T45" s="338"/>
      <c r="U45" s="10"/>
      <c r="V45" s="129"/>
      <c r="W45" s="214"/>
      <c r="X45" s="219"/>
      <c r="Y45" s="219"/>
      <c r="Z45" s="219"/>
      <c r="AA45" s="221"/>
      <c r="AB45" s="392"/>
      <c r="AC45" s="217"/>
      <c r="AD45" s="283"/>
      <c r="AE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198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201"/>
      <c r="T46" s="338"/>
      <c r="U46" s="10"/>
      <c r="V46" s="129"/>
      <c r="W46" s="214"/>
      <c r="X46" s="219"/>
      <c r="Y46" s="219"/>
      <c r="Z46" s="219"/>
      <c r="AA46" s="221"/>
      <c r="AB46" s="392"/>
      <c r="AC46" s="217"/>
      <c r="AD46" s="283"/>
      <c r="AE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201"/>
      <c r="T47" s="338"/>
      <c r="U47" s="10"/>
      <c r="V47" s="129"/>
      <c r="W47" s="214"/>
      <c r="X47" s="219"/>
      <c r="Y47" s="219"/>
      <c r="Z47" s="219"/>
      <c r="AA47" s="221"/>
      <c r="AB47" s="392"/>
      <c r="AC47" s="217"/>
      <c r="AD47" s="283"/>
      <c r="AE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201"/>
      <c r="T48" s="338"/>
      <c r="U48" s="10"/>
      <c r="V48" s="129"/>
      <c r="W48" s="214"/>
      <c r="X48" s="219"/>
      <c r="Y48" s="219"/>
      <c r="Z48" s="219"/>
      <c r="AA48" s="221"/>
      <c r="AB48" s="392"/>
      <c r="AC48" s="217"/>
      <c r="AD48" s="283"/>
      <c r="AE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201"/>
      <c r="T49" s="338"/>
      <c r="U49" s="10"/>
      <c r="V49" s="129"/>
      <c r="W49" s="214"/>
      <c r="X49" s="219"/>
      <c r="Y49" s="219"/>
      <c r="Z49" s="219"/>
      <c r="AA49" s="221"/>
      <c r="AB49" s="392"/>
      <c r="AC49" s="217"/>
      <c r="AD49" s="283"/>
      <c r="AE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201"/>
      <c r="T50" s="338"/>
      <c r="U50" s="10"/>
      <c r="V50" s="129"/>
      <c r="W50" s="214"/>
      <c r="X50" s="219"/>
      <c r="Y50" s="219"/>
      <c r="Z50" s="219"/>
      <c r="AA50" s="221"/>
      <c r="AB50" s="392"/>
      <c r="AC50" s="217"/>
      <c r="AD50" s="283"/>
      <c r="AE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201"/>
      <c r="T51" s="338"/>
      <c r="U51" s="10"/>
      <c r="V51" s="129"/>
      <c r="W51" s="214"/>
      <c r="X51" s="219"/>
      <c r="Y51" s="219"/>
      <c r="Z51" s="219"/>
      <c r="AA51" s="221"/>
      <c r="AB51" s="392"/>
      <c r="AC51" s="217"/>
      <c r="AD51" s="283"/>
      <c r="AE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201"/>
      <c r="T52" s="338"/>
      <c r="U52" s="10"/>
      <c r="V52" s="129"/>
      <c r="W52" s="214"/>
      <c r="X52" s="219"/>
      <c r="Y52" s="219"/>
      <c r="Z52" s="219"/>
      <c r="AA52" s="221"/>
      <c r="AB52" s="392"/>
      <c r="AC52" s="217"/>
      <c r="AD52" s="283"/>
      <c r="AE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201"/>
      <c r="T53" s="338"/>
      <c r="U53" s="10"/>
      <c r="V53" s="129"/>
      <c r="W53" s="214"/>
      <c r="X53" s="219"/>
      <c r="Y53" s="219"/>
      <c r="Z53" s="219"/>
      <c r="AA53" s="221"/>
      <c r="AB53" s="392"/>
      <c r="AC53" s="217"/>
      <c r="AD53" s="283"/>
      <c r="AE53" s="221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129"/>
      <c r="W54" s="214"/>
      <c r="X54" s="219"/>
      <c r="Y54" s="219"/>
      <c r="Z54" s="219"/>
      <c r="AA54" s="221"/>
      <c r="AB54" s="284"/>
      <c r="AC54" s="217"/>
      <c r="AD54" s="283"/>
      <c r="AE54" s="221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'예산'!L40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129"/>
      <c r="W55" s="10"/>
      <c r="X55" s="222"/>
      <c r="Y55" s="393"/>
      <c r="Z55" s="223"/>
      <c r="AA55" s="221"/>
      <c r="AB55" s="284"/>
      <c r="AC55" s="217"/>
      <c r="AD55" s="283"/>
      <c r="AE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395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30"/>
      <c r="U56" s="10"/>
      <c r="V56" s="12"/>
      <c r="W56" s="299"/>
      <c r="X56" s="222"/>
      <c r="Y56" s="393"/>
      <c r="Z56" s="223"/>
      <c r="AA56" s="294"/>
      <c r="AB56" s="334"/>
      <c r="AC56" s="134"/>
      <c r="AD56" s="323"/>
      <c r="AE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12"/>
      <c r="W57" s="229"/>
      <c r="X57" s="229"/>
      <c r="Y57" s="229"/>
      <c r="Z57" s="229"/>
      <c r="AA57" s="229"/>
      <c r="AB57" s="335"/>
      <c r="AC57" s="229"/>
      <c r="AD57" s="324"/>
      <c r="AE57" s="229"/>
    </row>
    <row r="58" ht="18.0" customHeight="1">
      <c r="A58" s="10"/>
      <c r="B58" s="198"/>
      <c r="C58" s="77"/>
      <c r="D58" s="77"/>
      <c r="E58" s="199"/>
      <c r="F58" s="357"/>
      <c r="G58" s="200"/>
      <c r="H58" s="201"/>
      <c r="I58" s="129"/>
      <c r="J58" s="373"/>
      <c r="K58" s="374"/>
      <c r="L58" s="374"/>
      <c r="M58" s="374"/>
      <c r="N58" s="204"/>
      <c r="O58" s="337"/>
      <c r="P58" s="375"/>
      <c r="Q58" s="375"/>
      <c r="R58" s="376" t="str">
        <f t="shared" ref="R58:R77" si="20">IF(P58="","",P58-Q58)</f>
        <v/>
      </c>
      <c r="S58" s="376" t="str">
        <f>IF(R58="","",L55-R58)</f>
        <v/>
      </c>
      <c r="T58" s="204"/>
      <c r="U58" s="10"/>
      <c r="V58" s="129"/>
      <c r="W58" s="214"/>
      <c r="X58" s="219"/>
      <c r="Y58" s="219"/>
      <c r="Z58" s="219"/>
      <c r="AA58" s="221"/>
      <c r="AB58" s="392"/>
      <c r="AC58" s="217"/>
      <c r="AD58" s="392"/>
      <c r="AE58" s="221"/>
    </row>
    <row r="59" ht="18.0" customHeight="1">
      <c r="A59" s="10"/>
      <c r="B59" s="198"/>
      <c r="C59" s="77"/>
      <c r="D59" s="77"/>
      <c r="E59" s="199"/>
      <c r="F59" s="357"/>
      <c r="G59" s="200"/>
      <c r="H59" s="201"/>
      <c r="I59" s="129"/>
      <c r="J59" s="213"/>
      <c r="K59" s="77"/>
      <c r="L59" s="77"/>
      <c r="M59" s="77"/>
      <c r="N59" s="199"/>
      <c r="O59" s="200"/>
      <c r="P59" s="212"/>
      <c r="Q59" s="212"/>
      <c r="R59" s="245" t="str">
        <f t="shared" si="20"/>
        <v/>
      </c>
      <c r="S59" s="245" t="str">
        <f t="shared" ref="S59:S77" si="21">IF(R59="","",S58-R59)</f>
        <v/>
      </c>
      <c r="T59" s="199"/>
      <c r="U59" s="10"/>
      <c r="V59" s="129"/>
      <c r="W59" s="214"/>
      <c r="X59" s="219"/>
      <c r="Y59" s="219"/>
      <c r="Z59" s="219"/>
      <c r="AA59" s="221"/>
      <c r="AB59" s="392"/>
      <c r="AC59" s="217"/>
      <c r="AD59" s="392"/>
      <c r="AE59" s="221"/>
    </row>
    <row r="60" ht="18.0" customHeight="1">
      <c r="A60" s="10"/>
      <c r="B60" s="198"/>
      <c r="C60" s="77"/>
      <c r="D60" s="77"/>
      <c r="E60" s="199"/>
      <c r="F60" s="357"/>
      <c r="G60" s="200"/>
      <c r="H60" s="201"/>
      <c r="I60" s="129"/>
      <c r="J60" s="213"/>
      <c r="K60" s="77"/>
      <c r="L60" s="77"/>
      <c r="M60" s="77"/>
      <c r="N60" s="199"/>
      <c r="O60" s="200"/>
      <c r="P60" s="212"/>
      <c r="Q60" s="212"/>
      <c r="R60" s="245" t="str">
        <f t="shared" si="20"/>
        <v/>
      </c>
      <c r="S60" s="245" t="str">
        <f t="shared" si="21"/>
        <v/>
      </c>
      <c r="T60" s="199"/>
      <c r="U60" s="10"/>
      <c r="V60" s="129"/>
      <c r="W60" s="214"/>
      <c r="X60" s="219"/>
      <c r="Y60" s="219"/>
      <c r="Z60" s="219"/>
      <c r="AA60" s="221"/>
      <c r="AB60" s="392"/>
      <c r="AC60" s="217"/>
      <c r="AD60" s="392"/>
      <c r="AE60" s="221"/>
    </row>
    <row r="61" ht="18.0" customHeight="1">
      <c r="A61" s="10"/>
      <c r="B61" s="198"/>
      <c r="C61" s="77"/>
      <c r="D61" s="77"/>
      <c r="E61" s="199"/>
      <c r="F61" s="357"/>
      <c r="G61" s="200"/>
      <c r="H61" s="201"/>
      <c r="I61" s="129"/>
      <c r="J61" s="213"/>
      <c r="K61" s="77"/>
      <c r="L61" s="77"/>
      <c r="M61" s="77"/>
      <c r="N61" s="199"/>
      <c r="O61" s="200"/>
      <c r="P61" s="212"/>
      <c r="Q61" s="212"/>
      <c r="R61" s="245" t="str">
        <f t="shared" si="20"/>
        <v/>
      </c>
      <c r="S61" s="245" t="str">
        <f t="shared" si="21"/>
        <v/>
      </c>
      <c r="T61" s="199"/>
      <c r="U61" s="10"/>
      <c r="V61" s="129"/>
      <c r="W61" s="214"/>
      <c r="X61" s="219"/>
      <c r="Y61" s="219"/>
      <c r="Z61" s="219"/>
      <c r="AA61" s="221"/>
      <c r="AB61" s="392"/>
      <c r="AC61" s="217"/>
      <c r="AD61" s="392"/>
      <c r="AE61" s="221"/>
    </row>
    <row r="62" ht="18.0" customHeight="1">
      <c r="A62" s="10"/>
      <c r="B62" s="198"/>
      <c r="C62" s="77"/>
      <c r="D62" s="77"/>
      <c r="E62" s="199"/>
      <c r="F62" s="357"/>
      <c r="G62" s="200"/>
      <c r="H62" s="201"/>
      <c r="I62" s="129"/>
      <c r="J62" s="213"/>
      <c r="K62" s="77"/>
      <c r="L62" s="77"/>
      <c r="M62" s="77"/>
      <c r="N62" s="199"/>
      <c r="O62" s="200"/>
      <c r="P62" s="212"/>
      <c r="Q62" s="212"/>
      <c r="R62" s="245" t="str">
        <f t="shared" si="20"/>
        <v/>
      </c>
      <c r="S62" s="245" t="str">
        <f t="shared" si="21"/>
        <v/>
      </c>
      <c r="T62" s="199"/>
      <c r="U62" s="10"/>
      <c r="V62" s="129"/>
      <c r="W62" s="214"/>
      <c r="X62" s="219"/>
      <c r="Y62" s="219"/>
      <c r="Z62" s="219"/>
      <c r="AA62" s="221"/>
      <c r="AB62" s="392"/>
      <c r="AC62" s="217"/>
      <c r="AD62" s="392"/>
      <c r="AE62" s="221"/>
    </row>
    <row r="63" ht="18.0" customHeight="1">
      <c r="A63" s="10"/>
      <c r="B63" s="198"/>
      <c r="C63" s="77"/>
      <c r="D63" s="77"/>
      <c r="E63" s="199"/>
      <c r="F63" s="357"/>
      <c r="G63" s="200"/>
      <c r="H63" s="201"/>
      <c r="I63" s="129"/>
      <c r="J63" s="213"/>
      <c r="K63" s="77"/>
      <c r="L63" s="77"/>
      <c r="M63" s="77"/>
      <c r="N63" s="199"/>
      <c r="O63" s="200"/>
      <c r="P63" s="244"/>
      <c r="Q63" s="212"/>
      <c r="R63" s="245" t="str">
        <f t="shared" si="20"/>
        <v/>
      </c>
      <c r="S63" s="245" t="str">
        <f t="shared" si="21"/>
        <v/>
      </c>
      <c r="T63" s="199"/>
      <c r="U63" s="10"/>
      <c r="V63" s="129"/>
      <c r="W63" s="214"/>
      <c r="X63" s="219"/>
      <c r="Y63" s="219"/>
      <c r="Z63" s="219"/>
      <c r="AA63" s="221"/>
      <c r="AB63" s="392"/>
      <c r="AC63" s="217"/>
      <c r="AD63" s="392"/>
      <c r="AE63" s="221"/>
    </row>
    <row r="64" ht="18.0" customHeight="1">
      <c r="A64" s="10"/>
      <c r="B64" s="198"/>
      <c r="C64" s="77"/>
      <c r="D64" s="77"/>
      <c r="E64" s="199"/>
      <c r="F64" s="357"/>
      <c r="G64" s="200"/>
      <c r="H64" s="201"/>
      <c r="I64" s="129"/>
      <c r="J64" s="213"/>
      <c r="K64" s="77"/>
      <c r="L64" s="77"/>
      <c r="M64" s="77"/>
      <c r="N64" s="199"/>
      <c r="O64" s="200"/>
      <c r="P64" s="212"/>
      <c r="Q64" s="212"/>
      <c r="R64" s="245" t="str">
        <f t="shared" si="20"/>
        <v/>
      </c>
      <c r="S64" s="245" t="str">
        <f t="shared" si="21"/>
        <v/>
      </c>
      <c r="T64" s="199"/>
      <c r="U64" s="10"/>
      <c r="V64" s="129"/>
      <c r="W64" s="214"/>
      <c r="X64" s="219"/>
      <c r="Y64" s="219"/>
      <c r="Z64" s="219"/>
      <c r="AA64" s="221"/>
      <c r="AB64" s="392"/>
      <c r="AC64" s="217"/>
      <c r="AD64" s="392"/>
      <c r="AE64" s="221"/>
    </row>
    <row r="65" ht="18.0" customHeight="1">
      <c r="A65" s="10"/>
      <c r="B65" s="198"/>
      <c r="C65" s="77"/>
      <c r="D65" s="77"/>
      <c r="E65" s="199"/>
      <c r="F65" s="357"/>
      <c r="G65" s="200"/>
      <c r="H65" s="201"/>
      <c r="I65" s="129"/>
      <c r="J65" s="213"/>
      <c r="K65" s="77"/>
      <c r="L65" s="77"/>
      <c r="M65" s="77"/>
      <c r="N65" s="199"/>
      <c r="O65" s="200"/>
      <c r="P65" s="212"/>
      <c r="Q65" s="212"/>
      <c r="R65" s="245" t="str">
        <f t="shared" si="20"/>
        <v/>
      </c>
      <c r="S65" s="245" t="str">
        <f t="shared" si="21"/>
        <v/>
      </c>
      <c r="T65" s="199"/>
      <c r="U65" s="10"/>
      <c r="V65" s="129"/>
      <c r="W65" s="214"/>
      <c r="X65" s="219"/>
      <c r="Y65" s="219"/>
      <c r="Z65" s="219"/>
      <c r="AA65" s="221"/>
      <c r="AB65" s="392"/>
      <c r="AC65" s="217"/>
      <c r="AD65" s="392"/>
      <c r="AE65" s="221"/>
    </row>
    <row r="66" ht="18.0" customHeight="1">
      <c r="A66" s="10"/>
      <c r="B66" s="198"/>
      <c r="C66" s="77"/>
      <c r="D66" s="77"/>
      <c r="E66" s="199"/>
      <c r="F66" s="357"/>
      <c r="G66" s="200"/>
      <c r="H66" s="201"/>
      <c r="I66" s="129"/>
      <c r="J66" s="213"/>
      <c r="K66" s="77"/>
      <c r="L66" s="77"/>
      <c r="M66" s="77"/>
      <c r="N66" s="199"/>
      <c r="O66" s="200"/>
      <c r="P66" s="212"/>
      <c r="Q66" s="212"/>
      <c r="R66" s="245" t="str">
        <f t="shared" si="20"/>
        <v/>
      </c>
      <c r="S66" s="245" t="str">
        <f t="shared" si="21"/>
        <v/>
      </c>
      <c r="T66" s="199"/>
      <c r="U66" s="10"/>
      <c r="V66" s="129"/>
      <c r="W66" s="214"/>
      <c r="X66" s="219"/>
      <c r="Y66" s="219"/>
      <c r="Z66" s="219"/>
      <c r="AA66" s="221"/>
      <c r="AB66" s="392"/>
      <c r="AC66" s="217"/>
      <c r="AD66" s="392"/>
      <c r="AE66" s="221"/>
    </row>
    <row r="67" ht="18.0" customHeight="1">
      <c r="A67" s="10"/>
      <c r="B67" s="198"/>
      <c r="C67" s="77"/>
      <c r="D67" s="77"/>
      <c r="E67" s="199"/>
      <c r="F67" s="357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45" t="str">
        <f t="shared" si="20"/>
        <v/>
      </c>
      <c r="S67" s="245" t="str">
        <f t="shared" si="21"/>
        <v/>
      </c>
      <c r="T67" s="199"/>
      <c r="U67" s="10"/>
      <c r="V67" s="129"/>
      <c r="W67" s="214"/>
      <c r="X67" s="219"/>
      <c r="Y67" s="219"/>
      <c r="Z67" s="219"/>
      <c r="AA67" s="221"/>
      <c r="AB67" s="392"/>
      <c r="AC67" s="217"/>
      <c r="AD67" s="392"/>
      <c r="AE67" s="221"/>
    </row>
    <row r="68" ht="18.0" customHeight="1">
      <c r="A68" s="10"/>
      <c r="B68" s="198"/>
      <c r="C68" s="77"/>
      <c r="D68" s="77"/>
      <c r="E68" s="199"/>
      <c r="F68" s="357"/>
      <c r="G68" s="200"/>
      <c r="H68" s="201"/>
      <c r="I68" s="129"/>
      <c r="J68" s="213"/>
      <c r="K68" s="77"/>
      <c r="L68" s="77"/>
      <c r="M68" s="77"/>
      <c r="N68" s="199"/>
      <c r="O68" s="200"/>
      <c r="P68" s="212"/>
      <c r="Q68" s="212"/>
      <c r="R68" s="245" t="str">
        <f t="shared" si="20"/>
        <v/>
      </c>
      <c r="S68" s="245" t="str">
        <f t="shared" si="21"/>
        <v/>
      </c>
      <c r="T68" s="199"/>
      <c r="U68" s="10"/>
      <c r="V68" s="129"/>
      <c r="W68" s="214"/>
      <c r="X68" s="219"/>
      <c r="Y68" s="219"/>
      <c r="Z68" s="219"/>
      <c r="AA68" s="221"/>
      <c r="AB68" s="392"/>
      <c r="AC68" s="217"/>
      <c r="AD68" s="392"/>
      <c r="AE68" s="221"/>
    </row>
    <row r="69" ht="18.0" customHeight="1">
      <c r="A69" s="10"/>
      <c r="B69" s="198"/>
      <c r="C69" s="77"/>
      <c r="D69" s="77"/>
      <c r="E69" s="199"/>
      <c r="F69" s="357"/>
      <c r="G69" s="200"/>
      <c r="H69" s="201"/>
      <c r="I69" s="129"/>
      <c r="J69" s="213"/>
      <c r="K69" s="77"/>
      <c r="L69" s="77"/>
      <c r="M69" s="77"/>
      <c r="N69" s="199"/>
      <c r="O69" s="200"/>
      <c r="P69" s="212"/>
      <c r="Q69" s="212"/>
      <c r="R69" s="245" t="str">
        <f t="shared" si="20"/>
        <v/>
      </c>
      <c r="S69" s="245" t="str">
        <f t="shared" si="21"/>
        <v/>
      </c>
      <c r="T69" s="199"/>
      <c r="U69" s="10"/>
      <c r="V69" s="129"/>
      <c r="W69" s="214"/>
      <c r="X69" s="219"/>
      <c r="Y69" s="219"/>
      <c r="Z69" s="219"/>
      <c r="AA69" s="221"/>
      <c r="AB69" s="392"/>
      <c r="AC69" s="217"/>
      <c r="AD69" s="392"/>
      <c r="AE69" s="221"/>
    </row>
    <row r="70" ht="18.0" customHeight="1">
      <c r="A70" s="10"/>
      <c r="B70" s="198"/>
      <c r="C70" s="77"/>
      <c r="D70" s="77"/>
      <c r="E70" s="199"/>
      <c r="F70" s="357"/>
      <c r="G70" s="200"/>
      <c r="H70" s="201"/>
      <c r="I70" s="129"/>
      <c r="J70" s="213"/>
      <c r="K70" s="77"/>
      <c r="L70" s="77"/>
      <c r="M70" s="77"/>
      <c r="N70" s="199"/>
      <c r="O70" s="200"/>
      <c r="P70" s="212"/>
      <c r="Q70" s="212"/>
      <c r="R70" s="245" t="str">
        <f t="shared" si="20"/>
        <v/>
      </c>
      <c r="S70" s="245" t="str">
        <f t="shared" si="21"/>
        <v/>
      </c>
      <c r="T70" s="199"/>
      <c r="U70" s="10"/>
      <c r="V70" s="129"/>
      <c r="W70" s="214"/>
      <c r="X70" s="219"/>
      <c r="Y70" s="219"/>
      <c r="Z70" s="219"/>
      <c r="AA70" s="221"/>
      <c r="AB70" s="392"/>
      <c r="AC70" s="217"/>
      <c r="AD70" s="392"/>
      <c r="AE70" s="221"/>
    </row>
    <row r="71" ht="18.0" customHeight="1">
      <c r="A71" s="10"/>
      <c r="B71" s="198"/>
      <c r="C71" s="77"/>
      <c r="D71" s="77"/>
      <c r="E71" s="199"/>
      <c r="F71" s="357"/>
      <c r="G71" s="200"/>
      <c r="H71" s="201"/>
      <c r="I71" s="129"/>
      <c r="J71" s="213"/>
      <c r="K71" s="77"/>
      <c r="L71" s="77"/>
      <c r="M71" s="77"/>
      <c r="N71" s="199"/>
      <c r="O71" s="200"/>
      <c r="P71" s="212"/>
      <c r="Q71" s="212"/>
      <c r="R71" s="245" t="str">
        <f t="shared" si="20"/>
        <v/>
      </c>
      <c r="S71" s="245" t="str">
        <f t="shared" si="21"/>
        <v/>
      </c>
      <c r="T71" s="199"/>
      <c r="U71" s="10"/>
      <c r="V71" s="129"/>
      <c r="W71" s="214"/>
      <c r="X71" s="219"/>
      <c r="Y71" s="219"/>
      <c r="Z71" s="219"/>
      <c r="AA71" s="221"/>
      <c r="AB71" s="392"/>
      <c r="AC71" s="217"/>
      <c r="AD71" s="392"/>
      <c r="AE71" s="221"/>
    </row>
    <row r="72" ht="18.0" customHeight="1">
      <c r="A72" s="10"/>
      <c r="B72" s="198"/>
      <c r="C72" s="77"/>
      <c r="D72" s="77"/>
      <c r="E72" s="199"/>
      <c r="F72" s="357"/>
      <c r="G72" s="200"/>
      <c r="H72" s="201"/>
      <c r="I72" s="129"/>
      <c r="J72" s="213"/>
      <c r="K72" s="77"/>
      <c r="L72" s="77"/>
      <c r="M72" s="77"/>
      <c r="N72" s="199"/>
      <c r="O72" s="200"/>
      <c r="P72" s="212"/>
      <c r="Q72" s="212"/>
      <c r="R72" s="245" t="str">
        <f t="shared" si="20"/>
        <v/>
      </c>
      <c r="S72" s="245" t="str">
        <f t="shared" si="21"/>
        <v/>
      </c>
      <c r="T72" s="199"/>
      <c r="U72" s="10"/>
      <c r="V72" s="129"/>
      <c r="W72" s="214"/>
      <c r="X72" s="219"/>
      <c r="Y72" s="219"/>
      <c r="Z72" s="219"/>
      <c r="AA72" s="221"/>
      <c r="AB72" s="392"/>
      <c r="AC72" s="217"/>
      <c r="AD72" s="392"/>
      <c r="AE72" s="221"/>
    </row>
    <row r="73" ht="18.0" customHeight="1">
      <c r="A73" s="10"/>
      <c r="B73" s="198"/>
      <c r="C73" s="77"/>
      <c r="D73" s="77"/>
      <c r="E73" s="199"/>
      <c r="F73" s="357"/>
      <c r="G73" s="200"/>
      <c r="H73" s="201"/>
      <c r="I73" s="129"/>
      <c r="J73" s="213"/>
      <c r="K73" s="77"/>
      <c r="L73" s="77"/>
      <c r="M73" s="77"/>
      <c r="N73" s="199"/>
      <c r="O73" s="200"/>
      <c r="P73" s="212"/>
      <c r="Q73" s="212"/>
      <c r="R73" s="245" t="str">
        <f t="shared" si="20"/>
        <v/>
      </c>
      <c r="S73" s="245" t="str">
        <f t="shared" si="21"/>
        <v/>
      </c>
      <c r="T73" s="199"/>
      <c r="U73" s="10"/>
      <c r="V73" s="129"/>
      <c r="W73" s="214"/>
      <c r="X73" s="219"/>
      <c r="Y73" s="219"/>
      <c r="Z73" s="219"/>
      <c r="AA73" s="221"/>
      <c r="AB73" s="392"/>
      <c r="AC73" s="217"/>
      <c r="AD73" s="392"/>
      <c r="AE73" s="221"/>
    </row>
    <row r="74" ht="18.0" customHeight="1">
      <c r="A74" s="10"/>
      <c r="B74" s="198"/>
      <c r="C74" s="77"/>
      <c r="D74" s="77"/>
      <c r="E74" s="199"/>
      <c r="F74" s="357"/>
      <c r="G74" s="200"/>
      <c r="H74" s="201"/>
      <c r="I74" s="129"/>
      <c r="J74" s="213"/>
      <c r="K74" s="77"/>
      <c r="L74" s="77"/>
      <c r="M74" s="77"/>
      <c r="N74" s="199"/>
      <c r="O74" s="200"/>
      <c r="P74" s="212"/>
      <c r="Q74" s="212"/>
      <c r="R74" s="245" t="str">
        <f t="shared" si="20"/>
        <v/>
      </c>
      <c r="S74" s="245" t="str">
        <f t="shared" si="21"/>
        <v/>
      </c>
      <c r="T74" s="199"/>
      <c r="U74" s="10"/>
      <c r="V74" s="129"/>
      <c r="W74" s="214"/>
      <c r="X74" s="219"/>
      <c r="Y74" s="219"/>
      <c r="Z74" s="219"/>
      <c r="AA74" s="221"/>
      <c r="AB74" s="392"/>
      <c r="AC74" s="217"/>
      <c r="AD74" s="392"/>
      <c r="AE74" s="221"/>
    </row>
    <row r="75" ht="18.0" customHeight="1">
      <c r="A75" s="10"/>
      <c r="B75" s="198"/>
      <c r="C75" s="77"/>
      <c r="D75" s="77"/>
      <c r="E75" s="199"/>
      <c r="F75" s="357"/>
      <c r="G75" s="200"/>
      <c r="H75" s="201"/>
      <c r="I75" s="129"/>
      <c r="J75" s="213"/>
      <c r="K75" s="77"/>
      <c r="L75" s="77"/>
      <c r="M75" s="77"/>
      <c r="N75" s="199"/>
      <c r="O75" s="200"/>
      <c r="P75" s="212"/>
      <c r="Q75" s="212"/>
      <c r="R75" s="245" t="str">
        <f t="shared" si="20"/>
        <v/>
      </c>
      <c r="S75" s="245" t="str">
        <f t="shared" si="21"/>
        <v/>
      </c>
      <c r="T75" s="199"/>
      <c r="U75" s="10"/>
      <c r="V75" s="129"/>
      <c r="W75" s="214"/>
      <c r="X75" s="219"/>
      <c r="Y75" s="219"/>
      <c r="Z75" s="219"/>
      <c r="AA75" s="221"/>
      <c r="AB75" s="392"/>
      <c r="AC75" s="217"/>
      <c r="AD75" s="392"/>
      <c r="AE75" s="221"/>
    </row>
    <row r="76" ht="18.0" customHeight="1">
      <c r="A76" s="10"/>
      <c r="B76" s="198"/>
      <c r="C76" s="77"/>
      <c r="D76" s="77"/>
      <c r="E76" s="199"/>
      <c r="F76" s="357"/>
      <c r="G76" s="200"/>
      <c r="H76" s="201"/>
      <c r="I76" s="129"/>
      <c r="J76" s="213"/>
      <c r="K76" s="77"/>
      <c r="L76" s="77"/>
      <c r="M76" s="77"/>
      <c r="N76" s="199"/>
      <c r="O76" s="200"/>
      <c r="P76" s="212"/>
      <c r="Q76" s="212"/>
      <c r="R76" s="245" t="str">
        <f t="shared" si="20"/>
        <v/>
      </c>
      <c r="S76" s="245" t="str">
        <f t="shared" si="21"/>
        <v/>
      </c>
      <c r="T76" s="199"/>
      <c r="U76" s="10"/>
      <c r="V76" s="129"/>
      <c r="W76" s="214"/>
      <c r="X76" s="219"/>
      <c r="Y76" s="219"/>
      <c r="Z76" s="219"/>
      <c r="AA76" s="221"/>
      <c r="AB76" s="392"/>
      <c r="AC76" s="217"/>
      <c r="AD76" s="392"/>
      <c r="AE76" s="221"/>
    </row>
    <row r="77" ht="18.0" customHeight="1">
      <c r="A77" s="10"/>
      <c r="B77" s="198"/>
      <c r="C77" s="77"/>
      <c r="D77" s="77"/>
      <c r="E77" s="199"/>
      <c r="F77" s="357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45" t="str">
        <f t="shared" si="20"/>
        <v/>
      </c>
      <c r="S77" s="245" t="str">
        <f t="shared" si="21"/>
        <v/>
      </c>
      <c r="T77" s="199"/>
      <c r="U77" s="10"/>
      <c r="V77" s="129"/>
      <c r="W77" s="214"/>
      <c r="X77" s="219"/>
      <c r="Y77" s="219"/>
      <c r="Z77" s="219"/>
      <c r="AA77" s="221"/>
      <c r="AB77" s="392"/>
      <c r="AC77" s="217"/>
      <c r="AD77" s="392"/>
      <c r="AE77" s="221"/>
    </row>
    <row r="78" ht="18.0" customHeight="1">
      <c r="A78" s="10"/>
      <c r="B78" s="198"/>
      <c r="C78" s="77"/>
      <c r="D78" s="77"/>
      <c r="E78" s="199"/>
      <c r="F78" s="357"/>
      <c r="G78" s="200"/>
      <c r="H78" s="201"/>
      <c r="I78" s="129"/>
      <c r="J78" s="221"/>
      <c r="K78" s="221"/>
      <c r="L78" s="221"/>
      <c r="M78" s="221"/>
      <c r="N78" s="221"/>
      <c r="O78" s="221"/>
      <c r="P78" s="221"/>
      <c r="Q78" s="221"/>
      <c r="R78" s="221"/>
      <c r="S78" s="221" t="str">
        <f>IF(R78="","",S56-R78)</f>
        <v/>
      </c>
      <c r="T78" s="221"/>
      <c r="U78" s="10"/>
      <c r="V78" s="129"/>
      <c r="W78" s="214"/>
      <c r="X78" s="219"/>
      <c r="Y78" s="219"/>
      <c r="Z78" s="219"/>
      <c r="AA78" s="221"/>
      <c r="AB78" s="392"/>
      <c r="AC78" s="217"/>
      <c r="AD78" s="392"/>
      <c r="AE78" s="221"/>
    </row>
    <row r="79" ht="18.0" customHeight="1">
      <c r="A79" s="10"/>
      <c r="B79" s="198"/>
      <c r="C79" s="77"/>
      <c r="D79" s="77"/>
      <c r="E79" s="199"/>
      <c r="F79" s="357"/>
      <c r="G79" s="200"/>
      <c r="H79" s="201"/>
      <c r="I79" s="129"/>
      <c r="J79" s="396" t="str">
        <f>'1월'!J79</f>
        <v>변동지출</v>
      </c>
      <c r="K79" s="327"/>
      <c r="L79" s="327"/>
      <c r="M79" s="327"/>
      <c r="N79" s="327"/>
      <c r="O79" s="328"/>
      <c r="P79" s="328"/>
      <c r="Q79" s="328"/>
      <c r="R79" s="397" t="s">
        <v>197</v>
      </c>
      <c r="S79" s="248">
        <f>L55-SUM(P58:P77)</f>
        <v>0</v>
      </c>
      <c r="T79" s="330"/>
      <c r="U79" s="10"/>
      <c r="V79" s="129"/>
      <c r="W79" s="214"/>
      <c r="X79" s="219"/>
      <c r="Y79" s="219"/>
      <c r="Z79" s="219"/>
      <c r="AA79" s="221"/>
      <c r="AB79" s="392"/>
      <c r="AC79" s="217"/>
      <c r="AD79" s="392"/>
      <c r="AE79" s="221"/>
    </row>
    <row r="80" ht="18.0" customHeight="1">
      <c r="A80" s="10"/>
      <c r="B80" s="198"/>
      <c r="C80" s="77"/>
      <c r="D80" s="77"/>
      <c r="E80" s="199"/>
      <c r="F80" s="357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10"/>
      <c r="V80" s="129"/>
      <c r="W80" s="214"/>
      <c r="X80" s="219"/>
      <c r="Y80" s="219"/>
      <c r="Z80" s="219"/>
      <c r="AA80" s="221"/>
      <c r="AB80" s="392"/>
      <c r="AC80" s="217"/>
      <c r="AD80" s="392"/>
      <c r="AE80" s="221"/>
    </row>
    <row r="81" ht="18.0" customHeight="1">
      <c r="A81" s="10"/>
      <c r="B81" s="198"/>
      <c r="C81" s="77"/>
      <c r="D81" s="77"/>
      <c r="E81" s="199"/>
      <c r="F81" s="357"/>
      <c r="G81" s="200"/>
      <c r="H81" s="201"/>
      <c r="I81" s="129"/>
      <c r="J81" s="198"/>
      <c r="K81" s="77"/>
      <c r="L81" s="77"/>
      <c r="M81" s="77"/>
      <c r="N81" s="199"/>
      <c r="O81" s="235"/>
      <c r="P81" s="237"/>
      <c r="Q81" s="237"/>
      <c r="R81" s="238" t="str">
        <f t="shared" ref="R81:R300" si="22">IF(P81="","",P81-Q81)</f>
        <v/>
      </c>
      <c r="S81" s="238" t="str">
        <f>IF(R81="","",S79-R81)</f>
        <v/>
      </c>
      <c r="T81" s="234"/>
      <c r="U81" s="10"/>
      <c r="V81" s="129"/>
      <c r="W81" s="214"/>
      <c r="X81" s="219"/>
      <c r="Y81" s="219"/>
      <c r="Z81" s="219"/>
      <c r="AA81" s="221"/>
      <c r="AB81" s="392"/>
      <c r="AC81" s="217"/>
      <c r="AD81" s="392"/>
      <c r="AE81" s="221"/>
    </row>
    <row r="82" ht="18.0" customHeight="1">
      <c r="A82" s="10"/>
      <c r="B82" s="198"/>
      <c r="C82" s="77"/>
      <c r="D82" s="77"/>
      <c r="E82" s="199"/>
      <c r="F82" s="357"/>
      <c r="G82" s="200"/>
      <c r="H82" s="201"/>
      <c r="I82" s="129"/>
      <c r="J82" s="198"/>
      <c r="K82" s="77"/>
      <c r="L82" s="77"/>
      <c r="M82" s="77"/>
      <c r="N82" s="199"/>
      <c r="O82" s="235"/>
      <c r="P82" s="237"/>
      <c r="Q82" s="237"/>
      <c r="R82" s="238" t="str">
        <f t="shared" si="22"/>
        <v/>
      </c>
      <c r="S82" s="238" t="str">
        <f t="shared" ref="S82:S300" si="23">IF(R82="","",S81-R82)</f>
        <v/>
      </c>
      <c r="T82" s="234"/>
      <c r="U82" s="10"/>
      <c r="V82" s="129"/>
      <c r="W82" s="214"/>
      <c r="X82" s="219"/>
      <c r="Y82" s="219"/>
      <c r="Z82" s="219"/>
      <c r="AA82" s="221"/>
      <c r="AB82" s="392"/>
      <c r="AC82" s="217"/>
      <c r="AD82" s="392"/>
      <c r="AE82" s="221"/>
    </row>
    <row r="83" ht="18.0" customHeight="1">
      <c r="A83" s="10"/>
      <c r="B83" s="198"/>
      <c r="C83" s="77"/>
      <c r="D83" s="77"/>
      <c r="E83" s="199"/>
      <c r="F83" s="357"/>
      <c r="G83" s="200"/>
      <c r="H83" s="201"/>
      <c r="I83" s="129"/>
      <c r="J83" s="198"/>
      <c r="K83" s="77"/>
      <c r="L83" s="77"/>
      <c r="M83" s="77"/>
      <c r="N83" s="199"/>
      <c r="O83" s="235"/>
      <c r="P83" s="237"/>
      <c r="Q83" s="237"/>
      <c r="R83" s="238" t="str">
        <f t="shared" si="22"/>
        <v/>
      </c>
      <c r="S83" s="238" t="str">
        <f t="shared" si="23"/>
        <v/>
      </c>
      <c r="T83" s="234"/>
      <c r="U83" s="10"/>
      <c r="V83" s="129"/>
      <c r="W83" s="214"/>
      <c r="X83" s="219"/>
      <c r="Y83" s="219"/>
      <c r="Z83" s="219"/>
      <c r="AA83" s="221"/>
      <c r="AB83" s="392"/>
      <c r="AC83" s="217"/>
      <c r="AD83" s="392"/>
      <c r="AE83" s="221"/>
    </row>
    <row r="84" ht="18.0" customHeight="1">
      <c r="A84" s="10"/>
      <c r="B84" s="198"/>
      <c r="C84" s="77"/>
      <c r="D84" s="77"/>
      <c r="E84" s="199"/>
      <c r="F84" s="357"/>
      <c r="G84" s="200"/>
      <c r="H84" s="201"/>
      <c r="I84" s="129"/>
      <c r="J84" s="198"/>
      <c r="K84" s="77"/>
      <c r="L84" s="77"/>
      <c r="M84" s="77"/>
      <c r="N84" s="199"/>
      <c r="O84" s="235"/>
      <c r="P84" s="237"/>
      <c r="Q84" s="237"/>
      <c r="R84" s="238" t="str">
        <f t="shared" si="22"/>
        <v/>
      </c>
      <c r="S84" s="238" t="str">
        <f t="shared" si="23"/>
        <v/>
      </c>
      <c r="T84" s="234"/>
      <c r="U84" s="10"/>
      <c r="V84" s="129"/>
      <c r="W84" s="214"/>
      <c r="X84" s="219"/>
      <c r="Y84" s="219"/>
      <c r="Z84" s="219"/>
      <c r="AA84" s="221"/>
      <c r="AB84" s="392"/>
      <c r="AC84" s="217"/>
      <c r="AD84" s="392"/>
      <c r="AE84" s="221"/>
    </row>
    <row r="85" ht="18.0" customHeight="1">
      <c r="A85" s="10"/>
      <c r="B85" s="198"/>
      <c r="C85" s="77"/>
      <c r="D85" s="77"/>
      <c r="E85" s="199"/>
      <c r="F85" s="357"/>
      <c r="G85" s="200"/>
      <c r="H85" s="201"/>
      <c r="I85" s="129"/>
      <c r="J85" s="198"/>
      <c r="K85" s="77"/>
      <c r="L85" s="77"/>
      <c r="M85" s="77"/>
      <c r="N85" s="199"/>
      <c r="O85" s="235"/>
      <c r="P85" s="237"/>
      <c r="Q85" s="237"/>
      <c r="R85" s="238" t="str">
        <f t="shared" si="22"/>
        <v/>
      </c>
      <c r="S85" s="238" t="str">
        <f t="shared" si="23"/>
        <v/>
      </c>
      <c r="T85" s="234"/>
      <c r="U85" s="10"/>
      <c r="V85" s="129"/>
      <c r="W85" s="214"/>
      <c r="X85" s="219"/>
      <c r="Y85" s="219"/>
      <c r="Z85" s="219"/>
      <c r="AA85" s="221"/>
      <c r="AB85" s="392"/>
      <c r="AC85" s="217"/>
      <c r="AD85" s="392"/>
      <c r="AE85" s="221"/>
    </row>
    <row r="86" ht="18.0" customHeight="1">
      <c r="A86" s="10"/>
      <c r="B86" s="198"/>
      <c r="C86" s="77"/>
      <c r="D86" s="77"/>
      <c r="E86" s="199"/>
      <c r="F86" s="357"/>
      <c r="G86" s="200"/>
      <c r="H86" s="201"/>
      <c r="I86" s="129"/>
      <c r="J86" s="198"/>
      <c r="K86" s="77"/>
      <c r="L86" s="77"/>
      <c r="M86" s="77"/>
      <c r="N86" s="199"/>
      <c r="O86" s="235"/>
      <c r="P86" s="237"/>
      <c r="Q86" s="237"/>
      <c r="R86" s="238" t="str">
        <f t="shared" si="22"/>
        <v/>
      </c>
      <c r="S86" s="238" t="str">
        <f t="shared" si="23"/>
        <v/>
      </c>
      <c r="T86" s="234"/>
      <c r="U86" s="10"/>
      <c r="V86" s="129"/>
      <c r="W86" s="214"/>
      <c r="X86" s="219"/>
      <c r="Y86" s="219"/>
      <c r="Z86" s="219"/>
      <c r="AA86" s="221"/>
      <c r="AB86" s="392"/>
      <c r="AC86" s="217"/>
      <c r="AD86" s="392"/>
      <c r="AE86" s="221"/>
    </row>
    <row r="87" ht="18.0" customHeight="1">
      <c r="A87" s="10"/>
      <c r="B87" s="198"/>
      <c r="C87" s="77"/>
      <c r="D87" s="77"/>
      <c r="E87" s="199"/>
      <c r="F87" s="357"/>
      <c r="G87" s="200"/>
      <c r="H87" s="201"/>
      <c r="I87" s="129"/>
      <c r="J87" s="198"/>
      <c r="K87" s="77"/>
      <c r="L87" s="77"/>
      <c r="M87" s="77"/>
      <c r="N87" s="199"/>
      <c r="O87" s="235"/>
      <c r="P87" s="237"/>
      <c r="Q87" s="237"/>
      <c r="R87" s="238" t="str">
        <f t="shared" si="22"/>
        <v/>
      </c>
      <c r="S87" s="238" t="str">
        <f t="shared" si="23"/>
        <v/>
      </c>
      <c r="T87" s="234"/>
      <c r="U87" s="10"/>
      <c r="V87" s="129"/>
      <c r="W87" s="214"/>
      <c r="X87" s="219"/>
      <c r="Y87" s="219"/>
      <c r="Z87" s="219"/>
      <c r="AA87" s="221"/>
      <c r="AB87" s="392"/>
      <c r="AC87" s="217"/>
      <c r="AD87" s="392"/>
      <c r="AE87" s="221"/>
    </row>
    <row r="88" ht="18.0" customHeight="1">
      <c r="A88" s="10"/>
      <c r="B88" s="198"/>
      <c r="C88" s="77"/>
      <c r="D88" s="77"/>
      <c r="E88" s="199"/>
      <c r="F88" s="357"/>
      <c r="G88" s="200"/>
      <c r="H88" s="201"/>
      <c r="I88" s="129"/>
      <c r="J88" s="198"/>
      <c r="K88" s="77"/>
      <c r="L88" s="77"/>
      <c r="M88" s="77"/>
      <c r="N88" s="199"/>
      <c r="O88" s="235"/>
      <c r="P88" s="237"/>
      <c r="Q88" s="237"/>
      <c r="R88" s="238" t="str">
        <f t="shared" si="22"/>
        <v/>
      </c>
      <c r="S88" s="238" t="str">
        <f t="shared" si="23"/>
        <v/>
      </c>
      <c r="T88" s="234"/>
      <c r="U88" s="10"/>
      <c r="V88" s="129"/>
      <c r="W88" s="214"/>
      <c r="X88" s="219"/>
      <c r="Y88" s="219"/>
      <c r="Z88" s="219"/>
      <c r="AA88" s="221"/>
      <c r="AB88" s="392"/>
      <c r="AC88" s="217"/>
      <c r="AD88" s="392"/>
      <c r="AE88" s="221"/>
    </row>
    <row r="89" ht="18.0" customHeight="1">
      <c r="A89" s="10"/>
      <c r="B89" s="198"/>
      <c r="C89" s="77"/>
      <c r="D89" s="77"/>
      <c r="E89" s="199"/>
      <c r="F89" s="357"/>
      <c r="G89" s="200"/>
      <c r="H89" s="201"/>
      <c r="I89" s="129"/>
      <c r="J89" s="198"/>
      <c r="K89" s="77"/>
      <c r="L89" s="77"/>
      <c r="M89" s="77"/>
      <c r="N89" s="199"/>
      <c r="O89" s="235"/>
      <c r="P89" s="237"/>
      <c r="Q89" s="237"/>
      <c r="R89" s="238" t="str">
        <f t="shared" si="22"/>
        <v/>
      </c>
      <c r="S89" s="238" t="str">
        <f t="shared" si="23"/>
        <v/>
      </c>
      <c r="T89" s="234"/>
      <c r="U89" s="10"/>
      <c r="V89" s="129"/>
      <c r="W89" s="214"/>
      <c r="X89" s="219"/>
      <c r="Y89" s="219"/>
      <c r="Z89" s="219"/>
      <c r="AA89" s="221"/>
      <c r="AB89" s="392"/>
      <c r="AC89" s="217"/>
      <c r="AD89" s="392"/>
      <c r="AE89" s="221"/>
    </row>
    <row r="90" ht="18.0" customHeight="1">
      <c r="A90" s="10"/>
      <c r="B90" s="198"/>
      <c r="C90" s="77"/>
      <c r="D90" s="77"/>
      <c r="E90" s="199"/>
      <c r="F90" s="357"/>
      <c r="G90" s="200"/>
      <c r="H90" s="201"/>
      <c r="I90" s="129"/>
      <c r="J90" s="198"/>
      <c r="K90" s="77"/>
      <c r="L90" s="77"/>
      <c r="M90" s="77"/>
      <c r="N90" s="199"/>
      <c r="O90" s="235"/>
      <c r="P90" s="237"/>
      <c r="Q90" s="237"/>
      <c r="R90" s="238" t="str">
        <f t="shared" si="22"/>
        <v/>
      </c>
      <c r="S90" s="238" t="str">
        <f t="shared" si="23"/>
        <v/>
      </c>
      <c r="T90" s="234"/>
      <c r="U90" s="10"/>
      <c r="V90" s="129"/>
      <c r="W90" s="214"/>
      <c r="X90" s="219"/>
      <c r="Y90" s="219"/>
      <c r="Z90" s="219"/>
      <c r="AA90" s="221"/>
      <c r="AB90" s="392"/>
      <c r="AC90" s="217"/>
      <c r="AD90" s="392"/>
      <c r="AE90" s="221"/>
    </row>
    <row r="91" ht="18.0" customHeight="1">
      <c r="A91" s="10"/>
      <c r="B91" s="198"/>
      <c r="C91" s="77"/>
      <c r="D91" s="77"/>
      <c r="E91" s="199"/>
      <c r="F91" s="357"/>
      <c r="G91" s="200"/>
      <c r="H91" s="201"/>
      <c r="I91" s="129"/>
      <c r="J91" s="198"/>
      <c r="K91" s="77"/>
      <c r="L91" s="77"/>
      <c r="M91" s="77"/>
      <c r="N91" s="199"/>
      <c r="O91" s="235"/>
      <c r="P91" s="237"/>
      <c r="Q91" s="237"/>
      <c r="R91" s="238" t="str">
        <f t="shared" si="22"/>
        <v/>
      </c>
      <c r="S91" s="238" t="str">
        <f t="shared" si="23"/>
        <v/>
      </c>
      <c r="T91" s="234"/>
      <c r="U91" s="10"/>
      <c r="V91" s="129"/>
      <c r="W91" s="214"/>
      <c r="X91" s="219"/>
      <c r="Y91" s="219"/>
      <c r="Z91" s="219"/>
      <c r="AA91" s="221"/>
      <c r="AB91" s="392"/>
      <c r="AC91" s="217"/>
      <c r="AD91" s="392"/>
      <c r="AE91" s="221"/>
    </row>
    <row r="92" ht="18.0" customHeight="1">
      <c r="A92" s="10"/>
      <c r="B92" s="198"/>
      <c r="C92" s="77"/>
      <c r="D92" s="77"/>
      <c r="E92" s="199"/>
      <c r="F92" s="357"/>
      <c r="G92" s="200"/>
      <c r="H92" s="201"/>
      <c r="I92" s="129"/>
      <c r="J92" s="198"/>
      <c r="K92" s="77"/>
      <c r="L92" s="77"/>
      <c r="M92" s="77"/>
      <c r="N92" s="199"/>
      <c r="O92" s="235"/>
      <c r="P92" s="237"/>
      <c r="Q92" s="237"/>
      <c r="R92" s="238" t="str">
        <f t="shared" si="22"/>
        <v/>
      </c>
      <c r="S92" s="238" t="str">
        <f t="shared" si="23"/>
        <v/>
      </c>
      <c r="T92" s="234"/>
      <c r="U92" s="10"/>
      <c r="V92" s="129"/>
      <c r="W92" s="214"/>
      <c r="X92" s="219"/>
      <c r="Y92" s="219"/>
      <c r="Z92" s="219"/>
      <c r="AA92" s="221"/>
      <c r="AB92" s="392"/>
      <c r="AC92" s="217"/>
      <c r="AD92" s="392"/>
      <c r="AE92" s="221"/>
    </row>
    <row r="93" ht="18.0" customHeight="1">
      <c r="A93" s="10"/>
      <c r="B93" s="198"/>
      <c r="C93" s="77"/>
      <c r="D93" s="77"/>
      <c r="E93" s="199"/>
      <c r="F93" s="357"/>
      <c r="G93" s="200"/>
      <c r="H93" s="201"/>
      <c r="I93" s="129"/>
      <c r="J93" s="198"/>
      <c r="K93" s="77"/>
      <c r="L93" s="77"/>
      <c r="M93" s="77"/>
      <c r="N93" s="199"/>
      <c r="O93" s="235"/>
      <c r="P93" s="237"/>
      <c r="Q93" s="237"/>
      <c r="R93" s="238" t="str">
        <f t="shared" si="22"/>
        <v/>
      </c>
      <c r="S93" s="238" t="str">
        <f t="shared" si="23"/>
        <v/>
      </c>
      <c r="T93" s="234"/>
      <c r="U93" s="10"/>
      <c r="V93" s="129"/>
      <c r="W93" s="214"/>
      <c r="X93" s="219"/>
      <c r="Y93" s="219"/>
      <c r="Z93" s="219"/>
      <c r="AA93" s="221"/>
      <c r="AB93" s="392"/>
      <c r="AC93" s="217"/>
      <c r="AD93" s="392"/>
      <c r="AE93" s="221"/>
    </row>
    <row r="94" ht="18.0" customHeight="1">
      <c r="A94" s="10"/>
      <c r="B94" s="198"/>
      <c r="C94" s="77"/>
      <c r="D94" s="77"/>
      <c r="E94" s="199"/>
      <c r="F94" s="357"/>
      <c r="G94" s="200"/>
      <c r="H94" s="201"/>
      <c r="I94" s="129"/>
      <c r="J94" s="198"/>
      <c r="K94" s="77"/>
      <c r="L94" s="77"/>
      <c r="M94" s="77"/>
      <c r="N94" s="199"/>
      <c r="O94" s="235"/>
      <c r="P94" s="237"/>
      <c r="Q94" s="237"/>
      <c r="R94" s="238" t="str">
        <f t="shared" si="22"/>
        <v/>
      </c>
      <c r="S94" s="238" t="str">
        <f t="shared" si="23"/>
        <v/>
      </c>
      <c r="T94" s="234"/>
      <c r="U94" s="10"/>
      <c r="V94" s="129"/>
      <c r="W94" s="214"/>
      <c r="X94" s="219"/>
      <c r="Y94" s="219"/>
      <c r="Z94" s="219"/>
      <c r="AA94" s="221"/>
      <c r="AB94" s="392"/>
      <c r="AC94" s="217"/>
      <c r="AD94" s="392"/>
      <c r="AE94" s="221"/>
    </row>
    <row r="95" ht="18.0" customHeight="1">
      <c r="A95" s="10"/>
      <c r="B95" s="198"/>
      <c r="C95" s="77"/>
      <c r="D95" s="77"/>
      <c r="E95" s="199"/>
      <c r="F95" s="357"/>
      <c r="G95" s="200"/>
      <c r="H95" s="201"/>
      <c r="I95" s="129"/>
      <c r="J95" s="198"/>
      <c r="K95" s="77"/>
      <c r="L95" s="77"/>
      <c r="M95" s="77"/>
      <c r="N95" s="199"/>
      <c r="O95" s="235"/>
      <c r="P95" s="237"/>
      <c r="Q95" s="237"/>
      <c r="R95" s="238" t="str">
        <f t="shared" si="22"/>
        <v/>
      </c>
      <c r="S95" s="238" t="str">
        <f t="shared" si="23"/>
        <v/>
      </c>
      <c r="T95" s="234"/>
      <c r="U95" s="10"/>
      <c r="V95" s="129"/>
      <c r="W95" s="214"/>
      <c r="X95" s="219"/>
      <c r="Y95" s="219"/>
      <c r="Z95" s="219"/>
      <c r="AA95" s="221"/>
      <c r="AB95" s="392"/>
      <c r="AC95" s="217"/>
      <c r="AD95" s="392"/>
      <c r="AE95" s="221"/>
    </row>
    <row r="96" ht="18.0" customHeight="1">
      <c r="A96" s="10"/>
      <c r="B96" s="198"/>
      <c r="C96" s="77"/>
      <c r="D96" s="77"/>
      <c r="E96" s="199"/>
      <c r="F96" s="357"/>
      <c r="G96" s="200"/>
      <c r="H96" s="201"/>
      <c r="I96" s="129"/>
      <c r="J96" s="198"/>
      <c r="K96" s="77"/>
      <c r="L96" s="77"/>
      <c r="M96" s="77"/>
      <c r="N96" s="199"/>
      <c r="O96" s="235"/>
      <c r="P96" s="237"/>
      <c r="Q96" s="237"/>
      <c r="R96" s="238" t="str">
        <f t="shared" si="22"/>
        <v/>
      </c>
      <c r="S96" s="238" t="str">
        <f t="shared" si="23"/>
        <v/>
      </c>
      <c r="T96" s="234"/>
      <c r="U96" s="10"/>
      <c r="V96" s="129"/>
      <c r="W96" s="214"/>
      <c r="X96" s="219"/>
      <c r="Y96" s="219"/>
      <c r="Z96" s="219"/>
      <c r="AA96" s="221"/>
      <c r="AB96" s="392"/>
      <c r="AC96" s="217"/>
      <c r="AD96" s="392"/>
      <c r="AE96" s="221"/>
    </row>
    <row r="97" ht="18.0" customHeight="1">
      <c r="A97" s="10"/>
      <c r="B97" s="198"/>
      <c r="C97" s="77"/>
      <c r="D97" s="77"/>
      <c r="E97" s="199"/>
      <c r="F97" s="357"/>
      <c r="G97" s="200"/>
      <c r="H97" s="201"/>
      <c r="I97" s="129"/>
      <c r="J97" s="198"/>
      <c r="K97" s="77"/>
      <c r="L97" s="77"/>
      <c r="M97" s="77"/>
      <c r="N97" s="199"/>
      <c r="O97" s="235"/>
      <c r="P97" s="237"/>
      <c r="Q97" s="237"/>
      <c r="R97" s="238" t="str">
        <f t="shared" si="22"/>
        <v/>
      </c>
      <c r="S97" s="238" t="str">
        <f t="shared" si="23"/>
        <v/>
      </c>
      <c r="T97" s="234"/>
      <c r="U97" s="10"/>
      <c r="V97" s="129"/>
      <c r="W97" s="214"/>
      <c r="X97" s="219"/>
      <c r="Y97" s="219"/>
      <c r="Z97" s="219"/>
      <c r="AA97" s="221"/>
      <c r="AB97" s="392"/>
      <c r="AC97" s="217"/>
      <c r="AD97" s="392"/>
      <c r="AE97" s="221"/>
    </row>
    <row r="98" ht="18.0" customHeight="1">
      <c r="A98" s="10"/>
      <c r="B98" s="198"/>
      <c r="C98" s="77"/>
      <c r="D98" s="77"/>
      <c r="E98" s="199"/>
      <c r="F98" s="357"/>
      <c r="G98" s="200"/>
      <c r="H98" s="201"/>
      <c r="I98" s="129"/>
      <c r="J98" s="198"/>
      <c r="K98" s="77"/>
      <c r="L98" s="77"/>
      <c r="M98" s="77"/>
      <c r="N98" s="199"/>
      <c r="O98" s="235"/>
      <c r="P98" s="237"/>
      <c r="Q98" s="237"/>
      <c r="R98" s="238" t="str">
        <f t="shared" si="22"/>
        <v/>
      </c>
      <c r="S98" s="238" t="str">
        <f t="shared" si="23"/>
        <v/>
      </c>
      <c r="T98" s="234"/>
      <c r="U98" s="10"/>
      <c r="V98" s="129"/>
      <c r="W98" s="214"/>
      <c r="X98" s="219"/>
      <c r="Y98" s="219"/>
      <c r="Z98" s="219"/>
      <c r="AA98" s="221"/>
      <c r="AB98" s="392"/>
      <c r="AC98" s="217"/>
      <c r="AD98" s="392"/>
      <c r="AE98" s="221"/>
    </row>
    <row r="99" ht="18.0" customHeight="1">
      <c r="A99" s="10"/>
      <c r="B99" s="198"/>
      <c r="C99" s="77"/>
      <c r="D99" s="77"/>
      <c r="E99" s="199"/>
      <c r="F99" s="357"/>
      <c r="G99" s="200"/>
      <c r="H99" s="201"/>
      <c r="I99" s="129"/>
      <c r="J99" s="198"/>
      <c r="K99" s="77"/>
      <c r="L99" s="77"/>
      <c r="M99" s="77"/>
      <c r="N99" s="199"/>
      <c r="O99" s="235"/>
      <c r="P99" s="237"/>
      <c r="Q99" s="237"/>
      <c r="R99" s="238" t="str">
        <f t="shared" si="22"/>
        <v/>
      </c>
      <c r="S99" s="238" t="str">
        <f t="shared" si="23"/>
        <v/>
      </c>
      <c r="T99" s="234"/>
      <c r="U99" s="10"/>
      <c r="V99" s="129"/>
      <c r="W99" s="214"/>
      <c r="X99" s="219"/>
      <c r="Y99" s="219"/>
      <c r="Z99" s="219"/>
      <c r="AA99" s="221"/>
      <c r="AB99" s="392"/>
      <c r="AC99" s="217"/>
      <c r="AD99" s="392"/>
      <c r="AE99" s="221"/>
    </row>
    <row r="100" ht="18.0" customHeight="1">
      <c r="A100" s="10"/>
      <c r="B100" s="198"/>
      <c r="C100" s="77"/>
      <c r="D100" s="77"/>
      <c r="E100" s="199"/>
      <c r="F100" s="357"/>
      <c r="G100" s="200"/>
      <c r="H100" s="201"/>
      <c r="I100" s="129"/>
      <c r="J100" s="198"/>
      <c r="K100" s="77"/>
      <c r="L100" s="77"/>
      <c r="M100" s="77"/>
      <c r="N100" s="199"/>
      <c r="O100" s="235"/>
      <c r="P100" s="237"/>
      <c r="Q100" s="237"/>
      <c r="R100" s="238" t="str">
        <f t="shared" si="22"/>
        <v/>
      </c>
      <c r="S100" s="238" t="str">
        <f t="shared" si="23"/>
        <v/>
      </c>
      <c r="T100" s="234"/>
      <c r="U100" s="10"/>
      <c r="V100" s="129"/>
      <c r="W100" s="214"/>
      <c r="X100" s="219"/>
      <c r="Y100" s="219"/>
      <c r="Z100" s="219"/>
      <c r="AA100" s="221"/>
      <c r="AB100" s="392"/>
      <c r="AC100" s="217"/>
      <c r="AD100" s="392"/>
      <c r="AE100" s="221"/>
    </row>
    <row r="101" ht="18.0" customHeight="1">
      <c r="A101" s="10"/>
      <c r="B101" s="198"/>
      <c r="C101" s="77"/>
      <c r="D101" s="77"/>
      <c r="E101" s="199"/>
      <c r="F101" s="357"/>
      <c r="G101" s="200"/>
      <c r="H101" s="201"/>
      <c r="I101" s="129"/>
      <c r="J101" s="198"/>
      <c r="K101" s="77"/>
      <c r="L101" s="77"/>
      <c r="M101" s="77"/>
      <c r="N101" s="199"/>
      <c r="O101" s="235"/>
      <c r="P101" s="237"/>
      <c r="Q101" s="237"/>
      <c r="R101" s="238" t="str">
        <f t="shared" si="22"/>
        <v/>
      </c>
      <c r="S101" s="238" t="str">
        <f t="shared" si="23"/>
        <v/>
      </c>
      <c r="T101" s="234"/>
      <c r="U101" s="10"/>
      <c r="V101" s="129"/>
      <c r="W101" s="214"/>
      <c r="X101" s="219"/>
      <c r="Y101" s="219"/>
      <c r="Z101" s="219"/>
      <c r="AA101" s="221"/>
      <c r="AB101" s="392"/>
      <c r="AC101" s="217"/>
      <c r="AD101" s="392"/>
      <c r="AE101" s="221"/>
    </row>
    <row r="102" ht="18.0" customHeight="1">
      <c r="A102" s="10"/>
      <c r="B102" s="198"/>
      <c r="C102" s="77"/>
      <c r="D102" s="77"/>
      <c r="E102" s="199"/>
      <c r="F102" s="357"/>
      <c r="G102" s="200"/>
      <c r="H102" s="201"/>
      <c r="I102" s="129"/>
      <c r="J102" s="198"/>
      <c r="K102" s="77"/>
      <c r="L102" s="77"/>
      <c r="M102" s="77"/>
      <c r="N102" s="199"/>
      <c r="O102" s="235"/>
      <c r="P102" s="237"/>
      <c r="Q102" s="237"/>
      <c r="R102" s="238" t="str">
        <f t="shared" si="22"/>
        <v/>
      </c>
      <c r="S102" s="238" t="str">
        <f t="shared" si="23"/>
        <v/>
      </c>
      <c r="T102" s="234"/>
      <c r="U102" s="10"/>
      <c r="V102" s="129"/>
      <c r="W102" s="214"/>
      <c r="X102" s="219"/>
      <c r="Y102" s="219"/>
      <c r="Z102" s="219"/>
      <c r="AA102" s="221"/>
      <c r="AB102" s="392"/>
      <c r="AC102" s="217"/>
      <c r="AD102" s="392"/>
      <c r="AE102" s="221"/>
    </row>
    <row r="103" ht="18.0" customHeight="1">
      <c r="A103" s="10"/>
      <c r="B103" s="213"/>
      <c r="C103" s="77"/>
      <c r="D103" s="77"/>
      <c r="E103" s="199"/>
      <c r="F103" s="357"/>
      <c r="G103" s="200"/>
      <c r="H103" s="201"/>
      <c r="I103" s="129"/>
      <c r="J103" s="198"/>
      <c r="K103" s="77"/>
      <c r="L103" s="77"/>
      <c r="M103" s="77"/>
      <c r="N103" s="199"/>
      <c r="O103" s="235"/>
      <c r="P103" s="237"/>
      <c r="Q103" s="237"/>
      <c r="R103" s="238" t="str">
        <f t="shared" si="22"/>
        <v/>
      </c>
      <c r="S103" s="238" t="str">
        <f t="shared" si="23"/>
        <v/>
      </c>
      <c r="T103" s="234"/>
      <c r="U103" s="10"/>
      <c r="V103" s="129"/>
      <c r="W103" s="214"/>
      <c r="X103" s="219"/>
      <c r="Y103" s="219"/>
      <c r="Z103" s="219"/>
      <c r="AA103" s="221"/>
      <c r="AB103" s="392"/>
      <c r="AC103" s="217"/>
      <c r="AD103" s="392"/>
      <c r="AE103" s="221"/>
    </row>
    <row r="104" ht="18.0" customHeight="1">
      <c r="A104" s="10"/>
      <c r="B104" s="213"/>
      <c r="C104" s="77"/>
      <c r="D104" s="77"/>
      <c r="E104" s="199"/>
      <c r="F104" s="357"/>
      <c r="G104" s="200"/>
      <c r="H104" s="201"/>
      <c r="I104" s="129"/>
      <c r="J104" s="198"/>
      <c r="K104" s="77"/>
      <c r="L104" s="77"/>
      <c r="M104" s="77"/>
      <c r="N104" s="199"/>
      <c r="O104" s="235"/>
      <c r="P104" s="237"/>
      <c r="Q104" s="237"/>
      <c r="R104" s="238" t="str">
        <f t="shared" si="22"/>
        <v/>
      </c>
      <c r="S104" s="238" t="str">
        <f t="shared" si="23"/>
        <v/>
      </c>
      <c r="T104" s="234"/>
      <c r="U104" s="10"/>
      <c r="V104" s="129"/>
      <c r="W104" s="214"/>
      <c r="X104" s="219"/>
      <c r="Y104" s="219"/>
      <c r="Z104" s="219"/>
      <c r="AA104" s="221"/>
      <c r="AB104" s="392"/>
      <c r="AC104" s="217"/>
      <c r="AD104" s="392"/>
      <c r="AE104" s="221"/>
    </row>
    <row r="105" ht="18.0" customHeight="1">
      <c r="A105" s="10"/>
      <c r="B105" s="213"/>
      <c r="C105" s="77"/>
      <c r="D105" s="77"/>
      <c r="E105" s="199"/>
      <c r="F105" s="357"/>
      <c r="G105" s="200"/>
      <c r="H105" s="201"/>
      <c r="I105" s="129"/>
      <c r="J105" s="198"/>
      <c r="K105" s="77"/>
      <c r="L105" s="77"/>
      <c r="M105" s="77"/>
      <c r="N105" s="199"/>
      <c r="O105" s="235"/>
      <c r="P105" s="237"/>
      <c r="Q105" s="237"/>
      <c r="R105" s="238" t="str">
        <f t="shared" si="22"/>
        <v/>
      </c>
      <c r="S105" s="238" t="str">
        <f t="shared" si="23"/>
        <v/>
      </c>
      <c r="T105" s="234"/>
      <c r="U105" s="10"/>
      <c r="V105" s="129"/>
      <c r="W105" s="214"/>
      <c r="X105" s="219"/>
      <c r="Y105" s="219"/>
      <c r="Z105" s="219"/>
      <c r="AA105" s="221"/>
      <c r="AB105" s="392"/>
      <c r="AC105" s="217"/>
      <c r="AD105" s="392"/>
      <c r="AE105" s="221"/>
    </row>
    <row r="106" ht="18.0" customHeight="1">
      <c r="A106" s="10"/>
      <c r="B106" s="213"/>
      <c r="C106" s="77"/>
      <c r="D106" s="77"/>
      <c r="E106" s="199"/>
      <c r="F106" s="357"/>
      <c r="G106" s="200"/>
      <c r="H106" s="201"/>
      <c r="I106" s="129"/>
      <c r="J106" s="198"/>
      <c r="K106" s="77"/>
      <c r="L106" s="77"/>
      <c r="M106" s="77"/>
      <c r="N106" s="199"/>
      <c r="O106" s="235"/>
      <c r="P106" s="237"/>
      <c r="Q106" s="237"/>
      <c r="R106" s="238" t="str">
        <f t="shared" si="22"/>
        <v/>
      </c>
      <c r="S106" s="238" t="str">
        <f t="shared" si="23"/>
        <v/>
      </c>
      <c r="T106" s="234"/>
      <c r="U106" s="10"/>
      <c r="V106" s="129"/>
      <c r="W106" s="214"/>
      <c r="X106" s="219"/>
      <c r="Y106" s="219"/>
      <c r="Z106" s="219"/>
      <c r="AA106" s="221"/>
      <c r="AB106" s="392"/>
      <c r="AC106" s="217"/>
      <c r="AD106" s="392"/>
      <c r="AE106" s="221"/>
    </row>
    <row r="107" ht="18.0" customHeight="1">
      <c r="A107" s="10"/>
      <c r="B107" s="213"/>
      <c r="C107" s="77"/>
      <c r="D107" s="77"/>
      <c r="E107" s="199"/>
      <c r="F107" s="357"/>
      <c r="G107" s="200"/>
      <c r="H107" s="201"/>
      <c r="I107" s="129"/>
      <c r="J107" s="198"/>
      <c r="K107" s="77"/>
      <c r="L107" s="77"/>
      <c r="M107" s="77"/>
      <c r="N107" s="199"/>
      <c r="O107" s="235"/>
      <c r="P107" s="237"/>
      <c r="Q107" s="237"/>
      <c r="R107" s="238" t="str">
        <f t="shared" si="22"/>
        <v/>
      </c>
      <c r="S107" s="238" t="str">
        <f t="shared" si="23"/>
        <v/>
      </c>
      <c r="T107" s="234"/>
      <c r="U107" s="10"/>
      <c r="V107" s="129"/>
      <c r="W107" s="214"/>
      <c r="X107" s="219"/>
      <c r="Y107" s="219"/>
      <c r="Z107" s="219"/>
      <c r="AA107" s="221"/>
      <c r="AB107" s="392"/>
      <c r="AC107" s="217"/>
      <c r="AD107" s="392"/>
      <c r="AE107" s="221"/>
    </row>
    <row r="108" ht="18.0" customHeight="1">
      <c r="A108" s="10"/>
      <c r="B108" s="213"/>
      <c r="C108" s="77"/>
      <c r="D108" s="77"/>
      <c r="E108" s="199"/>
      <c r="F108" s="357"/>
      <c r="G108" s="200"/>
      <c r="H108" s="201"/>
      <c r="I108" s="129"/>
      <c r="J108" s="198"/>
      <c r="K108" s="77"/>
      <c r="L108" s="77"/>
      <c r="M108" s="77"/>
      <c r="N108" s="199"/>
      <c r="O108" s="235"/>
      <c r="P108" s="237"/>
      <c r="Q108" s="237"/>
      <c r="R108" s="238" t="str">
        <f t="shared" si="22"/>
        <v/>
      </c>
      <c r="S108" s="238" t="str">
        <f t="shared" si="23"/>
        <v/>
      </c>
      <c r="T108" s="234"/>
      <c r="U108" s="10"/>
      <c r="V108" s="129"/>
      <c r="W108" s="214"/>
      <c r="X108" s="219"/>
      <c r="Y108" s="219"/>
      <c r="Z108" s="219"/>
      <c r="AA108" s="221"/>
      <c r="AB108" s="392"/>
      <c r="AC108" s="217"/>
      <c r="AD108" s="392"/>
      <c r="AE108" s="221"/>
    </row>
    <row r="109" ht="18.0" customHeight="1">
      <c r="A109" s="10"/>
      <c r="B109" s="213"/>
      <c r="C109" s="77"/>
      <c r="D109" s="77"/>
      <c r="E109" s="199"/>
      <c r="F109" s="357"/>
      <c r="G109" s="200"/>
      <c r="H109" s="201"/>
      <c r="I109" s="129"/>
      <c r="J109" s="198"/>
      <c r="K109" s="77"/>
      <c r="L109" s="77"/>
      <c r="M109" s="77"/>
      <c r="N109" s="199"/>
      <c r="O109" s="235"/>
      <c r="P109" s="237"/>
      <c r="Q109" s="237"/>
      <c r="R109" s="238" t="str">
        <f t="shared" si="22"/>
        <v/>
      </c>
      <c r="S109" s="238" t="str">
        <f t="shared" si="23"/>
        <v/>
      </c>
      <c r="T109" s="234"/>
      <c r="U109" s="10"/>
      <c r="V109" s="129"/>
      <c r="W109" s="214"/>
      <c r="X109" s="219"/>
      <c r="Y109" s="219"/>
      <c r="Z109" s="219"/>
      <c r="AA109" s="221"/>
      <c r="AB109" s="392"/>
      <c r="AC109" s="217"/>
      <c r="AD109" s="392"/>
      <c r="AE109" s="221"/>
    </row>
    <row r="110" ht="18.0" customHeight="1">
      <c r="A110" s="10"/>
      <c r="B110" s="213"/>
      <c r="C110" s="77"/>
      <c r="D110" s="77"/>
      <c r="E110" s="199"/>
      <c r="F110" s="357"/>
      <c r="G110" s="200"/>
      <c r="H110" s="201"/>
      <c r="I110" s="129"/>
      <c r="J110" s="198"/>
      <c r="K110" s="77"/>
      <c r="L110" s="77"/>
      <c r="M110" s="77"/>
      <c r="N110" s="199"/>
      <c r="O110" s="235"/>
      <c r="P110" s="237"/>
      <c r="Q110" s="237"/>
      <c r="R110" s="238" t="str">
        <f t="shared" si="22"/>
        <v/>
      </c>
      <c r="S110" s="238" t="str">
        <f t="shared" si="23"/>
        <v/>
      </c>
      <c r="T110" s="234"/>
      <c r="U110" s="10"/>
      <c r="V110" s="129"/>
      <c r="W110" s="214"/>
      <c r="X110" s="219"/>
      <c r="Y110" s="219"/>
      <c r="Z110" s="219"/>
      <c r="AA110" s="221"/>
      <c r="AB110" s="392"/>
      <c r="AC110" s="217"/>
      <c r="AD110" s="392"/>
      <c r="AE110" s="221"/>
    </row>
    <row r="111" ht="18.0" customHeight="1">
      <c r="A111" s="10"/>
      <c r="B111" s="213"/>
      <c r="C111" s="77"/>
      <c r="D111" s="77"/>
      <c r="E111" s="199"/>
      <c r="F111" s="357"/>
      <c r="G111" s="200"/>
      <c r="H111" s="201"/>
      <c r="I111" s="129"/>
      <c r="J111" s="198"/>
      <c r="K111" s="77"/>
      <c r="L111" s="77"/>
      <c r="M111" s="77"/>
      <c r="N111" s="199"/>
      <c r="O111" s="235"/>
      <c r="P111" s="237"/>
      <c r="Q111" s="237"/>
      <c r="R111" s="238" t="str">
        <f t="shared" si="22"/>
        <v/>
      </c>
      <c r="S111" s="238" t="str">
        <f t="shared" si="23"/>
        <v/>
      </c>
      <c r="T111" s="234"/>
      <c r="U111" s="10"/>
      <c r="V111" s="129"/>
      <c r="W111" s="214"/>
      <c r="X111" s="219"/>
      <c r="Y111" s="219"/>
      <c r="Z111" s="219"/>
      <c r="AA111" s="221"/>
      <c r="AB111" s="392"/>
      <c r="AC111" s="217"/>
      <c r="AD111" s="392"/>
      <c r="AE111" s="221"/>
    </row>
    <row r="112" ht="18.0" customHeight="1">
      <c r="A112" s="10"/>
      <c r="B112" s="213"/>
      <c r="C112" s="77"/>
      <c r="D112" s="77"/>
      <c r="E112" s="199"/>
      <c r="F112" s="357"/>
      <c r="G112" s="200"/>
      <c r="H112" s="201"/>
      <c r="I112" s="129"/>
      <c r="J112" s="198"/>
      <c r="K112" s="77"/>
      <c r="L112" s="77"/>
      <c r="M112" s="77"/>
      <c r="N112" s="199"/>
      <c r="O112" s="235"/>
      <c r="P112" s="237"/>
      <c r="Q112" s="237"/>
      <c r="R112" s="238" t="str">
        <f t="shared" si="22"/>
        <v/>
      </c>
      <c r="S112" s="238" t="str">
        <f t="shared" si="23"/>
        <v/>
      </c>
      <c r="T112" s="234"/>
      <c r="U112" s="10"/>
      <c r="V112" s="129"/>
      <c r="W112" s="214"/>
      <c r="X112" s="219"/>
      <c r="Y112" s="219"/>
      <c r="Z112" s="219"/>
      <c r="AA112" s="221"/>
      <c r="AB112" s="392"/>
      <c r="AC112" s="217"/>
      <c r="AD112" s="392"/>
      <c r="AE112" s="221"/>
    </row>
    <row r="113" ht="18.0" customHeight="1">
      <c r="A113" s="10"/>
      <c r="B113" s="213"/>
      <c r="C113" s="77"/>
      <c r="D113" s="77"/>
      <c r="E113" s="199"/>
      <c r="F113" s="357"/>
      <c r="G113" s="200"/>
      <c r="H113" s="201"/>
      <c r="I113" s="129"/>
      <c r="J113" s="198"/>
      <c r="K113" s="77"/>
      <c r="L113" s="77"/>
      <c r="M113" s="77"/>
      <c r="N113" s="199"/>
      <c r="O113" s="235"/>
      <c r="P113" s="237"/>
      <c r="Q113" s="237"/>
      <c r="R113" s="238" t="str">
        <f t="shared" si="22"/>
        <v/>
      </c>
      <c r="S113" s="238" t="str">
        <f t="shared" si="23"/>
        <v/>
      </c>
      <c r="T113" s="234"/>
      <c r="U113" s="10"/>
      <c r="V113" s="129"/>
      <c r="W113" s="214"/>
      <c r="X113" s="219"/>
      <c r="Y113" s="219"/>
      <c r="Z113" s="219"/>
      <c r="AA113" s="221"/>
      <c r="AB113" s="392"/>
      <c r="AC113" s="217"/>
      <c r="AD113" s="392"/>
      <c r="AE113" s="221"/>
    </row>
    <row r="114" ht="18.0" customHeight="1">
      <c r="A114" s="10"/>
      <c r="B114" s="213"/>
      <c r="C114" s="77"/>
      <c r="D114" s="77"/>
      <c r="E114" s="199"/>
      <c r="F114" s="357"/>
      <c r="G114" s="200"/>
      <c r="H114" s="201"/>
      <c r="I114" s="129"/>
      <c r="J114" s="198"/>
      <c r="K114" s="77"/>
      <c r="L114" s="77"/>
      <c r="M114" s="77"/>
      <c r="N114" s="199"/>
      <c r="O114" s="235"/>
      <c r="P114" s="237"/>
      <c r="Q114" s="237"/>
      <c r="R114" s="238" t="str">
        <f t="shared" si="22"/>
        <v/>
      </c>
      <c r="S114" s="238" t="str">
        <f t="shared" si="23"/>
        <v/>
      </c>
      <c r="T114" s="234"/>
      <c r="U114" s="10"/>
      <c r="V114" s="129"/>
      <c r="W114" s="214"/>
      <c r="X114" s="219"/>
      <c r="Y114" s="219"/>
      <c r="Z114" s="219"/>
      <c r="AA114" s="221"/>
      <c r="AB114" s="392"/>
      <c r="AC114" s="217"/>
      <c r="AD114" s="392"/>
      <c r="AE114" s="221"/>
    </row>
    <row r="115" ht="18.0" customHeight="1">
      <c r="A115" s="10"/>
      <c r="B115" s="213"/>
      <c r="C115" s="77"/>
      <c r="D115" s="77"/>
      <c r="E115" s="199"/>
      <c r="F115" s="357"/>
      <c r="G115" s="200"/>
      <c r="H115" s="201"/>
      <c r="I115" s="129"/>
      <c r="J115" s="198"/>
      <c r="K115" s="77"/>
      <c r="L115" s="77"/>
      <c r="M115" s="77"/>
      <c r="N115" s="199"/>
      <c r="O115" s="235"/>
      <c r="P115" s="237"/>
      <c r="Q115" s="237"/>
      <c r="R115" s="238" t="str">
        <f t="shared" si="22"/>
        <v/>
      </c>
      <c r="S115" s="238" t="str">
        <f t="shared" si="23"/>
        <v/>
      </c>
      <c r="T115" s="234"/>
      <c r="U115" s="10"/>
      <c r="V115" s="129"/>
      <c r="W115" s="214"/>
      <c r="X115" s="219"/>
      <c r="Y115" s="219"/>
      <c r="Z115" s="219"/>
      <c r="AA115" s="221"/>
      <c r="AB115" s="392"/>
      <c r="AC115" s="217"/>
      <c r="AD115" s="392"/>
      <c r="AE115" s="221"/>
    </row>
    <row r="116" ht="18.0" customHeight="1">
      <c r="A116" s="10"/>
      <c r="B116" s="213"/>
      <c r="C116" s="77"/>
      <c r="D116" s="77"/>
      <c r="E116" s="199"/>
      <c r="F116" s="357"/>
      <c r="G116" s="200"/>
      <c r="H116" s="201"/>
      <c r="I116" s="129"/>
      <c r="J116" s="198"/>
      <c r="K116" s="77"/>
      <c r="L116" s="77"/>
      <c r="M116" s="77"/>
      <c r="N116" s="199"/>
      <c r="O116" s="235"/>
      <c r="P116" s="237"/>
      <c r="Q116" s="237"/>
      <c r="R116" s="238" t="str">
        <f t="shared" si="22"/>
        <v/>
      </c>
      <c r="S116" s="238" t="str">
        <f t="shared" si="23"/>
        <v/>
      </c>
      <c r="T116" s="234"/>
      <c r="U116" s="10"/>
      <c r="V116" s="129"/>
      <c r="W116" s="214"/>
      <c r="X116" s="219"/>
      <c r="Y116" s="219"/>
      <c r="Z116" s="219"/>
      <c r="AA116" s="221"/>
      <c r="AB116" s="392"/>
      <c r="AC116" s="217"/>
      <c r="AD116" s="392"/>
      <c r="AE116" s="221"/>
    </row>
    <row r="117" ht="18.0" customHeight="1">
      <c r="A117" s="10"/>
      <c r="B117" s="213"/>
      <c r="C117" s="77"/>
      <c r="D117" s="77"/>
      <c r="E117" s="199"/>
      <c r="F117" s="357"/>
      <c r="G117" s="200"/>
      <c r="H117" s="201"/>
      <c r="I117" s="129"/>
      <c r="J117" s="198"/>
      <c r="K117" s="77"/>
      <c r="L117" s="77"/>
      <c r="M117" s="77"/>
      <c r="N117" s="199"/>
      <c r="O117" s="235"/>
      <c r="P117" s="237"/>
      <c r="Q117" s="237"/>
      <c r="R117" s="238" t="str">
        <f t="shared" si="22"/>
        <v/>
      </c>
      <c r="S117" s="238" t="str">
        <f t="shared" si="23"/>
        <v/>
      </c>
      <c r="T117" s="234"/>
      <c r="U117" s="10"/>
      <c r="V117" s="129"/>
      <c r="W117" s="214"/>
      <c r="X117" s="219"/>
      <c r="Y117" s="219"/>
      <c r="Z117" s="219"/>
      <c r="AA117" s="221"/>
      <c r="AB117" s="392"/>
      <c r="AC117" s="217"/>
      <c r="AD117" s="392"/>
      <c r="AE117" s="221"/>
    </row>
    <row r="118" ht="18.0" customHeight="1">
      <c r="A118" s="10"/>
      <c r="B118" s="213"/>
      <c r="C118" s="77"/>
      <c r="D118" s="77"/>
      <c r="E118" s="199"/>
      <c r="F118" s="357"/>
      <c r="G118" s="200"/>
      <c r="H118" s="201"/>
      <c r="I118" s="129"/>
      <c r="J118" s="198"/>
      <c r="K118" s="77"/>
      <c r="L118" s="77"/>
      <c r="M118" s="77"/>
      <c r="N118" s="199"/>
      <c r="O118" s="235"/>
      <c r="P118" s="237"/>
      <c r="Q118" s="237"/>
      <c r="R118" s="238" t="str">
        <f t="shared" si="22"/>
        <v/>
      </c>
      <c r="S118" s="238" t="str">
        <f t="shared" si="23"/>
        <v/>
      </c>
      <c r="T118" s="234"/>
      <c r="U118" s="10"/>
      <c r="V118" s="129"/>
      <c r="W118" s="214"/>
      <c r="X118" s="219"/>
      <c r="Y118" s="219"/>
      <c r="Z118" s="219"/>
      <c r="AA118" s="221"/>
      <c r="AB118" s="392"/>
      <c r="AC118" s="217"/>
      <c r="AD118" s="392"/>
      <c r="AE118" s="221"/>
    </row>
    <row r="119" ht="18.0" customHeight="1">
      <c r="A119" s="10"/>
      <c r="B119" s="213"/>
      <c r="C119" s="77"/>
      <c r="D119" s="77"/>
      <c r="E119" s="199"/>
      <c r="F119" s="357"/>
      <c r="G119" s="200"/>
      <c r="H119" s="201"/>
      <c r="I119" s="129"/>
      <c r="J119" s="198"/>
      <c r="K119" s="77"/>
      <c r="L119" s="77"/>
      <c r="M119" s="77"/>
      <c r="N119" s="199"/>
      <c r="O119" s="235"/>
      <c r="P119" s="237"/>
      <c r="Q119" s="237"/>
      <c r="R119" s="238" t="str">
        <f t="shared" si="22"/>
        <v/>
      </c>
      <c r="S119" s="238" t="str">
        <f t="shared" si="23"/>
        <v/>
      </c>
      <c r="T119" s="234"/>
      <c r="U119" s="10"/>
      <c r="V119" s="129"/>
      <c r="W119" s="214"/>
      <c r="X119" s="219"/>
      <c r="Y119" s="219"/>
      <c r="Z119" s="219"/>
      <c r="AA119" s="221"/>
      <c r="AB119" s="392"/>
      <c r="AC119" s="217"/>
      <c r="AD119" s="392"/>
      <c r="AE119" s="221"/>
    </row>
    <row r="120" ht="18.0" customHeight="1">
      <c r="A120" s="10"/>
      <c r="B120" s="213"/>
      <c r="C120" s="77"/>
      <c r="D120" s="77"/>
      <c r="E120" s="199"/>
      <c r="F120" s="357"/>
      <c r="G120" s="200"/>
      <c r="H120" s="201"/>
      <c r="I120" s="129"/>
      <c r="J120" s="198"/>
      <c r="K120" s="77"/>
      <c r="L120" s="77"/>
      <c r="M120" s="77"/>
      <c r="N120" s="199"/>
      <c r="O120" s="235"/>
      <c r="P120" s="237"/>
      <c r="Q120" s="237"/>
      <c r="R120" s="238" t="str">
        <f t="shared" si="22"/>
        <v/>
      </c>
      <c r="S120" s="238" t="str">
        <f t="shared" si="23"/>
        <v/>
      </c>
      <c r="T120" s="234"/>
      <c r="U120" s="10"/>
      <c r="V120" s="129"/>
      <c r="W120" s="214"/>
      <c r="X120" s="219"/>
      <c r="Y120" s="219"/>
      <c r="Z120" s="219"/>
      <c r="AA120" s="221"/>
      <c r="AB120" s="392"/>
      <c r="AC120" s="217"/>
      <c r="AD120" s="392"/>
      <c r="AE120" s="221"/>
    </row>
    <row r="121" ht="18.0" customHeight="1">
      <c r="A121" s="10"/>
      <c r="B121" s="213"/>
      <c r="C121" s="77"/>
      <c r="D121" s="77"/>
      <c r="E121" s="199"/>
      <c r="F121" s="357"/>
      <c r="G121" s="200"/>
      <c r="H121" s="201"/>
      <c r="I121" s="129"/>
      <c r="J121" s="198"/>
      <c r="K121" s="77"/>
      <c r="L121" s="77"/>
      <c r="M121" s="77"/>
      <c r="N121" s="199"/>
      <c r="O121" s="235"/>
      <c r="P121" s="237"/>
      <c r="Q121" s="237"/>
      <c r="R121" s="238" t="str">
        <f t="shared" si="22"/>
        <v/>
      </c>
      <c r="S121" s="238" t="str">
        <f t="shared" si="23"/>
        <v/>
      </c>
      <c r="T121" s="234"/>
      <c r="U121" s="10"/>
      <c r="V121" s="129"/>
      <c r="W121" s="214"/>
      <c r="X121" s="219"/>
      <c r="Y121" s="219"/>
      <c r="Z121" s="219"/>
      <c r="AA121" s="221"/>
      <c r="AB121" s="392"/>
      <c r="AC121" s="217"/>
      <c r="AD121" s="392"/>
      <c r="AE121" s="221"/>
    </row>
    <row r="122" ht="18.0" customHeight="1">
      <c r="A122" s="10"/>
      <c r="B122" s="213"/>
      <c r="C122" s="77"/>
      <c r="D122" s="77"/>
      <c r="E122" s="199"/>
      <c r="F122" s="357"/>
      <c r="G122" s="200"/>
      <c r="H122" s="201"/>
      <c r="I122" s="129"/>
      <c r="J122" s="198"/>
      <c r="K122" s="77"/>
      <c r="L122" s="77"/>
      <c r="M122" s="77"/>
      <c r="N122" s="199"/>
      <c r="O122" s="235"/>
      <c r="P122" s="237"/>
      <c r="Q122" s="237"/>
      <c r="R122" s="238" t="str">
        <f t="shared" si="22"/>
        <v/>
      </c>
      <c r="S122" s="238" t="str">
        <f t="shared" si="23"/>
        <v/>
      </c>
      <c r="T122" s="234"/>
      <c r="U122" s="10"/>
      <c r="V122" s="129"/>
      <c r="W122" s="214"/>
      <c r="X122" s="219"/>
      <c r="Y122" s="219"/>
      <c r="Z122" s="219"/>
      <c r="AA122" s="221"/>
      <c r="AB122" s="392"/>
      <c r="AC122" s="217"/>
      <c r="AD122" s="392"/>
      <c r="AE122" s="221"/>
    </row>
    <row r="123" ht="18.0" customHeight="1">
      <c r="A123" s="10"/>
      <c r="B123" s="213"/>
      <c r="C123" s="77"/>
      <c r="D123" s="77"/>
      <c r="E123" s="199"/>
      <c r="F123" s="357"/>
      <c r="G123" s="200"/>
      <c r="H123" s="201"/>
      <c r="I123" s="129"/>
      <c r="J123" s="198"/>
      <c r="K123" s="77"/>
      <c r="L123" s="77"/>
      <c r="M123" s="77"/>
      <c r="N123" s="199"/>
      <c r="O123" s="235"/>
      <c r="P123" s="237"/>
      <c r="Q123" s="237"/>
      <c r="R123" s="238" t="str">
        <f t="shared" si="22"/>
        <v/>
      </c>
      <c r="S123" s="238" t="str">
        <f t="shared" si="23"/>
        <v/>
      </c>
      <c r="T123" s="234"/>
      <c r="U123" s="10"/>
      <c r="V123" s="129"/>
      <c r="W123" s="214"/>
      <c r="X123" s="219"/>
      <c r="Y123" s="219"/>
      <c r="Z123" s="219"/>
      <c r="AA123" s="221"/>
      <c r="AB123" s="392"/>
      <c r="AC123" s="217"/>
      <c r="AD123" s="392"/>
      <c r="AE123" s="221"/>
    </row>
    <row r="124" ht="18.0" customHeight="1">
      <c r="A124" s="10"/>
      <c r="B124" s="213"/>
      <c r="C124" s="77"/>
      <c r="D124" s="77"/>
      <c r="E124" s="199"/>
      <c r="F124" s="357"/>
      <c r="G124" s="200"/>
      <c r="H124" s="201"/>
      <c r="I124" s="129"/>
      <c r="J124" s="198"/>
      <c r="K124" s="77"/>
      <c r="L124" s="77"/>
      <c r="M124" s="77"/>
      <c r="N124" s="199"/>
      <c r="O124" s="235"/>
      <c r="P124" s="237"/>
      <c r="Q124" s="237"/>
      <c r="R124" s="238" t="str">
        <f t="shared" si="22"/>
        <v/>
      </c>
      <c r="S124" s="238" t="str">
        <f t="shared" si="23"/>
        <v/>
      </c>
      <c r="T124" s="234"/>
      <c r="U124" s="10"/>
      <c r="V124" s="129"/>
      <c r="W124" s="214"/>
      <c r="X124" s="219"/>
      <c r="Y124" s="219"/>
      <c r="Z124" s="219"/>
      <c r="AA124" s="221"/>
      <c r="AB124" s="392"/>
      <c r="AC124" s="217"/>
      <c r="AD124" s="392"/>
      <c r="AE124" s="221"/>
    </row>
    <row r="125" ht="18.0" customHeight="1">
      <c r="A125" s="10"/>
      <c r="B125" s="213"/>
      <c r="C125" s="77"/>
      <c r="D125" s="77"/>
      <c r="E125" s="199"/>
      <c r="F125" s="357"/>
      <c r="G125" s="200"/>
      <c r="H125" s="201"/>
      <c r="I125" s="129"/>
      <c r="J125" s="198"/>
      <c r="K125" s="77"/>
      <c r="L125" s="77"/>
      <c r="M125" s="77"/>
      <c r="N125" s="199"/>
      <c r="O125" s="235"/>
      <c r="P125" s="237"/>
      <c r="Q125" s="237"/>
      <c r="R125" s="238" t="str">
        <f t="shared" si="22"/>
        <v/>
      </c>
      <c r="S125" s="238" t="str">
        <f t="shared" si="23"/>
        <v/>
      </c>
      <c r="T125" s="234"/>
      <c r="U125" s="10"/>
      <c r="V125" s="129"/>
      <c r="W125" s="214"/>
      <c r="X125" s="219"/>
      <c r="Y125" s="219"/>
      <c r="Z125" s="219"/>
      <c r="AA125" s="221"/>
      <c r="AB125" s="392"/>
      <c r="AC125" s="217"/>
      <c r="AD125" s="392"/>
      <c r="AE125" s="221"/>
    </row>
    <row r="126" ht="18.0" customHeight="1">
      <c r="A126" s="10"/>
      <c r="B126" s="213"/>
      <c r="C126" s="77"/>
      <c r="D126" s="77"/>
      <c r="E126" s="199"/>
      <c r="F126" s="357"/>
      <c r="G126" s="200"/>
      <c r="H126" s="201"/>
      <c r="I126" s="129"/>
      <c r="J126" s="198"/>
      <c r="K126" s="77"/>
      <c r="L126" s="77"/>
      <c r="M126" s="77"/>
      <c r="N126" s="199"/>
      <c r="O126" s="235"/>
      <c r="P126" s="237"/>
      <c r="Q126" s="237"/>
      <c r="R126" s="238" t="str">
        <f t="shared" si="22"/>
        <v/>
      </c>
      <c r="S126" s="238" t="str">
        <f t="shared" si="23"/>
        <v/>
      </c>
      <c r="T126" s="234"/>
      <c r="U126" s="10"/>
      <c r="V126" s="129"/>
      <c r="W126" s="214"/>
      <c r="X126" s="219"/>
      <c r="Y126" s="219"/>
      <c r="Z126" s="219"/>
      <c r="AA126" s="221"/>
      <c r="AB126" s="392"/>
      <c r="AC126" s="217"/>
      <c r="AD126" s="392"/>
      <c r="AE126" s="221"/>
    </row>
    <row r="127" ht="18.0" customHeight="1">
      <c r="A127" s="10"/>
      <c r="B127" s="213"/>
      <c r="C127" s="77"/>
      <c r="D127" s="77"/>
      <c r="E127" s="199"/>
      <c r="F127" s="357"/>
      <c r="G127" s="200"/>
      <c r="H127" s="201"/>
      <c r="I127" s="129"/>
      <c r="J127" s="198"/>
      <c r="K127" s="77"/>
      <c r="L127" s="77"/>
      <c r="M127" s="77"/>
      <c r="N127" s="199"/>
      <c r="O127" s="235"/>
      <c r="P127" s="237"/>
      <c r="Q127" s="237"/>
      <c r="R127" s="238" t="str">
        <f t="shared" si="22"/>
        <v/>
      </c>
      <c r="S127" s="238" t="str">
        <f t="shared" si="23"/>
        <v/>
      </c>
      <c r="T127" s="234"/>
      <c r="U127" s="10"/>
      <c r="V127" s="129"/>
      <c r="W127" s="214"/>
      <c r="X127" s="219"/>
      <c r="Y127" s="219"/>
      <c r="Z127" s="219"/>
      <c r="AA127" s="221"/>
      <c r="AB127" s="392"/>
      <c r="AC127" s="217"/>
      <c r="AD127" s="392"/>
      <c r="AE127" s="221"/>
    </row>
    <row r="128" ht="18.0" customHeight="1">
      <c r="A128" s="10"/>
      <c r="B128" s="213"/>
      <c r="C128" s="77"/>
      <c r="D128" s="77"/>
      <c r="E128" s="199"/>
      <c r="F128" s="357"/>
      <c r="G128" s="200"/>
      <c r="H128" s="201"/>
      <c r="I128" s="129"/>
      <c r="J128" s="198"/>
      <c r="K128" s="77"/>
      <c r="L128" s="77"/>
      <c r="M128" s="77"/>
      <c r="N128" s="199"/>
      <c r="O128" s="235"/>
      <c r="P128" s="237"/>
      <c r="Q128" s="237"/>
      <c r="R128" s="238" t="str">
        <f t="shared" si="22"/>
        <v/>
      </c>
      <c r="S128" s="238" t="str">
        <f t="shared" si="23"/>
        <v/>
      </c>
      <c r="T128" s="234"/>
      <c r="U128" s="10"/>
      <c r="V128" s="129"/>
      <c r="W128" s="214"/>
      <c r="X128" s="219"/>
      <c r="Y128" s="219"/>
      <c r="Z128" s="219"/>
      <c r="AA128" s="221"/>
      <c r="AB128" s="392"/>
      <c r="AC128" s="217"/>
      <c r="AD128" s="392"/>
      <c r="AE128" s="221"/>
    </row>
    <row r="129" ht="18.0" customHeight="1">
      <c r="A129" s="10"/>
      <c r="B129" s="213"/>
      <c r="C129" s="77"/>
      <c r="D129" s="77"/>
      <c r="E129" s="199"/>
      <c r="F129" s="357"/>
      <c r="G129" s="200"/>
      <c r="H129" s="201"/>
      <c r="I129" s="129"/>
      <c r="J129" s="198"/>
      <c r="K129" s="77"/>
      <c r="L129" s="77"/>
      <c r="M129" s="77"/>
      <c r="N129" s="199"/>
      <c r="O129" s="235"/>
      <c r="P129" s="237"/>
      <c r="Q129" s="237"/>
      <c r="R129" s="238" t="str">
        <f t="shared" si="22"/>
        <v/>
      </c>
      <c r="S129" s="238" t="str">
        <f t="shared" si="23"/>
        <v/>
      </c>
      <c r="T129" s="234"/>
      <c r="U129" s="10"/>
      <c r="V129" s="129"/>
      <c r="W129" s="214"/>
      <c r="X129" s="219"/>
      <c r="Y129" s="219"/>
      <c r="Z129" s="219"/>
      <c r="AA129" s="221"/>
      <c r="AB129" s="392"/>
      <c r="AC129" s="217"/>
      <c r="AD129" s="392"/>
      <c r="AE129" s="221"/>
    </row>
    <row r="130" ht="18.0" customHeight="1">
      <c r="A130" s="10"/>
      <c r="B130" s="213"/>
      <c r="C130" s="77"/>
      <c r="D130" s="77"/>
      <c r="E130" s="199"/>
      <c r="F130" s="357"/>
      <c r="G130" s="200"/>
      <c r="H130" s="201"/>
      <c r="I130" s="129"/>
      <c r="J130" s="198"/>
      <c r="K130" s="77"/>
      <c r="L130" s="77"/>
      <c r="M130" s="77"/>
      <c r="N130" s="199"/>
      <c r="O130" s="235"/>
      <c r="P130" s="237"/>
      <c r="Q130" s="237"/>
      <c r="R130" s="238" t="str">
        <f t="shared" si="22"/>
        <v/>
      </c>
      <c r="S130" s="238" t="str">
        <f t="shared" si="23"/>
        <v/>
      </c>
      <c r="T130" s="234"/>
      <c r="U130" s="10"/>
      <c r="V130" s="129"/>
      <c r="W130" s="214"/>
      <c r="X130" s="219"/>
      <c r="Y130" s="219"/>
      <c r="Z130" s="219"/>
      <c r="AA130" s="221"/>
      <c r="AB130" s="392"/>
      <c r="AC130" s="217"/>
      <c r="AD130" s="392"/>
      <c r="AE130" s="217"/>
    </row>
    <row r="131" ht="18.0" customHeight="1">
      <c r="A131" s="10"/>
      <c r="B131" s="213"/>
      <c r="C131" s="77"/>
      <c r="D131" s="77"/>
      <c r="E131" s="199"/>
      <c r="F131" s="357"/>
      <c r="G131" s="200"/>
      <c r="H131" s="201"/>
      <c r="I131" s="129"/>
      <c r="J131" s="198"/>
      <c r="K131" s="77"/>
      <c r="L131" s="77"/>
      <c r="M131" s="77"/>
      <c r="N131" s="199"/>
      <c r="O131" s="235"/>
      <c r="P131" s="237"/>
      <c r="Q131" s="237"/>
      <c r="R131" s="238" t="str">
        <f t="shared" si="22"/>
        <v/>
      </c>
      <c r="S131" s="238" t="str">
        <f t="shared" si="23"/>
        <v/>
      </c>
      <c r="T131" s="234"/>
      <c r="U131" s="10"/>
      <c r="V131" s="129"/>
      <c r="W131" s="214"/>
      <c r="X131" s="219"/>
      <c r="Y131" s="219"/>
      <c r="Z131" s="219"/>
      <c r="AA131" s="221"/>
      <c r="AB131" s="392"/>
      <c r="AC131" s="217"/>
      <c r="AD131" s="392"/>
      <c r="AE131" s="217"/>
    </row>
    <row r="132" ht="18.0" customHeight="1">
      <c r="A132" s="10"/>
      <c r="B132" s="213"/>
      <c r="C132" s="77"/>
      <c r="D132" s="77"/>
      <c r="E132" s="199"/>
      <c r="F132" s="357"/>
      <c r="G132" s="200"/>
      <c r="H132" s="201"/>
      <c r="I132" s="129"/>
      <c r="J132" s="198"/>
      <c r="K132" s="77"/>
      <c r="L132" s="77"/>
      <c r="M132" s="77"/>
      <c r="N132" s="199"/>
      <c r="O132" s="235"/>
      <c r="P132" s="237"/>
      <c r="Q132" s="237"/>
      <c r="R132" s="238" t="str">
        <f t="shared" si="22"/>
        <v/>
      </c>
      <c r="S132" s="238" t="str">
        <f t="shared" si="23"/>
        <v/>
      </c>
      <c r="T132" s="234"/>
      <c r="U132" s="10"/>
      <c r="V132" s="129"/>
      <c r="W132" s="214"/>
      <c r="X132" s="219"/>
      <c r="Y132" s="219"/>
      <c r="Z132" s="219"/>
      <c r="AA132" s="221"/>
      <c r="AB132" s="392"/>
      <c r="AC132" s="217"/>
      <c r="AD132" s="392"/>
      <c r="AE132" s="217"/>
    </row>
    <row r="133" ht="18.0" customHeight="1">
      <c r="A133" s="10"/>
      <c r="B133" s="213"/>
      <c r="C133" s="77"/>
      <c r="D133" s="77"/>
      <c r="E133" s="199"/>
      <c r="F133" s="357"/>
      <c r="G133" s="200"/>
      <c r="H133" s="201"/>
      <c r="I133" s="129"/>
      <c r="J133" s="198"/>
      <c r="K133" s="77"/>
      <c r="L133" s="77"/>
      <c r="M133" s="77"/>
      <c r="N133" s="199"/>
      <c r="O133" s="235"/>
      <c r="P133" s="237"/>
      <c r="Q133" s="237"/>
      <c r="R133" s="238" t="str">
        <f t="shared" si="22"/>
        <v/>
      </c>
      <c r="S133" s="238" t="str">
        <f t="shared" si="23"/>
        <v/>
      </c>
      <c r="T133" s="234"/>
      <c r="U133" s="10"/>
      <c r="V133" s="129"/>
      <c r="W133" s="214"/>
      <c r="X133" s="219"/>
      <c r="Y133" s="219"/>
      <c r="Z133" s="219"/>
      <c r="AA133" s="221"/>
      <c r="AB133" s="392"/>
      <c r="AC133" s="217"/>
      <c r="AD133" s="392"/>
      <c r="AE133" s="217"/>
    </row>
    <row r="134" ht="18.0" customHeight="1">
      <c r="A134" s="10"/>
      <c r="B134" s="213"/>
      <c r="C134" s="77"/>
      <c r="D134" s="77"/>
      <c r="E134" s="199"/>
      <c r="F134" s="357"/>
      <c r="G134" s="200"/>
      <c r="H134" s="201"/>
      <c r="I134" s="129"/>
      <c r="J134" s="198"/>
      <c r="K134" s="77"/>
      <c r="L134" s="77"/>
      <c r="M134" s="77"/>
      <c r="N134" s="199"/>
      <c r="O134" s="235"/>
      <c r="P134" s="237"/>
      <c r="Q134" s="237"/>
      <c r="R134" s="238" t="str">
        <f t="shared" si="22"/>
        <v/>
      </c>
      <c r="S134" s="238" t="str">
        <f t="shared" si="23"/>
        <v/>
      </c>
      <c r="T134" s="234"/>
      <c r="U134" s="10"/>
      <c r="V134" s="129"/>
      <c r="W134" s="214"/>
      <c r="X134" s="219"/>
      <c r="Y134" s="219"/>
      <c r="Z134" s="219"/>
      <c r="AA134" s="221"/>
      <c r="AB134" s="392"/>
      <c r="AC134" s="217"/>
      <c r="AD134" s="392"/>
      <c r="AE134" s="217"/>
    </row>
    <row r="135" ht="18.0" customHeight="1">
      <c r="A135" s="10"/>
      <c r="B135" s="213"/>
      <c r="C135" s="77"/>
      <c r="D135" s="77"/>
      <c r="E135" s="199"/>
      <c r="F135" s="357"/>
      <c r="G135" s="200"/>
      <c r="H135" s="201"/>
      <c r="I135" s="129"/>
      <c r="J135" s="198"/>
      <c r="K135" s="77"/>
      <c r="L135" s="77"/>
      <c r="M135" s="77"/>
      <c r="N135" s="199"/>
      <c r="O135" s="235"/>
      <c r="P135" s="237"/>
      <c r="Q135" s="237"/>
      <c r="R135" s="238" t="str">
        <f t="shared" si="22"/>
        <v/>
      </c>
      <c r="S135" s="238" t="str">
        <f t="shared" si="23"/>
        <v/>
      </c>
      <c r="T135" s="234"/>
      <c r="U135" s="10"/>
      <c r="V135" s="129"/>
      <c r="W135" s="214"/>
      <c r="X135" s="219"/>
      <c r="Y135" s="219"/>
      <c r="Z135" s="219"/>
      <c r="AA135" s="221"/>
      <c r="AB135" s="392"/>
      <c r="AC135" s="217"/>
      <c r="AD135" s="392"/>
      <c r="AE135" s="217"/>
    </row>
    <row r="136" ht="18.0" customHeight="1">
      <c r="A136" s="10"/>
      <c r="B136" s="213"/>
      <c r="C136" s="77"/>
      <c r="D136" s="77"/>
      <c r="E136" s="199"/>
      <c r="F136" s="357"/>
      <c r="G136" s="200"/>
      <c r="H136" s="201"/>
      <c r="I136" s="129"/>
      <c r="J136" s="198"/>
      <c r="K136" s="77"/>
      <c r="L136" s="77"/>
      <c r="M136" s="77"/>
      <c r="N136" s="199"/>
      <c r="O136" s="235"/>
      <c r="P136" s="237"/>
      <c r="Q136" s="237"/>
      <c r="R136" s="238" t="str">
        <f t="shared" si="22"/>
        <v/>
      </c>
      <c r="S136" s="238" t="str">
        <f t="shared" si="23"/>
        <v/>
      </c>
      <c r="T136" s="234"/>
      <c r="U136" s="10"/>
      <c r="V136" s="129"/>
      <c r="W136" s="214"/>
      <c r="X136" s="219"/>
      <c r="Y136" s="219"/>
      <c r="Z136" s="219"/>
      <c r="AA136" s="221"/>
      <c r="AB136" s="392"/>
      <c r="AC136" s="217"/>
      <c r="AD136" s="392"/>
      <c r="AE136" s="217"/>
    </row>
    <row r="137" ht="18.0" customHeight="1">
      <c r="A137" s="10"/>
      <c r="B137" s="213"/>
      <c r="C137" s="77"/>
      <c r="D137" s="77"/>
      <c r="E137" s="199"/>
      <c r="F137" s="357"/>
      <c r="G137" s="200"/>
      <c r="H137" s="201"/>
      <c r="I137" s="129"/>
      <c r="J137" s="198"/>
      <c r="K137" s="77"/>
      <c r="L137" s="77"/>
      <c r="M137" s="77"/>
      <c r="N137" s="199"/>
      <c r="O137" s="235"/>
      <c r="P137" s="237"/>
      <c r="Q137" s="237"/>
      <c r="R137" s="238" t="str">
        <f t="shared" si="22"/>
        <v/>
      </c>
      <c r="S137" s="238" t="str">
        <f t="shared" si="23"/>
        <v/>
      </c>
      <c r="T137" s="234"/>
      <c r="U137" s="10"/>
      <c r="V137" s="129"/>
      <c r="W137" s="214"/>
      <c r="X137" s="219"/>
      <c r="Y137" s="219"/>
      <c r="Z137" s="219"/>
      <c r="AA137" s="221"/>
      <c r="AB137" s="392"/>
      <c r="AC137" s="217"/>
      <c r="AD137" s="392"/>
      <c r="AE137" s="217"/>
    </row>
    <row r="138" ht="18.0" customHeight="1">
      <c r="A138" s="10"/>
      <c r="B138" s="213"/>
      <c r="C138" s="77"/>
      <c r="D138" s="77"/>
      <c r="E138" s="199"/>
      <c r="F138" s="357"/>
      <c r="G138" s="200"/>
      <c r="H138" s="201"/>
      <c r="I138" s="129"/>
      <c r="J138" s="198"/>
      <c r="K138" s="77"/>
      <c r="L138" s="77"/>
      <c r="M138" s="77"/>
      <c r="N138" s="199"/>
      <c r="O138" s="235"/>
      <c r="P138" s="237"/>
      <c r="Q138" s="237"/>
      <c r="R138" s="238" t="str">
        <f t="shared" si="22"/>
        <v/>
      </c>
      <c r="S138" s="238" t="str">
        <f t="shared" si="23"/>
        <v/>
      </c>
      <c r="T138" s="234"/>
      <c r="U138" s="10"/>
      <c r="V138" s="129"/>
      <c r="W138" s="214"/>
      <c r="X138" s="219"/>
      <c r="Y138" s="219"/>
      <c r="Z138" s="219"/>
      <c r="AA138" s="221"/>
      <c r="AB138" s="392"/>
      <c r="AC138" s="217"/>
      <c r="AD138" s="392"/>
      <c r="AE138" s="217"/>
    </row>
    <row r="139" ht="18.0" customHeight="1">
      <c r="A139" s="10"/>
      <c r="B139" s="213"/>
      <c r="C139" s="77"/>
      <c r="D139" s="77"/>
      <c r="E139" s="199"/>
      <c r="F139" s="357"/>
      <c r="G139" s="200"/>
      <c r="H139" s="201"/>
      <c r="I139" s="129"/>
      <c r="J139" s="198"/>
      <c r="K139" s="77"/>
      <c r="L139" s="77"/>
      <c r="M139" s="77"/>
      <c r="N139" s="199"/>
      <c r="O139" s="235"/>
      <c r="P139" s="237"/>
      <c r="Q139" s="237"/>
      <c r="R139" s="238" t="str">
        <f t="shared" si="22"/>
        <v/>
      </c>
      <c r="S139" s="238" t="str">
        <f t="shared" si="23"/>
        <v/>
      </c>
      <c r="T139" s="234"/>
      <c r="U139" s="10"/>
      <c r="V139" s="129"/>
      <c r="W139" s="214"/>
      <c r="X139" s="219"/>
      <c r="Y139" s="219"/>
      <c r="Z139" s="219"/>
      <c r="AA139" s="221"/>
      <c r="AB139" s="392"/>
      <c r="AC139" s="217"/>
      <c r="AD139" s="392"/>
      <c r="AE139" s="217"/>
    </row>
    <row r="140" ht="18.0" customHeight="1">
      <c r="A140" s="10"/>
      <c r="B140" s="213"/>
      <c r="C140" s="77"/>
      <c r="D140" s="77"/>
      <c r="E140" s="199"/>
      <c r="F140" s="357"/>
      <c r="G140" s="200"/>
      <c r="H140" s="201"/>
      <c r="I140" s="129"/>
      <c r="J140" s="198"/>
      <c r="K140" s="77"/>
      <c r="L140" s="77"/>
      <c r="M140" s="77"/>
      <c r="N140" s="199"/>
      <c r="O140" s="235"/>
      <c r="P140" s="237"/>
      <c r="Q140" s="237"/>
      <c r="R140" s="238" t="str">
        <f t="shared" si="22"/>
        <v/>
      </c>
      <c r="S140" s="238" t="str">
        <f t="shared" si="23"/>
        <v/>
      </c>
      <c r="T140" s="234"/>
      <c r="U140" s="10"/>
      <c r="V140" s="129"/>
      <c r="W140" s="214"/>
      <c r="X140" s="219"/>
      <c r="Y140" s="219"/>
      <c r="Z140" s="219"/>
      <c r="AA140" s="221"/>
      <c r="AB140" s="392"/>
      <c r="AC140" s="217"/>
      <c r="AD140" s="392"/>
      <c r="AE140" s="217"/>
    </row>
    <row r="141" ht="18.0" customHeight="1">
      <c r="A141" s="10"/>
      <c r="B141" s="213"/>
      <c r="C141" s="77"/>
      <c r="D141" s="77"/>
      <c r="E141" s="199"/>
      <c r="F141" s="357"/>
      <c r="G141" s="200"/>
      <c r="H141" s="201"/>
      <c r="I141" s="129"/>
      <c r="J141" s="213"/>
      <c r="K141" s="77"/>
      <c r="L141" s="77"/>
      <c r="M141" s="77"/>
      <c r="N141" s="199"/>
      <c r="O141" s="235"/>
      <c r="P141" s="237"/>
      <c r="Q141" s="237"/>
      <c r="R141" s="238" t="str">
        <f t="shared" si="22"/>
        <v/>
      </c>
      <c r="S141" s="238" t="str">
        <f t="shared" si="23"/>
        <v/>
      </c>
      <c r="T141" s="234"/>
      <c r="U141" s="10"/>
      <c r="V141" s="129"/>
      <c r="W141" s="214"/>
      <c r="X141" s="219"/>
      <c r="Y141" s="219"/>
      <c r="Z141" s="219"/>
      <c r="AA141" s="221"/>
      <c r="AB141" s="392"/>
      <c r="AC141" s="217"/>
      <c r="AD141" s="392"/>
      <c r="AE141" s="217"/>
    </row>
    <row r="142" ht="18.0" customHeight="1">
      <c r="A142" s="10"/>
      <c r="B142" s="213"/>
      <c r="C142" s="77"/>
      <c r="D142" s="77"/>
      <c r="E142" s="199"/>
      <c r="F142" s="357"/>
      <c r="G142" s="200"/>
      <c r="H142" s="201"/>
      <c r="I142" s="129"/>
      <c r="J142" s="213"/>
      <c r="K142" s="77"/>
      <c r="L142" s="77"/>
      <c r="M142" s="77"/>
      <c r="N142" s="199"/>
      <c r="O142" s="235"/>
      <c r="P142" s="237"/>
      <c r="Q142" s="237"/>
      <c r="R142" s="238" t="str">
        <f t="shared" si="22"/>
        <v/>
      </c>
      <c r="S142" s="238" t="str">
        <f t="shared" si="23"/>
        <v/>
      </c>
      <c r="T142" s="234"/>
      <c r="U142" s="10"/>
      <c r="V142" s="129"/>
      <c r="W142" s="214"/>
      <c r="X142" s="219"/>
      <c r="Y142" s="219"/>
      <c r="Z142" s="219"/>
      <c r="AA142" s="221"/>
      <c r="AB142" s="392"/>
      <c r="AC142" s="217"/>
      <c r="AD142" s="392"/>
      <c r="AE142" s="217"/>
    </row>
    <row r="143" ht="18.0" customHeight="1">
      <c r="A143" s="10"/>
      <c r="B143" s="213"/>
      <c r="C143" s="77"/>
      <c r="D143" s="77"/>
      <c r="E143" s="199"/>
      <c r="F143" s="357"/>
      <c r="G143" s="200"/>
      <c r="H143" s="201"/>
      <c r="I143" s="129"/>
      <c r="J143" s="213"/>
      <c r="K143" s="77"/>
      <c r="L143" s="77"/>
      <c r="M143" s="77"/>
      <c r="N143" s="199"/>
      <c r="O143" s="235"/>
      <c r="P143" s="237"/>
      <c r="Q143" s="237"/>
      <c r="R143" s="238" t="str">
        <f t="shared" si="22"/>
        <v/>
      </c>
      <c r="S143" s="238" t="str">
        <f t="shared" si="23"/>
        <v/>
      </c>
      <c r="T143" s="234"/>
      <c r="U143" s="10"/>
      <c r="V143" s="129"/>
      <c r="W143" s="214"/>
      <c r="X143" s="219"/>
      <c r="Y143" s="219"/>
      <c r="Z143" s="219"/>
      <c r="AA143" s="221"/>
      <c r="AB143" s="392"/>
      <c r="AC143" s="217"/>
      <c r="AD143" s="392"/>
      <c r="AE143" s="217"/>
    </row>
    <row r="144" ht="18.0" customHeight="1">
      <c r="A144" s="10"/>
      <c r="B144" s="213"/>
      <c r="C144" s="77"/>
      <c r="D144" s="77"/>
      <c r="E144" s="199"/>
      <c r="F144" s="357"/>
      <c r="G144" s="200"/>
      <c r="H144" s="201"/>
      <c r="I144" s="129"/>
      <c r="J144" s="213"/>
      <c r="K144" s="77"/>
      <c r="L144" s="77"/>
      <c r="M144" s="77"/>
      <c r="N144" s="199"/>
      <c r="O144" s="235"/>
      <c r="P144" s="237"/>
      <c r="Q144" s="237"/>
      <c r="R144" s="238" t="str">
        <f t="shared" si="22"/>
        <v/>
      </c>
      <c r="S144" s="238" t="str">
        <f t="shared" si="23"/>
        <v/>
      </c>
      <c r="T144" s="234"/>
      <c r="U144" s="10"/>
      <c r="V144" s="129"/>
      <c r="W144" s="214"/>
      <c r="X144" s="219"/>
      <c r="Y144" s="219"/>
      <c r="Z144" s="219"/>
      <c r="AA144" s="221"/>
      <c r="AB144" s="392"/>
      <c r="AC144" s="217"/>
      <c r="AD144" s="392"/>
      <c r="AE144" s="217"/>
    </row>
    <row r="145" ht="18.0" customHeight="1">
      <c r="A145" s="10"/>
      <c r="B145" s="213"/>
      <c r="C145" s="77"/>
      <c r="D145" s="77"/>
      <c r="E145" s="199"/>
      <c r="F145" s="357"/>
      <c r="G145" s="200"/>
      <c r="H145" s="201"/>
      <c r="I145" s="129"/>
      <c r="J145" s="213"/>
      <c r="K145" s="77"/>
      <c r="L145" s="77"/>
      <c r="M145" s="77"/>
      <c r="N145" s="199"/>
      <c r="O145" s="235"/>
      <c r="P145" s="237"/>
      <c r="Q145" s="237"/>
      <c r="R145" s="238" t="str">
        <f t="shared" si="22"/>
        <v/>
      </c>
      <c r="S145" s="238" t="str">
        <f t="shared" si="23"/>
        <v/>
      </c>
      <c r="T145" s="234"/>
      <c r="U145" s="10"/>
      <c r="V145" s="129"/>
      <c r="W145" s="214"/>
      <c r="X145" s="219"/>
      <c r="Y145" s="219"/>
      <c r="Z145" s="219"/>
      <c r="AA145" s="221"/>
      <c r="AB145" s="392"/>
      <c r="AC145" s="217"/>
      <c r="AD145" s="392"/>
      <c r="AE145" s="217"/>
    </row>
    <row r="146" ht="18.0" customHeight="1">
      <c r="A146" s="10"/>
      <c r="B146" s="308"/>
      <c r="C146" s="77"/>
      <c r="D146" s="77"/>
      <c r="E146" s="199"/>
      <c r="F146" s="357"/>
      <c r="G146" s="200"/>
      <c r="H146" s="201"/>
      <c r="I146" s="129"/>
      <c r="J146" s="213"/>
      <c r="K146" s="77"/>
      <c r="L146" s="77"/>
      <c r="M146" s="77"/>
      <c r="N146" s="199"/>
      <c r="O146" s="235"/>
      <c r="P146" s="237"/>
      <c r="Q146" s="237"/>
      <c r="R146" s="238" t="str">
        <f t="shared" si="22"/>
        <v/>
      </c>
      <c r="S146" s="238" t="str">
        <f t="shared" si="23"/>
        <v/>
      </c>
      <c r="T146" s="309"/>
      <c r="U146" s="10"/>
      <c r="V146" s="10"/>
      <c r="W146" s="10"/>
      <c r="X146" s="10"/>
      <c r="Y146" s="10"/>
      <c r="Z146" s="10"/>
      <c r="AA146" s="255"/>
      <c r="AB146" s="10"/>
      <c r="AC146" s="10"/>
      <c r="AD146" s="10"/>
      <c r="AE146" s="10"/>
    </row>
    <row r="147" ht="18.0" customHeight="1">
      <c r="A147" s="10"/>
      <c r="B147" s="213"/>
      <c r="C147" s="77"/>
      <c r="D147" s="77"/>
      <c r="E147" s="199"/>
      <c r="F147" s="357"/>
      <c r="G147" s="200"/>
      <c r="H147" s="201"/>
      <c r="I147" s="129"/>
      <c r="J147" s="213"/>
      <c r="K147" s="77"/>
      <c r="L147" s="77"/>
      <c r="M147" s="77"/>
      <c r="N147" s="199"/>
      <c r="O147" s="235"/>
      <c r="P147" s="237"/>
      <c r="Q147" s="237"/>
      <c r="R147" s="238" t="str">
        <f t="shared" si="22"/>
        <v/>
      </c>
      <c r="S147" s="238" t="str">
        <f t="shared" si="23"/>
        <v/>
      </c>
      <c r="T147" s="23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ht="18.0" customHeight="1">
      <c r="A148" s="10"/>
      <c r="B148" s="213"/>
      <c r="C148" s="77"/>
      <c r="D148" s="77"/>
      <c r="E148" s="199"/>
      <c r="F148" s="357"/>
      <c r="G148" s="200"/>
      <c r="H148" s="201"/>
      <c r="I148" s="129"/>
      <c r="J148" s="213"/>
      <c r="K148" s="77"/>
      <c r="L148" s="77"/>
      <c r="M148" s="77"/>
      <c r="N148" s="199"/>
      <c r="O148" s="235"/>
      <c r="P148" s="237"/>
      <c r="Q148" s="237"/>
      <c r="R148" s="238" t="str">
        <f t="shared" si="22"/>
        <v/>
      </c>
      <c r="S148" s="238" t="str">
        <f t="shared" si="23"/>
        <v/>
      </c>
      <c r="T148" s="234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ht="18.0" customHeight="1">
      <c r="A149" s="10"/>
      <c r="B149" s="213"/>
      <c r="C149" s="77"/>
      <c r="D149" s="77"/>
      <c r="E149" s="199"/>
      <c r="F149" s="357"/>
      <c r="G149" s="200"/>
      <c r="H149" s="201"/>
      <c r="I149" s="129"/>
      <c r="J149" s="213"/>
      <c r="K149" s="77"/>
      <c r="L149" s="77"/>
      <c r="M149" s="77"/>
      <c r="N149" s="199"/>
      <c r="O149" s="235"/>
      <c r="P149" s="237"/>
      <c r="Q149" s="237"/>
      <c r="R149" s="238" t="str">
        <f t="shared" si="22"/>
        <v/>
      </c>
      <c r="S149" s="238" t="str">
        <f t="shared" si="23"/>
        <v/>
      </c>
      <c r="T149" s="234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ht="18.0" customHeight="1">
      <c r="A150" s="10"/>
      <c r="B150" s="213"/>
      <c r="C150" s="77"/>
      <c r="D150" s="77"/>
      <c r="E150" s="199"/>
      <c r="F150" s="357"/>
      <c r="G150" s="200"/>
      <c r="H150" s="201"/>
      <c r="I150" s="129"/>
      <c r="J150" s="213"/>
      <c r="K150" s="77"/>
      <c r="L150" s="77"/>
      <c r="M150" s="77"/>
      <c r="N150" s="199"/>
      <c r="O150" s="235"/>
      <c r="P150" s="237"/>
      <c r="Q150" s="237"/>
      <c r="R150" s="238" t="str">
        <f t="shared" si="22"/>
        <v/>
      </c>
      <c r="S150" s="238" t="str">
        <f t="shared" si="23"/>
        <v/>
      </c>
      <c r="T150" s="234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ht="18.0" customHeight="1">
      <c r="A151" s="10"/>
      <c r="B151" s="213"/>
      <c r="C151" s="77"/>
      <c r="D151" s="77"/>
      <c r="E151" s="199"/>
      <c r="F151" s="357"/>
      <c r="G151" s="200"/>
      <c r="H151" s="201"/>
      <c r="I151" s="129"/>
      <c r="J151" s="213"/>
      <c r="K151" s="77"/>
      <c r="L151" s="77"/>
      <c r="M151" s="77"/>
      <c r="N151" s="199"/>
      <c r="O151" s="235"/>
      <c r="P151" s="237"/>
      <c r="Q151" s="237"/>
      <c r="R151" s="238" t="str">
        <f t="shared" si="22"/>
        <v/>
      </c>
      <c r="S151" s="238" t="str">
        <f t="shared" si="23"/>
        <v/>
      </c>
      <c r="T151" s="234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ht="18.0" customHeight="1">
      <c r="A152" s="10"/>
      <c r="B152" s="213"/>
      <c r="C152" s="77"/>
      <c r="D152" s="77"/>
      <c r="E152" s="199"/>
      <c r="F152" s="357"/>
      <c r="G152" s="200"/>
      <c r="H152" s="201"/>
      <c r="I152" s="129"/>
      <c r="J152" s="213"/>
      <c r="K152" s="77"/>
      <c r="L152" s="77"/>
      <c r="M152" s="77"/>
      <c r="N152" s="199"/>
      <c r="O152" s="235"/>
      <c r="P152" s="237"/>
      <c r="Q152" s="237"/>
      <c r="R152" s="238" t="str">
        <f t="shared" si="22"/>
        <v/>
      </c>
      <c r="S152" s="238" t="str">
        <f t="shared" si="23"/>
        <v/>
      </c>
      <c r="T152" s="234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ht="18.0" customHeight="1">
      <c r="A153" s="10"/>
      <c r="B153" s="213"/>
      <c r="C153" s="77"/>
      <c r="D153" s="77"/>
      <c r="E153" s="199"/>
      <c r="F153" s="357"/>
      <c r="G153" s="200"/>
      <c r="H153" s="201"/>
      <c r="I153" s="129"/>
      <c r="J153" s="213"/>
      <c r="K153" s="77"/>
      <c r="L153" s="77"/>
      <c r="M153" s="77"/>
      <c r="N153" s="199"/>
      <c r="O153" s="235"/>
      <c r="P153" s="237"/>
      <c r="Q153" s="237"/>
      <c r="R153" s="238" t="str">
        <f t="shared" si="22"/>
        <v/>
      </c>
      <c r="S153" s="238" t="str">
        <f t="shared" si="23"/>
        <v/>
      </c>
      <c r="T153" s="234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ht="18.0" customHeight="1">
      <c r="A154" s="10"/>
      <c r="B154" s="213"/>
      <c r="C154" s="77"/>
      <c r="D154" s="77"/>
      <c r="E154" s="199"/>
      <c r="F154" s="357"/>
      <c r="G154" s="200"/>
      <c r="H154" s="201"/>
      <c r="I154" s="129"/>
      <c r="J154" s="213"/>
      <c r="K154" s="77"/>
      <c r="L154" s="77"/>
      <c r="M154" s="77"/>
      <c r="N154" s="199"/>
      <c r="O154" s="235"/>
      <c r="P154" s="237"/>
      <c r="Q154" s="237"/>
      <c r="R154" s="238" t="str">
        <f t="shared" si="22"/>
        <v/>
      </c>
      <c r="S154" s="238" t="str">
        <f t="shared" si="23"/>
        <v/>
      </c>
      <c r="T154" s="234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ht="18.0" customHeight="1">
      <c r="A155" s="10"/>
      <c r="B155" s="213"/>
      <c r="C155" s="77"/>
      <c r="D155" s="77"/>
      <c r="E155" s="199"/>
      <c r="F155" s="357"/>
      <c r="G155" s="200"/>
      <c r="H155" s="201"/>
      <c r="I155" s="129"/>
      <c r="J155" s="213"/>
      <c r="K155" s="77"/>
      <c r="L155" s="77"/>
      <c r="M155" s="77"/>
      <c r="N155" s="199"/>
      <c r="O155" s="235"/>
      <c r="P155" s="237"/>
      <c r="Q155" s="237"/>
      <c r="R155" s="238" t="str">
        <f t="shared" si="22"/>
        <v/>
      </c>
      <c r="S155" s="238" t="str">
        <f t="shared" si="23"/>
        <v/>
      </c>
      <c r="T155" s="234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ht="18.0" customHeight="1">
      <c r="A156" s="10"/>
      <c r="B156" s="213"/>
      <c r="C156" s="77"/>
      <c r="D156" s="77"/>
      <c r="E156" s="199"/>
      <c r="F156" s="357"/>
      <c r="G156" s="200"/>
      <c r="H156" s="201"/>
      <c r="I156" s="129"/>
      <c r="J156" s="213"/>
      <c r="K156" s="77"/>
      <c r="L156" s="77"/>
      <c r="M156" s="77"/>
      <c r="N156" s="199"/>
      <c r="O156" s="235"/>
      <c r="P156" s="237"/>
      <c r="Q156" s="237"/>
      <c r="R156" s="238" t="str">
        <f t="shared" si="22"/>
        <v/>
      </c>
      <c r="S156" s="238" t="str">
        <f t="shared" si="23"/>
        <v/>
      </c>
      <c r="T156" s="234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ht="18.0" customHeight="1">
      <c r="A157" s="10"/>
      <c r="B157" s="213"/>
      <c r="C157" s="77"/>
      <c r="D157" s="77"/>
      <c r="E157" s="199"/>
      <c r="F157" s="357"/>
      <c r="G157" s="200"/>
      <c r="H157" s="201"/>
      <c r="I157" s="129"/>
      <c r="J157" s="213"/>
      <c r="K157" s="77"/>
      <c r="L157" s="77"/>
      <c r="M157" s="77"/>
      <c r="N157" s="199"/>
      <c r="O157" s="235"/>
      <c r="P157" s="237"/>
      <c r="Q157" s="237"/>
      <c r="R157" s="238" t="str">
        <f t="shared" si="22"/>
        <v/>
      </c>
      <c r="S157" s="238" t="str">
        <f t="shared" si="23"/>
        <v/>
      </c>
      <c r="T157" s="234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ht="18.0" customHeight="1">
      <c r="A158" s="10"/>
      <c r="B158" s="213"/>
      <c r="C158" s="77"/>
      <c r="D158" s="77"/>
      <c r="E158" s="199"/>
      <c r="F158" s="357"/>
      <c r="G158" s="200"/>
      <c r="H158" s="201"/>
      <c r="I158" s="129"/>
      <c r="J158" s="213"/>
      <c r="K158" s="77"/>
      <c r="L158" s="77"/>
      <c r="M158" s="77"/>
      <c r="N158" s="199"/>
      <c r="O158" s="235"/>
      <c r="P158" s="237"/>
      <c r="Q158" s="237"/>
      <c r="R158" s="238" t="str">
        <f t="shared" si="22"/>
        <v/>
      </c>
      <c r="S158" s="238" t="str">
        <f t="shared" si="23"/>
        <v/>
      </c>
      <c r="T158" s="234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ht="18.0" customHeight="1">
      <c r="A159" s="10"/>
      <c r="B159" s="213"/>
      <c r="C159" s="77"/>
      <c r="D159" s="77"/>
      <c r="E159" s="199"/>
      <c r="F159" s="357"/>
      <c r="G159" s="200"/>
      <c r="H159" s="201"/>
      <c r="I159" s="129"/>
      <c r="J159" s="213"/>
      <c r="K159" s="77"/>
      <c r="L159" s="77"/>
      <c r="M159" s="77"/>
      <c r="N159" s="199"/>
      <c r="O159" s="235"/>
      <c r="P159" s="237"/>
      <c r="Q159" s="237"/>
      <c r="R159" s="238" t="str">
        <f t="shared" si="22"/>
        <v/>
      </c>
      <c r="S159" s="238" t="str">
        <f t="shared" si="23"/>
        <v/>
      </c>
      <c r="T159" s="234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ht="18.0" customHeight="1">
      <c r="A160" s="10"/>
      <c r="B160" s="213"/>
      <c r="C160" s="77"/>
      <c r="D160" s="77"/>
      <c r="E160" s="199"/>
      <c r="F160" s="357"/>
      <c r="G160" s="200"/>
      <c r="H160" s="201"/>
      <c r="I160" s="129"/>
      <c r="J160" s="213"/>
      <c r="K160" s="77"/>
      <c r="L160" s="77"/>
      <c r="M160" s="77"/>
      <c r="N160" s="199"/>
      <c r="O160" s="235"/>
      <c r="P160" s="237"/>
      <c r="Q160" s="237"/>
      <c r="R160" s="238" t="str">
        <f t="shared" si="22"/>
        <v/>
      </c>
      <c r="S160" s="238" t="str">
        <f t="shared" si="23"/>
        <v/>
      </c>
      <c r="T160" s="234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ht="18.0" customHeight="1">
      <c r="A161" s="10"/>
      <c r="B161" s="213"/>
      <c r="C161" s="77"/>
      <c r="D161" s="77"/>
      <c r="E161" s="199"/>
      <c r="F161" s="357"/>
      <c r="G161" s="200"/>
      <c r="H161" s="201"/>
      <c r="I161" s="129"/>
      <c r="J161" s="213"/>
      <c r="K161" s="77"/>
      <c r="L161" s="77"/>
      <c r="M161" s="77"/>
      <c r="N161" s="199"/>
      <c r="O161" s="235"/>
      <c r="P161" s="237"/>
      <c r="Q161" s="237"/>
      <c r="R161" s="238" t="str">
        <f t="shared" si="22"/>
        <v/>
      </c>
      <c r="S161" s="238" t="str">
        <f t="shared" si="23"/>
        <v/>
      </c>
      <c r="T161" s="234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ht="18.0" customHeight="1">
      <c r="A162" s="10"/>
      <c r="B162" s="213"/>
      <c r="C162" s="77"/>
      <c r="D162" s="77"/>
      <c r="E162" s="199"/>
      <c r="F162" s="357"/>
      <c r="G162" s="200"/>
      <c r="H162" s="201"/>
      <c r="I162" s="129"/>
      <c r="J162" s="213"/>
      <c r="K162" s="77"/>
      <c r="L162" s="77"/>
      <c r="M162" s="77"/>
      <c r="N162" s="199"/>
      <c r="O162" s="235"/>
      <c r="P162" s="237"/>
      <c r="Q162" s="237"/>
      <c r="R162" s="238" t="str">
        <f t="shared" si="22"/>
        <v/>
      </c>
      <c r="S162" s="238" t="str">
        <f t="shared" si="23"/>
        <v/>
      </c>
      <c r="T162" s="234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ht="18.0" customHeight="1">
      <c r="A163" s="10"/>
      <c r="B163" s="213"/>
      <c r="C163" s="77"/>
      <c r="D163" s="77"/>
      <c r="E163" s="199"/>
      <c r="F163" s="357"/>
      <c r="G163" s="200"/>
      <c r="H163" s="201"/>
      <c r="I163" s="129"/>
      <c r="J163" s="213"/>
      <c r="K163" s="77"/>
      <c r="L163" s="77"/>
      <c r="M163" s="77"/>
      <c r="N163" s="199"/>
      <c r="O163" s="235"/>
      <c r="P163" s="237"/>
      <c r="Q163" s="237"/>
      <c r="R163" s="238" t="str">
        <f t="shared" si="22"/>
        <v/>
      </c>
      <c r="S163" s="238" t="str">
        <f t="shared" si="23"/>
        <v/>
      </c>
      <c r="T163" s="234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ht="18.0" customHeight="1">
      <c r="A164" s="10"/>
      <c r="B164" s="213"/>
      <c r="C164" s="77"/>
      <c r="D164" s="77"/>
      <c r="E164" s="199"/>
      <c r="F164" s="357"/>
      <c r="G164" s="200"/>
      <c r="H164" s="201"/>
      <c r="I164" s="129"/>
      <c r="J164" s="213"/>
      <c r="K164" s="77"/>
      <c r="L164" s="77"/>
      <c r="M164" s="77"/>
      <c r="N164" s="199"/>
      <c r="O164" s="235"/>
      <c r="P164" s="237"/>
      <c r="Q164" s="237"/>
      <c r="R164" s="238" t="str">
        <f t="shared" si="22"/>
        <v/>
      </c>
      <c r="S164" s="238" t="str">
        <f t="shared" si="23"/>
        <v/>
      </c>
      <c r="T164" s="234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ht="18.0" customHeight="1">
      <c r="A165" s="10"/>
      <c r="B165" s="213"/>
      <c r="C165" s="77"/>
      <c r="D165" s="77"/>
      <c r="E165" s="199"/>
      <c r="F165" s="357"/>
      <c r="G165" s="200"/>
      <c r="H165" s="201"/>
      <c r="I165" s="129"/>
      <c r="J165" s="213"/>
      <c r="K165" s="77"/>
      <c r="L165" s="77"/>
      <c r="M165" s="77"/>
      <c r="N165" s="199"/>
      <c r="O165" s="235"/>
      <c r="P165" s="237"/>
      <c r="Q165" s="237"/>
      <c r="R165" s="238" t="str">
        <f t="shared" si="22"/>
        <v/>
      </c>
      <c r="S165" s="238" t="str">
        <f t="shared" si="23"/>
        <v/>
      </c>
      <c r="T165" s="234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ht="18.0" customHeight="1">
      <c r="A166" s="10"/>
      <c r="B166" s="213"/>
      <c r="C166" s="77"/>
      <c r="D166" s="77"/>
      <c r="E166" s="199"/>
      <c r="F166" s="357"/>
      <c r="G166" s="200"/>
      <c r="H166" s="201"/>
      <c r="I166" s="129"/>
      <c r="J166" s="213"/>
      <c r="K166" s="77"/>
      <c r="L166" s="77"/>
      <c r="M166" s="77"/>
      <c r="N166" s="199"/>
      <c r="O166" s="235"/>
      <c r="P166" s="237"/>
      <c r="Q166" s="237"/>
      <c r="R166" s="238" t="str">
        <f t="shared" si="22"/>
        <v/>
      </c>
      <c r="S166" s="238" t="str">
        <f t="shared" si="23"/>
        <v/>
      </c>
      <c r="T166" s="234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ht="18.0" customHeight="1">
      <c r="A167" s="10"/>
      <c r="B167" s="213"/>
      <c r="C167" s="77"/>
      <c r="D167" s="77"/>
      <c r="E167" s="199"/>
      <c r="F167" s="357"/>
      <c r="G167" s="200"/>
      <c r="H167" s="201"/>
      <c r="I167" s="129"/>
      <c r="J167" s="213"/>
      <c r="K167" s="77"/>
      <c r="L167" s="77"/>
      <c r="M167" s="77"/>
      <c r="N167" s="199"/>
      <c r="O167" s="235"/>
      <c r="P167" s="237"/>
      <c r="Q167" s="237"/>
      <c r="R167" s="238" t="str">
        <f t="shared" si="22"/>
        <v/>
      </c>
      <c r="S167" s="238" t="str">
        <f t="shared" si="23"/>
        <v/>
      </c>
      <c r="T167" s="234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ht="18.0" customHeight="1">
      <c r="A168" s="10"/>
      <c r="B168" s="213"/>
      <c r="C168" s="77"/>
      <c r="D168" s="77"/>
      <c r="E168" s="199"/>
      <c r="F168" s="357"/>
      <c r="G168" s="200"/>
      <c r="H168" s="201"/>
      <c r="I168" s="129"/>
      <c r="J168" s="213"/>
      <c r="K168" s="77"/>
      <c r="L168" s="77"/>
      <c r="M168" s="77"/>
      <c r="N168" s="199"/>
      <c r="O168" s="235"/>
      <c r="P168" s="237"/>
      <c r="Q168" s="237"/>
      <c r="R168" s="238" t="str">
        <f t="shared" si="22"/>
        <v/>
      </c>
      <c r="S168" s="238" t="str">
        <f t="shared" si="23"/>
        <v/>
      </c>
      <c r="T168" s="234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ht="18.0" customHeight="1">
      <c r="A169" s="10"/>
      <c r="B169" s="213"/>
      <c r="C169" s="77"/>
      <c r="D169" s="77"/>
      <c r="E169" s="199"/>
      <c r="F169" s="357"/>
      <c r="G169" s="200"/>
      <c r="H169" s="201"/>
      <c r="I169" s="129"/>
      <c r="J169" s="213"/>
      <c r="K169" s="77"/>
      <c r="L169" s="77"/>
      <c r="M169" s="77"/>
      <c r="N169" s="199"/>
      <c r="O169" s="235"/>
      <c r="P169" s="237"/>
      <c r="Q169" s="237"/>
      <c r="R169" s="238" t="str">
        <f t="shared" si="22"/>
        <v/>
      </c>
      <c r="S169" s="238" t="str">
        <f t="shared" si="23"/>
        <v/>
      </c>
      <c r="T169" s="234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ht="18.0" customHeight="1">
      <c r="A170" s="10"/>
      <c r="B170" s="213"/>
      <c r="C170" s="77"/>
      <c r="D170" s="77"/>
      <c r="E170" s="199"/>
      <c r="F170" s="357"/>
      <c r="G170" s="200"/>
      <c r="H170" s="201"/>
      <c r="I170" s="129"/>
      <c r="J170" s="213"/>
      <c r="K170" s="77"/>
      <c r="L170" s="77"/>
      <c r="M170" s="77"/>
      <c r="N170" s="199"/>
      <c r="O170" s="235"/>
      <c r="P170" s="237"/>
      <c r="Q170" s="237"/>
      <c r="R170" s="238" t="str">
        <f t="shared" si="22"/>
        <v/>
      </c>
      <c r="S170" s="238" t="str">
        <f t="shared" si="23"/>
        <v/>
      </c>
      <c r="T170" s="234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ht="18.0" customHeight="1">
      <c r="A171" s="10"/>
      <c r="B171" s="213"/>
      <c r="C171" s="77"/>
      <c r="D171" s="77"/>
      <c r="E171" s="199"/>
      <c r="F171" s="357"/>
      <c r="G171" s="200"/>
      <c r="H171" s="201"/>
      <c r="I171" s="129"/>
      <c r="J171" s="213"/>
      <c r="K171" s="77"/>
      <c r="L171" s="77"/>
      <c r="M171" s="77"/>
      <c r="N171" s="199"/>
      <c r="O171" s="235"/>
      <c r="P171" s="237"/>
      <c r="Q171" s="237"/>
      <c r="R171" s="238" t="str">
        <f t="shared" si="22"/>
        <v/>
      </c>
      <c r="S171" s="238" t="str">
        <f t="shared" si="23"/>
        <v/>
      </c>
      <c r="T171" s="234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ht="18.0" customHeight="1">
      <c r="A172" s="10"/>
      <c r="B172" s="213"/>
      <c r="C172" s="77"/>
      <c r="D172" s="77"/>
      <c r="E172" s="199"/>
      <c r="F172" s="357"/>
      <c r="G172" s="200"/>
      <c r="H172" s="201"/>
      <c r="I172" s="129"/>
      <c r="J172" s="213"/>
      <c r="K172" s="77"/>
      <c r="L172" s="77"/>
      <c r="M172" s="77"/>
      <c r="N172" s="199"/>
      <c r="O172" s="235"/>
      <c r="P172" s="237"/>
      <c r="Q172" s="237"/>
      <c r="R172" s="238" t="str">
        <f t="shared" si="22"/>
        <v/>
      </c>
      <c r="S172" s="238" t="str">
        <f t="shared" si="23"/>
        <v/>
      </c>
      <c r="T172" s="234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ht="18.0" customHeight="1">
      <c r="A173" s="10"/>
      <c r="B173" s="213"/>
      <c r="C173" s="77"/>
      <c r="D173" s="77"/>
      <c r="E173" s="199"/>
      <c r="F173" s="357"/>
      <c r="G173" s="200"/>
      <c r="H173" s="201"/>
      <c r="I173" s="129"/>
      <c r="J173" s="213"/>
      <c r="K173" s="77"/>
      <c r="L173" s="77"/>
      <c r="M173" s="77"/>
      <c r="N173" s="199"/>
      <c r="O173" s="235"/>
      <c r="P173" s="237"/>
      <c r="Q173" s="237"/>
      <c r="R173" s="238" t="str">
        <f t="shared" si="22"/>
        <v/>
      </c>
      <c r="S173" s="238" t="str">
        <f t="shared" si="23"/>
        <v/>
      </c>
      <c r="T173" s="234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ht="18.0" customHeight="1">
      <c r="A174" s="10"/>
      <c r="B174" s="213"/>
      <c r="C174" s="77"/>
      <c r="D174" s="77"/>
      <c r="E174" s="199"/>
      <c r="F174" s="357"/>
      <c r="G174" s="200"/>
      <c r="H174" s="201"/>
      <c r="I174" s="129"/>
      <c r="J174" s="213"/>
      <c r="K174" s="77"/>
      <c r="L174" s="77"/>
      <c r="M174" s="77"/>
      <c r="N174" s="199"/>
      <c r="O174" s="235"/>
      <c r="P174" s="237"/>
      <c r="Q174" s="237"/>
      <c r="R174" s="238" t="str">
        <f t="shared" si="22"/>
        <v/>
      </c>
      <c r="S174" s="238" t="str">
        <f t="shared" si="23"/>
        <v/>
      </c>
      <c r="T174" s="234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ht="18.0" customHeight="1">
      <c r="A175" s="10"/>
      <c r="B175" s="213"/>
      <c r="C175" s="77"/>
      <c r="D175" s="77"/>
      <c r="E175" s="199"/>
      <c r="F175" s="357"/>
      <c r="G175" s="200"/>
      <c r="H175" s="201"/>
      <c r="I175" s="129"/>
      <c r="J175" s="213"/>
      <c r="K175" s="77"/>
      <c r="L175" s="77"/>
      <c r="M175" s="77"/>
      <c r="N175" s="199"/>
      <c r="O175" s="235"/>
      <c r="P175" s="237"/>
      <c r="Q175" s="237"/>
      <c r="R175" s="238" t="str">
        <f t="shared" si="22"/>
        <v/>
      </c>
      <c r="S175" s="238" t="str">
        <f t="shared" si="23"/>
        <v/>
      </c>
      <c r="T175" s="234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ht="18.0" customHeight="1">
      <c r="A176" s="10"/>
      <c r="B176" s="213"/>
      <c r="C176" s="77"/>
      <c r="D176" s="77"/>
      <c r="E176" s="199"/>
      <c r="F176" s="357"/>
      <c r="G176" s="200"/>
      <c r="H176" s="201"/>
      <c r="I176" s="129"/>
      <c r="J176" s="213"/>
      <c r="K176" s="77"/>
      <c r="L176" s="77"/>
      <c r="M176" s="77"/>
      <c r="N176" s="199"/>
      <c r="O176" s="235"/>
      <c r="P176" s="237"/>
      <c r="Q176" s="237"/>
      <c r="R176" s="238" t="str">
        <f t="shared" si="22"/>
        <v/>
      </c>
      <c r="S176" s="238" t="str">
        <f t="shared" si="23"/>
        <v/>
      </c>
      <c r="T176" s="234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ht="18.0" customHeight="1">
      <c r="A177" s="10"/>
      <c r="B177" s="213"/>
      <c r="C177" s="77"/>
      <c r="D177" s="77"/>
      <c r="E177" s="199"/>
      <c r="F177" s="357"/>
      <c r="G177" s="200"/>
      <c r="H177" s="201"/>
      <c r="I177" s="129"/>
      <c r="J177" s="213"/>
      <c r="K177" s="77"/>
      <c r="L177" s="77"/>
      <c r="M177" s="77"/>
      <c r="N177" s="199"/>
      <c r="O177" s="235"/>
      <c r="P177" s="237"/>
      <c r="Q177" s="237"/>
      <c r="R177" s="238" t="str">
        <f t="shared" si="22"/>
        <v/>
      </c>
      <c r="S177" s="238" t="str">
        <f t="shared" si="23"/>
        <v/>
      </c>
      <c r="T177" s="234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ht="18.0" customHeight="1">
      <c r="A178" s="10"/>
      <c r="B178" s="213"/>
      <c r="C178" s="77"/>
      <c r="D178" s="77"/>
      <c r="E178" s="199"/>
      <c r="F178" s="357"/>
      <c r="G178" s="200"/>
      <c r="H178" s="201"/>
      <c r="I178" s="129"/>
      <c r="J178" s="213"/>
      <c r="K178" s="77"/>
      <c r="L178" s="77"/>
      <c r="M178" s="77"/>
      <c r="N178" s="199"/>
      <c r="O178" s="235"/>
      <c r="P178" s="237"/>
      <c r="Q178" s="237"/>
      <c r="R178" s="238" t="str">
        <f t="shared" si="22"/>
        <v/>
      </c>
      <c r="S178" s="238" t="str">
        <f t="shared" si="23"/>
        <v/>
      </c>
      <c r="T178" s="234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ht="18.0" customHeight="1">
      <c r="A179" s="10"/>
      <c r="B179" s="213"/>
      <c r="C179" s="77"/>
      <c r="D179" s="77"/>
      <c r="E179" s="199"/>
      <c r="F179" s="357"/>
      <c r="G179" s="200"/>
      <c r="H179" s="201"/>
      <c r="I179" s="129"/>
      <c r="J179" s="213"/>
      <c r="K179" s="77"/>
      <c r="L179" s="77"/>
      <c r="M179" s="77"/>
      <c r="N179" s="199"/>
      <c r="O179" s="235"/>
      <c r="P179" s="237"/>
      <c r="Q179" s="237"/>
      <c r="R179" s="238" t="str">
        <f t="shared" si="22"/>
        <v/>
      </c>
      <c r="S179" s="238" t="str">
        <f t="shared" si="23"/>
        <v/>
      </c>
      <c r="T179" s="234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ht="18.0" customHeight="1">
      <c r="A180" s="10"/>
      <c r="B180" s="213"/>
      <c r="C180" s="77"/>
      <c r="D180" s="77"/>
      <c r="E180" s="199"/>
      <c r="F180" s="357"/>
      <c r="G180" s="200"/>
      <c r="H180" s="201"/>
      <c r="I180" s="129"/>
      <c r="J180" s="213"/>
      <c r="K180" s="77"/>
      <c r="L180" s="77"/>
      <c r="M180" s="77"/>
      <c r="N180" s="199"/>
      <c r="O180" s="235"/>
      <c r="P180" s="237"/>
      <c r="Q180" s="237"/>
      <c r="R180" s="238" t="str">
        <f t="shared" si="22"/>
        <v/>
      </c>
      <c r="S180" s="238" t="str">
        <f t="shared" si="23"/>
        <v/>
      </c>
      <c r="T180" s="234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ht="18.0" customHeight="1">
      <c r="A181" s="10"/>
      <c r="B181" s="213"/>
      <c r="C181" s="77"/>
      <c r="D181" s="77"/>
      <c r="E181" s="199"/>
      <c r="F181" s="357"/>
      <c r="G181" s="200"/>
      <c r="H181" s="201"/>
      <c r="I181" s="129"/>
      <c r="J181" s="213"/>
      <c r="K181" s="77"/>
      <c r="L181" s="77"/>
      <c r="M181" s="77"/>
      <c r="N181" s="199"/>
      <c r="O181" s="235"/>
      <c r="P181" s="237"/>
      <c r="Q181" s="237"/>
      <c r="R181" s="238" t="str">
        <f t="shared" si="22"/>
        <v/>
      </c>
      <c r="S181" s="238" t="str">
        <f t="shared" si="23"/>
        <v/>
      </c>
      <c r="T181" s="234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ht="18.0" customHeight="1">
      <c r="A182" s="10"/>
      <c r="B182" s="213"/>
      <c r="C182" s="77"/>
      <c r="D182" s="77"/>
      <c r="E182" s="199"/>
      <c r="F182" s="357"/>
      <c r="G182" s="200"/>
      <c r="H182" s="201"/>
      <c r="I182" s="129"/>
      <c r="J182" s="213"/>
      <c r="K182" s="77"/>
      <c r="L182" s="77"/>
      <c r="M182" s="77"/>
      <c r="N182" s="199"/>
      <c r="O182" s="235"/>
      <c r="P182" s="237"/>
      <c r="Q182" s="237"/>
      <c r="R182" s="238" t="str">
        <f t="shared" si="22"/>
        <v/>
      </c>
      <c r="S182" s="238" t="str">
        <f t="shared" si="23"/>
        <v/>
      </c>
      <c r="T182" s="234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ht="18.0" customHeight="1">
      <c r="A183" s="10"/>
      <c r="B183" s="213"/>
      <c r="C183" s="77"/>
      <c r="D183" s="77"/>
      <c r="E183" s="199"/>
      <c r="F183" s="357"/>
      <c r="G183" s="200"/>
      <c r="H183" s="201"/>
      <c r="I183" s="129"/>
      <c r="J183" s="213"/>
      <c r="K183" s="77"/>
      <c r="L183" s="77"/>
      <c r="M183" s="77"/>
      <c r="N183" s="199"/>
      <c r="O183" s="235"/>
      <c r="P183" s="237"/>
      <c r="Q183" s="237"/>
      <c r="R183" s="238" t="str">
        <f t="shared" si="22"/>
        <v/>
      </c>
      <c r="S183" s="238" t="str">
        <f t="shared" si="23"/>
        <v/>
      </c>
      <c r="T183" s="234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ht="18.0" customHeight="1">
      <c r="A184" s="10"/>
      <c r="B184" s="213"/>
      <c r="C184" s="77"/>
      <c r="D184" s="77"/>
      <c r="E184" s="199"/>
      <c r="F184" s="357"/>
      <c r="G184" s="200"/>
      <c r="H184" s="201"/>
      <c r="I184" s="129"/>
      <c r="J184" s="213"/>
      <c r="K184" s="77"/>
      <c r="L184" s="77"/>
      <c r="M184" s="77"/>
      <c r="N184" s="199"/>
      <c r="O184" s="235"/>
      <c r="P184" s="237"/>
      <c r="Q184" s="237"/>
      <c r="R184" s="238" t="str">
        <f t="shared" si="22"/>
        <v/>
      </c>
      <c r="S184" s="238" t="str">
        <f t="shared" si="23"/>
        <v/>
      </c>
      <c r="T184" s="234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ht="18.0" customHeight="1">
      <c r="A185" s="10"/>
      <c r="B185" s="213"/>
      <c r="C185" s="77"/>
      <c r="D185" s="77"/>
      <c r="E185" s="199"/>
      <c r="F185" s="357"/>
      <c r="G185" s="200"/>
      <c r="H185" s="201"/>
      <c r="I185" s="129"/>
      <c r="J185" s="213"/>
      <c r="K185" s="77"/>
      <c r="L185" s="77"/>
      <c r="M185" s="77"/>
      <c r="N185" s="199"/>
      <c r="O185" s="235"/>
      <c r="P185" s="237"/>
      <c r="Q185" s="237"/>
      <c r="R185" s="238" t="str">
        <f t="shared" si="22"/>
        <v/>
      </c>
      <c r="S185" s="238" t="str">
        <f t="shared" si="23"/>
        <v/>
      </c>
      <c r="T185" s="234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ht="18.0" customHeight="1">
      <c r="A186" s="10"/>
      <c r="B186" s="213"/>
      <c r="C186" s="77"/>
      <c r="D186" s="77"/>
      <c r="E186" s="199"/>
      <c r="F186" s="357"/>
      <c r="G186" s="200"/>
      <c r="H186" s="201"/>
      <c r="I186" s="129"/>
      <c r="J186" s="213"/>
      <c r="K186" s="77"/>
      <c r="L186" s="77"/>
      <c r="M186" s="77"/>
      <c r="N186" s="199"/>
      <c r="O186" s="235"/>
      <c r="P186" s="237"/>
      <c r="Q186" s="237"/>
      <c r="R186" s="238" t="str">
        <f t="shared" si="22"/>
        <v/>
      </c>
      <c r="S186" s="238" t="str">
        <f t="shared" si="23"/>
        <v/>
      </c>
      <c r="T186" s="234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ht="18.0" customHeight="1">
      <c r="A187" s="10"/>
      <c r="B187" s="213"/>
      <c r="C187" s="77"/>
      <c r="D187" s="77"/>
      <c r="E187" s="199"/>
      <c r="F187" s="357"/>
      <c r="G187" s="200"/>
      <c r="H187" s="201"/>
      <c r="I187" s="129"/>
      <c r="J187" s="213"/>
      <c r="K187" s="77"/>
      <c r="L187" s="77"/>
      <c r="M187" s="77"/>
      <c r="N187" s="199"/>
      <c r="O187" s="235"/>
      <c r="P187" s="237"/>
      <c r="Q187" s="237"/>
      <c r="R187" s="238" t="str">
        <f t="shared" si="22"/>
        <v/>
      </c>
      <c r="S187" s="238" t="str">
        <f t="shared" si="23"/>
        <v/>
      </c>
      <c r="T187" s="234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ht="18.0" customHeight="1">
      <c r="A188" s="10"/>
      <c r="B188" s="213"/>
      <c r="C188" s="77"/>
      <c r="D188" s="77"/>
      <c r="E188" s="199"/>
      <c r="F188" s="357"/>
      <c r="G188" s="200"/>
      <c r="H188" s="201"/>
      <c r="I188" s="129"/>
      <c r="J188" s="213"/>
      <c r="K188" s="77"/>
      <c r="L188" s="77"/>
      <c r="M188" s="77"/>
      <c r="N188" s="199"/>
      <c r="O188" s="235"/>
      <c r="P188" s="237"/>
      <c r="Q188" s="237"/>
      <c r="R188" s="238" t="str">
        <f t="shared" si="22"/>
        <v/>
      </c>
      <c r="S188" s="238" t="str">
        <f t="shared" si="23"/>
        <v/>
      </c>
      <c r="T188" s="234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ht="18.0" customHeight="1">
      <c r="A189" s="10"/>
      <c r="B189" s="213"/>
      <c r="C189" s="77"/>
      <c r="D189" s="77"/>
      <c r="E189" s="199"/>
      <c r="F189" s="357"/>
      <c r="G189" s="200"/>
      <c r="H189" s="201"/>
      <c r="I189" s="129"/>
      <c r="J189" s="213"/>
      <c r="K189" s="77"/>
      <c r="L189" s="77"/>
      <c r="M189" s="77"/>
      <c r="N189" s="199"/>
      <c r="O189" s="235"/>
      <c r="P189" s="237"/>
      <c r="Q189" s="237"/>
      <c r="R189" s="238" t="str">
        <f t="shared" si="22"/>
        <v/>
      </c>
      <c r="S189" s="238" t="str">
        <f t="shared" si="23"/>
        <v/>
      </c>
      <c r="T189" s="234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ht="18.0" customHeight="1">
      <c r="A190" s="10"/>
      <c r="B190" s="213"/>
      <c r="C190" s="77"/>
      <c r="D190" s="77"/>
      <c r="E190" s="199"/>
      <c r="F190" s="357"/>
      <c r="G190" s="200"/>
      <c r="H190" s="201"/>
      <c r="I190" s="129"/>
      <c r="J190" s="213"/>
      <c r="K190" s="77"/>
      <c r="L190" s="77"/>
      <c r="M190" s="77"/>
      <c r="N190" s="199"/>
      <c r="O190" s="235"/>
      <c r="P190" s="237"/>
      <c r="Q190" s="237"/>
      <c r="R190" s="238" t="str">
        <f t="shared" si="22"/>
        <v/>
      </c>
      <c r="S190" s="238" t="str">
        <f t="shared" si="23"/>
        <v/>
      </c>
      <c r="T190" s="234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ht="18.0" customHeight="1">
      <c r="A191" s="10"/>
      <c r="B191" s="213"/>
      <c r="C191" s="77"/>
      <c r="D191" s="77"/>
      <c r="E191" s="199"/>
      <c r="F191" s="357"/>
      <c r="G191" s="200"/>
      <c r="H191" s="201"/>
      <c r="I191" s="129"/>
      <c r="J191" s="213"/>
      <c r="K191" s="77"/>
      <c r="L191" s="77"/>
      <c r="M191" s="77"/>
      <c r="N191" s="199"/>
      <c r="O191" s="235"/>
      <c r="P191" s="237"/>
      <c r="Q191" s="237"/>
      <c r="R191" s="238" t="str">
        <f t="shared" si="22"/>
        <v/>
      </c>
      <c r="S191" s="238" t="str">
        <f t="shared" si="23"/>
        <v/>
      </c>
      <c r="T191" s="234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ht="18.0" customHeight="1">
      <c r="A192" s="10"/>
      <c r="B192" s="213"/>
      <c r="C192" s="77"/>
      <c r="D192" s="77"/>
      <c r="E192" s="199"/>
      <c r="F192" s="357"/>
      <c r="G192" s="200"/>
      <c r="H192" s="201"/>
      <c r="I192" s="129"/>
      <c r="J192" s="213"/>
      <c r="K192" s="77"/>
      <c r="L192" s="77"/>
      <c r="M192" s="77"/>
      <c r="N192" s="199"/>
      <c r="O192" s="235"/>
      <c r="P192" s="237"/>
      <c r="Q192" s="237"/>
      <c r="R192" s="238" t="str">
        <f t="shared" si="22"/>
        <v/>
      </c>
      <c r="S192" s="238" t="str">
        <f t="shared" si="23"/>
        <v/>
      </c>
      <c r="T192" s="234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ht="18.0" customHeight="1">
      <c r="A193" s="10"/>
      <c r="B193" s="213"/>
      <c r="C193" s="77"/>
      <c r="D193" s="77"/>
      <c r="E193" s="199"/>
      <c r="F193" s="357"/>
      <c r="G193" s="200"/>
      <c r="H193" s="201"/>
      <c r="I193" s="129"/>
      <c r="J193" s="213"/>
      <c r="K193" s="77"/>
      <c r="L193" s="77"/>
      <c r="M193" s="77"/>
      <c r="N193" s="199"/>
      <c r="O193" s="235"/>
      <c r="P193" s="237"/>
      <c r="Q193" s="237"/>
      <c r="R193" s="238" t="str">
        <f t="shared" si="22"/>
        <v/>
      </c>
      <c r="S193" s="238" t="str">
        <f t="shared" si="23"/>
        <v/>
      </c>
      <c r="T193" s="234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ht="18.0" customHeight="1">
      <c r="A194" s="10"/>
      <c r="B194" s="213"/>
      <c r="C194" s="77"/>
      <c r="D194" s="77"/>
      <c r="E194" s="199"/>
      <c r="F194" s="357"/>
      <c r="G194" s="200"/>
      <c r="H194" s="201"/>
      <c r="I194" s="129"/>
      <c r="J194" s="213"/>
      <c r="K194" s="77"/>
      <c r="L194" s="77"/>
      <c r="M194" s="77"/>
      <c r="N194" s="199"/>
      <c r="O194" s="235"/>
      <c r="P194" s="237"/>
      <c r="Q194" s="237"/>
      <c r="R194" s="238" t="str">
        <f t="shared" si="22"/>
        <v/>
      </c>
      <c r="S194" s="238" t="str">
        <f t="shared" si="23"/>
        <v/>
      </c>
      <c r="T194" s="234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ht="18.0" customHeight="1">
      <c r="A195" s="10"/>
      <c r="B195" s="213"/>
      <c r="C195" s="77"/>
      <c r="D195" s="77"/>
      <c r="E195" s="199"/>
      <c r="F195" s="357"/>
      <c r="G195" s="200"/>
      <c r="H195" s="201"/>
      <c r="I195" s="129"/>
      <c r="J195" s="213"/>
      <c r="K195" s="77"/>
      <c r="L195" s="77"/>
      <c r="M195" s="77"/>
      <c r="N195" s="199"/>
      <c r="O195" s="235"/>
      <c r="P195" s="237"/>
      <c r="Q195" s="237"/>
      <c r="R195" s="238" t="str">
        <f t="shared" si="22"/>
        <v/>
      </c>
      <c r="S195" s="238" t="str">
        <f t="shared" si="23"/>
        <v/>
      </c>
      <c r="T195" s="234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ht="18.0" customHeight="1">
      <c r="A196" s="10"/>
      <c r="B196" s="213"/>
      <c r="C196" s="77"/>
      <c r="D196" s="77"/>
      <c r="E196" s="199"/>
      <c r="F196" s="357"/>
      <c r="G196" s="200"/>
      <c r="H196" s="201"/>
      <c r="I196" s="129"/>
      <c r="J196" s="213"/>
      <c r="K196" s="77"/>
      <c r="L196" s="77"/>
      <c r="M196" s="77"/>
      <c r="N196" s="199"/>
      <c r="O196" s="235"/>
      <c r="P196" s="237"/>
      <c r="Q196" s="237"/>
      <c r="R196" s="238" t="str">
        <f t="shared" si="22"/>
        <v/>
      </c>
      <c r="S196" s="238" t="str">
        <f t="shared" si="23"/>
        <v/>
      </c>
      <c r="T196" s="234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ht="18.0" customHeight="1">
      <c r="A197" s="10"/>
      <c r="B197" s="213"/>
      <c r="C197" s="77"/>
      <c r="D197" s="77"/>
      <c r="E197" s="199"/>
      <c r="F197" s="357"/>
      <c r="G197" s="200"/>
      <c r="H197" s="201"/>
      <c r="I197" s="129"/>
      <c r="J197" s="213"/>
      <c r="K197" s="77"/>
      <c r="L197" s="77"/>
      <c r="M197" s="77"/>
      <c r="N197" s="199"/>
      <c r="O197" s="235"/>
      <c r="P197" s="237"/>
      <c r="Q197" s="237"/>
      <c r="R197" s="238" t="str">
        <f t="shared" si="22"/>
        <v/>
      </c>
      <c r="S197" s="238" t="str">
        <f t="shared" si="23"/>
        <v/>
      </c>
      <c r="T197" s="234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ht="18.0" customHeight="1">
      <c r="A198" s="10"/>
      <c r="B198" s="213"/>
      <c r="C198" s="77"/>
      <c r="D198" s="77"/>
      <c r="E198" s="199"/>
      <c r="F198" s="357"/>
      <c r="G198" s="200"/>
      <c r="H198" s="201"/>
      <c r="I198" s="129"/>
      <c r="J198" s="213"/>
      <c r="K198" s="77"/>
      <c r="L198" s="77"/>
      <c r="M198" s="77"/>
      <c r="N198" s="199"/>
      <c r="O198" s="235"/>
      <c r="P198" s="237"/>
      <c r="Q198" s="237"/>
      <c r="R198" s="238" t="str">
        <f t="shared" si="22"/>
        <v/>
      </c>
      <c r="S198" s="238" t="str">
        <f t="shared" si="23"/>
        <v/>
      </c>
      <c r="T198" s="234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ht="18.0" customHeight="1">
      <c r="A199" s="10"/>
      <c r="B199" s="213"/>
      <c r="C199" s="77"/>
      <c r="D199" s="77"/>
      <c r="E199" s="199"/>
      <c r="F199" s="357"/>
      <c r="G199" s="200"/>
      <c r="H199" s="201"/>
      <c r="I199" s="129"/>
      <c r="J199" s="213"/>
      <c r="K199" s="77"/>
      <c r="L199" s="77"/>
      <c r="M199" s="77"/>
      <c r="N199" s="199"/>
      <c r="O199" s="235"/>
      <c r="P199" s="237"/>
      <c r="Q199" s="237"/>
      <c r="R199" s="238" t="str">
        <f t="shared" si="22"/>
        <v/>
      </c>
      <c r="S199" s="238" t="str">
        <f t="shared" si="23"/>
        <v/>
      </c>
      <c r="T199" s="234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ht="18.0" customHeight="1">
      <c r="A200" s="10"/>
      <c r="B200" s="213"/>
      <c r="C200" s="77"/>
      <c r="D200" s="77"/>
      <c r="E200" s="199"/>
      <c r="F200" s="357"/>
      <c r="G200" s="200"/>
      <c r="H200" s="201"/>
      <c r="I200" s="129"/>
      <c r="J200" s="213"/>
      <c r="K200" s="77"/>
      <c r="L200" s="77"/>
      <c r="M200" s="77"/>
      <c r="N200" s="199"/>
      <c r="O200" s="235"/>
      <c r="P200" s="237"/>
      <c r="Q200" s="237"/>
      <c r="R200" s="238" t="str">
        <f t="shared" si="22"/>
        <v/>
      </c>
      <c r="S200" s="238" t="str">
        <f t="shared" si="23"/>
        <v/>
      </c>
      <c r="T200" s="234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ht="18.0" customHeight="1">
      <c r="A201" s="10"/>
      <c r="B201" s="213"/>
      <c r="C201" s="77"/>
      <c r="D201" s="77"/>
      <c r="E201" s="199"/>
      <c r="F201" s="357"/>
      <c r="G201" s="200"/>
      <c r="H201" s="201"/>
      <c r="I201" s="129"/>
      <c r="J201" s="213"/>
      <c r="K201" s="77"/>
      <c r="L201" s="77"/>
      <c r="M201" s="77"/>
      <c r="N201" s="199"/>
      <c r="O201" s="235"/>
      <c r="P201" s="237"/>
      <c r="Q201" s="237"/>
      <c r="R201" s="238" t="str">
        <f t="shared" si="22"/>
        <v/>
      </c>
      <c r="S201" s="238" t="str">
        <f t="shared" si="23"/>
        <v/>
      </c>
      <c r="T201" s="234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ht="18.0" customHeight="1">
      <c r="A202" s="10"/>
      <c r="B202" s="213"/>
      <c r="C202" s="77"/>
      <c r="D202" s="77"/>
      <c r="E202" s="199"/>
      <c r="F202" s="357"/>
      <c r="G202" s="200"/>
      <c r="H202" s="201"/>
      <c r="I202" s="129"/>
      <c r="J202" s="213"/>
      <c r="K202" s="77"/>
      <c r="L202" s="77"/>
      <c r="M202" s="77"/>
      <c r="N202" s="199"/>
      <c r="O202" s="235"/>
      <c r="P202" s="237"/>
      <c r="Q202" s="237"/>
      <c r="R202" s="238" t="str">
        <f t="shared" si="22"/>
        <v/>
      </c>
      <c r="S202" s="238" t="str">
        <f t="shared" si="23"/>
        <v/>
      </c>
      <c r="T202" s="234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ht="18.0" customHeight="1">
      <c r="A203" s="10"/>
      <c r="B203" s="213"/>
      <c r="C203" s="77"/>
      <c r="D203" s="77"/>
      <c r="E203" s="199"/>
      <c r="F203" s="357"/>
      <c r="G203" s="200"/>
      <c r="H203" s="201"/>
      <c r="I203" s="129"/>
      <c r="J203" s="213"/>
      <c r="K203" s="77"/>
      <c r="L203" s="77"/>
      <c r="M203" s="77"/>
      <c r="N203" s="199"/>
      <c r="O203" s="235"/>
      <c r="P203" s="237"/>
      <c r="Q203" s="237"/>
      <c r="R203" s="238" t="str">
        <f t="shared" si="22"/>
        <v/>
      </c>
      <c r="S203" s="238" t="str">
        <f t="shared" si="23"/>
        <v/>
      </c>
      <c r="T203" s="234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ht="18.0" customHeight="1">
      <c r="A204" s="10"/>
      <c r="B204" s="213"/>
      <c r="C204" s="77"/>
      <c r="D204" s="77"/>
      <c r="E204" s="199"/>
      <c r="F204" s="357"/>
      <c r="G204" s="200"/>
      <c r="H204" s="201"/>
      <c r="I204" s="129"/>
      <c r="J204" s="213"/>
      <c r="K204" s="77"/>
      <c r="L204" s="77"/>
      <c r="M204" s="77"/>
      <c r="N204" s="199"/>
      <c r="O204" s="235"/>
      <c r="P204" s="237"/>
      <c r="Q204" s="237"/>
      <c r="R204" s="238" t="str">
        <f t="shared" si="22"/>
        <v/>
      </c>
      <c r="S204" s="238" t="str">
        <f t="shared" si="23"/>
        <v/>
      </c>
      <c r="T204" s="234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ht="18.0" customHeight="1">
      <c r="A205" s="10"/>
      <c r="B205" s="213"/>
      <c r="C205" s="77"/>
      <c r="D205" s="77"/>
      <c r="E205" s="199"/>
      <c r="F205" s="357"/>
      <c r="G205" s="200"/>
      <c r="H205" s="201"/>
      <c r="I205" s="129"/>
      <c r="J205" s="213"/>
      <c r="K205" s="77"/>
      <c r="L205" s="77"/>
      <c r="M205" s="77"/>
      <c r="N205" s="199"/>
      <c r="O205" s="235"/>
      <c r="P205" s="237"/>
      <c r="Q205" s="237"/>
      <c r="R205" s="238" t="str">
        <f t="shared" si="22"/>
        <v/>
      </c>
      <c r="S205" s="238" t="str">
        <f t="shared" si="23"/>
        <v/>
      </c>
      <c r="T205" s="234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ht="18.0" customHeight="1">
      <c r="A206" s="10"/>
      <c r="B206" s="213"/>
      <c r="C206" s="77"/>
      <c r="D206" s="77"/>
      <c r="E206" s="199"/>
      <c r="F206" s="357"/>
      <c r="G206" s="200"/>
      <c r="H206" s="201"/>
      <c r="I206" s="129"/>
      <c r="J206" s="213"/>
      <c r="K206" s="77"/>
      <c r="L206" s="77"/>
      <c r="M206" s="77"/>
      <c r="N206" s="199"/>
      <c r="O206" s="235"/>
      <c r="P206" s="237"/>
      <c r="Q206" s="237"/>
      <c r="R206" s="238" t="str">
        <f t="shared" si="22"/>
        <v/>
      </c>
      <c r="S206" s="238" t="str">
        <f t="shared" si="23"/>
        <v/>
      </c>
      <c r="T206" s="234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ht="18.0" customHeight="1">
      <c r="A207" s="10"/>
      <c r="B207" s="213"/>
      <c r="C207" s="77"/>
      <c r="D207" s="77"/>
      <c r="E207" s="199"/>
      <c r="F207" s="357"/>
      <c r="G207" s="200"/>
      <c r="H207" s="201"/>
      <c r="I207" s="129"/>
      <c r="J207" s="213"/>
      <c r="K207" s="77"/>
      <c r="L207" s="77"/>
      <c r="M207" s="77"/>
      <c r="N207" s="199"/>
      <c r="O207" s="235"/>
      <c r="P207" s="237"/>
      <c r="Q207" s="237"/>
      <c r="R207" s="238" t="str">
        <f t="shared" si="22"/>
        <v/>
      </c>
      <c r="S207" s="238" t="str">
        <f t="shared" si="23"/>
        <v/>
      </c>
      <c r="T207" s="234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ht="18.0" customHeight="1">
      <c r="A208" s="10"/>
      <c r="B208" s="213"/>
      <c r="C208" s="77"/>
      <c r="D208" s="77"/>
      <c r="E208" s="199"/>
      <c r="F208" s="357"/>
      <c r="G208" s="200"/>
      <c r="H208" s="201"/>
      <c r="I208" s="129"/>
      <c r="J208" s="213"/>
      <c r="K208" s="77"/>
      <c r="L208" s="77"/>
      <c r="M208" s="77"/>
      <c r="N208" s="199"/>
      <c r="O208" s="235"/>
      <c r="P208" s="237"/>
      <c r="Q208" s="237"/>
      <c r="R208" s="238" t="str">
        <f t="shared" si="22"/>
        <v/>
      </c>
      <c r="S208" s="238" t="str">
        <f t="shared" si="23"/>
        <v/>
      </c>
      <c r="T208" s="234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ht="18.0" customHeight="1">
      <c r="A209" s="10"/>
      <c r="B209" s="213"/>
      <c r="C209" s="77"/>
      <c r="D209" s="77"/>
      <c r="E209" s="199"/>
      <c r="F209" s="357"/>
      <c r="G209" s="200"/>
      <c r="H209" s="201"/>
      <c r="I209" s="129"/>
      <c r="J209" s="213"/>
      <c r="K209" s="77"/>
      <c r="L209" s="77"/>
      <c r="M209" s="77"/>
      <c r="N209" s="199"/>
      <c r="O209" s="235"/>
      <c r="P209" s="237"/>
      <c r="Q209" s="237"/>
      <c r="R209" s="238" t="str">
        <f t="shared" si="22"/>
        <v/>
      </c>
      <c r="S209" s="238" t="str">
        <f t="shared" si="23"/>
        <v/>
      </c>
      <c r="T209" s="234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ht="18.0" customHeight="1">
      <c r="A210" s="10"/>
      <c r="B210" s="213"/>
      <c r="C210" s="77"/>
      <c r="D210" s="77"/>
      <c r="E210" s="199"/>
      <c r="F210" s="357"/>
      <c r="G210" s="200"/>
      <c r="H210" s="201"/>
      <c r="I210" s="129"/>
      <c r="J210" s="213"/>
      <c r="K210" s="77"/>
      <c r="L210" s="77"/>
      <c r="M210" s="77"/>
      <c r="N210" s="199"/>
      <c r="O210" s="235"/>
      <c r="P210" s="237"/>
      <c r="Q210" s="237"/>
      <c r="R210" s="238" t="str">
        <f t="shared" si="22"/>
        <v/>
      </c>
      <c r="S210" s="238" t="str">
        <f t="shared" si="23"/>
        <v/>
      </c>
      <c r="T210" s="234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ht="18.0" customHeight="1">
      <c r="A211" s="10"/>
      <c r="B211" s="213"/>
      <c r="C211" s="77"/>
      <c r="D211" s="77"/>
      <c r="E211" s="199"/>
      <c r="F211" s="357"/>
      <c r="G211" s="200"/>
      <c r="H211" s="201"/>
      <c r="I211" s="129"/>
      <c r="J211" s="213"/>
      <c r="K211" s="77"/>
      <c r="L211" s="77"/>
      <c r="M211" s="77"/>
      <c r="N211" s="199"/>
      <c r="O211" s="235"/>
      <c r="P211" s="237"/>
      <c r="Q211" s="237"/>
      <c r="R211" s="238" t="str">
        <f t="shared" si="22"/>
        <v/>
      </c>
      <c r="S211" s="238" t="str">
        <f t="shared" si="23"/>
        <v/>
      </c>
      <c r="T211" s="234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ht="18.0" customHeight="1">
      <c r="A212" s="10"/>
      <c r="B212" s="213"/>
      <c r="C212" s="77"/>
      <c r="D212" s="77"/>
      <c r="E212" s="199"/>
      <c r="F212" s="357"/>
      <c r="G212" s="200"/>
      <c r="H212" s="201"/>
      <c r="I212" s="129"/>
      <c r="J212" s="213"/>
      <c r="K212" s="77"/>
      <c r="L212" s="77"/>
      <c r="M212" s="77"/>
      <c r="N212" s="199"/>
      <c r="O212" s="235"/>
      <c r="P212" s="237"/>
      <c r="Q212" s="237"/>
      <c r="R212" s="238" t="str">
        <f t="shared" si="22"/>
        <v/>
      </c>
      <c r="S212" s="238" t="str">
        <f t="shared" si="23"/>
        <v/>
      </c>
      <c r="T212" s="234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ht="18.0" customHeight="1">
      <c r="A213" s="10"/>
      <c r="B213" s="213"/>
      <c r="C213" s="77"/>
      <c r="D213" s="77"/>
      <c r="E213" s="199"/>
      <c r="F213" s="357"/>
      <c r="G213" s="200"/>
      <c r="H213" s="201"/>
      <c r="I213" s="129"/>
      <c r="J213" s="213"/>
      <c r="K213" s="77"/>
      <c r="L213" s="77"/>
      <c r="M213" s="77"/>
      <c r="N213" s="199"/>
      <c r="O213" s="235"/>
      <c r="P213" s="237"/>
      <c r="Q213" s="237"/>
      <c r="R213" s="238" t="str">
        <f t="shared" si="22"/>
        <v/>
      </c>
      <c r="S213" s="238" t="str">
        <f t="shared" si="23"/>
        <v/>
      </c>
      <c r="T213" s="234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ht="18.0" customHeight="1">
      <c r="A214" s="10"/>
      <c r="B214" s="213"/>
      <c r="C214" s="77"/>
      <c r="D214" s="77"/>
      <c r="E214" s="199"/>
      <c r="F214" s="357"/>
      <c r="G214" s="200"/>
      <c r="H214" s="201"/>
      <c r="I214" s="129"/>
      <c r="J214" s="213"/>
      <c r="K214" s="77"/>
      <c r="L214" s="77"/>
      <c r="M214" s="77"/>
      <c r="N214" s="199"/>
      <c r="O214" s="235"/>
      <c r="P214" s="237"/>
      <c r="Q214" s="237"/>
      <c r="R214" s="238" t="str">
        <f t="shared" si="22"/>
        <v/>
      </c>
      <c r="S214" s="238" t="str">
        <f t="shared" si="23"/>
        <v/>
      </c>
      <c r="T214" s="234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ht="18.0" customHeight="1">
      <c r="A215" s="10"/>
      <c r="B215" s="213"/>
      <c r="C215" s="77"/>
      <c r="D215" s="77"/>
      <c r="E215" s="199"/>
      <c r="F215" s="357"/>
      <c r="G215" s="200"/>
      <c r="H215" s="201"/>
      <c r="I215" s="129"/>
      <c r="J215" s="213"/>
      <c r="K215" s="77"/>
      <c r="L215" s="77"/>
      <c r="M215" s="77"/>
      <c r="N215" s="199"/>
      <c r="O215" s="235"/>
      <c r="P215" s="237"/>
      <c r="Q215" s="237"/>
      <c r="R215" s="238" t="str">
        <f t="shared" si="22"/>
        <v/>
      </c>
      <c r="S215" s="238" t="str">
        <f t="shared" si="23"/>
        <v/>
      </c>
      <c r="T215" s="234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ht="18.0" customHeight="1">
      <c r="A216" s="10"/>
      <c r="B216" s="213"/>
      <c r="C216" s="77"/>
      <c r="D216" s="77"/>
      <c r="E216" s="199"/>
      <c r="F216" s="357"/>
      <c r="G216" s="200"/>
      <c r="H216" s="201"/>
      <c r="I216" s="129"/>
      <c r="J216" s="213"/>
      <c r="K216" s="77"/>
      <c r="L216" s="77"/>
      <c r="M216" s="77"/>
      <c r="N216" s="199"/>
      <c r="O216" s="235"/>
      <c r="P216" s="237"/>
      <c r="Q216" s="237"/>
      <c r="R216" s="238" t="str">
        <f t="shared" si="22"/>
        <v/>
      </c>
      <c r="S216" s="238" t="str">
        <f t="shared" si="23"/>
        <v/>
      </c>
      <c r="T216" s="234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ht="18.0" customHeight="1">
      <c r="A217" s="10"/>
      <c r="B217" s="213"/>
      <c r="C217" s="77"/>
      <c r="D217" s="77"/>
      <c r="E217" s="199"/>
      <c r="F217" s="357"/>
      <c r="G217" s="200"/>
      <c r="H217" s="201"/>
      <c r="I217" s="129"/>
      <c r="J217" s="213"/>
      <c r="K217" s="77"/>
      <c r="L217" s="77"/>
      <c r="M217" s="77"/>
      <c r="N217" s="199"/>
      <c r="O217" s="235"/>
      <c r="P217" s="237"/>
      <c r="Q217" s="237"/>
      <c r="R217" s="238" t="str">
        <f t="shared" si="22"/>
        <v/>
      </c>
      <c r="S217" s="238" t="str">
        <f t="shared" si="23"/>
        <v/>
      </c>
      <c r="T217" s="234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ht="18.0" customHeight="1">
      <c r="A218" s="10"/>
      <c r="B218" s="213"/>
      <c r="C218" s="77"/>
      <c r="D218" s="77"/>
      <c r="E218" s="199"/>
      <c r="F218" s="357"/>
      <c r="G218" s="200"/>
      <c r="H218" s="201"/>
      <c r="I218" s="129"/>
      <c r="J218" s="213"/>
      <c r="K218" s="77"/>
      <c r="L218" s="77"/>
      <c r="M218" s="77"/>
      <c r="N218" s="199"/>
      <c r="O218" s="235"/>
      <c r="P218" s="237"/>
      <c r="Q218" s="237"/>
      <c r="R218" s="238" t="str">
        <f t="shared" si="22"/>
        <v/>
      </c>
      <c r="S218" s="238" t="str">
        <f t="shared" si="23"/>
        <v/>
      </c>
      <c r="T218" s="234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ht="18.0" customHeight="1">
      <c r="A219" s="10"/>
      <c r="B219" s="213"/>
      <c r="C219" s="77"/>
      <c r="D219" s="77"/>
      <c r="E219" s="199"/>
      <c r="F219" s="357"/>
      <c r="G219" s="200"/>
      <c r="H219" s="201"/>
      <c r="I219" s="129"/>
      <c r="J219" s="213"/>
      <c r="K219" s="77"/>
      <c r="L219" s="77"/>
      <c r="M219" s="77"/>
      <c r="N219" s="199"/>
      <c r="O219" s="235"/>
      <c r="P219" s="237"/>
      <c r="Q219" s="237"/>
      <c r="R219" s="238" t="str">
        <f t="shared" si="22"/>
        <v/>
      </c>
      <c r="S219" s="238" t="str">
        <f t="shared" si="23"/>
        <v/>
      </c>
      <c r="T219" s="234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ht="18.0" customHeight="1">
      <c r="A220" s="10"/>
      <c r="B220" s="213"/>
      <c r="C220" s="77"/>
      <c r="D220" s="77"/>
      <c r="E220" s="199"/>
      <c r="F220" s="357"/>
      <c r="G220" s="200"/>
      <c r="H220" s="201"/>
      <c r="I220" s="129"/>
      <c r="J220" s="213"/>
      <c r="K220" s="77"/>
      <c r="L220" s="77"/>
      <c r="M220" s="77"/>
      <c r="N220" s="199"/>
      <c r="O220" s="235"/>
      <c r="P220" s="237"/>
      <c r="Q220" s="237"/>
      <c r="R220" s="238" t="str">
        <f t="shared" si="22"/>
        <v/>
      </c>
      <c r="S220" s="238" t="str">
        <f t="shared" si="23"/>
        <v/>
      </c>
      <c r="T220" s="234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ht="18.0" customHeight="1">
      <c r="A221" s="10"/>
      <c r="B221" s="213"/>
      <c r="C221" s="77"/>
      <c r="D221" s="77"/>
      <c r="E221" s="199"/>
      <c r="F221" s="357"/>
      <c r="G221" s="200"/>
      <c r="H221" s="201"/>
      <c r="I221" s="129"/>
      <c r="J221" s="213"/>
      <c r="K221" s="77"/>
      <c r="L221" s="77"/>
      <c r="M221" s="77"/>
      <c r="N221" s="199"/>
      <c r="O221" s="235"/>
      <c r="P221" s="237"/>
      <c r="Q221" s="237"/>
      <c r="R221" s="238" t="str">
        <f t="shared" si="22"/>
        <v/>
      </c>
      <c r="S221" s="238" t="str">
        <f t="shared" si="23"/>
        <v/>
      </c>
      <c r="T221" s="234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ht="18.0" customHeight="1">
      <c r="A222" s="10"/>
      <c r="B222" s="213"/>
      <c r="C222" s="77"/>
      <c r="D222" s="77"/>
      <c r="E222" s="199"/>
      <c r="F222" s="357"/>
      <c r="G222" s="200"/>
      <c r="H222" s="201"/>
      <c r="I222" s="129"/>
      <c r="J222" s="213"/>
      <c r="K222" s="77"/>
      <c r="L222" s="77"/>
      <c r="M222" s="77"/>
      <c r="N222" s="199"/>
      <c r="O222" s="235"/>
      <c r="P222" s="237"/>
      <c r="Q222" s="237"/>
      <c r="R222" s="238" t="str">
        <f t="shared" si="22"/>
        <v/>
      </c>
      <c r="S222" s="238" t="str">
        <f t="shared" si="23"/>
        <v/>
      </c>
      <c r="T222" s="234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ht="18.0" customHeight="1">
      <c r="A223" s="10"/>
      <c r="B223" s="213"/>
      <c r="C223" s="77"/>
      <c r="D223" s="77"/>
      <c r="E223" s="199"/>
      <c r="F223" s="357"/>
      <c r="G223" s="200"/>
      <c r="H223" s="201"/>
      <c r="I223" s="129"/>
      <c r="J223" s="213"/>
      <c r="K223" s="77"/>
      <c r="L223" s="77"/>
      <c r="M223" s="77"/>
      <c r="N223" s="199"/>
      <c r="O223" s="235"/>
      <c r="P223" s="237"/>
      <c r="Q223" s="237"/>
      <c r="R223" s="238" t="str">
        <f t="shared" si="22"/>
        <v/>
      </c>
      <c r="S223" s="238" t="str">
        <f t="shared" si="23"/>
        <v/>
      </c>
      <c r="T223" s="234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ht="18.0" customHeight="1">
      <c r="A224" s="10"/>
      <c r="B224" s="213"/>
      <c r="C224" s="77"/>
      <c r="D224" s="77"/>
      <c r="E224" s="199"/>
      <c r="F224" s="357"/>
      <c r="G224" s="200"/>
      <c r="H224" s="201"/>
      <c r="I224" s="129"/>
      <c r="J224" s="213"/>
      <c r="K224" s="77"/>
      <c r="L224" s="77"/>
      <c r="M224" s="77"/>
      <c r="N224" s="199"/>
      <c r="O224" s="235"/>
      <c r="P224" s="237"/>
      <c r="Q224" s="237"/>
      <c r="R224" s="238" t="str">
        <f t="shared" si="22"/>
        <v/>
      </c>
      <c r="S224" s="238" t="str">
        <f t="shared" si="23"/>
        <v/>
      </c>
      <c r="T224" s="234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ht="18.0" customHeight="1">
      <c r="A225" s="10"/>
      <c r="B225" s="213"/>
      <c r="C225" s="77"/>
      <c r="D225" s="77"/>
      <c r="E225" s="199"/>
      <c r="F225" s="357"/>
      <c r="G225" s="200"/>
      <c r="H225" s="201"/>
      <c r="I225" s="129"/>
      <c r="J225" s="213"/>
      <c r="K225" s="77"/>
      <c r="L225" s="77"/>
      <c r="M225" s="77"/>
      <c r="N225" s="199"/>
      <c r="O225" s="235"/>
      <c r="P225" s="237"/>
      <c r="Q225" s="237"/>
      <c r="R225" s="238" t="str">
        <f t="shared" si="22"/>
        <v/>
      </c>
      <c r="S225" s="238" t="str">
        <f t="shared" si="23"/>
        <v/>
      </c>
      <c r="T225" s="234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ht="18.0" customHeight="1">
      <c r="A226" s="10"/>
      <c r="B226" s="213"/>
      <c r="C226" s="77"/>
      <c r="D226" s="77"/>
      <c r="E226" s="199"/>
      <c r="F226" s="357"/>
      <c r="G226" s="200"/>
      <c r="H226" s="201"/>
      <c r="I226" s="129"/>
      <c r="J226" s="213"/>
      <c r="K226" s="77"/>
      <c r="L226" s="77"/>
      <c r="M226" s="77"/>
      <c r="N226" s="199"/>
      <c r="O226" s="235"/>
      <c r="P226" s="237"/>
      <c r="Q226" s="237"/>
      <c r="R226" s="238" t="str">
        <f t="shared" si="22"/>
        <v/>
      </c>
      <c r="S226" s="238" t="str">
        <f t="shared" si="23"/>
        <v/>
      </c>
      <c r="T226" s="234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ht="18.0" customHeight="1">
      <c r="A227" s="10"/>
      <c r="B227" s="213"/>
      <c r="C227" s="77"/>
      <c r="D227" s="77"/>
      <c r="E227" s="199"/>
      <c r="F227" s="357"/>
      <c r="G227" s="200"/>
      <c r="H227" s="201"/>
      <c r="I227" s="129"/>
      <c r="J227" s="213"/>
      <c r="K227" s="77"/>
      <c r="L227" s="77"/>
      <c r="M227" s="77"/>
      <c r="N227" s="199"/>
      <c r="O227" s="235"/>
      <c r="P227" s="237"/>
      <c r="Q227" s="237"/>
      <c r="R227" s="238" t="str">
        <f t="shared" si="22"/>
        <v/>
      </c>
      <c r="S227" s="238" t="str">
        <f t="shared" si="23"/>
        <v/>
      </c>
      <c r="T227" s="234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ht="18.0" customHeight="1">
      <c r="A228" s="10"/>
      <c r="B228" s="213"/>
      <c r="C228" s="77"/>
      <c r="D228" s="77"/>
      <c r="E228" s="199"/>
      <c r="F228" s="357"/>
      <c r="G228" s="200"/>
      <c r="H228" s="201"/>
      <c r="I228" s="129"/>
      <c r="J228" s="213"/>
      <c r="K228" s="77"/>
      <c r="L228" s="77"/>
      <c r="M228" s="77"/>
      <c r="N228" s="199"/>
      <c r="O228" s="235"/>
      <c r="P228" s="237"/>
      <c r="Q228" s="237"/>
      <c r="R228" s="238" t="str">
        <f t="shared" si="22"/>
        <v/>
      </c>
      <c r="S228" s="238" t="str">
        <f t="shared" si="23"/>
        <v/>
      </c>
      <c r="T228" s="234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ht="18.0" customHeight="1">
      <c r="A229" s="10"/>
      <c r="B229" s="213"/>
      <c r="C229" s="77"/>
      <c r="D229" s="77"/>
      <c r="E229" s="199"/>
      <c r="F229" s="357"/>
      <c r="G229" s="200"/>
      <c r="H229" s="201"/>
      <c r="I229" s="129"/>
      <c r="J229" s="213"/>
      <c r="K229" s="77"/>
      <c r="L229" s="77"/>
      <c r="M229" s="77"/>
      <c r="N229" s="199"/>
      <c r="O229" s="235"/>
      <c r="P229" s="237"/>
      <c r="Q229" s="237"/>
      <c r="R229" s="238" t="str">
        <f t="shared" si="22"/>
        <v/>
      </c>
      <c r="S229" s="238" t="str">
        <f t="shared" si="23"/>
        <v/>
      </c>
      <c r="T229" s="234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ht="18.0" customHeight="1">
      <c r="A230" s="10"/>
      <c r="B230" s="213"/>
      <c r="C230" s="77"/>
      <c r="D230" s="77"/>
      <c r="E230" s="199"/>
      <c r="F230" s="357"/>
      <c r="G230" s="200"/>
      <c r="H230" s="201"/>
      <c r="I230" s="129"/>
      <c r="J230" s="213"/>
      <c r="K230" s="77"/>
      <c r="L230" s="77"/>
      <c r="M230" s="77"/>
      <c r="N230" s="199"/>
      <c r="O230" s="235"/>
      <c r="P230" s="237"/>
      <c r="Q230" s="237"/>
      <c r="R230" s="238" t="str">
        <f t="shared" si="22"/>
        <v/>
      </c>
      <c r="S230" s="238" t="str">
        <f t="shared" si="23"/>
        <v/>
      </c>
      <c r="T230" s="234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ht="18.0" customHeight="1">
      <c r="A231" s="10"/>
      <c r="B231" s="213"/>
      <c r="C231" s="77"/>
      <c r="D231" s="77"/>
      <c r="E231" s="199"/>
      <c r="F231" s="357"/>
      <c r="G231" s="200"/>
      <c r="H231" s="201"/>
      <c r="I231" s="129"/>
      <c r="J231" s="213"/>
      <c r="K231" s="77"/>
      <c r="L231" s="77"/>
      <c r="M231" s="77"/>
      <c r="N231" s="199"/>
      <c r="O231" s="235"/>
      <c r="P231" s="237"/>
      <c r="Q231" s="237"/>
      <c r="R231" s="238" t="str">
        <f t="shared" si="22"/>
        <v/>
      </c>
      <c r="S231" s="238" t="str">
        <f t="shared" si="23"/>
        <v/>
      </c>
      <c r="T231" s="234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ht="18.0" customHeight="1">
      <c r="A232" s="10"/>
      <c r="B232" s="213"/>
      <c r="C232" s="77"/>
      <c r="D232" s="77"/>
      <c r="E232" s="199"/>
      <c r="F232" s="357"/>
      <c r="G232" s="200"/>
      <c r="H232" s="201"/>
      <c r="I232" s="129"/>
      <c r="J232" s="213"/>
      <c r="K232" s="77"/>
      <c r="L232" s="77"/>
      <c r="M232" s="77"/>
      <c r="N232" s="199"/>
      <c r="O232" s="235"/>
      <c r="P232" s="237"/>
      <c r="Q232" s="237"/>
      <c r="R232" s="238" t="str">
        <f t="shared" si="22"/>
        <v/>
      </c>
      <c r="S232" s="238" t="str">
        <f t="shared" si="23"/>
        <v/>
      </c>
      <c r="T232" s="234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ht="18.0" customHeight="1">
      <c r="A233" s="10"/>
      <c r="B233" s="213"/>
      <c r="C233" s="77"/>
      <c r="D233" s="77"/>
      <c r="E233" s="199"/>
      <c r="F233" s="357"/>
      <c r="G233" s="200"/>
      <c r="H233" s="201"/>
      <c r="I233" s="129"/>
      <c r="J233" s="213"/>
      <c r="K233" s="77"/>
      <c r="L233" s="77"/>
      <c r="M233" s="77"/>
      <c r="N233" s="199"/>
      <c r="O233" s="235"/>
      <c r="P233" s="237"/>
      <c r="Q233" s="237"/>
      <c r="R233" s="238" t="str">
        <f t="shared" si="22"/>
        <v/>
      </c>
      <c r="S233" s="238" t="str">
        <f t="shared" si="23"/>
        <v/>
      </c>
      <c r="T233" s="234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ht="18.0" customHeight="1">
      <c r="A234" s="10"/>
      <c r="B234" s="213"/>
      <c r="C234" s="77"/>
      <c r="D234" s="77"/>
      <c r="E234" s="199"/>
      <c r="F234" s="357"/>
      <c r="G234" s="200"/>
      <c r="H234" s="201"/>
      <c r="I234" s="129"/>
      <c r="J234" s="213"/>
      <c r="K234" s="77"/>
      <c r="L234" s="77"/>
      <c r="M234" s="77"/>
      <c r="N234" s="199"/>
      <c r="O234" s="235"/>
      <c r="P234" s="237"/>
      <c r="Q234" s="237"/>
      <c r="R234" s="238" t="str">
        <f t="shared" si="22"/>
        <v/>
      </c>
      <c r="S234" s="238" t="str">
        <f t="shared" si="23"/>
        <v/>
      </c>
      <c r="T234" s="234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ht="18.0" customHeight="1">
      <c r="A235" s="10"/>
      <c r="B235" s="213"/>
      <c r="C235" s="77"/>
      <c r="D235" s="77"/>
      <c r="E235" s="199"/>
      <c r="F235" s="357"/>
      <c r="G235" s="200"/>
      <c r="H235" s="201"/>
      <c r="I235" s="129"/>
      <c r="J235" s="213"/>
      <c r="K235" s="77"/>
      <c r="L235" s="77"/>
      <c r="M235" s="77"/>
      <c r="N235" s="199"/>
      <c r="O235" s="235"/>
      <c r="P235" s="237"/>
      <c r="Q235" s="237"/>
      <c r="R235" s="238" t="str">
        <f t="shared" si="22"/>
        <v/>
      </c>
      <c r="S235" s="238" t="str">
        <f t="shared" si="23"/>
        <v/>
      </c>
      <c r="T235" s="234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ht="18.0" customHeight="1">
      <c r="A236" s="10"/>
      <c r="B236" s="213"/>
      <c r="C236" s="77"/>
      <c r="D236" s="77"/>
      <c r="E236" s="199"/>
      <c r="F236" s="357"/>
      <c r="G236" s="200"/>
      <c r="H236" s="201"/>
      <c r="I236" s="129"/>
      <c r="J236" s="213"/>
      <c r="K236" s="77"/>
      <c r="L236" s="77"/>
      <c r="M236" s="77"/>
      <c r="N236" s="199"/>
      <c r="O236" s="235"/>
      <c r="P236" s="237"/>
      <c r="Q236" s="237"/>
      <c r="R236" s="238" t="str">
        <f t="shared" si="22"/>
        <v/>
      </c>
      <c r="S236" s="238" t="str">
        <f t="shared" si="23"/>
        <v/>
      </c>
      <c r="T236" s="234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ht="18.0" customHeight="1">
      <c r="A237" s="10"/>
      <c r="B237" s="213"/>
      <c r="C237" s="77"/>
      <c r="D237" s="77"/>
      <c r="E237" s="199"/>
      <c r="F237" s="357"/>
      <c r="G237" s="200"/>
      <c r="H237" s="201"/>
      <c r="I237" s="129"/>
      <c r="J237" s="213"/>
      <c r="K237" s="77"/>
      <c r="L237" s="77"/>
      <c r="M237" s="77"/>
      <c r="N237" s="199"/>
      <c r="O237" s="235"/>
      <c r="P237" s="237"/>
      <c r="Q237" s="237"/>
      <c r="R237" s="238" t="str">
        <f t="shared" si="22"/>
        <v/>
      </c>
      <c r="S237" s="238" t="str">
        <f t="shared" si="23"/>
        <v/>
      </c>
      <c r="T237" s="234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ht="18.0" customHeight="1">
      <c r="A238" s="10"/>
      <c r="B238" s="213"/>
      <c r="C238" s="77"/>
      <c r="D238" s="77"/>
      <c r="E238" s="199"/>
      <c r="F238" s="357"/>
      <c r="G238" s="200"/>
      <c r="H238" s="201"/>
      <c r="I238" s="129"/>
      <c r="J238" s="213"/>
      <c r="K238" s="77"/>
      <c r="L238" s="77"/>
      <c r="M238" s="77"/>
      <c r="N238" s="199"/>
      <c r="O238" s="235"/>
      <c r="P238" s="237"/>
      <c r="Q238" s="237"/>
      <c r="R238" s="238" t="str">
        <f t="shared" si="22"/>
        <v/>
      </c>
      <c r="S238" s="238" t="str">
        <f t="shared" si="23"/>
        <v/>
      </c>
      <c r="T238" s="234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ht="18.0" customHeight="1">
      <c r="A239" s="10"/>
      <c r="B239" s="213"/>
      <c r="C239" s="77"/>
      <c r="D239" s="77"/>
      <c r="E239" s="199"/>
      <c r="F239" s="357"/>
      <c r="G239" s="200"/>
      <c r="H239" s="201"/>
      <c r="I239" s="129"/>
      <c r="J239" s="213"/>
      <c r="K239" s="77"/>
      <c r="L239" s="77"/>
      <c r="M239" s="77"/>
      <c r="N239" s="199"/>
      <c r="O239" s="235"/>
      <c r="P239" s="237"/>
      <c r="Q239" s="237"/>
      <c r="R239" s="238" t="str">
        <f t="shared" si="22"/>
        <v/>
      </c>
      <c r="S239" s="238" t="str">
        <f t="shared" si="23"/>
        <v/>
      </c>
      <c r="T239" s="234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ht="18.0" customHeight="1">
      <c r="A240" s="10"/>
      <c r="B240" s="213"/>
      <c r="C240" s="77"/>
      <c r="D240" s="77"/>
      <c r="E240" s="199"/>
      <c r="F240" s="357"/>
      <c r="G240" s="200"/>
      <c r="H240" s="201"/>
      <c r="I240" s="129"/>
      <c r="J240" s="213"/>
      <c r="K240" s="77"/>
      <c r="L240" s="77"/>
      <c r="M240" s="77"/>
      <c r="N240" s="199"/>
      <c r="O240" s="235"/>
      <c r="P240" s="237"/>
      <c r="Q240" s="237"/>
      <c r="R240" s="238" t="str">
        <f t="shared" si="22"/>
        <v/>
      </c>
      <c r="S240" s="238" t="str">
        <f t="shared" si="23"/>
        <v/>
      </c>
      <c r="T240" s="234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ht="18.0" customHeight="1">
      <c r="A241" s="10"/>
      <c r="B241" s="213"/>
      <c r="C241" s="77"/>
      <c r="D241" s="77"/>
      <c r="E241" s="199"/>
      <c r="F241" s="357"/>
      <c r="G241" s="200"/>
      <c r="H241" s="201"/>
      <c r="I241" s="129"/>
      <c r="J241" s="213"/>
      <c r="K241" s="77"/>
      <c r="L241" s="77"/>
      <c r="M241" s="77"/>
      <c r="N241" s="199"/>
      <c r="O241" s="235"/>
      <c r="P241" s="237"/>
      <c r="Q241" s="237"/>
      <c r="R241" s="238" t="str">
        <f t="shared" si="22"/>
        <v/>
      </c>
      <c r="S241" s="238" t="str">
        <f t="shared" si="23"/>
        <v/>
      </c>
      <c r="T241" s="234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ht="18.0" customHeight="1">
      <c r="A242" s="10"/>
      <c r="B242" s="213"/>
      <c r="C242" s="77"/>
      <c r="D242" s="77"/>
      <c r="E242" s="199"/>
      <c r="F242" s="357"/>
      <c r="G242" s="200"/>
      <c r="H242" s="201"/>
      <c r="I242" s="129"/>
      <c r="J242" s="213"/>
      <c r="K242" s="77"/>
      <c r="L242" s="77"/>
      <c r="M242" s="77"/>
      <c r="N242" s="199"/>
      <c r="O242" s="235"/>
      <c r="P242" s="237"/>
      <c r="Q242" s="237"/>
      <c r="R242" s="238" t="str">
        <f t="shared" si="22"/>
        <v/>
      </c>
      <c r="S242" s="238" t="str">
        <f t="shared" si="23"/>
        <v/>
      </c>
      <c r="T242" s="234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ht="18.0" customHeight="1">
      <c r="A243" s="10"/>
      <c r="B243" s="213"/>
      <c r="C243" s="77"/>
      <c r="D243" s="77"/>
      <c r="E243" s="199"/>
      <c r="F243" s="357"/>
      <c r="G243" s="200"/>
      <c r="H243" s="201"/>
      <c r="I243" s="129"/>
      <c r="J243" s="213"/>
      <c r="K243" s="77"/>
      <c r="L243" s="77"/>
      <c r="M243" s="77"/>
      <c r="N243" s="199"/>
      <c r="O243" s="235"/>
      <c r="P243" s="237"/>
      <c r="Q243" s="237"/>
      <c r="R243" s="238" t="str">
        <f t="shared" si="22"/>
        <v/>
      </c>
      <c r="S243" s="238" t="str">
        <f t="shared" si="23"/>
        <v/>
      </c>
      <c r="T243" s="234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ht="18.0" customHeight="1">
      <c r="A244" s="10"/>
      <c r="B244" s="213"/>
      <c r="C244" s="77"/>
      <c r="D244" s="77"/>
      <c r="E244" s="199"/>
      <c r="F244" s="357"/>
      <c r="G244" s="200"/>
      <c r="H244" s="201"/>
      <c r="I244" s="129"/>
      <c r="J244" s="213"/>
      <c r="K244" s="77"/>
      <c r="L244" s="77"/>
      <c r="M244" s="77"/>
      <c r="N244" s="199"/>
      <c r="O244" s="235"/>
      <c r="P244" s="237"/>
      <c r="Q244" s="237"/>
      <c r="R244" s="238" t="str">
        <f t="shared" si="22"/>
        <v/>
      </c>
      <c r="S244" s="238" t="str">
        <f t="shared" si="23"/>
        <v/>
      </c>
      <c r="T244" s="234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ht="18.0" customHeight="1">
      <c r="A245" s="10"/>
      <c r="B245" s="213"/>
      <c r="C245" s="77"/>
      <c r="D245" s="77"/>
      <c r="E245" s="199"/>
      <c r="F245" s="357"/>
      <c r="G245" s="200"/>
      <c r="H245" s="201"/>
      <c r="I245" s="129"/>
      <c r="J245" s="213"/>
      <c r="K245" s="77"/>
      <c r="L245" s="77"/>
      <c r="M245" s="77"/>
      <c r="N245" s="199"/>
      <c r="O245" s="235"/>
      <c r="P245" s="237"/>
      <c r="Q245" s="237"/>
      <c r="R245" s="238" t="str">
        <f t="shared" si="22"/>
        <v/>
      </c>
      <c r="S245" s="238" t="str">
        <f t="shared" si="23"/>
        <v/>
      </c>
      <c r="T245" s="234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ht="18.0" customHeight="1">
      <c r="A246" s="10"/>
      <c r="B246" s="213"/>
      <c r="C246" s="77"/>
      <c r="D246" s="77"/>
      <c r="E246" s="199"/>
      <c r="F246" s="357"/>
      <c r="G246" s="200"/>
      <c r="H246" s="201"/>
      <c r="I246" s="129"/>
      <c r="J246" s="213"/>
      <c r="K246" s="77"/>
      <c r="L246" s="77"/>
      <c r="M246" s="77"/>
      <c r="N246" s="199"/>
      <c r="O246" s="235"/>
      <c r="P246" s="237"/>
      <c r="Q246" s="237"/>
      <c r="R246" s="238" t="str">
        <f t="shared" si="22"/>
        <v/>
      </c>
      <c r="S246" s="238" t="str">
        <f t="shared" si="23"/>
        <v/>
      </c>
      <c r="T246" s="234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ht="18.0" customHeight="1">
      <c r="A247" s="10"/>
      <c r="B247" s="213"/>
      <c r="C247" s="77"/>
      <c r="D247" s="77"/>
      <c r="E247" s="199"/>
      <c r="F247" s="357"/>
      <c r="G247" s="200"/>
      <c r="H247" s="201"/>
      <c r="I247" s="129"/>
      <c r="J247" s="213"/>
      <c r="K247" s="77"/>
      <c r="L247" s="77"/>
      <c r="M247" s="77"/>
      <c r="N247" s="199"/>
      <c r="O247" s="235"/>
      <c r="P247" s="237"/>
      <c r="Q247" s="237"/>
      <c r="R247" s="238" t="str">
        <f t="shared" si="22"/>
        <v/>
      </c>
      <c r="S247" s="238" t="str">
        <f t="shared" si="23"/>
        <v/>
      </c>
      <c r="T247" s="234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ht="18.0" customHeight="1">
      <c r="A248" s="10"/>
      <c r="B248" s="213"/>
      <c r="C248" s="77"/>
      <c r="D248" s="77"/>
      <c r="E248" s="199"/>
      <c r="F248" s="357"/>
      <c r="G248" s="200"/>
      <c r="H248" s="201"/>
      <c r="I248" s="129"/>
      <c r="J248" s="213"/>
      <c r="K248" s="77"/>
      <c r="L248" s="77"/>
      <c r="M248" s="77"/>
      <c r="N248" s="199"/>
      <c r="O248" s="235"/>
      <c r="P248" s="237"/>
      <c r="Q248" s="237"/>
      <c r="R248" s="238" t="str">
        <f t="shared" si="22"/>
        <v/>
      </c>
      <c r="S248" s="238" t="str">
        <f t="shared" si="23"/>
        <v/>
      </c>
      <c r="T248" s="234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ht="18.0" customHeight="1">
      <c r="A249" s="10"/>
      <c r="B249" s="213"/>
      <c r="C249" s="77"/>
      <c r="D249" s="77"/>
      <c r="E249" s="199"/>
      <c r="F249" s="357"/>
      <c r="G249" s="200"/>
      <c r="H249" s="201"/>
      <c r="I249" s="129"/>
      <c r="J249" s="213"/>
      <c r="K249" s="77"/>
      <c r="L249" s="77"/>
      <c r="M249" s="77"/>
      <c r="N249" s="199"/>
      <c r="O249" s="235"/>
      <c r="P249" s="237"/>
      <c r="Q249" s="237"/>
      <c r="R249" s="238" t="str">
        <f t="shared" si="22"/>
        <v/>
      </c>
      <c r="S249" s="238" t="str">
        <f t="shared" si="23"/>
        <v/>
      </c>
      <c r="T249" s="234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ht="18.0" customHeight="1">
      <c r="A250" s="10"/>
      <c r="B250" s="213"/>
      <c r="C250" s="77"/>
      <c r="D250" s="77"/>
      <c r="E250" s="199"/>
      <c r="F250" s="357"/>
      <c r="G250" s="200"/>
      <c r="H250" s="201"/>
      <c r="I250" s="129"/>
      <c r="J250" s="213"/>
      <c r="K250" s="77"/>
      <c r="L250" s="77"/>
      <c r="M250" s="77"/>
      <c r="N250" s="199"/>
      <c r="O250" s="235"/>
      <c r="P250" s="237"/>
      <c r="Q250" s="237"/>
      <c r="R250" s="238" t="str">
        <f t="shared" si="22"/>
        <v/>
      </c>
      <c r="S250" s="238" t="str">
        <f t="shared" si="23"/>
        <v/>
      </c>
      <c r="T250" s="234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ht="18.0" customHeight="1">
      <c r="A251" s="10"/>
      <c r="B251" s="213"/>
      <c r="C251" s="77"/>
      <c r="D251" s="77"/>
      <c r="E251" s="199"/>
      <c r="F251" s="357"/>
      <c r="G251" s="200"/>
      <c r="H251" s="201"/>
      <c r="I251" s="129"/>
      <c r="J251" s="213"/>
      <c r="K251" s="77"/>
      <c r="L251" s="77"/>
      <c r="M251" s="77"/>
      <c r="N251" s="199"/>
      <c r="O251" s="235"/>
      <c r="P251" s="237"/>
      <c r="Q251" s="237"/>
      <c r="R251" s="238" t="str">
        <f t="shared" si="22"/>
        <v/>
      </c>
      <c r="S251" s="238" t="str">
        <f t="shared" si="23"/>
        <v/>
      </c>
      <c r="T251" s="234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ht="18.0" customHeight="1">
      <c r="A252" s="10"/>
      <c r="B252" s="213"/>
      <c r="C252" s="77"/>
      <c r="D252" s="77"/>
      <c r="E252" s="199"/>
      <c r="F252" s="357"/>
      <c r="G252" s="200"/>
      <c r="H252" s="201"/>
      <c r="I252" s="129"/>
      <c r="J252" s="213"/>
      <c r="K252" s="77"/>
      <c r="L252" s="77"/>
      <c r="M252" s="77"/>
      <c r="N252" s="199"/>
      <c r="O252" s="235"/>
      <c r="P252" s="237"/>
      <c r="Q252" s="237"/>
      <c r="R252" s="238" t="str">
        <f t="shared" si="22"/>
        <v/>
      </c>
      <c r="S252" s="238" t="str">
        <f t="shared" si="23"/>
        <v/>
      </c>
      <c r="T252" s="234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ht="18.0" customHeight="1">
      <c r="A253" s="10"/>
      <c r="B253" s="213"/>
      <c r="C253" s="77"/>
      <c r="D253" s="77"/>
      <c r="E253" s="199"/>
      <c r="F253" s="357"/>
      <c r="G253" s="200"/>
      <c r="H253" s="201"/>
      <c r="I253" s="129"/>
      <c r="J253" s="213"/>
      <c r="K253" s="77"/>
      <c r="L253" s="77"/>
      <c r="M253" s="77"/>
      <c r="N253" s="199"/>
      <c r="O253" s="235"/>
      <c r="P253" s="237"/>
      <c r="Q253" s="237"/>
      <c r="R253" s="238" t="str">
        <f t="shared" si="22"/>
        <v/>
      </c>
      <c r="S253" s="238" t="str">
        <f t="shared" si="23"/>
        <v/>
      </c>
      <c r="T253" s="234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ht="18.0" customHeight="1">
      <c r="A254" s="10"/>
      <c r="B254" s="213"/>
      <c r="C254" s="77"/>
      <c r="D254" s="77"/>
      <c r="E254" s="199"/>
      <c r="F254" s="357"/>
      <c r="G254" s="200"/>
      <c r="H254" s="201"/>
      <c r="I254" s="129"/>
      <c r="J254" s="213"/>
      <c r="K254" s="77"/>
      <c r="L254" s="77"/>
      <c r="M254" s="77"/>
      <c r="N254" s="199"/>
      <c r="O254" s="235"/>
      <c r="P254" s="237"/>
      <c r="Q254" s="237"/>
      <c r="R254" s="238" t="str">
        <f t="shared" si="22"/>
        <v/>
      </c>
      <c r="S254" s="238" t="str">
        <f t="shared" si="23"/>
        <v/>
      </c>
      <c r="T254" s="234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ht="18.0" customHeight="1">
      <c r="A255" s="10"/>
      <c r="B255" s="213"/>
      <c r="C255" s="77"/>
      <c r="D255" s="77"/>
      <c r="E255" s="199"/>
      <c r="F255" s="357"/>
      <c r="G255" s="200"/>
      <c r="H255" s="201"/>
      <c r="I255" s="129"/>
      <c r="J255" s="213"/>
      <c r="K255" s="77"/>
      <c r="L255" s="77"/>
      <c r="M255" s="77"/>
      <c r="N255" s="199"/>
      <c r="O255" s="235"/>
      <c r="P255" s="237"/>
      <c r="Q255" s="237"/>
      <c r="R255" s="238" t="str">
        <f t="shared" si="22"/>
        <v/>
      </c>
      <c r="S255" s="238" t="str">
        <f t="shared" si="23"/>
        <v/>
      </c>
      <c r="T255" s="234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ht="18.0" customHeight="1">
      <c r="A256" s="10"/>
      <c r="B256" s="213"/>
      <c r="C256" s="77"/>
      <c r="D256" s="77"/>
      <c r="E256" s="199"/>
      <c r="F256" s="357"/>
      <c r="G256" s="200"/>
      <c r="H256" s="201"/>
      <c r="I256" s="129"/>
      <c r="J256" s="213"/>
      <c r="K256" s="77"/>
      <c r="L256" s="77"/>
      <c r="M256" s="77"/>
      <c r="N256" s="199"/>
      <c r="O256" s="235"/>
      <c r="P256" s="237"/>
      <c r="Q256" s="237"/>
      <c r="R256" s="238" t="str">
        <f t="shared" si="22"/>
        <v/>
      </c>
      <c r="S256" s="238" t="str">
        <f t="shared" si="23"/>
        <v/>
      </c>
      <c r="T256" s="234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ht="18.0" customHeight="1">
      <c r="A257" s="10"/>
      <c r="B257" s="213"/>
      <c r="C257" s="77"/>
      <c r="D257" s="77"/>
      <c r="E257" s="199"/>
      <c r="F257" s="357"/>
      <c r="G257" s="200"/>
      <c r="H257" s="201"/>
      <c r="I257" s="129"/>
      <c r="J257" s="213"/>
      <c r="K257" s="77"/>
      <c r="L257" s="77"/>
      <c r="M257" s="77"/>
      <c r="N257" s="199"/>
      <c r="O257" s="235"/>
      <c r="P257" s="237"/>
      <c r="Q257" s="237"/>
      <c r="R257" s="238" t="str">
        <f t="shared" si="22"/>
        <v/>
      </c>
      <c r="S257" s="238" t="str">
        <f t="shared" si="23"/>
        <v/>
      </c>
      <c r="T257" s="234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ht="18.0" customHeight="1">
      <c r="A258" s="10"/>
      <c r="B258" s="213"/>
      <c r="C258" s="77"/>
      <c r="D258" s="77"/>
      <c r="E258" s="199"/>
      <c r="F258" s="357"/>
      <c r="G258" s="200"/>
      <c r="H258" s="201"/>
      <c r="I258" s="129"/>
      <c r="J258" s="213"/>
      <c r="K258" s="77"/>
      <c r="L258" s="77"/>
      <c r="M258" s="77"/>
      <c r="N258" s="199"/>
      <c r="O258" s="235"/>
      <c r="P258" s="237"/>
      <c r="Q258" s="237"/>
      <c r="R258" s="238" t="str">
        <f t="shared" si="22"/>
        <v/>
      </c>
      <c r="S258" s="238" t="str">
        <f t="shared" si="23"/>
        <v/>
      </c>
      <c r="T258" s="234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ht="18.0" customHeight="1">
      <c r="A259" s="10"/>
      <c r="B259" s="213"/>
      <c r="C259" s="77"/>
      <c r="D259" s="77"/>
      <c r="E259" s="199"/>
      <c r="F259" s="357"/>
      <c r="G259" s="200"/>
      <c r="H259" s="201"/>
      <c r="I259" s="129"/>
      <c r="J259" s="213"/>
      <c r="K259" s="77"/>
      <c r="L259" s="77"/>
      <c r="M259" s="77"/>
      <c r="N259" s="199"/>
      <c r="O259" s="235"/>
      <c r="P259" s="237"/>
      <c r="Q259" s="237"/>
      <c r="R259" s="238" t="str">
        <f t="shared" si="22"/>
        <v/>
      </c>
      <c r="S259" s="238" t="str">
        <f t="shared" si="23"/>
        <v/>
      </c>
      <c r="T259" s="234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ht="18.0" customHeight="1">
      <c r="A260" s="10"/>
      <c r="B260" s="213"/>
      <c r="C260" s="77"/>
      <c r="D260" s="77"/>
      <c r="E260" s="199"/>
      <c r="F260" s="357"/>
      <c r="G260" s="200"/>
      <c r="H260" s="201"/>
      <c r="I260" s="129"/>
      <c r="J260" s="213"/>
      <c r="K260" s="77"/>
      <c r="L260" s="77"/>
      <c r="M260" s="77"/>
      <c r="N260" s="199"/>
      <c r="O260" s="235"/>
      <c r="P260" s="237"/>
      <c r="Q260" s="237"/>
      <c r="R260" s="238" t="str">
        <f t="shared" si="22"/>
        <v/>
      </c>
      <c r="S260" s="238" t="str">
        <f t="shared" si="23"/>
        <v/>
      </c>
      <c r="T260" s="234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ht="18.0" customHeight="1">
      <c r="A261" s="10"/>
      <c r="B261" s="213"/>
      <c r="C261" s="77"/>
      <c r="D261" s="77"/>
      <c r="E261" s="199"/>
      <c r="F261" s="357"/>
      <c r="G261" s="200"/>
      <c r="H261" s="201"/>
      <c r="I261" s="129"/>
      <c r="J261" s="213"/>
      <c r="K261" s="77"/>
      <c r="L261" s="77"/>
      <c r="M261" s="77"/>
      <c r="N261" s="199"/>
      <c r="O261" s="235"/>
      <c r="P261" s="237"/>
      <c r="Q261" s="237"/>
      <c r="R261" s="238" t="str">
        <f t="shared" si="22"/>
        <v/>
      </c>
      <c r="S261" s="238" t="str">
        <f t="shared" si="23"/>
        <v/>
      </c>
      <c r="T261" s="234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ht="18.0" customHeight="1">
      <c r="A262" s="10"/>
      <c r="B262" s="213"/>
      <c r="C262" s="77"/>
      <c r="D262" s="77"/>
      <c r="E262" s="199"/>
      <c r="F262" s="357"/>
      <c r="G262" s="200"/>
      <c r="H262" s="201"/>
      <c r="I262" s="129"/>
      <c r="J262" s="213"/>
      <c r="K262" s="77"/>
      <c r="L262" s="77"/>
      <c r="M262" s="77"/>
      <c r="N262" s="199"/>
      <c r="O262" s="235"/>
      <c r="P262" s="237"/>
      <c r="Q262" s="237"/>
      <c r="R262" s="238" t="str">
        <f t="shared" si="22"/>
        <v/>
      </c>
      <c r="S262" s="238" t="str">
        <f t="shared" si="23"/>
        <v/>
      </c>
      <c r="T262" s="234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ht="18.0" customHeight="1">
      <c r="A263" s="10"/>
      <c r="B263" s="213"/>
      <c r="C263" s="77"/>
      <c r="D263" s="77"/>
      <c r="E263" s="199"/>
      <c r="F263" s="357"/>
      <c r="G263" s="200"/>
      <c r="H263" s="201"/>
      <c r="I263" s="129"/>
      <c r="J263" s="213"/>
      <c r="K263" s="77"/>
      <c r="L263" s="77"/>
      <c r="M263" s="77"/>
      <c r="N263" s="199"/>
      <c r="O263" s="235"/>
      <c r="P263" s="237"/>
      <c r="Q263" s="237"/>
      <c r="R263" s="238" t="str">
        <f t="shared" si="22"/>
        <v/>
      </c>
      <c r="S263" s="238" t="str">
        <f t="shared" si="23"/>
        <v/>
      </c>
      <c r="T263" s="234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ht="18.0" customHeight="1">
      <c r="A264" s="10"/>
      <c r="B264" s="213"/>
      <c r="C264" s="77"/>
      <c r="D264" s="77"/>
      <c r="E264" s="199"/>
      <c r="F264" s="357"/>
      <c r="G264" s="200"/>
      <c r="H264" s="201"/>
      <c r="I264" s="129"/>
      <c r="J264" s="213"/>
      <c r="K264" s="77"/>
      <c r="L264" s="77"/>
      <c r="M264" s="77"/>
      <c r="N264" s="199"/>
      <c r="O264" s="235"/>
      <c r="P264" s="237"/>
      <c r="Q264" s="237"/>
      <c r="R264" s="238" t="str">
        <f t="shared" si="22"/>
        <v/>
      </c>
      <c r="S264" s="238" t="str">
        <f t="shared" si="23"/>
        <v/>
      </c>
      <c r="T264" s="234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ht="18.0" customHeight="1">
      <c r="A265" s="10"/>
      <c r="B265" s="213"/>
      <c r="C265" s="77"/>
      <c r="D265" s="77"/>
      <c r="E265" s="199"/>
      <c r="F265" s="357"/>
      <c r="G265" s="200"/>
      <c r="H265" s="201"/>
      <c r="I265" s="129"/>
      <c r="J265" s="213"/>
      <c r="K265" s="77"/>
      <c r="L265" s="77"/>
      <c r="M265" s="77"/>
      <c r="N265" s="199"/>
      <c r="O265" s="235"/>
      <c r="P265" s="237"/>
      <c r="Q265" s="237"/>
      <c r="R265" s="238" t="str">
        <f t="shared" si="22"/>
        <v/>
      </c>
      <c r="S265" s="238" t="str">
        <f t="shared" si="23"/>
        <v/>
      </c>
      <c r="T265" s="234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ht="18.0" customHeight="1">
      <c r="A266" s="10"/>
      <c r="B266" s="213"/>
      <c r="C266" s="77"/>
      <c r="D266" s="77"/>
      <c r="E266" s="199"/>
      <c r="F266" s="357"/>
      <c r="G266" s="200"/>
      <c r="H266" s="201"/>
      <c r="I266" s="129"/>
      <c r="J266" s="213"/>
      <c r="K266" s="77"/>
      <c r="L266" s="77"/>
      <c r="M266" s="77"/>
      <c r="N266" s="199"/>
      <c r="O266" s="235"/>
      <c r="P266" s="237"/>
      <c r="Q266" s="237"/>
      <c r="R266" s="238" t="str">
        <f t="shared" si="22"/>
        <v/>
      </c>
      <c r="S266" s="238" t="str">
        <f t="shared" si="23"/>
        <v/>
      </c>
      <c r="T266" s="234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ht="18.0" customHeight="1">
      <c r="A267" s="10"/>
      <c r="B267" s="213"/>
      <c r="C267" s="77"/>
      <c r="D267" s="77"/>
      <c r="E267" s="199"/>
      <c r="F267" s="357"/>
      <c r="G267" s="200"/>
      <c r="H267" s="201"/>
      <c r="I267" s="129"/>
      <c r="J267" s="213"/>
      <c r="K267" s="77"/>
      <c r="L267" s="77"/>
      <c r="M267" s="77"/>
      <c r="N267" s="199"/>
      <c r="O267" s="235"/>
      <c r="P267" s="237"/>
      <c r="Q267" s="237"/>
      <c r="R267" s="238" t="str">
        <f t="shared" si="22"/>
        <v/>
      </c>
      <c r="S267" s="238" t="str">
        <f t="shared" si="23"/>
        <v/>
      </c>
      <c r="T267" s="234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ht="18.0" customHeight="1">
      <c r="A268" s="10"/>
      <c r="B268" s="213"/>
      <c r="C268" s="77"/>
      <c r="D268" s="77"/>
      <c r="E268" s="199"/>
      <c r="F268" s="357"/>
      <c r="G268" s="200"/>
      <c r="H268" s="201"/>
      <c r="I268" s="129"/>
      <c r="J268" s="213"/>
      <c r="K268" s="77"/>
      <c r="L268" s="77"/>
      <c r="M268" s="77"/>
      <c r="N268" s="199"/>
      <c r="O268" s="235"/>
      <c r="P268" s="237"/>
      <c r="Q268" s="237"/>
      <c r="R268" s="238" t="str">
        <f t="shared" si="22"/>
        <v/>
      </c>
      <c r="S268" s="238" t="str">
        <f t="shared" si="23"/>
        <v/>
      </c>
      <c r="T268" s="234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ht="18.0" customHeight="1">
      <c r="A269" s="10"/>
      <c r="B269" s="213"/>
      <c r="C269" s="77"/>
      <c r="D269" s="77"/>
      <c r="E269" s="199"/>
      <c r="F269" s="357"/>
      <c r="G269" s="200"/>
      <c r="H269" s="201"/>
      <c r="I269" s="129"/>
      <c r="J269" s="213"/>
      <c r="K269" s="77"/>
      <c r="L269" s="77"/>
      <c r="M269" s="77"/>
      <c r="N269" s="199"/>
      <c r="O269" s="235"/>
      <c r="P269" s="237"/>
      <c r="Q269" s="237"/>
      <c r="R269" s="238" t="str">
        <f t="shared" si="22"/>
        <v/>
      </c>
      <c r="S269" s="238" t="str">
        <f t="shared" si="23"/>
        <v/>
      </c>
      <c r="T269" s="234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ht="18.0" customHeight="1">
      <c r="A270" s="10"/>
      <c r="B270" s="213"/>
      <c r="C270" s="77"/>
      <c r="D270" s="77"/>
      <c r="E270" s="199"/>
      <c r="F270" s="357"/>
      <c r="G270" s="200"/>
      <c r="H270" s="201"/>
      <c r="I270" s="129"/>
      <c r="J270" s="213"/>
      <c r="K270" s="77"/>
      <c r="L270" s="77"/>
      <c r="M270" s="77"/>
      <c r="N270" s="199"/>
      <c r="O270" s="235"/>
      <c r="P270" s="237"/>
      <c r="Q270" s="237"/>
      <c r="R270" s="238" t="str">
        <f t="shared" si="22"/>
        <v/>
      </c>
      <c r="S270" s="238" t="str">
        <f t="shared" si="23"/>
        <v/>
      </c>
      <c r="T270" s="234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ht="18.0" customHeight="1">
      <c r="A271" s="10"/>
      <c r="B271" s="213"/>
      <c r="C271" s="77"/>
      <c r="D271" s="77"/>
      <c r="E271" s="199"/>
      <c r="F271" s="357"/>
      <c r="G271" s="200"/>
      <c r="H271" s="201"/>
      <c r="I271" s="129"/>
      <c r="J271" s="213"/>
      <c r="K271" s="77"/>
      <c r="L271" s="77"/>
      <c r="M271" s="77"/>
      <c r="N271" s="199"/>
      <c r="O271" s="235"/>
      <c r="P271" s="237"/>
      <c r="Q271" s="237"/>
      <c r="R271" s="238" t="str">
        <f t="shared" si="22"/>
        <v/>
      </c>
      <c r="S271" s="238" t="str">
        <f t="shared" si="23"/>
        <v/>
      </c>
      <c r="T271" s="234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ht="18.0" customHeight="1">
      <c r="A272" s="10"/>
      <c r="B272" s="213"/>
      <c r="C272" s="77"/>
      <c r="D272" s="77"/>
      <c r="E272" s="199"/>
      <c r="F272" s="357"/>
      <c r="G272" s="200"/>
      <c r="H272" s="201"/>
      <c r="I272" s="129"/>
      <c r="J272" s="213"/>
      <c r="K272" s="77"/>
      <c r="L272" s="77"/>
      <c r="M272" s="77"/>
      <c r="N272" s="199"/>
      <c r="O272" s="235"/>
      <c r="P272" s="237"/>
      <c r="Q272" s="237"/>
      <c r="R272" s="238" t="str">
        <f t="shared" si="22"/>
        <v/>
      </c>
      <c r="S272" s="238" t="str">
        <f t="shared" si="23"/>
        <v/>
      </c>
      <c r="T272" s="234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ht="18.0" customHeight="1">
      <c r="A273" s="10"/>
      <c r="B273" s="213"/>
      <c r="C273" s="77"/>
      <c r="D273" s="77"/>
      <c r="E273" s="199"/>
      <c r="F273" s="357"/>
      <c r="G273" s="200"/>
      <c r="H273" s="201"/>
      <c r="I273" s="129"/>
      <c r="J273" s="213"/>
      <c r="K273" s="77"/>
      <c r="L273" s="77"/>
      <c r="M273" s="77"/>
      <c r="N273" s="199"/>
      <c r="O273" s="235"/>
      <c r="P273" s="237"/>
      <c r="Q273" s="237"/>
      <c r="R273" s="238" t="str">
        <f t="shared" si="22"/>
        <v/>
      </c>
      <c r="S273" s="238" t="str">
        <f t="shared" si="23"/>
        <v/>
      </c>
      <c r="T273" s="234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ht="18.0" customHeight="1">
      <c r="A274" s="10"/>
      <c r="B274" s="213"/>
      <c r="C274" s="77"/>
      <c r="D274" s="77"/>
      <c r="E274" s="199"/>
      <c r="F274" s="357"/>
      <c r="G274" s="200"/>
      <c r="H274" s="201"/>
      <c r="I274" s="129"/>
      <c r="J274" s="213"/>
      <c r="K274" s="77"/>
      <c r="L274" s="77"/>
      <c r="M274" s="77"/>
      <c r="N274" s="199"/>
      <c r="O274" s="235"/>
      <c r="P274" s="237"/>
      <c r="Q274" s="237"/>
      <c r="R274" s="238" t="str">
        <f t="shared" si="22"/>
        <v/>
      </c>
      <c r="S274" s="238" t="str">
        <f t="shared" si="23"/>
        <v/>
      </c>
      <c r="T274" s="234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ht="18.0" customHeight="1">
      <c r="A275" s="10"/>
      <c r="B275" s="213"/>
      <c r="C275" s="77"/>
      <c r="D275" s="77"/>
      <c r="E275" s="199"/>
      <c r="F275" s="357"/>
      <c r="G275" s="200"/>
      <c r="H275" s="201"/>
      <c r="I275" s="129"/>
      <c r="J275" s="213"/>
      <c r="K275" s="77"/>
      <c r="L275" s="77"/>
      <c r="M275" s="77"/>
      <c r="N275" s="199"/>
      <c r="O275" s="235"/>
      <c r="P275" s="237"/>
      <c r="Q275" s="237"/>
      <c r="R275" s="238" t="str">
        <f t="shared" si="22"/>
        <v/>
      </c>
      <c r="S275" s="238" t="str">
        <f t="shared" si="23"/>
        <v/>
      </c>
      <c r="T275" s="234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ht="18.0" customHeight="1">
      <c r="A276" s="10"/>
      <c r="B276" s="213"/>
      <c r="C276" s="77"/>
      <c r="D276" s="77"/>
      <c r="E276" s="199"/>
      <c r="F276" s="357"/>
      <c r="G276" s="200"/>
      <c r="H276" s="201"/>
      <c r="I276" s="129"/>
      <c r="J276" s="213"/>
      <c r="K276" s="77"/>
      <c r="L276" s="77"/>
      <c r="M276" s="77"/>
      <c r="N276" s="199"/>
      <c r="O276" s="235"/>
      <c r="P276" s="237"/>
      <c r="Q276" s="237"/>
      <c r="R276" s="238" t="str">
        <f t="shared" si="22"/>
        <v/>
      </c>
      <c r="S276" s="238" t="str">
        <f t="shared" si="23"/>
        <v/>
      </c>
      <c r="T276" s="234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ht="18.0" customHeight="1">
      <c r="A277" s="10"/>
      <c r="B277" s="213"/>
      <c r="C277" s="77"/>
      <c r="D277" s="77"/>
      <c r="E277" s="199"/>
      <c r="F277" s="357"/>
      <c r="G277" s="200"/>
      <c r="H277" s="201"/>
      <c r="I277" s="129"/>
      <c r="J277" s="213"/>
      <c r="K277" s="77"/>
      <c r="L277" s="77"/>
      <c r="M277" s="77"/>
      <c r="N277" s="199"/>
      <c r="O277" s="235"/>
      <c r="P277" s="237"/>
      <c r="Q277" s="237"/>
      <c r="R277" s="238" t="str">
        <f t="shared" si="22"/>
        <v/>
      </c>
      <c r="S277" s="238" t="str">
        <f t="shared" si="23"/>
        <v/>
      </c>
      <c r="T277" s="234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ht="18.0" customHeight="1">
      <c r="A278" s="10"/>
      <c r="B278" s="213"/>
      <c r="C278" s="77"/>
      <c r="D278" s="77"/>
      <c r="E278" s="199"/>
      <c r="F278" s="357"/>
      <c r="G278" s="200"/>
      <c r="H278" s="201"/>
      <c r="I278" s="129"/>
      <c r="J278" s="213"/>
      <c r="K278" s="77"/>
      <c r="L278" s="77"/>
      <c r="M278" s="77"/>
      <c r="N278" s="199"/>
      <c r="O278" s="235"/>
      <c r="P278" s="237"/>
      <c r="Q278" s="237"/>
      <c r="R278" s="238" t="str">
        <f t="shared" si="22"/>
        <v/>
      </c>
      <c r="S278" s="238" t="str">
        <f t="shared" si="23"/>
        <v/>
      </c>
      <c r="T278" s="234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ht="18.0" customHeight="1">
      <c r="A279" s="10"/>
      <c r="B279" s="213"/>
      <c r="C279" s="77"/>
      <c r="D279" s="77"/>
      <c r="E279" s="199"/>
      <c r="F279" s="357"/>
      <c r="G279" s="200"/>
      <c r="H279" s="201"/>
      <c r="I279" s="129"/>
      <c r="J279" s="213"/>
      <c r="K279" s="77"/>
      <c r="L279" s="77"/>
      <c r="M279" s="77"/>
      <c r="N279" s="199"/>
      <c r="O279" s="235"/>
      <c r="P279" s="237"/>
      <c r="Q279" s="237"/>
      <c r="R279" s="238" t="str">
        <f t="shared" si="22"/>
        <v/>
      </c>
      <c r="S279" s="238" t="str">
        <f t="shared" si="23"/>
        <v/>
      </c>
      <c r="T279" s="234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ht="18.0" customHeight="1">
      <c r="A280" s="10"/>
      <c r="B280" s="213"/>
      <c r="C280" s="77"/>
      <c r="D280" s="77"/>
      <c r="E280" s="199"/>
      <c r="F280" s="357"/>
      <c r="G280" s="200"/>
      <c r="H280" s="201"/>
      <c r="I280" s="129"/>
      <c r="J280" s="213"/>
      <c r="K280" s="77"/>
      <c r="L280" s="77"/>
      <c r="M280" s="77"/>
      <c r="N280" s="199"/>
      <c r="O280" s="235"/>
      <c r="P280" s="237"/>
      <c r="Q280" s="237"/>
      <c r="R280" s="238" t="str">
        <f t="shared" si="22"/>
        <v/>
      </c>
      <c r="S280" s="238" t="str">
        <f t="shared" si="23"/>
        <v/>
      </c>
      <c r="T280" s="234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ht="18.0" customHeight="1">
      <c r="A281" s="10"/>
      <c r="B281" s="213"/>
      <c r="C281" s="77"/>
      <c r="D281" s="77"/>
      <c r="E281" s="199"/>
      <c r="F281" s="357"/>
      <c r="G281" s="200"/>
      <c r="H281" s="201"/>
      <c r="I281" s="129"/>
      <c r="J281" s="213"/>
      <c r="K281" s="77"/>
      <c r="L281" s="77"/>
      <c r="M281" s="77"/>
      <c r="N281" s="199"/>
      <c r="O281" s="235"/>
      <c r="P281" s="237"/>
      <c r="Q281" s="237"/>
      <c r="R281" s="238" t="str">
        <f t="shared" si="22"/>
        <v/>
      </c>
      <c r="S281" s="238" t="str">
        <f t="shared" si="23"/>
        <v/>
      </c>
      <c r="T281" s="234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ht="18.0" customHeight="1">
      <c r="A282" s="10"/>
      <c r="B282" s="213"/>
      <c r="C282" s="77"/>
      <c r="D282" s="77"/>
      <c r="E282" s="199"/>
      <c r="F282" s="357"/>
      <c r="G282" s="200"/>
      <c r="H282" s="201"/>
      <c r="I282" s="129"/>
      <c r="J282" s="213"/>
      <c r="K282" s="77"/>
      <c r="L282" s="77"/>
      <c r="M282" s="77"/>
      <c r="N282" s="199"/>
      <c r="O282" s="235"/>
      <c r="P282" s="237"/>
      <c r="Q282" s="237"/>
      <c r="R282" s="238" t="str">
        <f t="shared" si="22"/>
        <v/>
      </c>
      <c r="S282" s="238" t="str">
        <f t="shared" si="23"/>
        <v/>
      </c>
      <c r="T282" s="234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ht="18.0" customHeight="1">
      <c r="A283" s="10"/>
      <c r="B283" s="213"/>
      <c r="C283" s="77"/>
      <c r="D283" s="77"/>
      <c r="E283" s="199"/>
      <c r="F283" s="357"/>
      <c r="G283" s="200"/>
      <c r="H283" s="201"/>
      <c r="I283" s="129"/>
      <c r="J283" s="213"/>
      <c r="K283" s="77"/>
      <c r="L283" s="77"/>
      <c r="M283" s="77"/>
      <c r="N283" s="199"/>
      <c r="O283" s="235"/>
      <c r="P283" s="237"/>
      <c r="Q283" s="237"/>
      <c r="R283" s="238" t="str">
        <f t="shared" si="22"/>
        <v/>
      </c>
      <c r="S283" s="238" t="str">
        <f t="shared" si="23"/>
        <v/>
      </c>
      <c r="T283" s="234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ht="18.0" customHeight="1">
      <c r="A284" s="10"/>
      <c r="B284" s="213"/>
      <c r="C284" s="77"/>
      <c r="D284" s="77"/>
      <c r="E284" s="199"/>
      <c r="F284" s="357"/>
      <c r="G284" s="200"/>
      <c r="H284" s="201"/>
      <c r="I284" s="129"/>
      <c r="J284" s="213"/>
      <c r="K284" s="77"/>
      <c r="L284" s="77"/>
      <c r="M284" s="77"/>
      <c r="N284" s="199"/>
      <c r="O284" s="235"/>
      <c r="P284" s="237"/>
      <c r="Q284" s="237"/>
      <c r="R284" s="238" t="str">
        <f t="shared" si="22"/>
        <v/>
      </c>
      <c r="S284" s="238" t="str">
        <f t="shared" si="23"/>
        <v/>
      </c>
      <c r="T284" s="234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ht="18.0" customHeight="1">
      <c r="A285" s="10"/>
      <c r="B285" s="213"/>
      <c r="C285" s="77"/>
      <c r="D285" s="77"/>
      <c r="E285" s="199"/>
      <c r="F285" s="357"/>
      <c r="G285" s="200"/>
      <c r="H285" s="201"/>
      <c r="I285" s="129"/>
      <c r="J285" s="213"/>
      <c r="K285" s="77"/>
      <c r="L285" s="77"/>
      <c r="M285" s="77"/>
      <c r="N285" s="199"/>
      <c r="O285" s="235"/>
      <c r="P285" s="237"/>
      <c r="Q285" s="237"/>
      <c r="R285" s="238" t="str">
        <f t="shared" si="22"/>
        <v/>
      </c>
      <c r="S285" s="238" t="str">
        <f t="shared" si="23"/>
        <v/>
      </c>
      <c r="T285" s="234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ht="18.0" customHeight="1">
      <c r="A286" s="10"/>
      <c r="B286" s="213"/>
      <c r="C286" s="77"/>
      <c r="D286" s="77"/>
      <c r="E286" s="199"/>
      <c r="F286" s="357"/>
      <c r="G286" s="200"/>
      <c r="H286" s="201"/>
      <c r="I286" s="129"/>
      <c r="J286" s="213"/>
      <c r="K286" s="77"/>
      <c r="L286" s="77"/>
      <c r="M286" s="77"/>
      <c r="N286" s="199"/>
      <c r="O286" s="235"/>
      <c r="P286" s="237"/>
      <c r="Q286" s="237"/>
      <c r="R286" s="238" t="str">
        <f t="shared" si="22"/>
        <v/>
      </c>
      <c r="S286" s="238" t="str">
        <f t="shared" si="23"/>
        <v/>
      </c>
      <c r="T286" s="234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ht="18.0" customHeight="1">
      <c r="A287" s="10"/>
      <c r="B287" s="213"/>
      <c r="C287" s="77"/>
      <c r="D287" s="77"/>
      <c r="E287" s="199"/>
      <c r="F287" s="357"/>
      <c r="G287" s="200"/>
      <c r="H287" s="201"/>
      <c r="I287" s="129"/>
      <c r="J287" s="213"/>
      <c r="K287" s="77"/>
      <c r="L287" s="77"/>
      <c r="M287" s="77"/>
      <c r="N287" s="199"/>
      <c r="O287" s="235"/>
      <c r="P287" s="237"/>
      <c r="Q287" s="237"/>
      <c r="R287" s="238" t="str">
        <f t="shared" si="22"/>
        <v/>
      </c>
      <c r="S287" s="238" t="str">
        <f t="shared" si="23"/>
        <v/>
      </c>
      <c r="T287" s="234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ht="18.0" customHeight="1">
      <c r="A288" s="10"/>
      <c r="B288" s="213"/>
      <c r="C288" s="77"/>
      <c r="D288" s="77"/>
      <c r="E288" s="199"/>
      <c r="F288" s="357"/>
      <c r="G288" s="200"/>
      <c r="H288" s="201"/>
      <c r="I288" s="129"/>
      <c r="J288" s="213"/>
      <c r="K288" s="77"/>
      <c r="L288" s="77"/>
      <c r="M288" s="77"/>
      <c r="N288" s="199"/>
      <c r="O288" s="235"/>
      <c r="P288" s="237"/>
      <c r="Q288" s="237"/>
      <c r="R288" s="238" t="str">
        <f t="shared" si="22"/>
        <v/>
      </c>
      <c r="S288" s="238" t="str">
        <f t="shared" si="23"/>
        <v/>
      </c>
      <c r="T288" s="234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ht="18.0" customHeight="1">
      <c r="A289" s="10"/>
      <c r="B289" s="213"/>
      <c r="C289" s="77"/>
      <c r="D289" s="77"/>
      <c r="E289" s="199"/>
      <c r="F289" s="357"/>
      <c r="G289" s="200"/>
      <c r="H289" s="201"/>
      <c r="I289" s="129"/>
      <c r="J289" s="213"/>
      <c r="K289" s="77"/>
      <c r="L289" s="77"/>
      <c r="M289" s="77"/>
      <c r="N289" s="199"/>
      <c r="O289" s="235"/>
      <c r="P289" s="237"/>
      <c r="Q289" s="237"/>
      <c r="R289" s="238" t="str">
        <f t="shared" si="22"/>
        <v/>
      </c>
      <c r="S289" s="238" t="str">
        <f t="shared" si="23"/>
        <v/>
      </c>
      <c r="T289" s="234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ht="18.0" customHeight="1">
      <c r="A290" s="10"/>
      <c r="B290" s="213"/>
      <c r="C290" s="77"/>
      <c r="D290" s="77"/>
      <c r="E290" s="199"/>
      <c r="F290" s="357"/>
      <c r="G290" s="200"/>
      <c r="H290" s="201"/>
      <c r="I290" s="129"/>
      <c r="J290" s="213"/>
      <c r="K290" s="77"/>
      <c r="L290" s="77"/>
      <c r="M290" s="77"/>
      <c r="N290" s="199"/>
      <c r="O290" s="235"/>
      <c r="P290" s="237"/>
      <c r="Q290" s="237"/>
      <c r="R290" s="238" t="str">
        <f t="shared" si="22"/>
        <v/>
      </c>
      <c r="S290" s="238" t="str">
        <f t="shared" si="23"/>
        <v/>
      </c>
      <c r="T290" s="234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ht="18.0" customHeight="1">
      <c r="A291" s="10"/>
      <c r="B291" s="213"/>
      <c r="C291" s="77"/>
      <c r="D291" s="77"/>
      <c r="E291" s="199"/>
      <c r="F291" s="357"/>
      <c r="G291" s="200"/>
      <c r="H291" s="201"/>
      <c r="I291" s="129"/>
      <c r="J291" s="213"/>
      <c r="K291" s="77"/>
      <c r="L291" s="77"/>
      <c r="M291" s="77"/>
      <c r="N291" s="199"/>
      <c r="O291" s="235"/>
      <c r="P291" s="237"/>
      <c r="Q291" s="237"/>
      <c r="R291" s="238" t="str">
        <f t="shared" si="22"/>
        <v/>
      </c>
      <c r="S291" s="238" t="str">
        <f t="shared" si="23"/>
        <v/>
      </c>
      <c r="T291" s="234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ht="18.0" customHeight="1">
      <c r="A292" s="10"/>
      <c r="B292" s="213"/>
      <c r="C292" s="77"/>
      <c r="D292" s="77"/>
      <c r="E292" s="199"/>
      <c r="F292" s="357"/>
      <c r="G292" s="200"/>
      <c r="H292" s="201"/>
      <c r="I292" s="129"/>
      <c r="J292" s="213"/>
      <c r="K292" s="77"/>
      <c r="L292" s="77"/>
      <c r="M292" s="77"/>
      <c r="N292" s="199"/>
      <c r="O292" s="235"/>
      <c r="P292" s="237"/>
      <c r="Q292" s="237"/>
      <c r="R292" s="238" t="str">
        <f t="shared" si="22"/>
        <v/>
      </c>
      <c r="S292" s="238" t="str">
        <f t="shared" si="23"/>
        <v/>
      </c>
      <c r="T292" s="234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ht="18.0" customHeight="1">
      <c r="A293" s="10"/>
      <c r="B293" s="213"/>
      <c r="C293" s="77"/>
      <c r="D293" s="77"/>
      <c r="E293" s="199"/>
      <c r="F293" s="357"/>
      <c r="G293" s="200"/>
      <c r="H293" s="201"/>
      <c r="I293" s="129"/>
      <c r="J293" s="213"/>
      <c r="K293" s="77"/>
      <c r="L293" s="77"/>
      <c r="M293" s="77"/>
      <c r="N293" s="199"/>
      <c r="O293" s="235"/>
      <c r="P293" s="237"/>
      <c r="Q293" s="237"/>
      <c r="R293" s="238" t="str">
        <f t="shared" si="22"/>
        <v/>
      </c>
      <c r="S293" s="238" t="str">
        <f t="shared" si="23"/>
        <v/>
      </c>
      <c r="T293" s="234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ht="18.0" customHeight="1">
      <c r="A294" s="10"/>
      <c r="B294" s="213"/>
      <c r="C294" s="77"/>
      <c r="D294" s="77"/>
      <c r="E294" s="199"/>
      <c r="F294" s="357"/>
      <c r="G294" s="200"/>
      <c r="H294" s="201"/>
      <c r="I294" s="129"/>
      <c r="J294" s="213"/>
      <c r="K294" s="77"/>
      <c r="L294" s="77"/>
      <c r="M294" s="77"/>
      <c r="N294" s="199"/>
      <c r="O294" s="235"/>
      <c r="P294" s="237"/>
      <c r="Q294" s="237"/>
      <c r="R294" s="238" t="str">
        <f t="shared" si="22"/>
        <v/>
      </c>
      <c r="S294" s="238" t="str">
        <f t="shared" si="23"/>
        <v/>
      </c>
      <c r="T294" s="234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ht="18.0" customHeight="1">
      <c r="A295" s="10"/>
      <c r="B295" s="213"/>
      <c r="C295" s="77"/>
      <c r="D295" s="77"/>
      <c r="E295" s="199"/>
      <c r="F295" s="357"/>
      <c r="G295" s="200"/>
      <c r="H295" s="201"/>
      <c r="I295" s="129"/>
      <c r="J295" s="213"/>
      <c r="K295" s="77"/>
      <c r="L295" s="77"/>
      <c r="M295" s="77"/>
      <c r="N295" s="199"/>
      <c r="O295" s="235"/>
      <c r="P295" s="237"/>
      <c r="Q295" s="237"/>
      <c r="R295" s="238" t="str">
        <f t="shared" si="22"/>
        <v/>
      </c>
      <c r="S295" s="238" t="str">
        <f t="shared" si="23"/>
        <v/>
      </c>
      <c r="T295" s="234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ht="18.0" customHeight="1">
      <c r="A296" s="10"/>
      <c r="B296" s="213"/>
      <c r="C296" s="77"/>
      <c r="D296" s="77"/>
      <c r="E296" s="199"/>
      <c r="F296" s="357"/>
      <c r="G296" s="200"/>
      <c r="H296" s="201"/>
      <c r="I296" s="129"/>
      <c r="J296" s="213"/>
      <c r="K296" s="77"/>
      <c r="L296" s="77"/>
      <c r="M296" s="77"/>
      <c r="N296" s="199"/>
      <c r="O296" s="235"/>
      <c r="P296" s="237"/>
      <c r="Q296" s="237"/>
      <c r="R296" s="238" t="str">
        <f t="shared" si="22"/>
        <v/>
      </c>
      <c r="S296" s="238" t="str">
        <f t="shared" si="23"/>
        <v/>
      </c>
      <c r="T296" s="234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ht="18.0" customHeight="1">
      <c r="A297" s="10"/>
      <c r="B297" s="213"/>
      <c r="C297" s="77"/>
      <c r="D297" s="77"/>
      <c r="E297" s="199"/>
      <c r="F297" s="357"/>
      <c r="G297" s="200"/>
      <c r="H297" s="201"/>
      <c r="I297" s="129"/>
      <c r="J297" s="213"/>
      <c r="K297" s="77"/>
      <c r="L297" s="77"/>
      <c r="M297" s="77"/>
      <c r="N297" s="199"/>
      <c r="O297" s="235"/>
      <c r="P297" s="237"/>
      <c r="Q297" s="237"/>
      <c r="R297" s="238" t="str">
        <f t="shared" si="22"/>
        <v/>
      </c>
      <c r="S297" s="238" t="str">
        <f t="shared" si="23"/>
        <v/>
      </c>
      <c r="T297" s="234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ht="18.0" customHeight="1">
      <c r="A298" s="10"/>
      <c r="B298" s="213"/>
      <c r="C298" s="77"/>
      <c r="D298" s="77"/>
      <c r="E298" s="199"/>
      <c r="F298" s="357"/>
      <c r="G298" s="200"/>
      <c r="H298" s="201"/>
      <c r="I298" s="129"/>
      <c r="J298" s="213"/>
      <c r="K298" s="77"/>
      <c r="L298" s="77"/>
      <c r="M298" s="77"/>
      <c r="N298" s="199"/>
      <c r="O298" s="235"/>
      <c r="P298" s="237"/>
      <c r="Q298" s="237"/>
      <c r="R298" s="238" t="str">
        <f t="shared" si="22"/>
        <v/>
      </c>
      <c r="S298" s="238" t="str">
        <f t="shared" si="23"/>
        <v/>
      </c>
      <c r="T298" s="234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ht="18.0" customHeight="1">
      <c r="A299" s="10"/>
      <c r="B299" s="213"/>
      <c r="C299" s="77"/>
      <c r="D299" s="77"/>
      <c r="E299" s="199"/>
      <c r="F299" s="357"/>
      <c r="G299" s="200"/>
      <c r="H299" s="201"/>
      <c r="I299" s="129"/>
      <c r="J299" s="213"/>
      <c r="K299" s="77"/>
      <c r="L299" s="77"/>
      <c r="M299" s="77"/>
      <c r="N299" s="199"/>
      <c r="O299" s="235"/>
      <c r="P299" s="237"/>
      <c r="Q299" s="237"/>
      <c r="R299" s="238" t="str">
        <f t="shared" si="22"/>
        <v/>
      </c>
      <c r="S299" s="238" t="str">
        <f t="shared" si="23"/>
        <v/>
      </c>
      <c r="T299" s="234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ht="18.0" customHeight="1">
      <c r="A300" s="10"/>
      <c r="B300" s="213"/>
      <c r="C300" s="77"/>
      <c r="D300" s="77"/>
      <c r="E300" s="199"/>
      <c r="F300" s="357"/>
      <c r="G300" s="200"/>
      <c r="H300" s="201"/>
      <c r="I300" s="129"/>
      <c r="J300" s="213"/>
      <c r="K300" s="77"/>
      <c r="L300" s="77"/>
      <c r="M300" s="77"/>
      <c r="N300" s="199"/>
      <c r="O300" s="235"/>
      <c r="P300" s="237"/>
      <c r="Q300" s="237"/>
      <c r="R300" s="238" t="str">
        <f t="shared" si="22"/>
        <v/>
      </c>
      <c r="S300" s="238" t="str">
        <f t="shared" si="23"/>
        <v/>
      </c>
      <c r="T300" s="234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ht="18.0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ht="18.0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ht="18.0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ht="18.0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ht="18.0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ht="18.0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ht="18.0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ht="18.0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ht="18.0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ht="18.0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ht="18.0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ht="18.0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ht="18.0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ht="18.0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ht="18.0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ht="18.0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ht="18.0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ht="18.0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ht="18.0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ht="18.0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11">
        <f>'메인'!$R$3</f>
        <v>2026</v>
      </c>
      <c r="B1" s="112" t="s">
        <v>208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</row>
    <row r="2" ht="16.5" customHeight="1">
      <c r="A2" s="119">
        <f>'메인'!$O$11</f>
        <v>11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398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384" t="s">
        <v>206</v>
      </c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386" t="s">
        <v>206</v>
      </c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</row>
    <row r="11" ht="19.5" customHeight="1">
      <c r="A11" s="10"/>
      <c r="B11" s="153">
        <f>DATE($A$1,$A$2,1)-WEEKDAY(DATE($A$1,$A$2,1))+1</f>
        <v>46327</v>
      </c>
      <c r="C11" s="154">
        <f t="shared" ref="C11:H11" si="4">B11+1</f>
        <v>46328</v>
      </c>
      <c r="D11" s="154">
        <f t="shared" si="4"/>
        <v>46329</v>
      </c>
      <c r="E11" s="154">
        <f t="shared" si="4"/>
        <v>46330</v>
      </c>
      <c r="F11" s="154">
        <f t="shared" si="4"/>
        <v>46331</v>
      </c>
      <c r="G11" s="154">
        <f t="shared" si="4"/>
        <v>46332</v>
      </c>
      <c r="H11" s="155">
        <f t="shared" si="4"/>
        <v>46333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VLOOKUP(J11,'예산'!$B$41:$N$52,12,FALSE)</f>
        <v/>
      </c>
      <c r="M11" s="158">
        <f t="shared" ref="M11:M22" si="7">L11-K11</f>
        <v>0</v>
      </c>
      <c r="N11" s="264">
        <f>VLOOKUP(J11,'10월'!$J$10:$K$23,2,FALSE)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</row>
    <row r="12" ht="19.5" customHeight="1">
      <c r="A12" s="10"/>
      <c r="B12" s="161">
        <f t="shared" ref="B12:H12" si="5">IF(MONTH(B11)&lt;&gt;$A$2,"",IF(AND(SUMIF($J$81:$J$300,B11,$R$81:$R$300)=0,B11&lt;TODAY()),"무지출",SUMIF($J$81:$J$300,B11,$R$81:$R$300)))</f>
        <v>0</v>
      </c>
      <c r="C12" s="161">
        <f t="shared" si="5"/>
        <v>0</v>
      </c>
      <c r="D12" s="161">
        <f t="shared" si="5"/>
        <v>0</v>
      </c>
      <c r="E12" s="161">
        <f t="shared" si="5"/>
        <v>0</v>
      </c>
      <c r="F12" s="161">
        <f t="shared" si="5"/>
        <v>0</v>
      </c>
      <c r="G12" s="162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VLOOKUP(J12,'예산'!$B$41:$N$52,12,FALSE)</f>
        <v/>
      </c>
      <c r="M12" s="158">
        <f t="shared" si="7"/>
        <v>0</v>
      </c>
      <c r="N12" s="264">
        <f>VLOOKUP(J12,'10월'!$J$10:$K$23,2,FALSE)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VLOOKUP(J13,'예산'!$B$41:$N$52,12,FALSE)</f>
        <v/>
      </c>
      <c r="M13" s="158">
        <f t="shared" si="7"/>
        <v>0</v>
      </c>
      <c r="N13" s="264">
        <f>VLOOKUP(J13,'10월'!$J$10:$K$23,2,FALSE)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</row>
    <row r="14" ht="19.5" customHeight="1">
      <c r="A14" s="10"/>
      <c r="B14" s="153">
        <f t="shared" ref="B14:H14" si="9">B11+7</f>
        <v>46334</v>
      </c>
      <c r="C14" s="154">
        <f t="shared" si="9"/>
        <v>46335</v>
      </c>
      <c r="D14" s="154">
        <f t="shared" si="9"/>
        <v>46336</v>
      </c>
      <c r="E14" s="154">
        <f t="shared" si="9"/>
        <v>46337</v>
      </c>
      <c r="F14" s="154">
        <f t="shared" si="9"/>
        <v>46338</v>
      </c>
      <c r="G14" s="154">
        <f t="shared" si="9"/>
        <v>46339</v>
      </c>
      <c r="H14" s="165">
        <f t="shared" si="9"/>
        <v>46340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VLOOKUP(J14,'예산'!$B$41:$N$52,12,FALSE)</f>
        <v/>
      </c>
      <c r="M14" s="158">
        <f t="shared" si="7"/>
        <v>0</v>
      </c>
      <c r="N14" s="264">
        <f>VLOOKUP(J14,'10월'!$J$10:$K$23,2,FALSE)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VLOOKUP(J15,'예산'!$B$41:$N$52,12,FALSE)</f>
        <v/>
      </c>
      <c r="M15" s="158">
        <f t="shared" si="7"/>
        <v>0</v>
      </c>
      <c r="N15" s="264">
        <f>VLOOKUP(J15,'10월'!$J$10:$K$23,2,FALSE)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  <c r="AF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VLOOKUP(J16,'예산'!$B$41:$N$52,12,FALSE)</f>
        <v/>
      </c>
      <c r="M16" s="158">
        <f t="shared" si="7"/>
        <v>0</v>
      </c>
      <c r="N16" s="264">
        <f>VLOOKUP(J16,'10월'!$J$10:$K$23,2,FALSE)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  <c r="AF16" s="10"/>
    </row>
    <row r="17" ht="19.5" customHeight="1">
      <c r="A17" s="10"/>
      <c r="B17" s="153">
        <f t="shared" ref="B17:H17" si="11">B11+14</f>
        <v>46341</v>
      </c>
      <c r="C17" s="154">
        <f t="shared" si="11"/>
        <v>46342</v>
      </c>
      <c r="D17" s="154">
        <f t="shared" si="11"/>
        <v>46343</v>
      </c>
      <c r="E17" s="154">
        <f t="shared" si="11"/>
        <v>46344</v>
      </c>
      <c r="F17" s="154">
        <f t="shared" si="11"/>
        <v>46345</v>
      </c>
      <c r="G17" s="154">
        <f t="shared" si="11"/>
        <v>46346</v>
      </c>
      <c r="H17" s="165">
        <f t="shared" si="11"/>
        <v>46347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VLOOKUP(J17,'예산'!$B$41:$N$52,12,FALSE)</f>
        <v/>
      </c>
      <c r="M17" s="158">
        <f t="shared" si="7"/>
        <v>0</v>
      </c>
      <c r="N17" s="264">
        <f>VLOOKUP(J17,'10월'!$J$10:$K$23,2,FALSE)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  <c r="AF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VLOOKUP(J18,'예산'!$B$41:$N$52,12,FALSE)</f>
        <v/>
      </c>
      <c r="M18" s="158">
        <f t="shared" si="7"/>
        <v>0</v>
      </c>
      <c r="N18" s="264">
        <f>VLOOKUP(J18,'10월'!$J$10:$K$23,2,FALSE)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  <c r="AF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VLOOKUP(J19,'예산'!$B$41:$N$52,12,FALSE)</f>
        <v/>
      </c>
      <c r="M19" s="158">
        <f t="shared" si="7"/>
        <v>0</v>
      </c>
      <c r="N19" s="264">
        <f>VLOOKUP(J19,'10월'!$J$10:$K$23,2,FALSE)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  <c r="AF19" s="10"/>
    </row>
    <row r="20" ht="19.5" customHeight="1">
      <c r="A20" s="10"/>
      <c r="B20" s="153">
        <f t="shared" ref="B20:H20" si="13">B11+21</f>
        <v>46348</v>
      </c>
      <c r="C20" s="154">
        <f t="shared" si="13"/>
        <v>46349</v>
      </c>
      <c r="D20" s="154">
        <f t="shared" si="13"/>
        <v>46350</v>
      </c>
      <c r="E20" s="154">
        <f t="shared" si="13"/>
        <v>46351</v>
      </c>
      <c r="F20" s="154">
        <f t="shared" si="13"/>
        <v>46352</v>
      </c>
      <c r="G20" s="154">
        <f t="shared" si="13"/>
        <v>46353</v>
      </c>
      <c r="H20" s="165">
        <f t="shared" si="13"/>
        <v>46354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VLOOKUP(J20,'예산'!$B$41:$N$52,12,FALSE)</f>
        <v/>
      </c>
      <c r="M20" s="158">
        <f t="shared" si="7"/>
        <v>0</v>
      </c>
      <c r="N20" s="264">
        <f>VLOOKUP(J20,'10월'!$J$10:$K$23,2,FALSE)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  <c r="AF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VLOOKUP(J21,'예산'!$B$41:$N$52,12,FALSE)</f>
        <v/>
      </c>
      <c r="M21" s="158">
        <f t="shared" si="7"/>
        <v>0</v>
      </c>
      <c r="N21" s="264">
        <f>VLOOKUP(J21,'10월'!$J$10:$K$23,2,FALSE)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  <c r="AF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VLOOKUP(J22,'예산'!$B$41:$N$52,12,FALSE)</f>
        <v/>
      </c>
      <c r="M22" s="179">
        <f t="shared" si="7"/>
        <v>0</v>
      </c>
      <c r="N22" s="268">
        <f>VLOOKUP(J22,'10월'!$J$10:$K$23,2,FALSE)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  <c r="AF22" s="10"/>
    </row>
    <row r="23" ht="19.5" customHeight="1">
      <c r="A23" s="10"/>
      <c r="B23" s="153">
        <f t="shared" ref="B23:H23" si="15">B11+28</f>
        <v>46355</v>
      </c>
      <c r="C23" s="154">
        <f t="shared" si="15"/>
        <v>46356</v>
      </c>
      <c r="D23" s="154">
        <f t="shared" si="15"/>
        <v>46357</v>
      </c>
      <c r="E23" s="154">
        <f t="shared" si="15"/>
        <v>46358</v>
      </c>
      <c r="F23" s="154">
        <f t="shared" si="15"/>
        <v>46359</v>
      </c>
      <c r="G23" s="154">
        <f t="shared" si="15"/>
        <v>46360</v>
      </c>
      <c r="H23" s="165">
        <f t="shared" si="15"/>
        <v>46361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  <c r="AF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 t="str">
        <f t="shared" si="16"/>
        <v/>
      </c>
      <c r="E24" s="161" t="str">
        <f t="shared" si="16"/>
        <v/>
      </c>
      <c r="F24" s="161" t="str">
        <f t="shared" si="16"/>
        <v/>
      </c>
      <c r="G24" s="162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  <c r="AF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  <c r="AF25" s="10"/>
    </row>
    <row r="26" ht="19.5" customHeight="1">
      <c r="A26" s="10"/>
      <c r="B26" s="153">
        <f t="shared" ref="B26:H26" si="17">B11+35</f>
        <v>46362</v>
      </c>
      <c r="C26" s="154">
        <f t="shared" si="17"/>
        <v>46363</v>
      </c>
      <c r="D26" s="154">
        <f t="shared" si="17"/>
        <v>46364</v>
      </c>
      <c r="E26" s="154">
        <f t="shared" si="17"/>
        <v>46365</v>
      </c>
      <c r="F26" s="154">
        <f t="shared" si="17"/>
        <v>46366</v>
      </c>
      <c r="G26" s="154">
        <f t="shared" si="17"/>
        <v>46367</v>
      </c>
      <c r="H26" s="165">
        <f t="shared" si="17"/>
        <v>46368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  <c r="AF26" s="10"/>
    </row>
    <row r="27" ht="19.5" customHeight="1">
      <c r="A27" s="10"/>
      <c r="B27" s="161" t="str">
        <f t="shared" ref="B27:H27" si="18">IF(MONTH(B26)&lt;&gt;$A$2,"",IF(AND(SUMIF($J$81:$J$300,B26,$R$81:$R$300)=0,B26&lt;TODAY()),"무지출",SUMIF($J$81:$J$300,B26,$R$81:$R$300)))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  <c r="AF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  <c r="AF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9.75" customHeight="1">
      <c r="A31" s="10"/>
      <c r="B31" s="138"/>
      <c r="C31" s="139"/>
      <c r="D31" s="10"/>
      <c r="E31" s="10"/>
      <c r="F31" s="10"/>
      <c r="G31" s="10"/>
      <c r="H31" s="10"/>
      <c r="I31" s="10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28"/>
      <c r="U32" s="10"/>
      <c r="V32" s="388"/>
      <c r="W32" s="12"/>
      <c r="X32" s="51"/>
      <c r="Y32" s="389"/>
      <c r="Z32" s="223"/>
      <c r="AA32" s="186"/>
      <c r="AB32" s="10"/>
      <c r="AC32" s="12"/>
      <c r="AD32" s="12"/>
      <c r="AE32" s="12"/>
      <c r="AF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12"/>
      <c r="X33" s="229"/>
      <c r="Y33" s="229"/>
      <c r="Z33" s="229"/>
      <c r="AA33" s="229"/>
      <c r="AB33" s="229"/>
      <c r="AC33" s="229"/>
      <c r="AD33" s="229"/>
      <c r="AE33" s="229"/>
      <c r="AF33" s="229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199"/>
      <c r="T34" s="210"/>
      <c r="U34" s="10"/>
      <c r="V34" s="392"/>
      <c r="W34" s="129"/>
      <c r="X34" s="214"/>
      <c r="Y34" s="219"/>
      <c r="Z34" s="219"/>
      <c r="AA34" s="219"/>
      <c r="AB34" s="221"/>
      <c r="AC34" s="392"/>
      <c r="AD34" s="217"/>
      <c r="AE34" s="283"/>
      <c r="AF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199"/>
      <c r="T35" s="210"/>
      <c r="U35" s="10"/>
      <c r="V35" s="392"/>
      <c r="W35" s="129"/>
      <c r="X35" s="214"/>
      <c r="Y35" s="219"/>
      <c r="Z35" s="219"/>
      <c r="AA35" s="219"/>
      <c r="AB35" s="221"/>
      <c r="AC35" s="392"/>
      <c r="AD35" s="217"/>
      <c r="AE35" s="283"/>
      <c r="AF35" s="221"/>
    </row>
    <row r="36" ht="18.0" customHeight="1">
      <c r="A36" s="10"/>
      <c r="B36" s="198"/>
      <c r="C36" s="209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199"/>
      <c r="T36" s="210"/>
      <c r="U36" s="10"/>
      <c r="V36" s="392"/>
      <c r="W36" s="129"/>
      <c r="X36" s="214"/>
      <c r="Y36" s="219"/>
      <c r="Z36" s="219"/>
      <c r="AA36" s="219"/>
      <c r="AB36" s="221"/>
      <c r="AC36" s="392"/>
      <c r="AD36" s="217"/>
      <c r="AE36" s="283"/>
      <c r="AF36" s="221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392"/>
      <c r="W37" s="129"/>
      <c r="X37" s="214"/>
      <c r="Y37" s="219"/>
      <c r="Z37" s="219"/>
      <c r="AA37" s="219"/>
      <c r="AB37" s="221"/>
      <c r="AC37" s="392"/>
      <c r="AD37" s="217"/>
      <c r="AE37" s="283"/>
      <c r="AF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199"/>
      <c r="T38" s="210"/>
      <c r="U38" s="10"/>
      <c r="V38" s="392"/>
      <c r="W38" s="129"/>
      <c r="X38" s="214"/>
      <c r="Y38" s="219"/>
      <c r="Z38" s="219"/>
      <c r="AA38" s="219"/>
      <c r="AB38" s="221"/>
      <c r="AC38" s="392"/>
      <c r="AD38" s="217"/>
      <c r="AE38" s="283"/>
      <c r="AF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199"/>
      <c r="T39" s="210"/>
      <c r="U39" s="10"/>
      <c r="V39" s="392"/>
      <c r="W39" s="129"/>
      <c r="X39" s="214"/>
      <c r="Y39" s="219"/>
      <c r="Z39" s="219"/>
      <c r="AA39" s="219"/>
      <c r="AB39" s="221"/>
      <c r="AC39" s="392"/>
      <c r="AD39" s="217"/>
      <c r="AE39" s="283"/>
      <c r="AF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199"/>
      <c r="T40" s="210"/>
      <c r="U40" s="10"/>
      <c r="V40" s="392"/>
      <c r="W40" s="129"/>
      <c r="X40" s="214"/>
      <c r="Y40" s="219"/>
      <c r="Z40" s="219"/>
      <c r="AA40" s="219"/>
      <c r="AB40" s="221"/>
      <c r="AC40" s="392"/>
      <c r="AD40" s="217"/>
      <c r="AE40" s="283"/>
      <c r="AF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199"/>
      <c r="T41" s="210"/>
      <c r="U41" s="10"/>
      <c r="V41" s="392"/>
      <c r="W41" s="129"/>
      <c r="X41" s="214"/>
      <c r="Y41" s="219"/>
      <c r="Z41" s="219"/>
      <c r="AA41" s="219"/>
      <c r="AB41" s="221"/>
      <c r="AC41" s="392"/>
      <c r="AD41" s="217"/>
      <c r="AE41" s="283"/>
      <c r="AF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00"/>
      <c r="P42" s="202"/>
      <c r="Q42" s="202"/>
      <c r="R42" s="203" t="str">
        <f t="shared" si="19"/>
        <v/>
      </c>
      <c r="S42" s="199"/>
      <c r="T42" s="210"/>
      <c r="U42" s="10"/>
      <c r="V42" s="392"/>
      <c r="W42" s="129"/>
      <c r="X42" s="214"/>
      <c r="Y42" s="219"/>
      <c r="Z42" s="219"/>
      <c r="AA42" s="219"/>
      <c r="AB42" s="221"/>
      <c r="AC42" s="392"/>
      <c r="AD42" s="217"/>
      <c r="AE42" s="283"/>
      <c r="AF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00"/>
      <c r="P43" s="202"/>
      <c r="Q43" s="202"/>
      <c r="R43" s="203" t="str">
        <f t="shared" si="19"/>
        <v/>
      </c>
      <c r="S43" s="199"/>
      <c r="T43" s="210"/>
      <c r="U43" s="10"/>
      <c r="V43" s="392"/>
      <c r="W43" s="129"/>
      <c r="X43" s="214"/>
      <c r="Y43" s="219"/>
      <c r="Z43" s="219"/>
      <c r="AA43" s="219"/>
      <c r="AB43" s="221"/>
      <c r="AC43" s="392"/>
      <c r="AD43" s="217"/>
      <c r="AE43" s="283"/>
      <c r="AF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00"/>
      <c r="P44" s="202"/>
      <c r="Q44" s="202"/>
      <c r="R44" s="203" t="str">
        <f t="shared" si="19"/>
        <v/>
      </c>
      <c r="S44" s="199"/>
      <c r="T44" s="210"/>
      <c r="U44" s="10"/>
      <c r="V44" s="392"/>
      <c r="W44" s="129"/>
      <c r="X44" s="214"/>
      <c r="Y44" s="219"/>
      <c r="Z44" s="219"/>
      <c r="AA44" s="219"/>
      <c r="AB44" s="221"/>
      <c r="AC44" s="392"/>
      <c r="AD44" s="217"/>
      <c r="AE44" s="283"/>
      <c r="AF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02"/>
      <c r="Q45" s="202"/>
      <c r="R45" s="203" t="str">
        <f t="shared" si="19"/>
        <v/>
      </c>
      <c r="S45" s="199"/>
      <c r="T45" s="210"/>
      <c r="U45" s="10"/>
      <c r="V45" s="392"/>
      <c r="W45" s="129"/>
      <c r="X45" s="214"/>
      <c r="Y45" s="219"/>
      <c r="Z45" s="219"/>
      <c r="AA45" s="219"/>
      <c r="AB45" s="221"/>
      <c r="AC45" s="392"/>
      <c r="AD45" s="217"/>
      <c r="AE45" s="283"/>
      <c r="AF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198"/>
      <c r="K46" s="209"/>
      <c r="L46" s="209"/>
      <c r="M46" s="209"/>
      <c r="N46" s="199"/>
      <c r="O46" s="200"/>
      <c r="P46" s="202"/>
      <c r="Q46" s="202"/>
      <c r="R46" s="203" t="str">
        <f t="shared" si="19"/>
        <v/>
      </c>
      <c r="S46" s="199"/>
      <c r="T46" s="210"/>
      <c r="U46" s="10"/>
      <c r="V46" s="392"/>
      <c r="W46" s="129"/>
      <c r="X46" s="214"/>
      <c r="Y46" s="219"/>
      <c r="Z46" s="219"/>
      <c r="AA46" s="219"/>
      <c r="AB46" s="221"/>
      <c r="AC46" s="392"/>
      <c r="AD46" s="217"/>
      <c r="AE46" s="283"/>
      <c r="AF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198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199"/>
      <c r="T47" s="210"/>
      <c r="U47" s="10"/>
      <c r="V47" s="392"/>
      <c r="W47" s="129"/>
      <c r="X47" s="214"/>
      <c r="Y47" s="219"/>
      <c r="Z47" s="219"/>
      <c r="AA47" s="219"/>
      <c r="AB47" s="221"/>
      <c r="AC47" s="392"/>
      <c r="AD47" s="217"/>
      <c r="AE47" s="283"/>
      <c r="AF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199"/>
      <c r="T48" s="210"/>
      <c r="U48" s="10"/>
      <c r="V48" s="392"/>
      <c r="W48" s="129"/>
      <c r="X48" s="214"/>
      <c r="Y48" s="219"/>
      <c r="Z48" s="219"/>
      <c r="AA48" s="219"/>
      <c r="AB48" s="221"/>
      <c r="AC48" s="392"/>
      <c r="AD48" s="217"/>
      <c r="AE48" s="283"/>
      <c r="AF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199"/>
      <c r="T49" s="210"/>
      <c r="U49" s="10"/>
      <c r="V49" s="392"/>
      <c r="W49" s="129"/>
      <c r="X49" s="214"/>
      <c r="Y49" s="219"/>
      <c r="Z49" s="219"/>
      <c r="AA49" s="219"/>
      <c r="AB49" s="221"/>
      <c r="AC49" s="392"/>
      <c r="AD49" s="217"/>
      <c r="AE49" s="283"/>
      <c r="AF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199"/>
      <c r="T50" s="210"/>
      <c r="U50" s="10"/>
      <c r="V50" s="392"/>
      <c r="W50" s="129"/>
      <c r="X50" s="214"/>
      <c r="Y50" s="219"/>
      <c r="Z50" s="219"/>
      <c r="AA50" s="219"/>
      <c r="AB50" s="221"/>
      <c r="AC50" s="392"/>
      <c r="AD50" s="217"/>
      <c r="AE50" s="283"/>
      <c r="AF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199"/>
      <c r="T51" s="210"/>
      <c r="U51" s="10"/>
      <c r="V51" s="392"/>
      <c r="W51" s="129"/>
      <c r="X51" s="214"/>
      <c r="Y51" s="219"/>
      <c r="Z51" s="219"/>
      <c r="AA51" s="219"/>
      <c r="AB51" s="221"/>
      <c r="AC51" s="392"/>
      <c r="AD51" s="217"/>
      <c r="AE51" s="283"/>
      <c r="AF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199"/>
      <c r="T52" s="210"/>
      <c r="U52" s="10"/>
      <c r="V52" s="392"/>
      <c r="W52" s="129"/>
      <c r="X52" s="214"/>
      <c r="Y52" s="219"/>
      <c r="Z52" s="219"/>
      <c r="AA52" s="219"/>
      <c r="AB52" s="221"/>
      <c r="AC52" s="392"/>
      <c r="AD52" s="217"/>
      <c r="AE52" s="283"/>
      <c r="AF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199"/>
      <c r="T53" s="210"/>
      <c r="U53" s="10"/>
      <c r="V53" s="392"/>
      <c r="W53" s="129"/>
      <c r="X53" s="214"/>
      <c r="Y53" s="219"/>
      <c r="Z53" s="219"/>
      <c r="AA53" s="219"/>
      <c r="AB53" s="221"/>
      <c r="AC53" s="392"/>
      <c r="AD53" s="217"/>
      <c r="AE53" s="283"/>
      <c r="AF53" s="221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283"/>
      <c r="W54" s="129"/>
      <c r="X54" s="214"/>
      <c r="Y54" s="219"/>
      <c r="Z54" s="219"/>
      <c r="AA54" s="219"/>
      <c r="AB54" s="221"/>
      <c r="AC54" s="284"/>
      <c r="AD54" s="217"/>
      <c r="AE54" s="283"/>
      <c r="AF54" s="221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'예산'!M40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283"/>
      <c r="W55" s="129"/>
      <c r="X55" s="10"/>
      <c r="Y55" s="222"/>
      <c r="Z55" s="393"/>
      <c r="AA55" s="223"/>
      <c r="AB55" s="221"/>
      <c r="AC55" s="284"/>
      <c r="AD55" s="217"/>
      <c r="AE55" s="283"/>
      <c r="AF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30"/>
      <c r="U56" s="10"/>
      <c r="V56" s="323"/>
      <c r="W56" s="12"/>
      <c r="X56" s="299"/>
      <c r="Y56" s="222"/>
      <c r="Z56" s="393"/>
      <c r="AA56" s="223"/>
      <c r="AB56" s="294"/>
      <c r="AC56" s="334"/>
      <c r="AD56" s="134"/>
      <c r="AE56" s="323"/>
      <c r="AF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324"/>
      <c r="W57" s="12"/>
      <c r="X57" s="229"/>
      <c r="Y57" s="229"/>
      <c r="Z57" s="229"/>
      <c r="AA57" s="229"/>
      <c r="AB57" s="229"/>
      <c r="AC57" s="335"/>
      <c r="AD57" s="229"/>
      <c r="AE57" s="324"/>
      <c r="AF57" s="229"/>
    </row>
    <row r="58" ht="18.0" customHeight="1">
      <c r="A58" s="10"/>
      <c r="B58" s="198"/>
      <c r="C58" s="77"/>
      <c r="D58" s="77"/>
      <c r="E58" s="204"/>
      <c r="F58" s="205"/>
      <c r="G58" s="337"/>
      <c r="H58" s="201"/>
      <c r="I58" s="129"/>
      <c r="J58" s="198"/>
      <c r="K58" s="209"/>
      <c r="L58" s="209"/>
      <c r="M58" s="209"/>
      <c r="N58" s="234"/>
      <c r="O58" s="235"/>
      <c r="P58" s="243"/>
      <c r="Q58" s="375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392"/>
      <c r="W58" s="129"/>
      <c r="X58" s="214"/>
      <c r="Y58" s="219"/>
      <c r="Z58" s="219"/>
      <c r="AA58" s="219"/>
      <c r="AB58" s="221"/>
      <c r="AC58" s="392"/>
      <c r="AD58" s="217"/>
      <c r="AE58" s="392"/>
      <c r="AF58" s="221"/>
    </row>
    <row r="59" ht="18.0" customHeight="1">
      <c r="A59" s="10"/>
      <c r="B59" s="198"/>
      <c r="C59" s="77"/>
      <c r="D59" s="77"/>
      <c r="E59" s="234"/>
      <c r="F59" s="339"/>
      <c r="G59" s="235"/>
      <c r="H59" s="201"/>
      <c r="I59" s="129"/>
      <c r="J59" s="198"/>
      <c r="K59" s="209"/>
      <c r="L59" s="209"/>
      <c r="M59" s="209"/>
      <c r="N59" s="234"/>
      <c r="O59" s="235"/>
      <c r="P59" s="243"/>
      <c r="Q59" s="212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392"/>
      <c r="W59" s="129"/>
      <c r="X59" s="214"/>
      <c r="Y59" s="219"/>
      <c r="Z59" s="219"/>
      <c r="AA59" s="219"/>
      <c r="AB59" s="221"/>
      <c r="AC59" s="392"/>
      <c r="AD59" s="217"/>
      <c r="AE59" s="392"/>
      <c r="AF59" s="221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198"/>
      <c r="K60" s="77"/>
      <c r="L60" s="77"/>
      <c r="M60" s="77"/>
      <c r="N60" s="199"/>
      <c r="O60" s="235"/>
      <c r="P60" s="243"/>
      <c r="Q60" s="212"/>
      <c r="R60" s="238" t="str">
        <f t="shared" si="20"/>
        <v/>
      </c>
      <c r="S60" s="238" t="str">
        <f t="shared" si="21"/>
        <v/>
      </c>
      <c r="T60" s="199"/>
      <c r="U60" s="10"/>
      <c r="V60" s="392"/>
      <c r="W60" s="129"/>
      <c r="X60" s="214"/>
      <c r="Y60" s="219"/>
      <c r="Z60" s="219"/>
      <c r="AA60" s="219"/>
      <c r="AB60" s="221"/>
      <c r="AC60" s="392"/>
      <c r="AD60" s="217"/>
      <c r="AE60" s="392"/>
      <c r="AF60" s="221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198"/>
      <c r="K61" s="77"/>
      <c r="L61" s="77"/>
      <c r="M61" s="77"/>
      <c r="N61" s="199"/>
      <c r="O61" s="235"/>
      <c r="P61" s="243"/>
      <c r="Q61" s="212"/>
      <c r="R61" s="238" t="str">
        <f t="shared" si="20"/>
        <v/>
      </c>
      <c r="S61" s="238" t="str">
        <f t="shared" si="21"/>
        <v/>
      </c>
      <c r="T61" s="199"/>
      <c r="U61" s="10"/>
      <c r="V61" s="392"/>
      <c r="W61" s="129"/>
      <c r="X61" s="214"/>
      <c r="Y61" s="219"/>
      <c r="Z61" s="219"/>
      <c r="AA61" s="219"/>
      <c r="AB61" s="221"/>
      <c r="AC61" s="392"/>
      <c r="AD61" s="217"/>
      <c r="AE61" s="392"/>
      <c r="AF61" s="221"/>
    </row>
    <row r="62" ht="18.0" customHeight="1">
      <c r="A62" s="10"/>
      <c r="B62" s="198"/>
      <c r="C62" s="77"/>
      <c r="D62" s="77"/>
      <c r="E62" s="199"/>
      <c r="F62" s="210"/>
      <c r="G62" s="200"/>
      <c r="H62" s="201"/>
      <c r="I62" s="129"/>
      <c r="J62" s="198"/>
      <c r="K62" s="209"/>
      <c r="L62" s="209"/>
      <c r="M62" s="209"/>
      <c r="N62" s="234"/>
      <c r="O62" s="235"/>
      <c r="P62" s="243"/>
      <c r="Q62" s="212"/>
      <c r="R62" s="238" t="str">
        <f t="shared" si="20"/>
        <v/>
      </c>
      <c r="S62" s="238" t="str">
        <f t="shared" si="21"/>
        <v/>
      </c>
      <c r="T62" s="199"/>
      <c r="U62" s="10"/>
      <c r="V62" s="392"/>
      <c r="W62" s="129"/>
      <c r="X62" s="214"/>
      <c r="Y62" s="219"/>
      <c r="Z62" s="219"/>
      <c r="AA62" s="219"/>
      <c r="AB62" s="221"/>
      <c r="AC62" s="392"/>
      <c r="AD62" s="217"/>
      <c r="AE62" s="392"/>
      <c r="AF62" s="221"/>
    </row>
    <row r="63" ht="18.0" customHeight="1">
      <c r="A63" s="10"/>
      <c r="B63" s="198"/>
      <c r="C63" s="77"/>
      <c r="D63" s="77"/>
      <c r="E63" s="234"/>
      <c r="F63" s="210"/>
      <c r="G63" s="200"/>
      <c r="H63" s="201"/>
      <c r="I63" s="129"/>
      <c r="J63" s="198"/>
      <c r="K63" s="77"/>
      <c r="L63" s="77"/>
      <c r="M63" s="77"/>
      <c r="N63" s="199"/>
      <c r="O63" s="235"/>
      <c r="P63" s="244"/>
      <c r="Q63" s="212"/>
      <c r="R63" s="238" t="str">
        <f t="shared" si="20"/>
        <v/>
      </c>
      <c r="S63" s="238" t="str">
        <f t="shared" si="21"/>
        <v/>
      </c>
      <c r="T63" s="199"/>
      <c r="U63" s="10"/>
      <c r="V63" s="392"/>
      <c r="W63" s="129"/>
      <c r="X63" s="214"/>
      <c r="Y63" s="219"/>
      <c r="Z63" s="219"/>
      <c r="AA63" s="219"/>
      <c r="AB63" s="221"/>
      <c r="AC63" s="392"/>
      <c r="AD63" s="217"/>
      <c r="AE63" s="392"/>
      <c r="AF63" s="221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198"/>
      <c r="K64" s="209"/>
      <c r="L64" s="209"/>
      <c r="M64" s="209"/>
      <c r="N64" s="234"/>
      <c r="O64" s="235"/>
      <c r="P64" s="243"/>
      <c r="Q64" s="212"/>
      <c r="R64" s="238" t="str">
        <f t="shared" si="20"/>
        <v/>
      </c>
      <c r="S64" s="238" t="str">
        <f t="shared" si="21"/>
        <v/>
      </c>
      <c r="T64" s="199"/>
      <c r="U64" s="10"/>
      <c r="V64" s="392"/>
      <c r="W64" s="129"/>
      <c r="X64" s="214"/>
      <c r="Y64" s="219"/>
      <c r="Z64" s="219"/>
      <c r="AA64" s="219"/>
      <c r="AB64" s="221"/>
      <c r="AC64" s="392"/>
      <c r="AD64" s="217"/>
      <c r="AE64" s="392"/>
      <c r="AF64" s="221"/>
    </row>
    <row r="65" ht="18.0" customHeight="1">
      <c r="A65" s="10"/>
      <c r="B65" s="198"/>
      <c r="C65" s="77"/>
      <c r="D65" s="77"/>
      <c r="E65" s="234"/>
      <c r="F65" s="210"/>
      <c r="G65" s="200"/>
      <c r="H65" s="201"/>
      <c r="I65" s="129"/>
      <c r="J65" s="198"/>
      <c r="K65" s="209"/>
      <c r="L65" s="209"/>
      <c r="M65" s="209"/>
      <c r="N65" s="234"/>
      <c r="O65" s="235"/>
      <c r="P65" s="243"/>
      <c r="Q65" s="237"/>
      <c r="R65" s="238" t="str">
        <f t="shared" si="20"/>
        <v/>
      </c>
      <c r="S65" s="238" t="str">
        <f t="shared" si="21"/>
        <v/>
      </c>
      <c r="T65" s="199"/>
      <c r="U65" s="10"/>
      <c r="V65" s="392"/>
      <c r="W65" s="129"/>
      <c r="X65" s="214"/>
      <c r="Y65" s="219"/>
      <c r="Z65" s="219"/>
      <c r="AA65" s="219"/>
      <c r="AB65" s="221"/>
      <c r="AC65" s="392"/>
      <c r="AD65" s="217"/>
      <c r="AE65" s="392"/>
      <c r="AF65" s="221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198"/>
      <c r="K66" s="209"/>
      <c r="L66" s="209"/>
      <c r="M66" s="209"/>
      <c r="N66" s="234"/>
      <c r="O66" s="235"/>
      <c r="P66" s="243"/>
      <c r="Q66" s="237"/>
      <c r="R66" s="238" t="str">
        <f t="shared" si="20"/>
        <v/>
      </c>
      <c r="S66" s="238" t="str">
        <f t="shared" si="21"/>
        <v/>
      </c>
      <c r="T66" s="199"/>
      <c r="U66" s="10"/>
      <c r="V66" s="392"/>
      <c r="W66" s="129"/>
      <c r="X66" s="214"/>
      <c r="Y66" s="219"/>
      <c r="Z66" s="219"/>
      <c r="AA66" s="219"/>
      <c r="AB66" s="221"/>
      <c r="AC66" s="392"/>
      <c r="AD66" s="217"/>
      <c r="AE66" s="392"/>
      <c r="AF66" s="221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198"/>
      <c r="K67" s="209"/>
      <c r="L67" s="209"/>
      <c r="M67" s="209"/>
      <c r="N67" s="234"/>
      <c r="O67" s="235"/>
      <c r="P67" s="243"/>
      <c r="Q67" s="237"/>
      <c r="R67" s="238" t="str">
        <f t="shared" si="20"/>
        <v/>
      </c>
      <c r="S67" s="238" t="str">
        <f t="shared" si="21"/>
        <v/>
      </c>
      <c r="T67" s="199"/>
      <c r="U67" s="10"/>
      <c r="V67" s="392"/>
      <c r="W67" s="129"/>
      <c r="X67" s="214"/>
      <c r="Y67" s="219"/>
      <c r="Z67" s="219"/>
      <c r="AA67" s="219"/>
      <c r="AB67" s="221"/>
      <c r="AC67" s="392"/>
      <c r="AD67" s="217"/>
      <c r="AE67" s="392"/>
      <c r="AF67" s="221"/>
    </row>
    <row r="68" ht="18.0" customHeight="1">
      <c r="A68" s="10"/>
      <c r="B68" s="198"/>
      <c r="C68" s="77"/>
      <c r="D68" s="77"/>
      <c r="E68" s="234"/>
      <c r="F68" s="210"/>
      <c r="G68" s="200"/>
      <c r="H68" s="201"/>
      <c r="I68" s="129"/>
      <c r="J68" s="198"/>
      <c r="K68" s="209"/>
      <c r="L68" s="209"/>
      <c r="M68" s="209"/>
      <c r="N68" s="234"/>
      <c r="O68" s="235"/>
      <c r="P68" s="243"/>
      <c r="Q68" s="237"/>
      <c r="R68" s="238" t="str">
        <f t="shared" si="20"/>
        <v/>
      </c>
      <c r="S68" s="238" t="str">
        <f t="shared" si="21"/>
        <v/>
      </c>
      <c r="T68" s="199"/>
      <c r="U68" s="10"/>
      <c r="V68" s="392"/>
      <c r="W68" s="129"/>
      <c r="X68" s="214"/>
      <c r="Y68" s="219"/>
      <c r="Z68" s="219"/>
      <c r="AA68" s="219"/>
      <c r="AB68" s="221"/>
      <c r="AC68" s="392"/>
      <c r="AD68" s="217"/>
      <c r="AE68" s="392"/>
      <c r="AF68" s="221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198"/>
      <c r="K69" s="209"/>
      <c r="L69" s="209"/>
      <c r="M69" s="209"/>
      <c r="N69" s="234"/>
      <c r="O69" s="235"/>
      <c r="P69" s="243"/>
      <c r="Q69" s="237"/>
      <c r="R69" s="238" t="str">
        <f t="shared" si="20"/>
        <v/>
      </c>
      <c r="S69" s="238" t="str">
        <f t="shared" si="21"/>
        <v/>
      </c>
      <c r="T69" s="199"/>
      <c r="U69" s="10"/>
      <c r="V69" s="392"/>
      <c r="W69" s="129"/>
      <c r="X69" s="214"/>
      <c r="Y69" s="219"/>
      <c r="Z69" s="219"/>
      <c r="AA69" s="219"/>
      <c r="AB69" s="221"/>
      <c r="AC69" s="392"/>
      <c r="AD69" s="217"/>
      <c r="AE69" s="392"/>
      <c r="AF69" s="221"/>
    </row>
    <row r="70" ht="18.0" customHeight="1">
      <c r="A70" s="10"/>
      <c r="B70" s="198"/>
      <c r="C70" s="77"/>
      <c r="D70" s="77"/>
      <c r="E70" s="234"/>
      <c r="F70" s="210"/>
      <c r="G70" s="200"/>
      <c r="H70" s="201"/>
      <c r="I70" s="129"/>
      <c r="J70" s="198"/>
      <c r="K70" s="209"/>
      <c r="L70" s="209"/>
      <c r="M70" s="209"/>
      <c r="N70" s="234"/>
      <c r="O70" s="235"/>
      <c r="P70" s="243"/>
      <c r="Q70" s="237"/>
      <c r="R70" s="238" t="str">
        <f t="shared" si="20"/>
        <v/>
      </c>
      <c r="S70" s="238" t="str">
        <f t="shared" si="21"/>
        <v/>
      </c>
      <c r="T70" s="199"/>
      <c r="U70" s="10"/>
      <c r="V70" s="392"/>
      <c r="W70" s="129"/>
      <c r="X70" s="214"/>
      <c r="Y70" s="219"/>
      <c r="Z70" s="219"/>
      <c r="AA70" s="219"/>
      <c r="AB70" s="221"/>
      <c r="AC70" s="392"/>
      <c r="AD70" s="217"/>
      <c r="AE70" s="392"/>
      <c r="AF70" s="221"/>
    </row>
    <row r="71" ht="18.0" customHeight="1">
      <c r="A71" s="10"/>
      <c r="B71" s="198"/>
      <c r="C71" s="77"/>
      <c r="D71" s="77"/>
      <c r="E71" s="199"/>
      <c r="F71" s="210"/>
      <c r="G71" s="200"/>
      <c r="H71" s="201"/>
      <c r="I71" s="129"/>
      <c r="J71" s="198"/>
      <c r="K71" s="209"/>
      <c r="L71" s="209"/>
      <c r="M71" s="209"/>
      <c r="N71" s="234"/>
      <c r="O71" s="235"/>
      <c r="P71" s="243"/>
      <c r="Q71" s="237"/>
      <c r="R71" s="238" t="str">
        <f t="shared" si="20"/>
        <v/>
      </c>
      <c r="S71" s="238" t="str">
        <f t="shared" si="21"/>
        <v/>
      </c>
      <c r="T71" s="199"/>
      <c r="U71" s="10"/>
      <c r="V71" s="392"/>
      <c r="W71" s="129"/>
      <c r="X71" s="214"/>
      <c r="Y71" s="219"/>
      <c r="Z71" s="219"/>
      <c r="AA71" s="219"/>
      <c r="AB71" s="221"/>
      <c r="AC71" s="392"/>
      <c r="AD71" s="217"/>
      <c r="AE71" s="392"/>
      <c r="AF71" s="221"/>
    </row>
    <row r="72" ht="18.0" customHeight="1">
      <c r="A72" s="10"/>
      <c r="B72" s="198"/>
      <c r="C72" s="77"/>
      <c r="D72" s="77"/>
      <c r="E72" s="234"/>
      <c r="F72" s="210"/>
      <c r="G72" s="200"/>
      <c r="H72" s="201"/>
      <c r="I72" s="129"/>
      <c r="J72" s="198"/>
      <c r="K72" s="209"/>
      <c r="L72" s="209"/>
      <c r="M72" s="209"/>
      <c r="N72" s="234"/>
      <c r="O72" s="235"/>
      <c r="P72" s="243"/>
      <c r="Q72" s="237"/>
      <c r="R72" s="238" t="str">
        <f t="shared" si="20"/>
        <v/>
      </c>
      <c r="S72" s="238" t="str">
        <f t="shared" si="21"/>
        <v/>
      </c>
      <c r="T72" s="199"/>
      <c r="U72" s="10"/>
      <c r="V72" s="392"/>
      <c r="W72" s="129"/>
      <c r="X72" s="214"/>
      <c r="Y72" s="219"/>
      <c r="Z72" s="219"/>
      <c r="AA72" s="219"/>
      <c r="AB72" s="221"/>
      <c r="AC72" s="392"/>
      <c r="AD72" s="217"/>
      <c r="AE72" s="392"/>
      <c r="AF72" s="221"/>
    </row>
    <row r="73" ht="18.0" customHeight="1">
      <c r="A73" s="10"/>
      <c r="B73" s="198"/>
      <c r="C73" s="77"/>
      <c r="D73" s="77"/>
      <c r="E73" s="199"/>
      <c r="F73" s="210"/>
      <c r="G73" s="200"/>
      <c r="H73" s="201"/>
      <c r="I73" s="129"/>
      <c r="J73" s="198"/>
      <c r="K73" s="209"/>
      <c r="L73" s="209"/>
      <c r="M73" s="209"/>
      <c r="N73" s="234"/>
      <c r="O73" s="235"/>
      <c r="P73" s="243"/>
      <c r="Q73" s="237"/>
      <c r="R73" s="238" t="str">
        <f t="shared" si="20"/>
        <v/>
      </c>
      <c r="S73" s="238" t="str">
        <f t="shared" si="21"/>
        <v/>
      </c>
      <c r="T73" s="199"/>
      <c r="U73" s="10"/>
      <c r="V73" s="392"/>
      <c r="W73" s="129"/>
      <c r="X73" s="214"/>
      <c r="Y73" s="219"/>
      <c r="Z73" s="219"/>
      <c r="AA73" s="219"/>
      <c r="AB73" s="221"/>
      <c r="AC73" s="392"/>
      <c r="AD73" s="217"/>
      <c r="AE73" s="392"/>
      <c r="AF73" s="221"/>
    </row>
    <row r="74" ht="18.0" customHeight="1">
      <c r="A74" s="10"/>
      <c r="B74" s="198"/>
      <c r="C74" s="77"/>
      <c r="D74" s="77"/>
      <c r="E74" s="199"/>
      <c r="F74" s="210"/>
      <c r="G74" s="200"/>
      <c r="H74" s="201"/>
      <c r="I74" s="129"/>
      <c r="J74" s="198"/>
      <c r="K74" s="209"/>
      <c r="L74" s="209"/>
      <c r="M74" s="209"/>
      <c r="N74" s="234"/>
      <c r="O74" s="235"/>
      <c r="P74" s="243"/>
      <c r="Q74" s="237"/>
      <c r="R74" s="238" t="str">
        <f t="shared" si="20"/>
        <v/>
      </c>
      <c r="S74" s="238" t="str">
        <f t="shared" si="21"/>
        <v/>
      </c>
      <c r="T74" s="199"/>
      <c r="U74" s="10"/>
      <c r="V74" s="392"/>
      <c r="W74" s="129"/>
      <c r="X74" s="214"/>
      <c r="Y74" s="219"/>
      <c r="Z74" s="219"/>
      <c r="AA74" s="219"/>
      <c r="AB74" s="221"/>
      <c r="AC74" s="392"/>
      <c r="AD74" s="217"/>
      <c r="AE74" s="392"/>
      <c r="AF74" s="221"/>
    </row>
    <row r="75" ht="18.0" customHeight="1">
      <c r="A75" s="10"/>
      <c r="B75" s="198"/>
      <c r="C75" s="77"/>
      <c r="D75" s="77"/>
      <c r="E75" s="199"/>
      <c r="F75" s="210"/>
      <c r="G75" s="200"/>
      <c r="H75" s="201"/>
      <c r="I75" s="129"/>
      <c r="J75" s="198"/>
      <c r="K75" s="209"/>
      <c r="L75" s="209"/>
      <c r="M75" s="209"/>
      <c r="N75" s="234"/>
      <c r="O75" s="235"/>
      <c r="P75" s="243"/>
      <c r="Q75" s="237"/>
      <c r="R75" s="238" t="str">
        <f t="shared" si="20"/>
        <v/>
      </c>
      <c r="S75" s="238" t="str">
        <f t="shared" si="21"/>
        <v/>
      </c>
      <c r="T75" s="199"/>
      <c r="U75" s="10"/>
      <c r="V75" s="392"/>
      <c r="W75" s="129"/>
      <c r="X75" s="214"/>
      <c r="Y75" s="219"/>
      <c r="Z75" s="219"/>
      <c r="AA75" s="219"/>
      <c r="AB75" s="221"/>
      <c r="AC75" s="392"/>
      <c r="AD75" s="217"/>
      <c r="AE75" s="392"/>
      <c r="AF75" s="221"/>
    </row>
    <row r="76" ht="18.0" customHeight="1">
      <c r="A76" s="10"/>
      <c r="B76" s="198"/>
      <c r="C76" s="77"/>
      <c r="D76" s="77"/>
      <c r="E76" s="199"/>
      <c r="F76" s="210"/>
      <c r="G76" s="200"/>
      <c r="H76" s="201"/>
      <c r="I76" s="129"/>
      <c r="J76" s="198"/>
      <c r="K76" s="209"/>
      <c r="L76" s="209"/>
      <c r="M76" s="209"/>
      <c r="N76" s="234"/>
      <c r="O76" s="235"/>
      <c r="P76" s="243"/>
      <c r="Q76" s="237"/>
      <c r="R76" s="238" t="str">
        <f t="shared" si="20"/>
        <v/>
      </c>
      <c r="S76" s="238" t="str">
        <f t="shared" si="21"/>
        <v/>
      </c>
      <c r="T76" s="199"/>
      <c r="U76" s="10"/>
      <c r="V76" s="392"/>
      <c r="W76" s="129"/>
      <c r="X76" s="214"/>
      <c r="Y76" s="219"/>
      <c r="Z76" s="219"/>
      <c r="AA76" s="219"/>
      <c r="AB76" s="221"/>
      <c r="AC76" s="392"/>
      <c r="AD76" s="217"/>
      <c r="AE76" s="392"/>
      <c r="AF76" s="221"/>
    </row>
    <row r="77" ht="18.0" customHeight="1">
      <c r="A77" s="10"/>
      <c r="B77" s="198"/>
      <c r="C77" s="77"/>
      <c r="D77" s="77"/>
      <c r="E77" s="234"/>
      <c r="F77" s="210"/>
      <c r="G77" s="200"/>
      <c r="H77" s="201"/>
      <c r="I77" s="129"/>
      <c r="J77" s="198"/>
      <c r="K77" s="209"/>
      <c r="L77" s="209"/>
      <c r="M77" s="209"/>
      <c r="N77" s="234"/>
      <c r="O77" s="235"/>
      <c r="P77" s="243"/>
      <c r="Q77" s="237"/>
      <c r="R77" s="238" t="str">
        <f t="shared" si="20"/>
        <v/>
      </c>
      <c r="S77" s="238" t="str">
        <f t="shared" si="21"/>
        <v/>
      </c>
      <c r="T77" s="199"/>
      <c r="U77" s="10"/>
      <c r="V77" s="392"/>
      <c r="W77" s="129"/>
      <c r="X77" s="214"/>
      <c r="Y77" s="219"/>
      <c r="Z77" s="219"/>
      <c r="AA77" s="219"/>
      <c r="AB77" s="221"/>
      <c r="AC77" s="392"/>
      <c r="AD77" s="217"/>
      <c r="AE77" s="392"/>
      <c r="AF77" s="221"/>
    </row>
    <row r="78" ht="18.0" customHeight="1">
      <c r="A78" s="10"/>
      <c r="B78" s="198"/>
      <c r="C78" s="77"/>
      <c r="D78" s="77"/>
      <c r="E78" s="199"/>
      <c r="F78" s="210"/>
      <c r="G78" s="200"/>
      <c r="H78" s="201"/>
      <c r="I78" s="129"/>
      <c r="J78" s="214"/>
      <c r="K78" s="219"/>
      <c r="L78" s="219"/>
      <c r="M78" s="219"/>
      <c r="N78" s="221"/>
      <c r="O78" s="221"/>
      <c r="P78" s="247"/>
      <c r="Q78" s="247"/>
      <c r="R78" s="217"/>
      <c r="S78" s="217"/>
      <c r="T78" s="129"/>
      <c r="U78" s="10"/>
      <c r="V78" s="392"/>
      <c r="W78" s="129"/>
      <c r="X78" s="214"/>
      <c r="Y78" s="219"/>
      <c r="Z78" s="219"/>
      <c r="AA78" s="219"/>
      <c r="AB78" s="221"/>
      <c r="AC78" s="392"/>
      <c r="AD78" s="217"/>
      <c r="AE78" s="392"/>
      <c r="AF78" s="221"/>
    </row>
    <row r="79" ht="18.0" customHeight="1">
      <c r="A79" s="10"/>
      <c r="B79" s="198"/>
      <c r="C79" s="77"/>
      <c r="D79" s="77"/>
      <c r="E79" s="199"/>
      <c r="F79" s="210"/>
      <c r="G79" s="200"/>
      <c r="H79" s="201"/>
      <c r="I79" s="129"/>
      <c r="J79" s="396" t="str">
        <f>'1월'!J79</f>
        <v>변동지출</v>
      </c>
      <c r="K79" s="327"/>
      <c r="L79" s="327"/>
      <c r="M79" s="327"/>
      <c r="N79" s="327"/>
      <c r="O79" s="328"/>
      <c r="P79" s="328"/>
      <c r="Q79" s="328"/>
      <c r="R79" s="397" t="s">
        <v>197</v>
      </c>
      <c r="S79" s="248">
        <f>L55-SUM(P58:P77)</f>
        <v>0</v>
      </c>
      <c r="T79" s="330"/>
      <c r="U79" s="10"/>
      <c r="V79" s="392"/>
      <c r="W79" s="129"/>
      <c r="X79" s="214"/>
      <c r="Y79" s="219"/>
      <c r="Z79" s="219"/>
      <c r="AA79" s="219"/>
      <c r="AB79" s="221"/>
      <c r="AC79" s="392"/>
      <c r="AD79" s="217"/>
      <c r="AE79" s="392"/>
      <c r="AF79" s="221"/>
    </row>
    <row r="80" ht="18.0" customHeight="1">
      <c r="A80" s="10"/>
      <c r="B80" s="198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10"/>
      <c r="V80" s="392"/>
      <c r="W80" s="129"/>
      <c r="X80" s="214"/>
      <c r="Y80" s="219"/>
      <c r="Z80" s="219"/>
      <c r="AA80" s="219"/>
      <c r="AB80" s="221"/>
      <c r="AC80" s="392"/>
      <c r="AD80" s="217"/>
      <c r="AE80" s="392"/>
      <c r="AF80" s="221"/>
    </row>
    <row r="81" ht="18.0" customHeight="1">
      <c r="A81" s="10"/>
      <c r="B81" s="198"/>
      <c r="C81" s="77"/>
      <c r="D81" s="77"/>
      <c r="E81" s="199"/>
      <c r="F81" s="210"/>
      <c r="G81" s="200"/>
      <c r="H81" s="201"/>
      <c r="I81" s="129"/>
      <c r="J81" s="198"/>
      <c r="K81" s="77"/>
      <c r="L81" s="77"/>
      <c r="M81" s="77"/>
      <c r="N81" s="199"/>
      <c r="O81" s="235"/>
      <c r="P81" s="237"/>
      <c r="Q81" s="237"/>
      <c r="R81" s="238" t="str">
        <f t="shared" ref="R81:R300" si="22">IF(P81="","",P81-Q81)</f>
        <v/>
      </c>
      <c r="S81" s="238" t="str">
        <f>IF(R81="","",S79-R81)</f>
        <v/>
      </c>
      <c r="T81" s="234"/>
      <c r="U81" s="10"/>
      <c r="V81" s="392"/>
      <c r="W81" s="129"/>
      <c r="X81" s="214"/>
      <c r="Y81" s="219"/>
      <c r="Z81" s="219"/>
      <c r="AA81" s="219"/>
      <c r="AB81" s="221"/>
      <c r="AC81" s="392"/>
      <c r="AD81" s="217"/>
      <c r="AE81" s="392"/>
      <c r="AF81" s="221"/>
    </row>
    <row r="82" ht="18.0" customHeight="1">
      <c r="A82" s="10"/>
      <c r="B82" s="198"/>
      <c r="C82" s="77"/>
      <c r="D82" s="77"/>
      <c r="E82" s="199"/>
      <c r="F82" s="210"/>
      <c r="G82" s="200"/>
      <c r="H82" s="201"/>
      <c r="I82" s="129"/>
      <c r="J82" s="198"/>
      <c r="K82" s="77"/>
      <c r="L82" s="77"/>
      <c r="M82" s="77"/>
      <c r="N82" s="199"/>
      <c r="O82" s="235"/>
      <c r="P82" s="237"/>
      <c r="Q82" s="237"/>
      <c r="R82" s="238" t="str">
        <f t="shared" si="22"/>
        <v/>
      </c>
      <c r="S82" s="238" t="str">
        <f t="shared" ref="S82:S300" si="23">IF(R82="","",S81-R82)</f>
        <v/>
      </c>
      <c r="T82" s="234"/>
      <c r="U82" s="10"/>
      <c r="V82" s="392"/>
      <c r="W82" s="129"/>
      <c r="X82" s="214"/>
      <c r="Y82" s="219"/>
      <c r="Z82" s="219"/>
      <c r="AA82" s="219"/>
      <c r="AB82" s="221"/>
      <c r="AC82" s="392"/>
      <c r="AD82" s="217"/>
      <c r="AE82" s="392"/>
      <c r="AF82" s="221"/>
    </row>
    <row r="83" ht="18.0" customHeight="1">
      <c r="A83" s="10"/>
      <c r="B83" s="198"/>
      <c r="C83" s="77"/>
      <c r="D83" s="77"/>
      <c r="E83" s="199"/>
      <c r="F83" s="210"/>
      <c r="G83" s="200"/>
      <c r="H83" s="201"/>
      <c r="I83" s="129"/>
      <c r="J83" s="198"/>
      <c r="K83" s="209"/>
      <c r="L83" s="209"/>
      <c r="M83" s="209"/>
      <c r="N83" s="234"/>
      <c r="O83" s="235"/>
      <c r="P83" s="243"/>
      <c r="Q83" s="237"/>
      <c r="R83" s="238" t="str">
        <f t="shared" si="22"/>
        <v/>
      </c>
      <c r="S83" s="238" t="str">
        <f t="shared" si="23"/>
        <v/>
      </c>
      <c r="T83" s="199"/>
      <c r="U83" s="10"/>
      <c r="V83" s="392"/>
      <c r="W83" s="129"/>
      <c r="X83" s="214"/>
      <c r="Y83" s="219"/>
      <c r="Z83" s="219"/>
      <c r="AA83" s="219"/>
      <c r="AB83" s="221"/>
      <c r="AC83" s="392"/>
      <c r="AD83" s="217"/>
      <c r="AE83" s="392"/>
      <c r="AF83" s="221"/>
    </row>
    <row r="84" ht="18.0" customHeight="1">
      <c r="A84" s="10"/>
      <c r="B84" s="198"/>
      <c r="C84" s="77"/>
      <c r="D84" s="77"/>
      <c r="E84" s="199"/>
      <c r="F84" s="210"/>
      <c r="G84" s="200"/>
      <c r="H84" s="201"/>
      <c r="I84" s="129"/>
      <c r="J84" s="198"/>
      <c r="K84" s="77"/>
      <c r="L84" s="77"/>
      <c r="M84" s="77"/>
      <c r="N84" s="199"/>
      <c r="O84" s="235"/>
      <c r="P84" s="237"/>
      <c r="Q84" s="237"/>
      <c r="R84" s="238" t="str">
        <f t="shared" si="22"/>
        <v/>
      </c>
      <c r="S84" s="238" t="str">
        <f t="shared" si="23"/>
        <v/>
      </c>
      <c r="T84" s="234"/>
      <c r="U84" s="10"/>
      <c r="V84" s="392"/>
      <c r="W84" s="129"/>
      <c r="X84" s="214"/>
      <c r="Y84" s="219"/>
      <c r="Z84" s="219"/>
      <c r="AA84" s="219"/>
      <c r="AB84" s="221"/>
      <c r="AC84" s="392"/>
      <c r="AD84" s="217"/>
      <c r="AE84" s="392"/>
      <c r="AF84" s="221"/>
    </row>
    <row r="85" ht="18.0" customHeight="1">
      <c r="A85" s="10"/>
      <c r="B85" s="198"/>
      <c r="C85" s="77"/>
      <c r="D85" s="77"/>
      <c r="E85" s="199"/>
      <c r="F85" s="210"/>
      <c r="G85" s="200"/>
      <c r="H85" s="201"/>
      <c r="I85" s="129"/>
      <c r="J85" s="198"/>
      <c r="K85" s="77"/>
      <c r="L85" s="77"/>
      <c r="M85" s="77"/>
      <c r="N85" s="199"/>
      <c r="O85" s="235"/>
      <c r="P85" s="237"/>
      <c r="Q85" s="237"/>
      <c r="R85" s="238" t="str">
        <f t="shared" si="22"/>
        <v/>
      </c>
      <c r="S85" s="238" t="str">
        <f t="shared" si="23"/>
        <v/>
      </c>
      <c r="T85" s="234"/>
      <c r="U85" s="10"/>
      <c r="V85" s="392"/>
      <c r="W85" s="129"/>
      <c r="X85" s="214"/>
      <c r="Y85" s="219"/>
      <c r="Z85" s="219"/>
      <c r="AA85" s="219"/>
      <c r="AB85" s="221"/>
      <c r="AC85" s="392"/>
      <c r="AD85" s="217"/>
      <c r="AE85" s="392"/>
      <c r="AF85" s="221"/>
    </row>
    <row r="86" ht="18.0" customHeight="1">
      <c r="A86" s="10"/>
      <c r="B86" s="198"/>
      <c r="C86" s="77"/>
      <c r="D86" s="77"/>
      <c r="E86" s="199"/>
      <c r="F86" s="210"/>
      <c r="G86" s="200"/>
      <c r="H86" s="201"/>
      <c r="I86" s="129"/>
      <c r="J86" s="198"/>
      <c r="K86" s="77"/>
      <c r="L86" s="77"/>
      <c r="M86" s="77"/>
      <c r="N86" s="199"/>
      <c r="O86" s="235"/>
      <c r="P86" s="237"/>
      <c r="Q86" s="237"/>
      <c r="R86" s="238" t="str">
        <f t="shared" si="22"/>
        <v/>
      </c>
      <c r="S86" s="238" t="str">
        <f t="shared" si="23"/>
        <v/>
      </c>
      <c r="T86" s="234"/>
      <c r="U86" s="10"/>
      <c r="V86" s="392"/>
      <c r="W86" s="129"/>
      <c r="X86" s="214"/>
      <c r="Y86" s="219"/>
      <c r="Z86" s="219"/>
      <c r="AA86" s="219"/>
      <c r="AB86" s="221"/>
      <c r="AC86" s="392"/>
      <c r="AD86" s="217"/>
      <c r="AE86" s="392"/>
      <c r="AF86" s="221"/>
    </row>
    <row r="87" ht="18.0" customHeight="1">
      <c r="A87" s="10"/>
      <c r="B87" s="198"/>
      <c r="C87" s="77"/>
      <c r="D87" s="77"/>
      <c r="E87" s="199"/>
      <c r="F87" s="210"/>
      <c r="G87" s="200"/>
      <c r="H87" s="201"/>
      <c r="I87" s="129"/>
      <c r="J87" s="198"/>
      <c r="K87" s="77"/>
      <c r="L87" s="77"/>
      <c r="M87" s="77"/>
      <c r="N87" s="199"/>
      <c r="O87" s="235"/>
      <c r="P87" s="237"/>
      <c r="Q87" s="237"/>
      <c r="R87" s="238" t="str">
        <f t="shared" si="22"/>
        <v/>
      </c>
      <c r="S87" s="238" t="str">
        <f t="shared" si="23"/>
        <v/>
      </c>
      <c r="T87" s="234"/>
      <c r="U87" s="10"/>
      <c r="V87" s="392"/>
      <c r="W87" s="129"/>
      <c r="X87" s="214"/>
      <c r="Y87" s="219"/>
      <c r="Z87" s="219"/>
      <c r="AA87" s="219"/>
      <c r="AB87" s="221"/>
      <c r="AC87" s="392"/>
      <c r="AD87" s="217"/>
      <c r="AE87" s="392"/>
      <c r="AF87" s="221"/>
    </row>
    <row r="88" ht="18.0" customHeight="1">
      <c r="A88" s="10"/>
      <c r="B88" s="198"/>
      <c r="C88" s="77"/>
      <c r="D88" s="77"/>
      <c r="E88" s="199"/>
      <c r="F88" s="210"/>
      <c r="G88" s="200"/>
      <c r="H88" s="201"/>
      <c r="I88" s="129"/>
      <c r="J88" s="198"/>
      <c r="K88" s="77"/>
      <c r="L88" s="77"/>
      <c r="M88" s="77"/>
      <c r="N88" s="199"/>
      <c r="O88" s="235"/>
      <c r="P88" s="237"/>
      <c r="Q88" s="237"/>
      <c r="R88" s="238" t="str">
        <f t="shared" si="22"/>
        <v/>
      </c>
      <c r="S88" s="238" t="str">
        <f t="shared" si="23"/>
        <v/>
      </c>
      <c r="T88" s="234"/>
      <c r="U88" s="10"/>
      <c r="V88" s="392"/>
      <c r="W88" s="129"/>
      <c r="X88" s="214"/>
      <c r="Y88" s="219"/>
      <c r="Z88" s="219"/>
      <c r="AA88" s="219"/>
      <c r="AB88" s="221"/>
      <c r="AC88" s="392"/>
      <c r="AD88" s="217"/>
      <c r="AE88" s="392"/>
      <c r="AF88" s="221"/>
    </row>
    <row r="89" ht="18.0" customHeight="1">
      <c r="A89" s="10"/>
      <c r="B89" s="198"/>
      <c r="C89" s="77"/>
      <c r="D89" s="77"/>
      <c r="E89" s="199"/>
      <c r="F89" s="210"/>
      <c r="G89" s="200"/>
      <c r="H89" s="201"/>
      <c r="I89" s="129"/>
      <c r="J89" s="198"/>
      <c r="K89" s="77"/>
      <c r="L89" s="77"/>
      <c r="M89" s="77"/>
      <c r="N89" s="199"/>
      <c r="O89" s="235"/>
      <c r="P89" s="237"/>
      <c r="Q89" s="237"/>
      <c r="R89" s="238" t="str">
        <f t="shared" si="22"/>
        <v/>
      </c>
      <c r="S89" s="238" t="str">
        <f t="shared" si="23"/>
        <v/>
      </c>
      <c r="T89" s="234"/>
      <c r="U89" s="10"/>
      <c r="V89" s="392"/>
      <c r="W89" s="129"/>
      <c r="X89" s="214"/>
      <c r="Y89" s="219"/>
      <c r="Z89" s="219"/>
      <c r="AA89" s="219"/>
      <c r="AB89" s="221"/>
      <c r="AC89" s="392"/>
      <c r="AD89" s="217"/>
      <c r="AE89" s="392"/>
      <c r="AF89" s="221"/>
    </row>
    <row r="90" ht="18.0" customHeight="1">
      <c r="A90" s="10"/>
      <c r="B90" s="198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35"/>
      <c r="P90" s="237"/>
      <c r="Q90" s="237"/>
      <c r="R90" s="238" t="str">
        <f t="shared" si="22"/>
        <v/>
      </c>
      <c r="S90" s="238" t="str">
        <f t="shared" si="23"/>
        <v/>
      </c>
      <c r="T90" s="234"/>
      <c r="U90" s="10"/>
      <c r="V90" s="392"/>
      <c r="W90" s="129"/>
      <c r="X90" s="214"/>
      <c r="Y90" s="219"/>
      <c r="Z90" s="219"/>
      <c r="AA90" s="219"/>
      <c r="AB90" s="221"/>
      <c r="AC90" s="392"/>
      <c r="AD90" s="217"/>
      <c r="AE90" s="392"/>
      <c r="AF90" s="221"/>
    </row>
    <row r="91" ht="18.0" customHeight="1">
      <c r="A91" s="10"/>
      <c r="B91" s="198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35"/>
      <c r="P91" s="237"/>
      <c r="Q91" s="237"/>
      <c r="R91" s="238" t="str">
        <f t="shared" si="22"/>
        <v/>
      </c>
      <c r="S91" s="238" t="str">
        <f t="shared" si="23"/>
        <v/>
      </c>
      <c r="T91" s="234"/>
      <c r="U91" s="10"/>
      <c r="V91" s="392"/>
      <c r="W91" s="129"/>
      <c r="X91" s="214"/>
      <c r="Y91" s="219"/>
      <c r="Z91" s="219"/>
      <c r="AA91" s="219"/>
      <c r="AB91" s="221"/>
      <c r="AC91" s="392"/>
      <c r="AD91" s="217"/>
      <c r="AE91" s="392"/>
      <c r="AF91" s="221"/>
    </row>
    <row r="92" ht="18.0" customHeight="1">
      <c r="A92" s="10"/>
      <c r="B92" s="198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35"/>
      <c r="P92" s="237"/>
      <c r="Q92" s="237"/>
      <c r="R92" s="238" t="str">
        <f t="shared" si="22"/>
        <v/>
      </c>
      <c r="S92" s="238" t="str">
        <f t="shared" si="23"/>
        <v/>
      </c>
      <c r="T92" s="234"/>
      <c r="U92" s="10"/>
      <c r="V92" s="392"/>
      <c r="W92" s="129"/>
      <c r="X92" s="214"/>
      <c r="Y92" s="219"/>
      <c r="Z92" s="219"/>
      <c r="AA92" s="219"/>
      <c r="AB92" s="221"/>
      <c r="AC92" s="392"/>
      <c r="AD92" s="217"/>
      <c r="AE92" s="392"/>
      <c r="AF92" s="221"/>
    </row>
    <row r="93" ht="18.0" customHeight="1">
      <c r="A93" s="10"/>
      <c r="B93" s="198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35"/>
      <c r="P93" s="237"/>
      <c r="Q93" s="237"/>
      <c r="R93" s="238" t="str">
        <f t="shared" si="22"/>
        <v/>
      </c>
      <c r="S93" s="238" t="str">
        <f t="shared" si="23"/>
        <v/>
      </c>
      <c r="T93" s="234"/>
      <c r="U93" s="10"/>
      <c r="V93" s="392"/>
      <c r="W93" s="129"/>
      <c r="X93" s="214"/>
      <c r="Y93" s="219"/>
      <c r="Z93" s="219"/>
      <c r="AA93" s="219"/>
      <c r="AB93" s="221"/>
      <c r="AC93" s="392"/>
      <c r="AD93" s="217"/>
      <c r="AE93" s="392"/>
      <c r="AF93" s="221"/>
    </row>
    <row r="94" ht="18.0" customHeight="1">
      <c r="A94" s="10"/>
      <c r="B94" s="198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35"/>
      <c r="P94" s="237"/>
      <c r="Q94" s="237"/>
      <c r="R94" s="238" t="str">
        <f t="shared" si="22"/>
        <v/>
      </c>
      <c r="S94" s="238" t="str">
        <f t="shared" si="23"/>
        <v/>
      </c>
      <c r="T94" s="234"/>
      <c r="U94" s="10"/>
      <c r="V94" s="392"/>
      <c r="W94" s="129"/>
      <c r="X94" s="214"/>
      <c r="Y94" s="219"/>
      <c r="Z94" s="219"/>
      <c r="AA94" s="219"/>
      <c r="AB94" s="221"/>
      <c r="AC94" s="392"/>
      <c r="AD94" s="217"/>
      <c r="AE94" s="392"/>
      <c r="AF94" s="221"/>
    </row>
    <row r="95" ht="18.0" customHeight="1">
      <c r="A95" s="10"/>
      <c r="B95" s="198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35"/>
      <c r="P95" s="237"/>
      <c r="Q95" s="237"/>
      <c r="R95" s="238" t="str">
        <f t="shared" si="22"/>
        <v/>
      </c>
      <c r="S95" s="238" t="str">
        <f t="shared" si="23"/>
        <v/>
      </c>
      <c r="T95" s="234"/>
      <c r="U95" s="10"/>
      <c r="V95" s="392"/>
      <c r="W95" s="129"/>
      <c r="X95" s="214"/>
      <c r="Y95" s="219"/>
      <c r="Z95" s="219"/>
      <c r="AA95" s="219"/>
      <c r="AB95" s="221"/>
      <c r="AC95" s="392"/>
      <c r="AD95" s="217"/>
      <c r="AE95" s="392"/>
      <c r="AF95" s="221"/>
    </row>
    <row r="96" ht="18.0" customHeight="1">
      <c r="A96" s="10"/>
      <c r="B96" s="198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35"/>
      <c r="P96" s="237"/>
      <c r="Q96" s="237"/>
      <c r="R96" s="238" t="str">
        <f t="shared" si="22"/>
        <v/>
      </c>
      <c r="S96" s="238" t="str">
        <f t="shared" si="23"/>
        <v/>
      </c>
      <c r="T96" s="234"/>
      <c r="U96" s="10"/>
      <c r="V96" s="392"/>
      <c r="W96" s="129"/>
      <c r="X96" s="214"/>
      <c r="Y96" s="219"/>
      <c r="Z96" s="219"/>
      <c r="AA96" s="219"/>
      <c r="AB96" s="221"/>
      <c r="AC96" s="392"/>
      <c r="AD96" s="217"/>
      <c r="AE96" s="392"/>
      <c r="AF96" s="221"/>
    </row>
    <row r="97" ht="18.0" customHeight="1">
      <c r="A97" s="10"/>
      <c r="B97" s="198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35"/>
      <c r="P97" s="237"/>
      <c r="Q97" s="237"/>
      <c r="R97" s="238" t="str">
        <f t="shared" si="22"/>
        <v/>
      </c>
      <c r="S97" s="238" t="str">
        <f t="shared" si="23"/>
        <v/>
      </c>
      <c r="T97" s="234"/>
      <c r="U97" s="10"/>
      <c r="V97" s="392"/>
      <c r="W97" s="129"/>
      <c r="X97" s="214"/>
      <c r="Y97" s="219"/>
      <c r="Z97" s="219"/>
      <c r="AA97" s="219"/>
      <c r="AB97" s="221"/>
      <c r="AC97" s="392"/>
      <c r="AD97" s="217"/>
      <c r="AE97" s="392"/>
      <c r="AF97" s="221"/>
    </row>
    <row r="98" ht="18.0" customHeight="1">
      <c r="A98" s="10"/>
      <c r="B98" s="198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35"/>
      <c r="P98" s="237"/>
      <c r="Q98" s="237"/>
      <c r="R98" s="238" t="str">
        <f t="shared" si="22"/>
        <v/>
      </c>
      <c r="S98" s="238" t="str">
        <f t="shared" si="23"/>
        <v/>
      </c>
      <c r="T98" s="234"/>
      <c r="U98" s="10"/>
      <c r="V98" s="392"/>
      <c r="W98" s="129"/>
      <c r="X98" s="214"/>
      <c r="Y98" s="219"/>
      <c r="Z98" s="219"/>
      <c r="AA98" s="219"/>
      <c r="AB98" s="221"/>
      <c r="AC98" s="392"/>
      <c r="AD98" s="217"/>
      <c r="AE98" s="392"/>
      <c r="AF98" s="221"/>
    </row>
    <row r="99" ht="18.0" customHeight="1">
      <c r="A99" s="10"/>
      <c r="B99" s="198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35"/>
      <c r="P99" s="237"/>
      <c r="Q99" s="237"/>
      <c r="R99" s="238" t="str">
        <f t="shared" si="22"/>
        <v/>
      </c>
      <c r="S99" s="238" t="str">
        <f t="shared" si="23"/>
        <v/>
      </c>
      <c r="T99" s="234"/>
      <c r="U99" s="10"/>
      <c r="V99" s="392"/>
      <c r="W99" s="129"/>
      <c r="X99" s="214"/>
      <c r="Y99" s="219"/>
      <c r="Z99" s="219"/>
      <c r="AA99" s="219"/>
      <c r="AB99" s="221"/>
      <c r="AC99" s="392"/>
      <c r="AD99" s="217"/>
      <c r="AE99" s="392"/>
      <c r="AF99" s="221"/>
    </row>
    <row r="100" ht="18.0" customHeight="1">
      <c r="A100" s="10"/>
      <c r="B100" s="198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35"/>
      <c r="P100" s="237"/>
      <c r="Q100" s="237"/>
      <c r="R100" s="238" t="str">
        <f t="shared" si="22"/>
        <v/>
      </c>
      <c r="S100" s="238" t="str">
        <f t="shared" si="23"/>
        <v/>
      </c>
      <c r="T100" s="234"/>
      <c r="U100" s="10"/>
      <c r="V100" s="392"/>
      <c r="W100" s="129"/>
      <c r="X100" s="214"/>
      <c r="Y100" s="219"/>
      <c r="Z100" s="219"/>
      <c r="AA100" s="219"/>
      <c r="AB100" s="221"/>
      <c r="AC100" s="392"/>
      <c r="AD100" s="217"/>
      <c r="AE100" s="392"/>
      <c r="AF100" s="221"/>
    </row>
    <row r="101" ht="18.0" customHeight="1">
      <c r="A101" s="10"/>
      <c r="B101" s="198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35"/>
      <c r="P101" s="237"/>
      <c r="Q101" s="237"/>
      <c r="R101" s="238" t="str">
        <f t="shared" si="22"/>
        <v/>
      </c>
      <c r="S101" s="238" t="str">
        <f t="shared" si="23"/>
        <v/>
      </c>
      <c r="T101" s="234"/>
      <c r="U101" s="10"/>
      <c r="V101" s="392"/>
      <c r="W101" s="129"/>
      <c r="X101" s="214"/>
      <c r="Y101" s="219"/>
      <c r="Z101" s="219"/>
      <c r="AA101" s="219"/>
      <c r="AB101" s="221"/>
      <c r="AC101" s="392"/>
      <c r="AD101" s="217"/>
      <c r="AE101" s="392"/>
      <c r="AF101" s="221"/>
    </row>
    <row r="102" ht="18.0" customHeight="1">
      <c r="A102" s="10"/>
      <c r="B102" s="198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35"/>
      <c r="P102" s="237"/>
      <c r="Q102" s="237"/>
      <c r="R102" s="238" t="str">
        <f t="shared" si="22"/>
        <v/>
      </c>
      <c r="S102" s="238" t="str">
        <f t="shared" si="23"/>
        <v/>
      </c>
      <c r="T102" s="234"/>
      <c r="U102" s="10"/>
      <c r="V102" s="392"/>
      <c r="W102" s="129"/>
      <c r="X102" s="214"/>
      <c r="Y102" s="219"/>
      <c r="Z102" s="219"/>
      <c r="AA102" s="219"/>
      <c r="AB102" s="221"/>
      <c r="AC102" s="392"/>
      <c r="AD102" s="217"/>
      <c r="AE102" s="392"/>
      <c r="AF102" s="221"/>
    </row>
    <row r="103" ht="18.0" customHeight="1">
      <c r="A103" s="10"/>
      <c r="B103" s="198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35"/>
      <c r="P103" s="237"/>
      <c r="Q103" s="237"/>
      <c r="R103" s="238" t="str">
        <f t="shared" si="22"/>
        <v/>
      </c>
      <c r="S103" s="238" t="str">
        <f t="shared" si="23"/>
        <v/>
      </c>
      <c r="T103" s="234"/>
      <c r="U103" s="10"/>
      <c r="V103" s="392"/>
      <c r="W103" s="129"/>
      <c r="X103" s="214"/>
      <c r="Y103" s="219"/>
      <c r="Z103" s="219"/>
      <c r="AA103" s="219"/>
      <c r="AB103" s="221"/>
      <c r="AC103" s="392"/>
      <c r="AD103" s="217"/>
      <c r="AE103" s="392"/>
      <c r="AF103" s="221"/>
    </row>
    <row r="104" ht="18.0" customHeight="1">
      <c r="A104" s="10"/>
      <c r="B104" s="198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35"/>
      <c r="P104" s="237"/>
      <c r="Q104" s="237"/>
      <c r="R104" s="238" t="str">
        <f t="shared" si="22"/>
        <v/>
      </c>
      <c r="S104" s="238" t="str">
        <f t="shared" si="23"/>
        <v/>
      </c>
      <c r="T104" s="234"/>
      <c r="U104" s="10"/>
      <c r="V104" s="392"/>
      <c r="W104" s="129"/>
      <c r="X104" s="214"/>
      <c r="Y104" s="219"/>
      <c r="Z104" s="219"/>
      <c r="AA104" s="219"/>
      <c r="AB104" s="221"/>
      <c r="AC104" s="392"/>
      <c r="AD104" s="217"/>
      <c r="AE104" s="392"/>
      <c r="AF104" s="221"/>
    </row>
    <row r="105" ht="18.0" customHeight="1">
      <c r="A105" s="10"/>
      <c r="B105" s="198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35"/>
      <c r="P105" s="237"/>
      <c r="Q105" s="237"/>
      <c r="R105" s="238" t="str">
        <f t="shared" si="22"/>
        <v/>
      </c>
      <c r="S105" s="238" t="str">
        <f t="shared" si="23"/>
        <v/>
      </c>
      <c r="T105" s="234"/>
      <c r="U105" s="10"/>
      <c r="V105" s="392"/>
      <c r="W105" s="129"/>
      <c r="X105" s="214"/>
      <c r="Y105" s="219"/>
      <c r="Z105" s="219"/>
      <c r="AA105" s="219"/>
      <c r="AB105" s="221"/>
      <c r="AC105" s="392"/>
      <c r="AD105" s="217"/>
      <c r="AE105" s="392"/>
      <c r="AF105" s="221"/>
    </row>
    <row r="106" ht="18.0" customHeight="1">
      <c r="A106" s="10"/>
      <c r="B106" s="198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35"/>
      <c r="P106" s="237"/>
      <c r="Q106" s="237"/>
      <c r="R106" s="238" t="str">
        <f t="shared" si="22"/>
        <v/>
      </c>
      <c r="S106" s="238" t="str">
        <f t="shared" si="23"/>
        <v/>
      </c>
      <c r="T106" s="234"/>
      <c r="U106" s="10"/>
      <c r="V106" s="392"/>
      <c r="W106" s="129"/>
      <c r="X106" s="214"/>
      <c r="Y106" s="219"/>
      <c r="Z106" s="219"/>
      <c r="AA106" s="219"/>
      <c r="AB106" s="221"/>
      <c r="AC106" s="392"/>
      <c r="AD106" s="217"/>
      <c r="AE106" s="392"/>
      <c r="AF106" s="221"/>
    </row>
    <row r="107" ht="18.0" customHeight="1">
      <c r="A107" s="10"/>
      <c r="B107" s="198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35"/>
      <c r="P107" s="237"/>
      <c r="Q107" s="237"/>
      <c r="R107" s="238" t="str">
        <f t="shared" si="22"/>
        <v/>
      </c>
      <c r="S107" s="238" t="str">
        <f t="shared" si="23"/>
        <v/>
      </c>
      <c r="T107" s="234"/>
      <c r="U107" s="10"/>
      <c r="V107" s="392"/>
      <c r="W107" s="129"/>
      <c r="X107" s="214"/>
      <c r="Y107" s="219"/>
      <c r="Z107" s="219"/>
      <c r="AA107" s="219"/>
      <c r="AB107" s="221"/>
      <c r="AC107" s="392"/>
      <c r="AD107" s="217"/>
      <c r="AE107" s="392"/>
      <c r="AF107" s="221"/>
    </row>
    <row r="108" ht="18.0" customHeight="1">
      <c r="A108" s="10"/>
      <c r="B108" s="198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35"/>
      <c r="P108" s="237"/>
      <c r="Q108" s="237"/>
      <c r="R108" s="238" t="str">
        <f t="shared" si="22"/>
        <v/>
      </c>
      <c r="S108" s="238" t="str">
        <f t="shared" si="23"/>
        <v/>
      </c>
      <c r="T108" s="234"/>
      <c r="U108" s="10"/>
      <c r="V108" s="392"/>
      <c r="W108" s="129"/>
      <c r="X108" s="214"/>
      <c r="Y108" s="219"/>
      <c r="Z108" s="219"/>
      <c r="AA108" s="219"/>
      <c r="AB108" s="221"/>
      <c r="AC108" s="392"/>
      <c r="AD108" s="217"/>
      <c r="AE108" s="392"/>
      <c r="AF108" s="221"/>
    </row>
    <row r="109" ht="18.0" customHeight="1">
      <c r="A109" s="10"/>
      <c r="B109" s="198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35"/>
      <c r="P109" s="237"/>
      <c r="Q109" s="237"/>
      <c r="R109" s="238" t="str">
        <f t="shared" si="22"/>
        <v/>
      </c>
      <c r="S109" s="238" t="str">
        <f t="shared" si="23"/>
        <v/>
      </c>
      <c r="T109" s="234"/>
      <c r="U109" s="10"/>
      <c r="V109" s="392"/>
      <c r="W109" s="129"/>
      <c r="X109" s="214"/>
      <c r="Y109" s="219"/>
      <c r="Z109" s="219"/>
      <c r="AA109" s="219"/>
      <c r="AB109" s="221"/>
      <c r="AC109" s="392"/>
      <c r="AD109" s="217"/>
      <c r="AE109" s="392"/>
      <c r="AF109" s="221"/>
    </row>
    <row r="110" ht="18.0" customHeight="1">
      <c r="A110" s="10"/>
      <c r="B110" s="198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35"/>
      <c r="P110" s="237"/>
      <c r="Q110" s="237"/>
      <c r="R110" s="238" t="str">
        <f t="shared" si="22"/>
        <v/>
      </c>
      <c r="S110" s="238" t="str">
        <f t="shared" si="23"/>
        <v/>
      </c>
      <c r="T110" s="234"/>
      <c r="U110" s="10"/>
      <c r="V110" s="392"/>
      <c r="W110" s="129"/>
      <c r="X110" s="214"/>
      <c r="Y110" s="219"/>
      <c r="Z110" s="219"/>
      <c r="AA110" s="219"/>
      <c r="AB110" s="221"/>
      <c r="AC110" s="392"/>
      <c r="AD110" s="217"/>
      <c r="AE110" s="392"/>
      <c r="AF110" s="221"/>
    </row>
    <row r="111" ht="18.0" customHeight="1">
      <c r="A111" s="10"/>
      <c r="B111" s="198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35"/>
      <c r="P111" s="237"/>
      <c r="Q111" s="237"/>
      <c r="R111" s="238" t="str">
        <f t="shared" si="22"/>
        <v/>
      </c>
      <c r="S111" s="238" t="str">
        <f t="shared" si="23"/>
        <v/>
      </c>
      <c r="T111" s="234"/>
      <c r="U111" s="10"/>
      <c r="V111" s="392"/>
      <c r="W111" s="129"/>
      <c r="X111" s="214"/>
      <c r="Y111" s="219"/>
      <c r="Z111" s="219"/>
      <c r="AA111" s="219"/>
      <c r="AB111" s="221"/>
      <c r="AC111" s="392"/>
      <c r="AD111" s="217"/>
      <c r="AE111" s="392"/>
      <c r="AF111" s="221"/>
    </row>
    <row r="112" ht="18.0" customHeight="1">
      <c r="A112" s="10"/>
      <c r="B112" s="198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35"/>
      <c r="P112" s="237"/>
      <c r="Q112" s="237"/>
      <c r="R112" s="238" t="str">
        <f t="shared" si="22"/>
        <v/>
      </c>
      <c r="S112" s="238" t="str">
        <f t="shared" si="23"/>
        <v/>
      </c>
      <c r="T112" s="234"/>
      <c r="U112" s="10"/>
      <c r="V112" s="392"/>
      <c r="W112" s="129"/>
      <c r="X112" s="214"/>
      <c r="Y112" s="219"/>
      <c r="Z112" s="219"/>
      <c r="AA112" s="219"/>
      <c r="AB112" s="221"/>
      <c r="AC112" s="392"/>
      <c r="AD112" s="217"/>
      <c r="AE112" s="392"/>
      <c r="AF112" s="221"/>
    </row>
    <row r="113" ht="18.0" customHeight="1">
      <c r="A113" s="10"/>
      <c r="B113" s="198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35"/>
      <c r="P113" s="237"/>
      <c r="Q113" s="237"/>
      <c r="R113" s="238" t="str">
        <f t="shared" si="22"/>
        <v/>
      </c>
      <c r="S113" s="238" t="str">
        <f t="shared" si="23"/>
        <v/>
      </c>
      <c r="T113" s="234"/>
      <c r="U113" s="10"/>
      <c r="V113" s="392"/>
      <c r="W113" s="129"/>
      <c r="X113" s="214"/>
      <c r="Y113" s="219"/>
      <c r="Z113" s="219"/>
      <c r="AA113" s="219"/>
      <c r="AB113" s="221"/>
      <c r="AC113" s="392"/>
      <c r="AD113" s="217"/>
      <c r="AE113" s="392"/>
      <c r="AF113" s="221"/>
    </row>
    <row r="114" ht="18.0" customHeight="1">
      <c r="A114" s="10"/>
      <c r="B114" s="198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35"/>
      <c r="P114" s="237"/>
      <c r="Q114" s="237"/>
      <c r="R114" s="238" t="str">
        <f t="shared" si="22"/>
        <v/>
      </c>
      <c r="S114" s="238" t="str">
        <f t="shared" si="23"/>
        <v/>
      </c>
      <c r="T114" s="234"/>
      <c r="U114" s="10"/>
      <c r="V114" s="392"/>
      <c r="W114" s="129"/>
      <c r="X114" s="214"/>
      <c r="Y114" s="219"/>
      <c r="Z114" s="219"/>
      <c r="AA114" s="219"/>
      <c r="AB114" s="221"/>
      <c r="AC114" s="392"/>
      <c r="AD114" s="217"/>
      <c r="AE114" s="392"/>
      <c r="AF114" s="221"/>
    </row>
    <row r="115" ht="18.0" customHeight="1">
      <c r="A115" s="10"/>
      <c r="B115" s="198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35"/>
      <c r="P115" s="237"/>
      <c r="Q115" s="237"/>
      <c r="R115" s="238" t="str">
        <f t="shared" si="22"/>
        <v/>
      </c>
      <c r="S115" s="238" t="str">
        <f t="shared" si="23"/>
        <v/>
      </c>
      <c r="T115" s="234"/>
      <c r="U115" s="10"/>
      <c r="V115" s="392"/>
      <c r="W115" s="129"/>
      <c r="X115" s="214"/>
      <c r="Y115" s="219"/>
      <c r="Z115" s="219"/>
      <c r="AA115" s="219"/>
      <c r="AB115" s="221"/>
      <c r="AC115" s="392"/>
      <c r="AD115" s="217"/>
      <c r="AE115" s="392"/>
      <c r="AF115" s="221"/>
    </row>
    <row r="116" ht="18.0" customHeight="1">
      <c r="A116" s="10"/>
      <c r="B116" s="198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35"/>
      <c r="P116" s="237"/>
      <c r="Q116" s="237"/>
      <c r="R116" s="238" t="str">
        <f t="shared" si="22"/>
        <v/>
      </c>
      <c r="S116" s="238" t="str">
        <f t="shared" si="23"/>
        <v/>
      </c>
      <c r="T116" s="234"/>
      <c r="U116" s="10"/>
      <c r="V116" s="392"/>
      <c r="W116" s="129"/>
      <c r="X116" s="214"/>
      <c r="Y116" s="219"/>
      <c r="Z116" s="219"/>
      <c r="AA116" s="219"/>
      <c r="AB116" s="221"/>
      <c r="AC116" s="392"/>
      <c r="AD116" s="217"/>
      <c r="AE116" s="392"/>
      <c r="AF116" s="221"/>
    </row>
    <row r="117" ht="18.0" customHeight="1">
      <c r="A117" s="10"/>
      <c r="B117" s="198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35"/>
      <c r="P117" s="237"/>
      <c r="Q117" s="237"/>
      <c r="R117" s="238" t="str">
        <f t="shared" si="22"/>
        <v/>
      </c>
      <c r="S117" s="238" t="str">
        <f t="shared" si="23"/>
        <v/>
      </c>
      <c r="T117" s="234"/>
      <c r="U117" s="10"/>
      <c r="V117" s="392"/>
      <c r="W117" s="129"/>
      <c r="X117" s="214"/>
      <c r="Y117" s="219"/>
      <c r="Z117" s="219"/>
      <c r="AA117" s="219"/>
      <c r="AB117" s="221"/>
      <c r="AC117" s="392"/>
      <c r="AD117" s="217"/>
      <c r="AE117" s="392"/>
      <c r="AF117" s="221"/>
    </row>
    <row r="118" ht="18.0" customHeight="1">
      <c r="A118" s="10"/>
      <c r="B118" s="198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35"/>
      <c r="P118" s="237"/>
      <c r="Q118" s="237"/>
      <c r="R118" s="238" t="str">
        <f t="shared" si="22"/>
        <v/>
      </c>
      <c r="S118" s="238" t="str">
        <f t="shared" si="23"/>
        <v/>
      </c>
      <c r="T118" s="234"/>
      <c r="U118" s="10"/>
      <c r="V118" s="392"/>
      <c r="W118" s="129"/>
      <c r="X118" s="214"/>
      <c r="Y118" s="219"/>
      <c r="Z118" s="219"/>
      <c r="AA118" s="219"/>
      <c r="AB118" s="221"/>
      <c r="AC118" s="392"/>
      <c r="AD118" s="217"/>
      <c r="AE118" s="392"/>
      <c r="AF118" s="221"/>
    </row>
    <row r="119" ht="18.0" customHeight="1">
      <c r="A119" s="10"/>
      <c r="B119" s="198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35"/>
      <c r="P119" s="237"/>
      <c r="Q119" s="237"/>
      <c r="R119" s="238" t="str">
        <f t="shared" si="22"/>
        <v/>
      </c>
      <c r="S119" s="238" t="str">
        <f t="shared" si="23"/>
        <v/>
      </c>
      <c r="T119" s="234"/>
      <c r="U119" s="10"/>
      <c r="V119" s="392"/>
      <c r="W119" s="129"/>
      <c r="X119" s="214"/>
      <c r="Y119" s="219"/>
      <c r="Z119" s="219"/>
      <c r="AA119" s="219"/>
      <c r="AB119" s="221"/>
      <c r="AC119" s="392"/>
      <c r="AD119" s="217"/>
      <c r="AE119" s="392"/>
      <c r="AF119" s="221"/>
    </row>
    <row r="120" ht="18.0" customHeight="1">
      <c r="A120" s="10"/>
      <c r="B120" s="198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35"/>
      <c r="P120" s="237"/>
      <c r="Q120" s="237"/>
      <c r="R120" s="238" t="str">
        <f t="shared" si="22"/>
        <v/>
      </c>
      <c r="S120" s="238" t="str">
        <f t="shared" si="23"/>
        <v/>
      </c>
      <c r="T120" s="234"/>
      <c r="U120" s="10"/>
      <c r="V120" s="392"/>
      <c r="W120" s="129"/>
      <c r="X120" s="214"/>
      <c r="Y120" s="219"/>
      <c r="Z120" s="219"/>
      <c r="AA120" s="219"/>
      <c r="AB120" s="221"/>
      <c r="AC120" s="392"/>
      <c r="AD120" s="217"/>
      <c r="AE120" s="392"/>
      <c r="AF120" s="221"/>
    </row>
    <row r="121" ht="18.0" customHeight="1">
      <c r="A121" s="10"/>
      <c r="B121" s="198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35"/>
      <c r="P121" s="237"/>
      <c r="Q121" s="237"/>
      <c r="R121" s="238" t="str">
        <f t="shared" si="22"/>
        <v/>
      </c>
      <c r="S121" s="238" t="str">
        <f t="shared" si="23"/>
        <v/>
      </c>
      <c r="T121" s="234"/>
      <c r="U121" s="10"/>
      <c r="V121" s="392"/>
      <c r="W121" s="129"/>
      <c r="X121" s="214"/>
      <c r="Y121" s="219"/>
      <c r="Z121" s="219"/>
      <c r="AA121" s="219"/>
      <c r="AB121" s="221"/>
      <c r="AC121" s="392"/>
      <c r="AD121" s="217"/>
      <c r="AE121" s="392"/>
      <c r="AF121" s="221"/>
    </row>
    <row r="122" ht="18.0" customHeight="1">
      <c r="A122" s="10"/>
      <c r="B122" s="198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35"/>
      <c r="P122" s="237"/>
      <c r="Q122" s="237"/>
      <c r="R122" s="238" t="str">
        <f t="shared" si="22"/>
        <v/>
      </c>
      <c r="S122" s="238" t="str">
        <f t="shared" si="23"/>
        <v/>
      </c>
      <c r="T122" s="234"/>
      <c r="U122" s="10"/>
      <c r="V122" s="392"/>
      <c r="W122" s="129"/>
      <c r="X122" s="214"/>
      <c r="Y122" s="219"/>
      <c r="Z122" s="219"/>
      <c r="AA122" s="219"/>
      <c r="AB122" s="221"/>
      <c r="AC122" s="392"/>
      <c r="AD122" s="217"/>
      <c r="AE122" s="392"/>
      <c r="AF122" s="221"/>
    </row>
    <row r="123" ht="18.0" customHeight="1">
      <c r="A123" s="10"/>
      <c r="B123" s="198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35"/>
      <c r="P123" s="237"/>
      <c r="Q123" s="237"/>
      <c r="R123" s="238" t="str">
        <f t="shared" si="22"/>
        <v/>
      </c>
      <c r="S123" s="238" t="str">
        <f t="shared" si="23"/>
        <v/>
      </c>
      <c r="T123" s="234"/>
      <c r="U123" s="10"/>
      <c r="V123" s="392"/>
      <c r="W123" s="129"/>
      <c r="X123" s="214"/>
      <c r="Y123" s="219"/>
      <c r="Z123" s="219"/>
      <c r="AA123" s="219"/>
      <c r="AB123" s="221"/>
      <c r="AC123" s="392"/>
      <c r="AD123" s="217"/>
      <c r="AE123" s="392"/>
      <c r="AF123" s="221"/>
    </row>
    <row r="124" ht="18.0" customHeight="1">
      <c r="A124" s="10"/>
      <c r="B124" s="198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35"/>
      <c r="P124" s="237"/>
      <c r="Q124" s="237"/>
      <c r="R124" s="238" t="str">
        <f t="shared" si="22"/>
        <v/>
      </c>
      <c r="S124" s="238" t="str">
        <f t="shared" si="23"/>
        <v/>
      </c>
      <c r="T124" s="234"/>
      <c r="U124" s="10"/>
      <c r="V124" s="392"/>
      <c r="W124" s="129"/>
      <c r="X124" s="214"/>
      <c r="Y124" s="219"/>
      <c r="Z124" s="219"/>
      <c r="AA124" s="219"/>
      <c r="AB124" s="221"/>
      <c r="AC124" s="392"/>
      <c r="AD124" s="217"/>
      <c r="AE124" s="392"/>
      <c r="AF124" s="221"/>
    </row>
    <row r="125" ht="18.0" customHeight="1">
      <c r="A125" s="10"/>
      <c r="B125" s="198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35"/>
      <c r="P125" s="237"/>
      <c r="Q125" s="237"/>
      <c r="R125" s="238" t="str">
        <f t="shared" si="22"/>
        <v/>
      </c>
      <c r="S125" s="238" t="str">
        <f t="shared" si="23"/>
        <v/>
      </c>
      <c r="T125" s="234"/>
      <c r="U125" s="10"/>
      <c r="V125" s="392"/>
      <c r="W125" s="129"/>
      <c r="X125" s="214"/>
      <c r="Y125" s="219"/>
      <c r="Z125" s="219"/>
      <c r="AA125" s="219"/>
      <c r="AB125" s="221"/>
      <c r="AC125" s="392"/>
      <c r="AD125" s="217"/>
      <c r="AE125" s="392"/>
      <c r="AF125" s="221"/>
    </row>
    <row r="126" ht="18.0" customHeight="1">
      <c r="A126" s="10"/>
      <c r="B126" s="198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35"/>
      <c r="P126" s="237"/>
      <c r="Q126" s="237"/>
      <c r="R126" s="238" t="str">
        <f t="shared" si="22"/>
        <v/>
      </c>
      <c r="S126" s="238" t="str">
        <f t="shared" si="23"/>
        <v/>
      </c>
      <c r="T126" s="234"/>
      <c r="U126" s="10"/>
      <c r="V126" s="392"/>
      <c r="W126" s="129"/>
      <c r="X126" s="214"/>
      <c r="Y126" s="219"/>
      <c r="Z126" s="219"/>
      <c r="AA126" s="219"/>
      <c r="AB126" s="221"/>
      <c r="AC126" s="392"/>
      <c r="AD126" s="217"/>
      <c r="AE126" s="392"/>
      <c r="AF126" s="221"/>
    </row>
    <row r="127" ht="18.0" customHeight="1">
      <c r="A127" s="10"/>
      <c r="B127" s="198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35"/>
      <c r="P127" s="237"/>
      <c r="Q127" s="237"/>
      <c r="R127" s="238" t="str">
        <f t="shared" si="22"/>
        <v/>
      </c>
      <c r="S127" s="238" t="str">
        <f t="shared" si="23"/>
        <v/>
      </c>
      <c r="T127" s="234"/>
      <c r="U127" s="10"/>
      <c r="V127" s="392"/>
      <c r="W127" s="129"/>
      <c r="X127" s="214"/>
      <c r="Y127" s="219"/>
      <c r="Z127" s="219"/>
      <c r="AA127" s="219"/>
      <c r="AB127" s="221"/>
      <c r="AC127" s="392"/>
      <c r="AD127" s="217"/>
      <c r="AE127" s="392"/>
      <c r="AF127" s="221"/>
    </row>
    <row r="128" ht="18.0" customHeight="1">
      <c r="A128" s="10"/>
      <c r="B128" s="198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35"/>
      <c r="P128" s="237"/>
      <c r="Q128" s="237"/>
      <c r="R128" s="238" t="str">
        <f t="shared" si="22"/>
        <v/>
      </c>
      <c r="S128" s="238" t="str">
        <f t="shared" si="23"/>
        <v/>
      </c>
      <c r="T128" s="234"/>
      <c r="U128" s="10"/>
      <c r="V128" s="392"/>
      <c r="W128" s="129"/>
      <c r="X128" s="214"/>
      <c r="Y128" s="219"/>
      <c r="Z128" s="219"/>
      <c r="AA128" s="219"/>
      <c r="AB128" s="221"/>
      <c r="AC128" s="392"/>
      <c r="AD128" s="217"/>
      <c r="AE128" s="392"/>
      <c r="AF128" s="221"/>
    </row>
    <row r="129" ht="18.0" customHeight="1">
      <c r="A129" s="10"/>
      <c r="B129" s="198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35"/>
      <c r="P129" s="237"/>
      <c r="Q129" s="237"/>
      <c r="R129" s="238" t="str">
        <f t="shared" si="22"/>
        <v/>
      </c>
      <c r="S129" s="238" t="str">
        <f t="shared" si="23"/>
        <v/>
      </c>
      <c r="T129" s="234"/>
      <c r="U129" s="10"/>
      <c r="V129" s="392"/>
      <c r="W129" s="129"/>
      <c r="X129" s="214"/>
      <c r="Y129" s="219"/>
      <c r="Z129" s="219"/>
      <c r="AA129" s="219"/>
      <c r="AB129" s="221"/>
      <c r="AC129" s="392"/>
      <c r="AD129" s="217"/>
      <c r="AE129" s="392"/>
      <c r="AF129" s="221"/>
    </row>
    <row r="130" ht="18.0" customHeight="1">
      <c r="A130" s="10"/>
      <c r="B130" s="198"/>
      <c r="C130" s="77"/>
      <c r="D130" s="77"/>
      <c r="E130" s="199"/>
      <c r="F130" s="210"/>
      <c r="G130" s="200"/>
      <c r="H130" s="201"/>
      <c r="I130" s="129"/>
      <c r="J130" s="198"/>
      <c r="K130" s="77"/>
      <c r="L130" s="77"/>
      <c r="M130" s="77"/>
      <c r="N130" s="199"/>
      <c r="O130" s="235"/>
      <c r="P130" s="237"/>
      <c r="Q130" s="237"/>
      <c r="R130" s="238" t="str">
        <f t="shared" si="22"/>
        <v/>
      </c>
      <c r="S130" s="238" t="str">
        <f t="shared" si="23"/>
        <v/>
      </c>
      <c r="T130" s="234"/>
      <c r="U130" s="10"/>
      <c r="V130" s="392"/>
      <c r="W130" s="129"/>
      <c r="X130" s="214"/>
      <c r="Y130" s="219"/>
      <c r="Z130" s="219"/>
      <c r="AA130" s="219"/>
      <c r="AB130" s="221"/>
      <c r="AC130" s="392"/>
      <c r="AD130" s="217"/>
      <c r="AE130" s="392"/>
      <c r="AF130" s="217"/>
    </row>
    <row r="131" ht="18.0" customHeight="1">
      <c r="A131" s="10"/>
      <c r="B131" s="198"/>
      <c r="C131" s="77"/>
      <c r="D131" s="77"/>
      <c r="E131" s="199"/>
      <c r="F131" s="210"/>
      <c r="G131" s="200"/>
      <c r="H131" s="201"/>
      <c r="I131" s="129"/>
      <c r="J131" s="198"/>
      <c r="K131" s="77"/>
      <c r="L131" s="77"/>
      <c r="M131" s="77"/>
      <c r="N131" s="199"/>
      <c r="O131" s="235"/>
      <c r="P131" s="237"/>
      <c r="Q131" s="237"/>
      <c r="R131" s="238" t="str">
        <f t="shared" si="22"/>
        <v/>
      </c>
      <c r="S131" s="238" t="str">
        <f t="shared" si="23"/>
        <v/>
      </c>
      <c r="T131" s="234"/>
      <c r="U131" s="10"/>
      <c r="V131" s="392"/>
      <c r="W131" s="129"/>
      <c r="X131" s="214"/>
      <c r="Y131" s="219"/>
      <c r="Z131" s="219"/>
      <c r="AA131" s="219"/>
      <c r="AB131" s="221"/>
      <c r="AC131" s="392"/>
      <c r="AD131" s="217"/>
      <c r="AE131" s="392"/>
      <c r="AF131" s="217"/>
    </row>
    <row r="132" ht="18.0" customHeight="1">
      <c r="A132" s="10"/>
      <c r="B132" s="198"/>
      <c r="C132" s="77"/>
      <c r="D132" s="77"/>
      <c r="E132" s="199"/>
      <c r="F132" s="210"/>
      <c r="G132" s="200"/>
      <c r="H132" s="201"/>
      <c r="I132" s="129"/>
      <c r="J132" s="198"/>
      <c r="K132" s="77"/>
      <c r="L132" s="77"/>
      <c r="M132" s="77"/>
      <c r="N132" s="199"/>
      <c r="O132" s="235"/>
      <c r="P132" s="237"/>
      <c r="Q132" s="237"/>
      <c r="R132" s="238" t="str">
        <f t="shared" si="22"/>
        <v/>
      </c>
      <c r="S132" s="238" t="str">
        <f t="shared" si="23"/>
        <v/>
      </c>
      <c r="T132" s="234"/>
      <c r="U132" s="10"/>
      <c r="V132" s="392"/>
      <c r="W132" s="129"/>
      <c r="X132" s="214"/>
      <c r="Y132" s="219"/>
      <c r="Z132" s="219"/>
      <c r="AA132" s="219"/>
      <c r="AB132" s="221"/>
      <c r="AC132" s="392"/>
      <c r="AD132" s="217"/>
      <c r="AE132" s="392"/>
      <c r="AF132" s="217"/>
    </row>
    <row r="133" ht="18.0" customHeight="1">
      <c r="A133" s="10"/>
      <c r="B133" s="198"/>
      <c r="C133" s="77"/>
      <c r="D133" s="77"/>
      <c r="E133" s="199"/>
      <c r="F133" s="210"/>
      <c r="G133" s="200"/>
      <c r="H133" s="201"/>
      <c r="I133" s="129"/>
      <c r="J133" s="198"/>
      <c r="K133" s="77"/>
      <c r="L133" s="77"/>
      <c r="M133" s="77"/>
      <c r="N133" s="199"/>
      <c r="O133" s="235"/>
      <c r="P133" s="237"/>
      <c r="Q133" s="237"/>
      <c r="R133" s="238" t="str">
        <f t="shared" si="22"/>
        <v/>
      </c>
      <c r="S133" s="238" t="str">
        <f t="shared" si="23"/>
        <v/>
      </c>
      <c r="T133" s="234"/>
      <c r="U133" s="10"/>
      <c r="V133" s="392"/>
      <c r="W133" s="129"/>
      <c r="X133" s="214"/>
      <c r="Y133" s="219"/>
      <c r="Z133" s="219"/>
      <c r="AA133" s="219"/>
      <c r="AB133" s="221"/>
      <c r="AC133" s="392"/>
      <c r="AD133" s="217"/>
      <c r="AE133" s="392"/>
      <c r="AF133" s="217"/>
    </row>
    <row r="134" ht="18.0" customHeight="1">
      <c r="A134" s="10"/>
      <c r="B134" s="198"/>
      <c r="C134" s="77"/>
      <c r="D134" s="77"/>
      <c r="E134" s="199"/>
      <c r="F134" s="210"/>
      <c r="G134" s="200"/>
      <c r="H134" s="201"/>
      <c r="I134" s="129"/>
      <c r="J134" s="198"/>
      <c r="K134" s="77"/>
      <c r="L134" s="77"/>
      <c r="M134" s="77"/>
      <c r="N134" s="199"/>
      <c r="O134" s="235"/>
      <c r="P134" s="237"/>
      <c r="Q134" s="237"/>
      <c r="R134" s="238" t="str">
        <f t="shared" si="22"/>
        <v/>
      </c>
      <c r="S134" s="238" t="str">
        <f t="shared" si="23"/>
        <v/>
      </c>
      <c r="T134" s="234"/>
      <c r="U134" s="10"/>
      <c r="V134" s="392"/>
      <c r="W134" s="129"/>
      <c r="X134" s="214"/>
      <c r="Y134" s="219"/>
      <c r="Z134" s="219"/>
      <c r="AA134" s="219"/>
      <c r="AB134" s="221"/>
      <c r="AC134" s="392"/>
      <c r="AD134" s="217"/>
      <c r="AE134" s="392"/>
      <c r="AF134" s="217"/>
    </row>
    <row r="135" ht="18.0" customHeight="1">
      <c r="A135" s="10"/>
      <c r="B135" s="198"/>
      <c r="C135" s="77"/>
      <c r="D135" s="77"/>
      <c r="E135" s="199"/>
      <c r="F135" s="210"/>
      <c r="G135" s="200"/>
      <c r="H135" s="201"/>
      <c r="I135" s="129"/>
      <c r="J135" s="198"/>
      <c r="K135" s="77"/>
      <c r="L135" s="77"/>
      <c r="M135" s="77"/>
      <c r="N135" s="199"/>
      <c r="O135" s="235"/>
      <c r="P135" s="237"/>
      <c r="Q135" s="237"/>
      <c r="R135" s="238" t="str">
        <f t="shared" si="22"/>
        <v/>
      </c>
      <c r="S135" s="238" t="str">
        <f t="shared" si="23"/>
        <v/>
      </c>
      <c r="T135" s="234"/>
      <c r="U135" s="10"/>
      <c r="V135" s="392"/>
      <c r="W135" s="129"/>
      <c r="X135" s="214"/>
      <c r="Y135" s="219"/>
      <c r="Z135" s="219"/>
      <c r="AA135" s="219"/>
      <c r="AB135" s="221"/>
      <c r="AC135" s="392"/>
      <c r="AD135" s="217"/>
      <c r="AE135" s="392"/>
      <c r="AF135" s="217"/>
    </row>
    <row r="136" ht="18.0" customHeight="1">
      <c r="A136" s="10"/>
      <c r="B136" s="198"/>
      <c r="C136" s="77"/>
      <c r="D136" s="77"/>
      <c r="E136" s="199"/>
      <c r="F136" s="210"/>
      <c r="G136" s="200"/>
      <c r="H136" s="201"/>
      <c r="I136" s="129"/>
      <c r="J136" s="198"/>
      <c r="K136" s="77"/>
      <c r="L136" s="77"/>
      <c r="M136" s="77"/>
      <c r="N136" s="199"/>
      <c r="O136" s="235"/>
      <c r="P136" s="237"/>
      <c r="Q136" s="237"/>
      <c r="R136" s="238" t="str">
        <f t="shared" si="22"/>
        <v/>
      </c>
      <c r="S136" s="238" t="str">
        <f t="shared" si="23"/>
        <v/>
      </c>
      <c r="T136" s="234"/>
      <c r="U136" s="10"/>
      <c r="V136" s="392"/>
      <c r="W136" s="129"/>
      <c r="X136" s="214"/>
      <c r="Y136" s="219"/>
      <c r="Z136" s="219"/>
      <c r="AA136" s="219"/>
      <c r="AB136" s="221"/>
      <c r="AC136" s="392"/>
      <c r="AD136" s="217"/>
      <c r="AE136" s="392"/>
      <c r="AF136" s="217"/>
    </row>
    <row r="137" ht="18.0" customHeight="1">
      <c r="A137" s="10"/>
      <c r="B137" s="198"/>
      <c r="C137" s="77"/>
      <c r="D137" s="77"/>
      <c r="E137" s="199"/>
      <c r="F137" s="210"/>
      <c r="G137" s="200"/>
      <c r="H137" s="201"/>
      <c r="I137" s="129"/>
      <c r="J137" s="213"/>
      <c r="K137" s="77"/>
      <c r="L137" s="77"/>
      <c r="M137" s="77"/>
      <c r="N137" s="199"/>
      <c r="O137" s="235"/>
      <c r="P137" s="237"/>
      <c r="Q137" s="237"/>
      <c r="R137" s="238" t="str">
        <f t="shared" si="22"/>
        <v/>
      </c>
      <c r="S137" s="238" t="str">
        <f t="shared" si="23"/>
        <v/>
      </c>
      <c r="T137" s="234"/>
      <c r="U137" s="10"/>
      <c r="V137" s="392"/>
      <c r="W137" s="129"/>
      <c r="X137" s="214"/>
      <c r="Y137" s="219"/>
      <c r="Z137" s="219"/>
      <c r="AA137" s="219"/>
      <c r="AB137" s="221"/>
      <c r="AC137" s="392"/>
      <c r="AD137" s="217"/>
      <c r="AE137" s="392"/>
      <c r="AF137" s="217"/>
    </row>
    <row r="138" ht="18.0" customHeight="1">
      <c r="A138" s="10"/>
      <c r="B138" s="198"/>
      <c r="C138" s="77"/>
      <c r="D138" s="77"/>
      <c r="E138" s="199"/>
      <c r="F138" s="210"/>
      <c r="G138" s="200"/>
      <c r="H138" s="201"/>
      <c r="I138" s="129"/>
      <c r="J138" s="213"/>
      <c r="K138" s="77"/>
      <c r="L138" s="77"/>
      <c r="M138" s="77"/>
      <c r="N138" s="199"/>
      <c r="O138" s="235"/>
      <c r="P138" s="237"/>
      <c r="Q138" s="237"/>
      <c r="R138" s="238" t="str">
        <f t="shared" si="22"/>
        <v/>
      </c>
      <c r="S138" s="238" t="str">
        <f t="shared" si="23"/>
        <v/>
      </c>
      <c r="T138" s="234"/>
      <c r="U138" s="10"/>
      <c r="V138" s="392"/>
      <c r="W138" s="129"/>
      <c r="X138" s="214"/>
      <c r="Y138" s="219"/>
      <c r="Z138" s="219"/>
      <c r="AA138" s="219"/>
      <c r="AB138" s="221"/>
      <c r="AC138" s="392"/>
      <c r="AD138" s="217"/>
      <c r="AE138" s="392"/>
      <c r="AF138" s="217"/>
    </row>
    <row r="139" ht="18.0" customHeight="1">
      <c r="A139" s="10"/>
      <c r="B139" s="198"/>
      <c r="C139" s="77"/>
      <c r="D139" s="77"/>
      <c r="E139" s="199"/>
      <c r="F139" s="210"/>
      <c r="G139" s="200"/>
      <c r="H139" s="201"/>
      <c r="I139" s="129"/>
      <c r="J139" s="213"/>
      <c r="K139" s="77"/>
      <c r="L139" s="77"/>
      <c r="M139" s="77"/>
      <c r="N139" s="199"/>
      <c r="O139" s="235"/>
      <c r="P139" s="237"/>
      <c r="Q139" s="237"/>
      <c r="R139" s="238" t="str">
        <f t="shared" si="22"/>
        <v/>
      </c>
      <c r="S139" s="238" t="str">
        <f t="shared" si="23"/>
        <v/>
      </c>
      <c r="T139" s="234"/>
      <c r="U139" s="10"/>
      <c r="V139" s="392"/>
      <c r="W139" s="129"/>
      <c r="X139" s="214"/>
      <c r="Y139" s="219"/>
      <c r="Z139" s="219"/>
      <c r="AA139" s="219"/>
      <c r="AB139" s="221"/>
      <c r="AC139" s="392"/>
      <c r="AD139" s="217"/>
      <c r="AE139" s="392"/>
      <c r="AF139" s="217"/>
    </row>
    <row r="140" ht="18.0" customHeight="1">
      <c r="A140" s="10"/>
      <c r="B140" s="198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35"/>
      <c r="P140" s="237"/>
      <c r="Q140" s="237"/>
      <c r="R140" s="238" t="str">
        <f t="shared" si="22"/>
        <v/>
      </c>
      <c r="S140" s="238" t="str">
        <f t="shared" si="23"/>
        <v/>
      </c>
      <c r="T140" s="234"/>
      <c r="U140" s="10"/>
      <c r="V140" s="392"/>
      <c r="W140" s="129"/>
      <c r="X140" s="214"/>
      <c r="Y140" s="219"/>
      <c r="Z140" s="219"/>
      <c r="AA140" s="219"/>
      <c r="AB140" s="221"/>
      <c r="AC140" s="392"/>
      <c r="AD140" s="217"/>
      <c r="AE140" s="392"/>
      <c r="AF140" s="217"/>
    </row>
    <row r="141" ht="18.0" customHeight="1">
      <c r="A141" s="10"/>
      <c r="B141" s="198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35"/>
      <c r="P141" s="237"/>
      <c r="Q141" s="237"/>
      <c r="R141" s="238" t="str">
        <f t="shared" si="22"/>
        <v/>
      </c>
      <c r="S141" s="238" t="str">
        <f t="shared" si="23"/>
        <v/>
      </c>
      <c r="T141" s="234"/>
      <c r="U141" s="10"/>
      <c r="V141" s="392"/>
      <c r="W141" s="129"/>
      <c r="X141" s="214"/>
      <c r="Y141" s="219"/>
      <c r="Z141" s="219"/>
      <c r="AA141" s="219"/>
      <c r="AB141" s="221"/>
      <c r="AC141" s="392"/>
      <c r="AD141" s="217"/>
      <c r="AE141" s="392"/>
      <c r="AF141" s="217"/>
    </row>
    <row r="142" ht="18.0" customHeight="1">
      <c r="A142" s="10"/>
      <c r="B142" s="198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35"/>
      <c r="P142" s="237"/>
      <c r="Q142" s="237"/>
      <c r="R142" s="238" t="str">
        <f t="shared" si="22"/>
        <v/>
      </c>
      <c r="S142" s="238" t="str">
        <f t="shared" si="23"/>
        <v/>
      </c>
      <c r="T142" s="234"/>
      <c r="U142" s="10"/>
      <c r="V142" s="392"/>
      <c r="W142" s="129"/>
      <c r="X142" s="214"/>
      <c r="Y142" s="219"/>
      <c r="Z142" s="219"/>
      <c r="AA142" s="219"/>
      <c r="AB142" s="221"/>
      <c r="AC142" s="392"/>
      <c r="AD142" s="217"/>
      <c r="AE142" s="392"/>
      <c r="AF142" s="217"/>
    </row>
    <row r="143" ht="18.0" customHeight="1">
      <c r="A143" s="10"/>
      <c r="B143" s="198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35"/>
      <c r="P143" s="237"/>
      <c r="Q143" s="237"/>
      <c r="R143" s="238" t="str">
        <f t="shared" si="22"/>
        <v/>
      </c>
      <c r="S143" s="238" t="str">
        <f t="shared" si="23"/>
        <v/>
      </c>
      <c r="T143" s="234"/>
      <c r="U143" s="10"/>
      <c r="V143" s="392"/>
      <c r="W143" s="129"/>
      <c r="X143" s="214"/>
      <c r="Y143" s="219"/>
      <c r="Z143" s="219"/>
      <c r="AA143" s="219"/>
      <c r="AB143" s="221"/>
      <c r="AC143" s="392"/>
      <c r="AD143" s="217"/>
      <c r="AE143" s="392"/>
      <c r="AF143" s="217"/>
    </row>
    <row r="144" ht="18.0" customHeight="1">
      <c r="A144" s="10"/>
      <c r="B144" s="198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35"/>
      <c r="P144" s="237"/>
      <c r="Q144" s="237"/>
      <c r="R144" s="238" t="str">
        <f t="shared" si="22"/>
        <v/>
      </c>
      <c r="S144" s="238" t="str">
        <f t="shared" si="23"/>
        <v/>
      </c>
      <c r="T144" s="234"/>
      <c r="U144" s="10"/>
      <c r="V144" s="392"/>
      <c r="W144" s="129"/>
      <c r="X144" s="214"/>
      <c r="Y144" s="219"/>
      <c r="Z144" s="219"/>
      <c r="AA144" s="219"/>
      <c r="AB144" s="221"/>
      <c r="AC144" s="392"/>
      <c r="AD144" s="217"/>
      <c r="AE144" s="392"/>
      <c r="AF144" s="217"/>
    </row>
    <row r="145" ht="18.0" customHeight="1">
      <c r="A145" s="10"/>
      <c r="B145" s="198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35"/>
      <c r="P145" s="237"/>
      <c r="Q145" s="237"/>
      <c r="R145" s="238" t="str">
        <f t="shared" si="22"/>
        <v/>
      </c>
      <c r="S145" s="238" t="str">
        <f t="shared" si="23"/>
        <v/>
      </c>
      <c r="T145" s="325"/>
      <c r="U145" s="10"/>
      <c r="V145" s="392"/>
      <c r="W145" s="129"/>
      <c r="X145" s="214"/>
      <c r="Y145" s="219"/>
      <c r="Z145" s="219"/>
      <c r="AA145" s="219"/>
      <c r="AB145" s="221"/>
      <c r="AC145" s="392"/>
      <c r="AD145" s="217"/>
      <c r="AE145" s="392"/>
      <c r="AF145" s="217"/>
    </row>
    <row r="146" ht="18.0" customHeight="1">
      <c r="A146" s="10"/>
      <c r="B146" s="253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35"/>
      <c r="P146" s="237"/>
      <c r="Q146" s="237"/>
      <c r="R146" s="238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10"/>
      <c r="AA146" s="10"/>
      <c r="AB146" s="255"/>
      <c r="AC146" s="10"/>
      <c r="AD146" s="10"/>
      <c r="AE146" s="10"/>
      <c r="AF146" s="10"/>
    </row>
    <row r="147" ht="18.0" customHeight="1">
      <c r="A147" s="10"/>
      <c r="B147" s="198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35"/>
      <c r="P147" s="237"/>
      <c r="Q147" s="237"/>
      <c r="R147" s="238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8.0" customHeight="1">
      <c r="A148" s="10"/>
      <c r="B148" s="198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35"/>
      <c r="P148" s="237"/>
      <c r="Q148" s="237"/>
      <c r="R148" s="238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8.0" customHeight="1">
      <c r="A149" s="10"/>
      <c r="B149" s="198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35"/>
      <c r="P149" s="237"/>
      <c r="Q149" s="237"/>
      <c r="R149" s="238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8.0" customHeight="1">
      <c r="A150" s="10"/>
      <c r="B150" s="198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35"/>
      <c r="P150" s="237"/>
      <c r="Q150" s="237"/>
      <c r="R150" s="238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8.0" customHeight="1">
      <c r="A151" s="10"/>
      <c r="B151" s="198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35"/>
      <c r="P151" s="237"/>
      <c r="Q151" s="237"/>
      <c r="R151" s="238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8.0" customHeight="1">
      <c r="A152" s="10"/>
      <c r="B152" s="198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35"/>
      <c r="P152" s="237"/>
      <c r="Q152" s="237"/>
      <c r="R152" s="238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8.0" customHeight="1">
      <c r="A153" s="10"/>
      <c r="B153" s="198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35"/>
      <c r="P153" s="237"/>
      <c r="Q153" s="237"/>
      <c r="R153" s="238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8.0" customHeight="1">
      <c r="A154" s="10"/>
      <c r="B154" s="198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35"/>
      <c r="P154" s="237"/>
      <c r="Q154" s="237"/>
      <c r="R154" s="238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8.0" customHeight="1">
      <c r="A155" s="10"/>
      <c r="B155" s="198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35"/>
      <c r="P155" s="237"/>
      <c r="Q155" s="237"/>
      <c r="R155" s="238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8.0" customHeight="1">
      <c r="A156" s="10"/>
      <c r="B156" s="198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35"/>
      <c r="P156" s="237"/>
      <c r="Q156" s="237"/>
      <c r="R156" s="238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8.0" customHeight="1">
      <c r="A157" s="10"/>
      <c r="B157" s="198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35"/>
      <c r="P157" s="237"/>
      <c r="Q157" s="237"/>
      <c r="R157" s="238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8.0" customHeight="1">
      <c r="A158" s="10"/>
      <c r="B158" s="198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35"/>
      <c r="P158" s="237"/>
      <c r="Q158" s="237"/>
      <c r="R158" s="238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8.0" customHeight="1">
      <c r="A159" s="10"/>
      <c r="B159" s="198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35"/>
      <c r="P159" s="237"/>
      <c r="Q159" s="237"/>
      <c r="R159" s="238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8.0" customHeight="1">
      <c r="A160" s="10"/>
      <c r="B160" s="198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35"/>
      <c r="P160" s="237"/>
      <c r="Q160" s="237"/>
      <c r="R160" s="238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8.0" customHeight="1">
      <c r="A161" s="10"/>
      <c r="B161" s="198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35"/>
      <c r="P161" s="237"/>
      <c r="Q161" s="237"/>
      <c r="R161" s="238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8.0" customHeight="1">
      <c r="A162" s="10"/>
      <c r="B162" s="198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35"/>
      <c r="P162" s="237"/>
      <c r="Q162" s="237"/>
      <c r="R162" s="238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8.0" customHeight="1">
      <c r="A163" s="10"/>
      <c r="B163" s="198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35"/>
      <c r="P163" s="237"/>
      <c r="Q163" s="237"/>
      <c r="R163" s="238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8.0" customHeight="1">
      <c r="A164" s="10"/>
      <c r="B164" s="198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35"/>
      <c r="P164" s="237"/>
      <c r="Q164" s="237"/>
      <c r="R164" s="238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8.0" customHeight="1">
      <c r="A165" s="10"/>
      <c r="B165" s="198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35"/>
      <c r="P165" s="237"/>
      <c r="Q165" s="237"/>
      <c r="R165" s="238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8.0" customHeight="1">
      <c r="A166" s="10"/>
      <c r="B166" s="198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35"/>
      <c r="P166" s="237"/>
      <c r="Q166" s="237"/>
      <c r="R166" s="238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8.0" customHeight="1">
      <c r="A167" s="10"/>
      <c r="B167" s="198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35"/>
      <c r="P167" s="237"/>
      <c r="Q167" s="237"/>
      <c r="R167" s="238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8.0" customHeight="1">
      <c r="A168" s="10"/>
      <c r="B168" s="198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35"/>
      <c r="P168" s="237"/>
      <c r="Q168" s="237"/>
      <c r="R168" s="238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8.0" customHeight="1">
      <c r="A169" s="10"/>
      <c r="B169" s="198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35"/>
      <c r="P169" s="237"/>
      <c r="Q169" s="237"/>
      <c r="R169" s="238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8.0" customHeight="1">
      <c r="A170" s="10"/>
      <c r="B170" s="198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35"/>
      <c r="P170" s="237"/>
      <c r="Q170" s="237"/>
      <c r="R170" s="238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8.0" customHeight="1">
      <c r="A171" s="10"/>
      <c r="B171" s="198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35"/>
      <c r="P171" s="237"/>
      <c r="Q171" s="237"/>
      <c r="R171" s="238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8.0" customHeight="1">
      <c r="A172" s="10"/>
      <c r="B172" s="198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35"/>
      <c r="P172" s="237"/>
      <c r="Q172" s="237"/>
      <c r="R172" s="238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8.0" customHeight="1">
      <c r="A173" s="10"/>
      <c r="B173" s="198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35"/>
      <c r="P173" s="237"/>
      <c r="Q173" s="237"/>
      <c r="R173" s="238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8.0" customHeight="1">
      <c r="A174" s="10"/>
      <c r="B174" s="198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35"/>
      <c r="P174" s="237"/>
      <c r="Q174" s="237"/>
      <c r="R174" s="238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8.0" customHeight="1">
      <c r="A175" s="10"/>
      <c r="B175" s="198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35"/>
      <c r="P175" s="237"/>
      <c r="Q175" s="237"/>
      <c r="R175" s="238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8.0" customHeight="1">
      <c r="A176" s="10"/>
      <c r="B176" s="198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35"/>
      <c r="P176" s="237"/>
      <c r="Q176" s="237"/>
      <c r="R176" s="238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8.0" customHeight="1">
      <c r="A177" s="10"/>
      <c r="B177" s="198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35"/>
      <c r="P177" s="237"/>
      <c r="Q177" s="237"/>
      <c r="R177" s="238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8.0" customHeight="1">
      <c r="A178" s="10"/>
      <c r="B178" s="198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35"/>
      <c r="P178" s="237"/>
      <c r="Q178" s="237"/>
      <c r="R178" s="238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8.0" customHeight="1">
      <c r="A179" s="10"/>
      <c r="B179" s="198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35"/>
      <c r="P179" s="237"/>
      <c r="Q179" s="237"/>
      <c r="R179" s="238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8.0" customHeight="1">
      <c r="A180" s="10"/>
      <c r="B180" s="198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35"/>
      <c r="P180" s="237"/>
      <c r="Q180" s="237"/>
      <c r="R180" s="238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8.0" customHeight="1">
      <c r="A181" s="10"/>
      <c r="B181" s="198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35"/>
      <c r="P181" s="237"/>
      <c r="Q181" s="237"/>
      <c r="R181" s="238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8.0" customHeight="1">
      <c r="A182" s="10"/>
      <c r="B182" s="198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35"/>
      <c r="P182" s="237"/>
      <c r="Q182" s="237"/>
      <c r="R182" s="238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8.0" customHeight="1">
      <c r="A183" s="10"/>
      <c r="B183" s="198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35"/>
      <c r="P183" s="237"/>
      <c r="Q183" s="237"/>
      <c r="R183" s="238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8.0" customHeight="1">
      <c r="A184" s="10"/>
      <c r="B184" s="198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35"/>
      <c r="P184" s="237"/>
      <c r="Q184" s="237"/>
      <c r="R184" s="238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8.0" customHeight="1">
      <c r="A185" s="10"/>
      <c r="B185" s="198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35"/>
      <c r="P185" s="237"/>
      <c r="Q185" s="237"/>
      <c r="R185" s="238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8.0" customHeight="1">
      <c r="A186" s="10"/>
      <c r="B186" s="198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35"/>
      <c r="P186" s="237"/>
      <c r="Q186" s="237"/>
      <c r="R186" s="238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8.0" customHeight="1">
      <c r="A187" s="10"/>
      <c r="B187" s="198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35"/>
      <c r="P187" s="237"/>
      <c r="Q187" s="237"/>
      <c r="R187" s="238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8.0" customHeight="1">
      <c r="A188" s="10"/>
      <c r="B188" s="198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35"/>
      <c r="P188" s="237"/>
      <c r="Q188" s="237"/>
      <c r="R188" s="238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8.0" customHeight="1">
      <c r="A189" s="10"/>
      <c r="B189" s="198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35"/>
      <c r="P189" s="237"/>
      <c r="Q189" s="237"/>
      <c r="R189" s="238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8.0" customHeight="1">
      <c r="A190" s="10"/>
      <c r="B190" s="198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35"/>
      <c r="P190" s="237"/>
      <c r="Q190" s="237"/>
      <c r="R190" s="238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8.0" customHeight="1">
      <c r="A191" s="10"/>
      <c r="B191" s="198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35"/>
      <c r="P191" s="237"/>
      <c r="Q191" s="237"/>
      <c r="R191" s="238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8.0" customHeight="1">
      <c r="A192" s="10"/>
      <c r="B192" s="198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35"/>
      <c r="P192" s="237"/>
      <c r="Q192" s="237"/>
      <c r="R192" s="238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8.0" customHeight="1">
      <c r="A193" s="10"/>
      <c r="B193" s="198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35"/>
      <c r="P193" s="237"/>
      <c r="Q193" s="237"/>
      <c r="R193" s="238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8.0" customHeight="1">
      <c r="A194" s="10"/>
      <c r="B194" s="198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35"/>
      <c r="P194" s="237"/>
      <c r="Q194" s="237"/>
      <c r="R194" s="238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8.0" customHeight="1">
      <c r="A195" s="10"/>
      <c r="B195" s="198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35"/>
      <c r="P195" s="237"/>
      <c r="Q195" s="237"/>
      <c r="R195" s="238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8.0" customHeight="1">
      <c r="A196" s="10"/>
      <c r="B196" s="198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35"/>
      <c r="P196" s="237"/>
      <c r="Q196" s="237"/>
      <c r="R196" s="238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8.0" customHeight="1">
      <c r="A197" s="10"/>
      <c r="B197" s="198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35"/>
      <c r="P197" s="237"/>
      <c r="Q197" s="237"/>
      <c r="R197" s="238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8.0" customHeight="1">
      <c r="A198" s="10"/>
      <c r="B198" s="198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35"/>
      <c r="P198" s="237"/>
      <c r="Q198" s="237"/>
      <c r="R198" s="238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8.0" customHeight="1">
      <c r="A199" s="10"/>
      <c r="B199" s="198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35"/>
      <c r="P199" s="237"/>
      <c r="Q199" s="237"/>
      <c r="R199" s="238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8.0" customHeight="1">
      <c r="A200" s="10"/>
      <c r="B200" s="198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35"/>
      <c r="P200" s="237"/>
      <c r="Q200" s="237"/>
      <c r="R200" s="238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8.0" customHeight="1">
      <c r="A201" s="10"/>
      <c r="B201" s="198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35"/>
      <c r="P201" s="237"/>
      <c r="Q201" s="237"/>
      <c r="R201" s="238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8.0" customHeight="1">
      <c r="A202" s="10"/>
      <c r="B202" s="198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35"/>
      <c r="P202" s="237"/>
      <c r="Q202" s="237"/>
      <c r="R202" s="238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8.0" customHeight="1">
      <c r="A203" s="10"/>
      <c r="B203" s="198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35"/>
      <c r="P203" s="237"/>
      <c r="Q203" s="237"/>
      <c r="R203" s="238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8.0" customHeight="1">
      <c r="A204" s="10"/>
      <c r="B204" s="198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35"/>
      <c r="P204" s="237"/>
      <c r="Q204" s="237"/>
      <c r="R204" s="238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8.0" customHeight="1">
      <c r="A205" s="10"/>
      <c r="B205" s="198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35"/>
      <c r="P205" s="237"/>
      <c r="Q205" s="237"/>
      <c r="R205" s="238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8.0" customHeight="1">
      <c r="A206" s="10"/>
      <c r="B206" s="198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35"/>
      <c r="P206" s="237"/>
      <c r="Q206" s="237"/>
      <c r="R206" s="238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8.0" customHeight="1">
      <c r="A207" s="10"/>
      <c r="B207" s="198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35"/>
      <c r="P207" s="237"/>
      <c r="Q207" s="237"/>
      <c r="R207" s="238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8.0" customHeight="1">
      <c r="A208" s="10"/>
      <c r="B208" s="198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35"/>
      <c r="P208" s="237"/>
      <c r="Q208" s="237"/>
      <c r="R208" s="238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8.0" customHeight="1">
      <c r="A209" s="10"/>
      <c r="B209" s="198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35"/>
      <c r="P209" s="237"/>
      <c r="Q209" s="237"/>
      <c r="R209" s="238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8.0" customHeight="1">
      <c r="A210" s="10"/>
      <c r="B210" s="198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35"/>
      <c r="P210" s="237"/>
      <c r="Q210" s="237"/>
      <c r="R210" s="238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8.0" customHeight="1">
      <c r="A211" s="10"/>
      <c r="B211" s="198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35"/>
      <c r="P211" s="237"/>
      <c r="Q211" s="237"/>
      <c r="R211" s="238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8.0" customHeight="1">
      <c r="A212" s="10"/>
      <c r="B212" s="198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35"/>
      <c r="P212" s="237"/>
      <c r="Q212" s="237"/>
      <c r="R212" s="238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8.0" customHeight="1">
      <c r="A213" s="10"/>
      <c r="B213" s="198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35"/>
      <c r="P213" s="237"/>
      <c r="Q213" s="237"/>
      <c r="R213" s="238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8.0" customHeight="1">
      <c r="A214" s="10"/>
      <c r="B214" s="198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35"/>
      <c r="P214" s="237"/>
      <c r="Q214" s="237"/>
      <c r="R214" s="238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8.0" customHeight="1">
      <c r="A215" s="10"/>
      <c r="B215" s="198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35"/>
      <c r="P215" s="237"/>
      <c r="Q215" s="237"/>
      <c r="R215" s="238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8.0" customHeight="1">
      <c r="A216" s="10"/>
      <c r="B216" s="198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35"/>
      <c r="P216" s="237"/>
      <c r="Q216" s="237"/>
      <c r="R216" s="238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8.0" customHeight="1">
      <c r="A217" s="10"/>
      <c r="B217" s="198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35"/>
      <c r="P217" s="237"/>
      <c r="Q217" s="23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8.0" customHeight="1">
      <c r="A218" s="10"/>
      <c r="B218" s="198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35"/>
      <c r="P218" s="237"/>
      <c r="Q218" s="23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8.0" customHeight="1">
      <c r="A219" s="10"/>
      <c r="B219" s="198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35"/>
      <c r="P219" s="237"/>
      <c r="Q219" s="23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8.0" customHeight="1">
      <c r="A220" s="10"/>
      <c r="B220" s="198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35"/>
      <c r="P220" s="237"/>
      <c r="Q220" s="23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8.0" customHeight="1">
      <c r="A221" s="10"/>
      <c r="B221" s="198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35"/>
      <c r="P221" s="237"/>
      <c r="Q221" s="23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8.0" customHeight="1">
      <c r="A222" s="10"/>
      <c r="B222" s="198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35"/>
      <c r="P222" s="237"/>
      <c r="Q222" s="23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8.0" customHeight="1">
      <c r="A223" s="10"/>
      <c r="B223" s="198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35"/>
      <c r="P223" s="237"/>
      <c r="Q223" s="23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8.0" customHeight="1">
      <c r="A224" s="10"/>
      <c r="B224" s="198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35"/>
      <c r="P224" s="237"/>
      <c r="Q224" s="23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8.0" customHeight="1">
      <c r="A225" s="10"/>
      <c r="B225" s="198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35"/>
      <c r="P225" s="237"/>
      <c r="Q225" s="23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8.0" customHeight="1">
      <c r="A226" s="10"/>
      <c r="B226" s="198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35"/>
      <c r="P226" s="237"/>
      <c r="Q226" s="23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8.0" customHeight="1">
      <c r="A227" s="10"/>
      <c r="B227" s="198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35"/>
      <c r="P227" s="237"/>
      <c r="Q227" s="23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8.0" customHeight="1">
      <c r="A228" s="10"/>
      <c r="B228" s="198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35"/>
      <c r="P228" s="237"/>
      <c r="Q228" s="23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8.0" customHeight="1">
      <c r="A229" s="10"/>
      <c r="B229" s="198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35"/>
      <c r="P229" s="237"/>
      <c r="Q229" s="23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8.0" customHeight="1">
      <c r="A230" s="10"/>
      <c r="B230" s="198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35"/>
      <c r="P230" s="237"/>
      <c r="Q230" s="23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8.0" customHeight="1">
      <c r="A231" s="10"/>
      <c r="B231" s="198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35"/>
      <c r="P231" s="237"/>
      <c r="Q231" s="23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8.0" customHeight="1">
      <c r="A232" s="10"/>
      <c r="B232" s="198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35"/>
      <c r="P232" s="237"/>
      <c r="Q232" s="23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8.0" customHeight="1">
      <c r="A233" s="10"/>
      <c r="B233" s="198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35"/>
      <c r="P233" s="237"/>
      <c r="Q233" s="23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8.0" customHeight="1">
      <c r="A234" s="10"/>
      <c r="B234" s="198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35"/>
      <c r="P234" s="237"/>
      <c r="Q234" s="23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8.0" customHeight="1">
      <c r="A235" s="10"/>
      <c r="B235" s="198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35"/>
      <c r="P235" s="237"/>
      <c r="Q235" s="23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8.0" customHeight="1">
      <c r="A236" s="10"/>
      <c r="B236" s="198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35"/>
      <c r="P236" s="237"/>
      <c r="Q236" s="23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8.0" customHeight="1">
      <c r="A237" s="10"/>
      <c r="B237" s="198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35"/>
      <c r="P237" s="237"/>
      <c r="Q237" s="23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8.0" customHeight="1">
      <c r="A238" s="10"/>
      <c r="B238" s="198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35"/>
      <c r="P238" s="237"/>
      <c r="Q238" s="23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8.0" customHeight="1">
      <c r="A239" s="10"/>
      <c r="B239" s="198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35"/>
      <c r="P239" s="237"/>
      <c r="Q239" s="23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8.0" customHeight="1">
      <c r="A240" s="10"/>
      <c r="B240" s="198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35"/>
      <c r="P240" s="237"/>
      <c r="Q240" s="23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8.0" customHeight="1">
      <c r="A241" s="10"/>
      <c r="B241" s="198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35"/>
      <c r="P241" s="237"/>
      <c r="Q241" s="23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8.0" customHeight="1">
      <c r="A242" s="10"/>
      <c r="B242" s="198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35"/>
      <c r="P242" s="237"/>
      <c r="Q242" s="23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8.0" customHeight="1">
      <c r="A243" s="10"/>
      <c r="B243" s="198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35"/>
      <c r="P243" s="237"/>
      <c r="Q243" s="23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8.0" customHeight="1">
      <c r="A244" s="10"/>
      <c r="B244" s="198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35"/>
      <c r="P244" s="237"/>
      <c r="Q244" s="23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8.0" customHeight="1">
      <c r="A245" s="10"/>
      <c r="B245" s="198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35"/>
      <c r="P245" s="237"/>
      <c r="Q245" s="23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8.0" customHeight="1">
      <c r="A246" s="10"/>
      <c r="B246" s="198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35"/>
      <c r="P246" s="237"/>
      <c r="Q246" s="23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8.0" customHeight="1">
      <c r="A247" s="10"/>
      <c r="B247" s="198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35"/>
      <c r="P247" s="237"/>
      <c r="Q247" s="23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8.0" customHeight="1">
      <c r="A248" s="10"/>
      <c r="B248" s="198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35"/>
      <c r="P248" s="237"/>
      <c r="Q248" s="23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8.0" customHeight="1">
      <c r="A249" s="10"/>
      <c r="B249" s="198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35"/>
      <c r="P249" s="237"/>
      <c r="Q249" s="23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8.0" customHeight="1">
      <c r="A250" s="10"/>
      <c r="B250" s="198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35"/>
      <c r="P250" s="237"/>
      <c r="Q250" s="23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8.0" customHeight="1">
      <c r="A251" s="10"/>
      <c r="B251" s="198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35"/>
      <c r="P251" s="237"/>
      <c r="Q251" s="23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8.0" customHeight="1">
      <c r="A252" s="10"/>
      <c r="B252" s="198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35"/>
      <c r="P252" s="237"/>
      <c r="Q252" s="23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8.0" customHeight="1">
      <c r="A253" s="10"/>
      <c r="B253" s="198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35"/>
      <c r="P253" s="237"/>
      <c r="Q253" s="23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8.0" customHeight="1">
      <c r="A254" s="10"/>
      <c r="B254" s="198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35"/>
      <c r="P254" s="237"/>
      <c r="Q254" s="23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8.0" customHeight="1">
      <c r="A255" s="10"/>
      <c r="B255" s="198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35"/>
      <c r="P255" s="237"/>
      <c r="Q255" s="23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8.0" customHeight="1">
      <c r="A256" s="10"/>
      <c r="B256" s="198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35"/>
      <c r="P256" s="237"/>
      <c r="Q256" s="23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8.0" customHeight="1">
      <c r="A257" s="10"/>
      <c r="B257" s="198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35"/>
      <c r="P257" s="237"/>
      <c r="Q257" s="23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8.0" customHeight="1">
      <c r="A258" s="10"/>
      <c r="B258" s="198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35"/>
      <c r="P258" s="237"/>
      <c r="Q258" s="23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8.0" customHeight="1">
      <c r="A259" s="10"/>
      <c r="B259" s="198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35"/>
      <c r="P259" s="237"/>
      <c r="Q259" s="23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8.0" customHeight="1">
      <c r="A260" s="10"/>
      <c r="B260" s="198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35"/>
      <c r="P260" s="237"/>
      <c r="Q260" s="23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8.0" customHeight="1">
      <c r="A261" s="10"/>
      <c r="B261" s="198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35"/>
      <c r="P261" s="237"/>
      <c r="Q261" s="23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8.0" customHeight="1">
      <c r="A262" s="10"/>
      <c r="B262" s="198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35"/>
      <c r="P262" s="237"/>
      <c r="Q262" s="23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8.0" customHeight="1">
      <c r="A263" s="10"/>
      <c r="B263" s="198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35"/>
      <c r="P263" s="237"/>
      <c r="Q263" s="23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8.0" customHeight="1">
      <c r="A264" s="10"/>
      <c r="B264" s="198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35"/>
      <c r="P264" s="237"/>
      <c r="Q264" s="23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8.0" customHeight="1">
      <c r="A265" s="10"/>
      <c r="B265" s="198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35"/>
      <c r="P265" s="237"/>
      <c r="Q265" s="23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8.0" customHeight="1">
      <c r="A266" s="10"/>
      <c r="B266" s="198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35"/>
      <c r="P266" s="237"/>
      <c r="Q266" s="23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8.0" customHeight="1">
      <c r="A267" s="10"/>
      <c r="B267" s="198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35"/>
      <c r="P267" s="237"/>
      <c r="Q267" s="23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8.0" customHeight="1">
      <c r="A268" s="10"/>
      <c r="B268" s="198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35"/>
      <c r="P268" s="237"/>
      <c r="Q268" s="23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8.0" customHeight="1">
      <c r="A269" s="10"/>
      <c r="B269" s="198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35"/>
      <c r="P269" s="237"/>
      <c r="Q269" s="23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8.0" customHeight="1">
      <c r="A270" s="10"/>
      <c r="B270" s="198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35"/>
      <c r="P270" s="237"/>
      <c r="Q270" s="23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8.0" customHeight="1">
      <c r="A271" s="10"/>
      <c r="B271" s="198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35"/>
      <c r="P271" s="237"/>
      <c r="Q271" s="23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8.0" customHeight="1">
      <c r="A272" s="10"/>
      <c r="B272" s="198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35"/>
      <c r="P272" s="237"/>
      <c r="Q272" s="23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8.0" customHeight="1">
      <c r="A273" s="10"/>
      <c r="B273" s="198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35"/>
      <c r="P273" s="237"/>
      <c r="Q273" s="23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8.0" customHeight="1">
      <c r="A274" s="10"/>
      <c r="B274" s="198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35"/>
      <c r="P274" s="237"/>
      <c r="Q274" s="23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8.0" customHeight="1">
      <c r="A275" s="10"/>
      <c r="B275" s="198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35"/>
      <c r="P275" s="237"/>
      <c r="Q275" s="23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8.0" customHeight="1">
      <c r="A276" s="10"/>
      <c r="B276" s="198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35"/>
      <c r="P276" s="237"/>
      <c r="Q276" s="23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8.0" customHeight="1">
      <c r="A277" s="10"/>
      <c r="B277" s="198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35"/>
      <c r="P277" s="237"/>
      <c r="Q277" s="23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8.0" customHeight="1">
      <c r="A278" s="10"/>
      <c r="B278" s="198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35"/>
      <c r="P278" s="237"/>
      <c r="Q278" s="23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8.0" customHeight="1">
      <c r="A279" s="10"/>
      <c r="B279" s="198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35"/>
      <c r="P279" s="237"/>
      <c r="Q279" s="23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8.0" customHeight="1">
      <c r="A280" s="10"/>
      <c r="B280" s="198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35"/>
      <c r="P280" s="237"/>
      <c r="Q280" s="23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8.0" customHeight="1">
      <c r="A281" s="10"/>
      <c r="B281" s="198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35"/>
      <c r="P281" s="237"/>
      <c r="Q281" s="23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8.0" customHeight="1">
      <c r="A282" s="10"/>
      <c r="B282" s="198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35"/>
      <c r="P282" s="237"/>
      <c r="Q282" s="23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8.0" customHeight="1">
      <c r="A283" s="10"/>
      <c r="B283" s="198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35"/>
      <c r="P283" s="237"/>
      <c r="Q283" s="23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8.0" customHeight="1">
      <c r="A284" s="10"/>
      <c r="B284" s="198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35"/>
      <c r="P284" s="237"/>
      <c r="Q284" s="23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8.0" customHeight="1">
      <c r="A285" s="10"/>
      <c r="B285" s="198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35"/>
      <c r="P285" s="237"/>
      <c r="Q285" s="23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8.0" customHeight="1">
      <c r="A286" s="10"/>
      <c r="B286" s="198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35"/>
      <c r="P286" s="237"/>
      <c r="Q286" s="23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8.0" customHeight="1">
      <c r="A287" s="10"/>
      <c r="B287" s="198"/>
      <c r="C287" s="77"/>
      <c r="D287" s="77"/>
      <c r="E287" s="199"/>
      <c r="F287" s="210"/>
      <c r="G287" s="200"/>
      <c r="H287" s="201"/>
      <c r="I287" s="129"/>
      <c r="J287" s="213"/>
      <c r="K287" s="77"/>
      <c r="L287" s="77"/>
      <c r="M287" s="77"/>
      <c r="N287" s="199"/>
      <c r="O287" s="235"/>
      <c r="P287" s="237"/>
      <c r="Q287" s="23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8.0" customHeight="1">
      <c r="A288" s="10"/>
      <c r="B288" s="198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35"/>
      <c r="P288" s="237"/>
      <c r="Q288" s="23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8.0" customHeight="1">
      <c r="A289" s="10"/>
      <c r="B289" s="198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35"/>
      <c r="P289" s="237"/>
      <c r="Q289" s="23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8.0" customHeight="1">
      <c r="A290" s="10"/>
      <c r="B290" s="198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35"/>
      <c r="P290" s="237"/>
      <c r="Q290" s="23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8.0" customHeight="1">
      <c r="A291" s="10"/>
      <c r="B291" s="198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35"/>
      <c r="P291" s="237"/>
      <c r="Q291" s="23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8.0" customHeight="1">
      <c r="A292" s="10"/>
      <c r="B292" s="198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35"/>
      <c r="P292" s="237"/>
      <c r="Q292" s="23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8.0" customHeight="1">
      <c r="A293" s="10"/>
      <c r="B293" s="198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35"/>
      <c r="P293" s="237"/>
      <c r="Q293" s="23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8.0" customHeight="1">
      <c r="A294" s="10"/>
      <c r="B294" s="198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35"/>
      <c r="P294" s="237"/>
      <c r="Q294" s="23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8.0" customHeight="1">
      <c r="A295" s="10"/>
      <c r="B295" s="198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35"/>
      <c r="P295" s="237"/>
      <c r="Q295" s="23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8.0" customHeight="1">
      <c r="A296" s="10"/>
      <c r="B296" s="198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35"/>
      <c r="P296" s="237"/>
      <c r="Q296" s="23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8.0" customHeight="1">
      <c r="A297" s="10"/>
      <c r="B297" s="198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35"/>
      <c r="P297" s="237"/>
      <c r="Q297" s="23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8.0" customHeight="1">
      <c r="A298" s="10"/>
      <c r="B298" s="198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35"/>
      <c r="P298" s="237"/>
      <c r="Q298" s="23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8.0" customHeight="1">
      <c r="A299" s="10"/>
      <c r="B299" s="198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35"/>
      <c r="P299" s="237"/>
      <c r="Q299" s="23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8.0" customHeight="1">
      <c r="A300" s="10"/>
      <c r="B300" s="198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35"/>
      <c r="P300" s="237"/>
      <c r="Q300" s="23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8.0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8.0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8.0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8.0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8.0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8.0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8.0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8.0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8.0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8.0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8.0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8.0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8.0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8.0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8.0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8.0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8.0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8.0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8.0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8.0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2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conditionalFormatting sqref="S81">
    <cfRule type="expression" dxfId="2" priority="4">
      <formula>$S81&lt;0</formula>
    </cfRule>
  </conditionalFormatting>
  <dataValidations>
    <dataValidation type="list" allowBlank="1" showErrorMessage="1" sqref="M78">
      <formula1>OFFSET(소분류,,MATCH(L78,대분류,)-1,COUNTA(OFFSET(소분류,,MATCH(L78,대분류,)-1,,1)),1)</formula1>
    </dataValidation>
    <dataValidation type="list" allowBlank="1" showErrorMessage="1" sqref="K34:K53 K58:K78 K81:K300">
      <formula1>계정</formula1>
    </dataValidation>
    <dataValidation type="list" allowBlank="1" showErrorMessage="1" sqref="C34:C53 L34:L53 L58:L78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11">
        <f>'메인'!$R$3</f>
        <v>2026</v>
      </c>
      <c r="B1" s="399" t="s">
        <v>209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</row>
    <row r="2" ht="16.5" customHeight="1">
      <c r="A2" s="119">
        <f>'메인'!$P$11</f>
        <v>12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398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</row>
    <row r="11" ht="19.5" customHeight="1">
      <c r="A11" s="10"/>
      <c r="B11" s="153">
        <f>DATE($A$1,$A$2,1)-WEEKDAY(DATE($A$1,$A$2,1))+1</f>
        <v>46355</v>
      </c>
      <c r="C11" s="154">
        <f t="shared" ref="C11:H11" si="4">B11+1</f>
        <v>46356</v>
      </c>
      <c r="D11" s="154">
        <f t="shared" si="4"/>
        <v>46357</v>
      </c>
      <c r="E11" s="154">
        <f t="shared" si="4"/>
        <v>46358</v>
      </c>
      <c r="F11" s="154">
        <f t="shared" si="4"/>
        <v>46359</v>
      </c>
      <c r="G11" s="154">
        <f t="shared" si="4"/>
        <v>46360</v>
      </c>
      <c r="H11" s="155">
        <f t="shared" si="4"/>
        <v>46361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VLOOKUP(J11,'예산'!$B$41:$N$52,13,FALSE)</f>
        <v/>
      </c>
      <c r="M11" s="158">
        <f t="shared" ref="M11:M22" si="7">L11-K11</f>
        <v>0</v>
      </c>
      <c r="N11" s="264">
        <f>VLOOKUP(J11,'11월'!$J$10:$K$23,2,FALSE)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</row>
    <row r="12" ht="19.5" customHeight="1">
      <c r="A12" s="10"/>
      <c r="B12" s="161" t="str">
        <f t="shared" ref="B12:H12" si="5">IF(MONTH(B11)&lt;&gt;$A$2,"",IF(AND(SUMIF($J$81:$J$300,B11,$R$81:$R$300)=0,B11&lt;TODAY()),"무지출",SUMIF($J$81:$J$300,B11,$R$81:$R$300)))</f>
        <v/>
      </c>
      <c r="C12" s="161" t="str">
        <f t="shared" si="5"/>
        <v/>
      </c>
      <c r="D12" s="161">
        <f t="shared" si="5"/>
        <v>0</v>
      </c>
      <c r="E12" s="161">
        <f t="shared" si="5"/>
        <v>0</v>
      </c>
      <c r="F12" s="161">
        <f t="shared" si="5"/>
        <v>0</v>
      </c>
      <c r="G12" s="162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VLOOKUP(J12,'예산'!$B$41:$N$52,13,FALSE)</f>
        <v/>
      </c>
      <c r="M12" s="158">
        <f t="shared" si="7"/>
        <v>0</v>
      </c>
      <c r="N12" s="264">
        <f>VLOOKUP(J12,'11월'!$J$10:$K$23,2,FALSE)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VLOOKUP(J13,'예산'!$B$41:$N$52,13,FALSE)</f>
        <v/>
      </c>
      <c r="M13" s="158">
        <f t="shared" si="7"/>
        <v>0</v>
      </c>
      <c r="N13" s="264">
        <f>VLOOKUP(J13,'11월'!$J$10:$K$23,2,FALSE)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</row>
    <row r="14" ht="19.5" customHeight="1">
      <c r="A14" s="10"/>
      <c r="B14" s="153">
        <f t="shared" ref="B14:H14" si="9">B11+7</f>
        <v>46362</v>
      </c>
      <c r="C14" s="154">
        <f t="shared" si="9"/>
        <v>46363</v>
      </c>
      <c r="D14" s="154">
        <f t="shared" si="9"/>
        <v>46364</v>
      </c>
      <c r="E14" s="154">
        <f t="shared" si="9"/>
        <v>46365</v>
      </c>
      <c r="F14" s="154">
        <f t="shared" si="9"/>
        <v>46366</v>
      </c>
      <c r="G14" s="154">
        <f t="shared" si="9"/>
        <v>46367</v>
      </c>
      <c r="H14" s="165">
        <f t="shared" si="9"/>
        <v>46368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VLOOKUP(J14,'예산'!$B$41:$N$52,13,FALSE)</f>
        <v/>
      </c>
      <c r="M14" s="158">
        <f t="shared" si="7"/>
        <v>0</v>
      </c>
      <c r="N14" s="264">
        <f>VLOOKUP(J14,'11월'!$J$10:$K$23,2,FALSE)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VLOOKUP(J15,'예산'!$B$41:$N$52,13,FALSE)</f>
        <v/>
      </c>
      <c r="M15" s="158">
        <f t="shared" si="7"/>
        <v>0</v>
      </c>
      <c r="N15" s="264">
        <f>VLOOKUP(J15,'11월'!$J$10:$K$23,2,FALSE)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  <c r="AF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VLOOKUP(J16,'예산'!$B$41:$N$52,13,FALSE)</f>
        <v/>
      </c>
      <c r="M16" s="158">
        <f t="shared" si="7"/>
        <v>0</v>
      </c>
      <c r="N16" s="264">
        <f>VLOOKUP(J16,'11월'!$J$10:$K$23,2,FALSE)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  <c r="AF16" s="10"/>
    </row>
    <row r="17" ht="19.5" customHeight="1">
      <c r="A17" s="10"/>
      <c r="B17" s="153">
        <f t="shared" ref="B17:H17" si="11">B11+14</f>
        <v>46369</v>
      </c>
      <c r="C17" s="154">
        <f t="shared" si="11"/>
        <v>46370</v>
      </c>
      <c r="D17" s="154">
        <f t="shared" si="11"/>
        <v>46371</v>
      </c>
      <c r="E17" s="154">
        <f t="shared" si="11"/>
        <v>46372</v>
      </c>
      <c r="F17" s="154">
        <f t="shared" si="11"/>
        <v>46373</v>
      </c>
      <c r="G17" s="154">
        <f t="shared" si="11"/>
        <v>46374</v>
      </c>
      <c r="H17" s="165">
        <f t="shared" si="11"/>
        <v>46375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VLOOKUP(J17,'예산'!$B$41:$N$52,13,FALSE)</f>
        <v/>
      </c>
      <c r="M17" s="158">
        <f t="shared" si="7"/>
        <v>0</v>
      </c>
      <c r="N17" s="264">
        <f>VLOOKUP(J17,'11월'!$J$10:$K$23,2,FALSE)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  <c r="AF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VLOOKUP(J18,'예산'!$B$41:$N$52,13,FALSE)</f>
        <v/>
      </c>
      <c r="M18" s="158">
        <f t="shared" si="7"/>
        <v>0</v>
      </c>
      <c r="N18" s="264">
        <f>VLOOKUP(J18,'11월'!$J$10:$K$23,2,FALSE)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  <c r="AF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VLOOKUP(J19,'예산'!$B$41:$N$52,13,FALSE)</f>
        <v/>
      </c>
      <c r="M19" s="158">
        <f t="shared" si="7"/>
        <v>0</v>
      </c>
      <c r="N19" s="264">
        <f>VLOOKUP(J19,'11월'!$J$10:$K$23,2,FALSE)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  <c r="AF19" s="10"/>
    </row>
    <row r="20" ht="19.5" customHeight="1">
      <c r="A20" s="10"/>
      <c r="B20" s="153">
        <f t="shared" ref="B20:H20" si="13">B11+21</f>
        <v>46376</v>
      </c>
      <c r="C20" s="154">
        <f t="shared" si="13"/>
        <v>46377</v>
      </c>
      <c r="D20" s="154">
        <f t="shared" si="13"/>
        <v>46378</v>
      </c>
      <c r="E20" s="154">
        <f t="shared" si="13"/>
        <v>46379</v>
      </c>
      <c r="F20" s="154">
        <f t="shared" si="13"/>
        <v>46380</v>
      </c>
      <c r="G20" s="154">
        <f t="shared" si="13"/>
        <v>46381</v>
      </c>
      <c r="H20" s="165">
        <f t="shared" si="13"/>
        <v>46382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VLOOKUP(J20,'예산'!$B$41:$N$52,13,FALSE)</f>
        <v/>
      </c>
      <c r="M20" s="158">
        <f t="shared" si="7"/>
        <v>0</v>
      </c>
      <c r="N20" s="264">
        <f>VLOOKUP(J20,'11월'!$J$10:$K$23,2,FALSE)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  <c r="AF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VLOOKUP(J21,'예산'!$B$41:$N$52,13,FALSE)</f>
        <v/>
      </c>
      <c r="M21" s="158">
        <f t="shared" si="7"/>
        <v>0</v>
      </c>
      <c r="N21" s="264">
        <f>VLOOKUP(J21,'11월'!$J$10:$K$23,2,FALSE)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  <c r="AF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VLOOKUP(J22,'예산'!$B$41:$N$52,13,FALSE)</f>
        <v/>
      </c>
      <c r="M22" s="179">
        <f t="shared" si="7"/>
        <v>0</v>
      </c>
      <c r="N22" s="268">
        <f>VLOOKUP(J22,'11월'!$J$10:$K$23,2,FALSE)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  <c r="AF22" s="10"/>
    </row>
    <row r="23" ht="19.5" customHeight="1">
      <c r="A23" s="10"/>
      <c r="B23" s="153">
        <f t="shared" ref="B23:H23" si="15">B11+28</f>
        <v>46383</v>
      </c>
      <c r="C23" s="154">
        <f t="shared" si="15"/>
        <v>46384</v>
      </c>
      <c r="D23" s="154">
        <f t="shared" si="15"/>
        <v>46385</v>
      </c>
      <c r="E23" s="154">
        <f t="shared" si="15"/>
        <v>46386</v>
      </c>
      <c r="F23" s="154">
        <f t="shared" si="15"/>
        <v>46387</v>
      </c>
      <c r="G23" s="154">
        <f t="shared" si="15"/>
        <v>46388</v>
      </c>
      <c r="H23" s="165">
        <f t="shared" si="15"/>
        <v>46389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  <c r="AF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2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  <c r="AF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  <c r="AF25" s="10"/>
    </row>
    <row r="26" ht="19.5" customHeight="1">
      <c r="A26" s="10"/>
      <c r="B26" s="153">
        <f t="shared" ref="B26:H26" si="17">B11+35</f>
        <v>46390</v>
      </c>
      <c r="C26" s="154">
        <f t="shared" si="17"/>
        <v>46391</v>
      </c>
      <c r="D26" s="154">
        <f t="shared" si="17"/>
        <v>46392</v>
      </c>
      <c r="E26" s="154">
        <f t="shared" si="17"/>
        <v>46393</v>
      </c>
      <c r="F26" s="154">
        <f t="shared" si="17"/>
        <v>46394</v>
      </c>
      <c r="G26" s="154">
        <f t="shared" si="17"/>
        <v>46395</v>
      </c>
      <c r="H26" s="165">
        <f t="shared" si="17"/>
        <v>46396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  <c r="AF26" s="10"/>
    </row>
    <row r="27" ht="19.5" customHeight="1">
      <c r="A27" s="10"/>
      <c r="B27" s="161" t="str">
        <f t="shared" ref="B27:H27" si="18">IF(MONTH(B26)&lt;&gt;$A$2,"",IF(AND(SUMIF($J$81:$J$300,B26,$R$81:$R$300)=0,B26&lt;TODAY()),"무지출",SUMIF($J$81:$J$300,B26,$R$81:$R$300)))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  <c r="AF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  <c r="AF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9.75" customHeight="1">
      <c r="A31" s="10"/>
      <c r="B31" s="138"/>
      <c r="C31" s="139"/>
      <c r="D31" s="10"/>
      <c r="E31" s="10"/>
      <c r="F31" s="10"/>
      <c r="G31" s="10"/>
      <c r="H31" s="10"/>
      <c r="I31" s="10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10"/>
      <c r="U32" s="10"/>
      <c r="V32" s="388"/>
      <c r="W32" s="12"/>
      <c r="X32" s="51"/>
      <c r="Y32" s="389"/>
      <c r="Z32" s="223"/>
      <c r="AA32" s="186"/>
      <c r="AB32" s="10"/>
      <c r="AC32" s="12"/>
      <c r="AD32" s="12"/>
      <c r="AE32" s="12"/>
      <c r="AF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12"/>
      <c r="X33" s="229"/>
      <c r="Y33" s="229"/>
      <c r="Z33" s="229"/>
      <c r="AA33" s="229"/>
      <c r="AB33" s="229"/>
      <c r="AC33" s="229"/>
      <c r="AD33" s="229"/>
      <c r="AE33" s="229"/>
      <c r="AF33" s="229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199"/>
      <c r="T34" s="338"/>
      <c r="U34" s="10"/>
      <c r="V34" s="392"/>
      <c r="W34" s="129"/>
      <c r="X34" s="214"/>
      <c r="Y34" s="219"/>
      <c r="Z34" s="219"/>
      <c r="AA34" s="219"/>
      <c r="AB34" s="221"/>
      <c r="AC34" s="392"/>
      <c r="AD34" s="217"/>
      <c r="AE34" s="283"/>
      <c r="AF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199"/>
      <c r="T35" s="338"/>
      <c r="U35" s="10"/>
      <c r="V35" s="392"/>
      <c r="W35" s="129"/>
      <c r="X35" s="214"/>
      <c r="Y35" s="219"/>
      <c r="Z35" s="219"/>
      <c r="AA35" s="219"/>
      <c r="AB35" s="221"/>
      <c r="AC35" s="392"/>
      <c r="AD35" s="217"/>
      <c r="AE35" s="283"/>
      <c r="AF35" s="221"/>
    </row>
    <row r="36" ht="18.0" customHeight="1">
      <c r="A36" s="10"/>
      <c r="B36" s="198"/>
      <c r="C36" s="77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199"/>
      <c r="T36" s="338"/>
      <c r="U36" s="10"/>
      <c r="V36" s="392"/>
      <c r="W36" s="129"/>
      <c r="X36" s="214"/>
      <c r="Y36" s="219"/>
      <c r="Z36" s="219"/>
      <c r="AA36" s="219"/>
      <c r="AB36" s="221"/>
      <c r="AC36" s="392"/>
      <c r="AD36" s="217"/>
      <c r="AE36" s="283"/>
      <c r="AF36" s="221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392"/>
      <c r="W37" s="129"/>
      <c r="X37" s="214"/>
      <c r="Y37" s="219"/>
      <c r="Z37" s="219"/>
      <c r="AA37" s="219"/>
      <c r="AB37" s="221"/>
      <c r="AC37" s="392"/>
      <c r="AD37" s="217"/>
      <c r="AE37" s="283"/>
      <c r="AF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199"/>
      <c r="T38" s="338"/>
      <c r="U38" s="10"/>
      <c r="V38" s="392"/>
      <c r="W38" s="129"/>
      <c r="X38" s="214"/>
      <c r="Y38" s="219"/>
      <c r="Z38" s="219"/>
      <c r="AA38" s="219"/>
      <c r="AB38" s="221"/>
      <c r="AC38" s="392"/>
      <c r="AD38" s="217"/>
      <c r="AE38" s="283"/>
      <c r="AF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199"/>
      <c r="T39" s="338"/>
      <c r="U39" s="10"/>
      <c r="V39" s="392"/>
      <c r="W39" s="129"/>
      <c r="X39" s="214"/>
      <c r="Y39" s="219"/>
      <c r="Z39" s="219"/>
      <c r="AA39" s="219"/>
      <c r="AB39" s="221"/>
      <c r="AC39" s="392"/>
      <c r="AD39" s="217"/>
      <c r="AE39" s="283"/>
      <c r="AF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199"/>
      <c r="T40" s="338"/>
      <c r="U40" s="10"/>
      <c r="V40" s="392"/>
      <c r="W40" s="129"/>
      <c r="X40" s="214"/>
      <c r="Y40" s="219"/>
      <c r="Z40" s="219"/>
      <c r="AA40" s="219"/>
      <c r="AB40" s="221"/>
      <c r="AC40" s="392"/>
      <c r="AD40" s="217"/>
      <c r="AE40" s="283"/>
      <c r="AF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199"/>
      <c r="T41" s="338"/>
      <c r="U41" s="10"/>
      <c r="V41" s="392"/>
      <c r="W41" s="129"/>
      <c r="X41" s="214"/>
      <c r="Y41" s="219"/>
      <c r="Z41" s="219"/>
      <c r="AA41" s="219"/>
      <c r="AB41" s="221"/>
      <c r="AC41" s="392"/>
      <c r="AD41" s="217"/>
      <c r="AE41" s="283"/>
      <c r="AF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00"/>
      <c r="P42" s="202"/>
      <c r="Q42" s="202"/>
      <c r="R42" s="203" t="str">
        <f t="shared" si="19"/>
        <v/>
      </c>
      <c r="S42" s="199"/>
      <c r="T42" s="338"/>
      <c r="U42" s="10"/>
      <c r="V42" s="392"/>
      <c r="W42" s="129"/>
      <c r="X42" s="214"/>
      <c r="Y42" s="219"/>
      <c r="Z42" s="219"/>
      <c r="AA42" s="219"/>
      <c r="AB42" s="221"/>
      <c r="AC42" s="392"/>
      <c r="AD42" s="217"/>
      <c r="AE42" s="283"/>
      <c r="AF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00"/>
      <c r="P43" s="202"/>
      <c r="Q43" s="202"/>
      <c r="R43" s="203" t="str">
        <f t="shared" si="19"/>
        <v/>
      </c>
      <c r="S43" s="199"/>
      <c r="T43" s="338"/>
      <c r="U43" s="10"/>
      <c r="V43" s="392"/>
      <c r="W43" s="129"/>
      <c r="X43" s="214"/>
      <c r="Y43" s="219"/>
      <c r="Z43" s="219"/>
      <c r="AA43" s="219"/>
      <c r="AB43" s="221"/>
      <c r="AC43" s="392"/>
      <c r="AD43" s="217"/>
      <c r="AE43" s="283"/>
      <c r="AF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00"/>
      <c r="P44" s="202"/>
      <c r="Q44" s="202"/>
      <c r="R44" s="203" t="str">
        <f t="shared" si="19"/>
        <v/>
      </c>
      <c r="S44" s="199"/>
      <c r="T44" s="338"/>
      <c r="U44" s="10"/>
      <c r="V44" s="392"/>
      <c r="W44" s="129"/>
      <c r="X44" s="214"/>
      <c r="Y44" s="219"/>
      <c r="Z44" s="219"/>
      <c r="AA44" s="219"/>
      <c r="AB44" s="221"/>
      <c r="AC44" s="392"/>
      <c r="AD44" s="217"/>
      <c r="AE44" s="283"/>
      <c r="AF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199"/>
      <c r="T45" s="338"/>
      <c r="U45" s="10"/>
      <c r="V45" s="392"/>
      <c r="W45" s="129"/>
      <c r="X45" s="214"/>
      <c r="Y45" s="219"/>
      <c r="Z45" s="219"/>
      <c r="AA45" s="219"/>
      <c r="AB45" s="221"/>
      <c r="AC45" s="392"/>
      <c r="AD45" s="217"/>
      <c r="AE45" s="283"/>
      <c r="AF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213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199"/>
      <c r="T46" s="338"/>
      <c r="U46" s="10"/>
      <c r="V46" s="392"/>
      <c r="W46" s="129"/>
      <c r="X46" s="214"/>
      <c r="Y46" s="219"/>
      <c r="Z46" s="219"/>
      <c r="AA46" s="219"/>
      <c r="AB46" s="221"/>
      <c r="AC46" s="392"/>
      <c r="AD46" s="217"/>
      <c r="AE46" s="283"/>
      <c r="AF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199"/>
      <c r="T47" s="338"/>
      <c r="U47" s="10"/>
      <c r="V47" s="392"/>
      <c r="W47" s="129"/>
      <c r="X47" s="214"/>
      <c r="Y47" s="219"/>
      <c r="Z47" s="219"/>
      <c r="AA47" s="219"/>
      <c r="AB47" s="221"/>
      <c r="AC47" s="392"/>
      <c r="AD47" s="217"/>
      <c r="AE47" s="283"/>
      <c r="AF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199"/>
      <c r="T48" s="338"/>
      <c r="U48" s="10"/>
      <c r="V48" s="392"/>
      <c r="W48" s="129"/>
      <c r="X48" s="214"/>
      <c r="Y48" s="219"/>
      <c r="Z48" s="219"/>
      <c r="AA48" s="219"/>
      <c r="AB48" s="221"/>
      <c r="AC48" s="392"/>
      <c r="AD48" s="217"/>
      <c r="AE48" s="283"/>
      <c r="AF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199"/>
      <c r="T49" s="338"/>
      <c r="U49" s="10"/>
      <c r="V49" s="392"/>
      <c r="W49" s="129"/>
      <c r="X49" s="214"/>
      <c r="Y49" s="219"/>
      <c r="Z49" s="219"/>
      <c r="AA49" s="219"/>
      <c r="AB49" s="221"/>
      <c r="AC49" s="392"/>
      <c r="AD49" s="217"/>
      <c r="AE49" s="283"/>
      <c r="AF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199"/>
      <c r="T50" s="338"/>
      <c r="U50" s="10"/>
      <c r="V50" s="392"/>
      <c r="W50" s="129"/>
      <c r="X50" s="214"/>
      <c r="Y50" s="219"/>
      <c r="Z50" s="219"/>
      <c r="AA50" s="219"/>
      <c r="AB50" s="221"/>
      <c r="AC50" s="392"/>
      <c r="AD50" s="217"/>
      <c r="AE50" s="283"/>
      <c r="AF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199"/>
      <c r="T51" s="338"/>
      <c r="U51" s="10"/>
      <c r="V51" s="392"/>
      <c r="W51" s="129"/>
      <c r="X51" s="214"/>
      <c r="Y51" s="219"/>
      <c r="Z51" s="219"/>
      <c r="AA51" s="219"/>
      <c r="AB51" s="221"/>
      <c r="AC51" s="392"/>
      <c r="AD51" s="217"/>
      <c r="AE51" s="283"/>
      <c r="AF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199"/>
      <c r="T52" s="338"/>
      <c r="U52" s="10"/>
      <c r="V52" s="392"/>
      <c r="W52" s="129"/>
      <c r="X52" s="214"/>
      <c r="Y52" s="219"/>
      <c r="Z52" s="219"/>
      <c r="AA52" s="219"/>
      <c r="AB52" s="221"/>
      <c r="AC52" s="392"/>
      <c r="AD52" s="217"/>
      <c r="AE52" s="283"/>
      <c r="AF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199"/>
      <c r="T53" s="338"/>
      <c r="U53" s="10"/>
      <c r="V53" s="392"/>
      <c r="W53" s="129"/>
      <c r="X53" s="214"/>
      <c r="Y53" s="219"/>
      <c r="Z53" s="219"/>
      <c r="AA53" s="219"/>
      <c r="AB53" s="221"/>
      <c r="AC53" s="392"/>
      <c r="AD53" s="217"/>
      <c r="AE53" s="283"/>
      <c r="AF53" s="221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283"/>
      <c r="W54" s="129"/>
      <c r="X54" s="214"/>
      <c r="Y54" s="219"/>
      <c r="Z54" s="219"/>
      <c r="AA54" s="219"/>
      <c r="AB54" s="221"/>
      <c r="AC54" s="284"/>
      <c r="AD54" s="217"/>
      <c r="AE54" s="283"/>
      <c r="AF54" s="221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'예산'!N40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283"/>
      <c r="W55" s="129"/>
      <c r="X55" s="10"/>
      <c r="Y55" s="222"/>
      <c r="Z55" s="393"/>
      <c r="AA55" s="223"/>
      <c r="AB55" s="221"/>
      <c r="AC55" s="284"/>
      <c r="AD55" s="217"/>
      <c r="AE55" s="283"/>
      <c r="AF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30"/>
      <c r="U56" s="10"/>
      <c r="V56" s="323"/>
      <c r="W56" s="12"/>
      <c r="X56" s="299"/>
      <c r="Y56" s="222"/>
      <c r="Z56" s="393"/>
      <c r="AA56" s="223"/>
      <c r="AB56" s="294"/>
      <c r="AC56" s="334"/>
      <c r="AD56" s="134"/>
      <c r="AE56" s="323"/>
      <c r="AF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324"/>
      <c r="W57" s="12"/>
      <c r="X57" s="229"/>
      <c r="Y57" s="229"/>
      <c r="Z57" s="229"/>
      <c r="AA57" s="229"/>
      <c r="AB57" s="229"/>
      <c r="AC57" s="335"/>
      <c r="AD57" s="229"/>
      <c r="AE57" s="324"/>
      <c r="AF57" s="229"/>
    </row>
    <row r="58" ht="18.0" customHeight="1">
      <c r="A58" s="10"/>
      <c r="B58" s="198"/>
      <c r="C58" s="77"/>
      <c r="D58" s="77"/>
      <c r="E58" s="199"/>
      <c r="F58" s="210"/>
      <c r="G58" s="200"/>
      <c r="H58" s="201"/>
      <c r="I58" s="129"/>
      <c r="J58" s="198"/>
      <c r="K58" s="209"/>
      <c r="L58" s="209"/>
      <c r="M58" s="209"/>
      <c r="N58" s="234"/>
      <c r="O58" s="235"/>
      <c r="P58" s="243"/>
      <c r="Q58" s="375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392"/>
      <c r="W58" s="129"/>
      <c r="X58" s="214"/>
      <c r="Y58" s="219"/>
      <c r="Z58" s="219"/>
      <c r="AA58" s="219"/>
      <c r="AB58" s="221"/>
      <c r="AC58" s="392"/>
      <c r="AD58" s="217"/>
      <c r="AE58" s="392"/>
      <c r="AF58" s="221"/>
    </row>
    <row r="59" ht="18.0" customHeight="1">
      <c r="A59" s="10"/>
      <c r="B59" s="198"/>
      <c r="C59" s="77"/>
      <c r="D59" s="77"/>
      <c r="E59" s="199"/>
      <c r="F59" s="210"/>
      <c r="G59" s="200"/>
      <c r="H59" s="201"/>
      <c r="I59" s="129"/>
      <c r="J59" s="198"/>
      <c r="K59" s="209"/>
      <c r="L59" s="209"/>
      <c r="M59" s="209"/>
      <c r="N59" s="234"/>
      <c r="O59" s="235"/>
      <c r="P59" s="243"/>
      <c r="Q59" s="212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392"/>
      <c r="W59" s="129"/>
      <c r="X59" s="214"/>
      <c r="Y59" s="219"/>
      <c r="Z59" s="219"/>
      <c r="AA59" s="219"/>
      <c r="AB59" s="221"/>
      <c r="AC59" s="392"/>
      <c r="AD59" s="217"/>
      <c r="AE59" s="392"/>
      <c r="AF59" s="221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198"/>
      <c r="K60" s="77"/>
      <c r="L60" s="77"/>
      <c r="M60" s="77"/>
      <c r="N60" s="199"/>
      <c r="O60" s="235"/>
      <c r="P60" s="243"/>
      <c r="Q60" s="212"/>
      <c r="R60" s="238" t="str">
        <f t="shared" si="20"/>
        <v/>
      </c>
      <c r="S60" s="238" t="str">
        <f t="shared" si="21"/>
        <v/>
      </c>
      <c r="T60" s="199"/>
      <c r="U60" s="10"/>
      <c r="V60" s="392"/>
      <c r="W60" s="129"/>
      <c r="X60" s="214"/>
      <c r="Y60" s="219"/>
      <c r="Z60" s="219"/>
      <c r="AA60" s="219"/>
      <c r="AB60" s="221"/>
      <c r="AC60" s="392"/>
      <c r="AD60" s="217"/>
      <c r="AE60" s="392"/>
      <c r="AF60" s="221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198"/>
      <c r="K61" s="77"/>
      <c r="L61" s="77"/>
      <c r="M61" s="77"/>
      <c r="N61" s="199"/>
      <c r="O61" s="235"/>
      <c r="P61" s="243"/>
      <c r="Q61" s="212"/>
      <c r="R61" s="238" t="str">
        <f t="shared" si="20"/>
        <v/>
      </c>
      <c r="S61" s="238" t="str">
        <f t="shared" si="21"/>
        <v/>
      </c>
      <c r="T61" s="199"/>
      <c r="U61" s="10"/>
      <c r="V61" s="392"/>
      <c r="W61" s="129"/>
      <c r="X61" s="214"/>
      <c r="Y61" s="219"/>
      <c r="Z61" s="219"/>
      <c r="AA61" s="219"/>
      <c r="AB61" s="221"/>
      <c r="AC61" s="392"/>
      <c r="AD61" s="217"/>
      <c r="AE61" s="392"/>
      <c r="AF61" s="221"/>
    </row>
    <row r="62" ht="18.0" customHeight="1">
      <c r="A62" s="10"/>
      <c r="B62" s="198"/>
      <c r="C62" s="77"/>
      <c r="D62" s="77"/>
      <c r="E62" s="234"/>
      <c r="F62" s="210"/>
      <c r="G62" s="200"/>
      <c r="H62" s="201"/>
      <c r="I62" s="129"/>
      <c r="J62" s="198"/>
      <c r="K62" s="209"/>
      <c r="L62" s="209"/>
      <c r="M62" s="209"/>
      <c r="N62" s="234"/>
      <c r="O62" s="235"/>
      <c r="P62" s="243"/>
      <c r="Q62" s="212"/>
      <c r="R62" s="238" t="str">
        <f t="shared" si="20"/>
        <v/>
      </c>
      <c r="S62" s="238" t="str">
        <f t="shared" si="21"/>
        <v/>
      </c>
      <c r="T62" s="199"/>
      <c r="U62" s="10"/>
      <c r="V62" s="392"/>
      <c r="W62" s="129"/>
      <c r="X62" s="214"/>
      <c r="Y62" s="219"/>
      <c r="Z62" s="219"/>
      <c r="AA62" s="219"/>
      <c r="AB62" s="221"/>
      <c r="AC62" s="392"/>
      <c r="AD62" s="217"/>
      <c r="AE62" s="392"/>
      <c r="AF62" s="221"/>
    </row>
    <row r="63" ht="18.0" customHeight="1">
      <c r="A63" s="10"/>
      <c r="B63" s="198"/>
      <c r="C63" s="77"/>
      <c r="D63" s="77"/>
      <c r="E63" s="199"/>
      <c r="F63" s="210"/>
      <c r="G63" s="200"/>
      <c r="H63" s="201"/>
      <c r="I63" s="129"/>
      <c r="J63" s="198"/>
      <c r="K63" s="77"/>
      <c r="L63" s="77"/>
      <c r="M63" s="77"/>
      <c r="N63" s="199"/>
      <c r="O63" s="235"/>
      <c r="P63" s="244"/>
      <c r="Q63" s="212"/>
      <c r="R63" s="238" t="str">
        <f t="shared" si="20"/>
        <v/>
      </c>
      <c r="S63" s="238" t="str">
        <f t="shared" si="21"/>
        <v/>
      </c>
      <c r="T63" s="199"/>
      <c r="U63" s="10"/>
      <c r="V63" s="392"/>
      <c r="W63" s="129"/>
      <c r="X63" s="214"/>
      <c r="Y63" s="219"/>
      <c r="Z63" s="219"/>
      <c r="AA63" s="219"/>
      <c r="AB63" s="221"/>
      <c r="AC63" s="392"/>
      <c r="AD63" s="217"/>
      <c r="AE63" s="392"/>
      <c r="AF63" s="221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198"/>
      <c r="K64" s="209"/>
      <c r="L64" s="209"/>
      <c r="M64" s="209"/>
      <c r="N64" s="234"/>
      <c r="O64" s="235"/>
      <c r="P64" s="243"/>
      <c r="Q64" s="212"/>
      <c r="R64" s="238" t="str">
        <f t="shared" si="20"/>
        <v/>
      </c>
      <c r="S64" s="238" t="str">
        <f t="shared" si="21"/>
        <v/>
      </c>
      <c r="T64" s="199"/>
      <c r="U64" s="10"/>
      <c r="V64" s="392"/>
      <c r="W64" s="129"/>
      <c r="X64" s="214"/>
      <c r="Y64" s="219"/>
      <c r="Z64" s="219"/>
      <c r="AA64" s="219"/>
      <c r="AB64" s="221"/>
      <c r="AC64" s="392"/>
      <c r="AD64" s="217"/>
      <c r="AE64" s="392"/>
      <c r="AF64" s="221"/>
    </row>
    <row r="65" ht="18.0" customHeight="1">
      <c r="A65" s="10"/>
      <c r="B65" s="198"/>
      <c r="C65" s="77"/>
      <c r="D65" s="77"/>
      <c r="E65" s="199"/>
      <c r="F65" s="210"/>
      <c r="G65" s="200"/>
      <c r="H65" s="201"/>
      <c r="I65" s="129"/>
      <c r="J65" s="213"/>
      <c r="K65" s="77"/>
      <c r="L65" s="77"/>
      <c r="M65" s="77"/>
      <c r="N65" s="199"/>
      <c r="O65" s="200"/>
      <c r="P65" s="212"/>
      <c r="Q65" s="212"/>
      <c r="R65" s="238" t="str">
        <f t="shared" si="20"/>
        <v/>
      </c>
      <c r="S65" s="238" t="str">
        <f t="shared" si="21"/>
        <v/>
      </c>
      <c r="T65" s="326"/>
      <c r="U65" s="10"/>
      <c r="V65" s="392"/>
      <c r="W65" s="129"/>
      <c r="X65" s="214"/>
      <c r="Y65" s="219"/>
      <c r="Z65" s="219"/>
      <c r="AA65" s="219"/>
      <c r="AB65" s="221"/>
      <c r="AC65" s="392"/>
      <c r="AD65" s="217"/>
      <c r="AE65" s="392"/>
      <c r="AF65" s="221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213"/>
      <c r="K66" s="77"/>
      <c r="L66" s="77"/>
      <c r="M66" s="77"/>
      <c r="N66" s="199"/>
      <c r="O66" s="200"/>
      <c r="P66" s="212"/>
      <c r="Q66" s="212"/>
      <c r="R66" s="238" t="str">
        <f t="shared" si="20"/>
        <v/>
      </c>
      <c r="S66" s="238" t="str">
        <f t="shared" si="21"/>
        <v/>
      </c>
      <c r="T66" s="326"/>
      <c r="U66" s="10"/>
      <c r="V66" s="392"/>
      <c r="W66" s="129"/>
      <c r="X66" s="214"/>
      <c r="Y66" s="219"/>
      <c r="Z66" s="219"/>
      <c r="AA66" s="219"/>
      <c r="AB66" s="221"/>
      <c r="AC66" s="392"/>
      <c r="AD66" s="217"/>
      <c r="AE66" s="392"/>
      <c r="AF66" s="221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38" t="str">
        <f t="shared" si="20"/>
        <v/>
      </c>
      <c r="S67" s="238" t="str">
        <f t="shared" si="21"/>
        <v/>
      </c>
      <c r="T67" s="326"/>
      <c r="U67" s="10"/>
      <c r="V67" s="392"/>
      <c r="W67" s="129"/>
      <c r="X67" s="214"/>
      <c r="Y67" s="219"/>
      <c r="Z67" s="219"/>
      <c r="AA67" s="219"/>
      <c r="AB67" s="221"/>
      <c r="AC67" s="392"/>
      <c r="AD67" s="217"/>
      <c r="AE67" s="392"/>
      <c r="AF67" s="221"/>
    </row>
    <row r="68" ht="18.0" customHeight="1">
      <c r="A68" s="10"/>
      <c r="B68" s="198"/>
      <c r="C68" s="77"/>
      <c r="D68" s="77"/>
      <c r="E68" s="199"/>
      <c r="F68" s="210"/>
      <c r="G68" s="200"/>
      <c r="H68" s="201"/>
      <c r="I68" s="129"/>
      <c r="J68" s="213"/>
      <c r="K68" s="77"/>
      <c r="L68" s="77"/>
      <c r="M68" s="77"/>
      <c r="N68" s="199"/>
      <c r="O68" s="200"/>
      <c r="P68" s="212"/>
      <c r="Q68" s="212"/>
      <c r="R68" s="238" t="str">
        <f t="shared" si="20"/>
        <v/>
      </c>
      <c r="S68" s="238" t="str">
        <f t="shared" si="21"/>
        <v/>
      </c>
      <c r="T68" s="326"/>
      <c r="U68" s="10"/>
      <c r="V68" s="392"/>
      <c r="W68" s="129"/>
      <c r="X68" s="214"/>
      <c r="Y68" s="219"/>
      <c r="Z68" s="219"/>
      <c r="AA68" s="219"/>
      <c r="AB68" s="221"/>
      <c r="AC68" s="392"/>
      <c r="AD68" s="217"/>
      <c r="AE68" s="392"/>
      <c r="AF68" s="221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213"/>
      <c r="K69" s="77"/>
      <c r="L69" s="77"/>
      <c r="M69" s="77"/>
      <c r="N69" s="199"/>
      <c r="O69" s="200"/>
      <c r="P69" s="212"/>
      <c r="Q69" s="212"/>
      <c r="R69" s="238" t="str">
        <f t="shared" si="20"/>
        <v/>
      </c>
      <c r="S69" s="238" t="str">
        <f t="shared" si="21"/>
        <v/>
      </c>
      <c r="T69" s="326"/>
      <c r="U69" s="10"/>
      <c r="V69" s="392"/>
      <c r="W69" s="129"/>
      <c r="X69" s="214"/>
      <c r="Y69" s="219"/>
      <c r="Z69" s="219"/>
      <c r="AA69" s="219"/>
      <c r="AB69" s="221"/>
      <c r="AC69" s="392"/>
      <c r="AD69" s="217"/>
      <c r="AE69" s="392"/>
      <c r="AF69" s="221"/>
    </row>
    <row r="70" ht="18.0" customHeight="1">
      <c r="A70" s="10"/>
      <c r="B70" s="198"/>
      <c r="C70" s="77"/>
      <c r="D70" s="77"/>
      <c r="E70" s="199"/>
      <c r="F70" s="210"/>
      <c r="G70" s="200"/>
      <c r="H70" s="201"/>
      <c r="I70" s="129"/>
      <c r="J70" s="213"/>
      <c r="K70" s="77"/>
      <c r="L70" s="77"/>
      <c r="M70" s="77"/>
      <c r="N70" s="199"/>
      <c r="O70" s="200"/>
      <c r="P70" s="212"/>
      <c r="Q70" s="212"/>
      <c r="R70" s="238" t="str">
        <f t="shared" si="20"/>
        <v/>
      </c>
      <c r="S70" s="238" t="str">
        <f t="shared" si="21"/>
        <v/>
      </c>
      <c r="T70" s="326"/>
      <c r="U70" s="10"/>
      <c r="V70" s="392"/>
      <c r="W70" s="129"/>
      <c r="X70" s="214"/>
      <c r="Y70" s="219"/>
      <c r="Z70" s="219"/>
      <c r="AA70" s="219"/>
      <c r="AB70" s="221"/>
      <c r="AC70" s="392"/>
      <c r="AD70" s="217"/>
      <c r="AE70" s="392"/>
      <c r="AF70" s="221"/>
    </row>
    <row r="71" ht="18.0" customHeight="1">
      <c r="A71" s="10"/>
      <c r="B71" s="198"/>
      <c r="C71" s="77"/>
      <c r="D71" s="77"/>
      <c r="E71" s="199"/>
      <c r="F71" s="210"/>
      <c r="G71" s="200"/>
      <c r="H71" s="201"/>
      <c r="I71" s="129"/>
      <c r="J71" s="213"/>
      <c r="K71" s="77"/>
      <c r="L71" s="77"/>
      <c r="M71" s="77"/>
      <c r="N71" s="199"/>
      <c r="O71" s="200"/>
      <c r="P71" s="212"/>
      <c r="Q71" s="212"/>
      <c r="R71" s="238" t="str">
        <f t="shared" si="20"/>
        <v/>
      </c>
      <c r="S71" s="238" t="str">
        <f t="shared" si="21"/>
        <v/>
      </c>
      <c r="T71" s="326"/>
      <c r="U71" s="10"/>
      <c r="V71" s="392"/>
      <c r="W71" s="129"/>
      <c r="X71" s="214"/>
      <c r="Y71" s="219"/>
      <c r="Z71" s="219"/>
      <c r="AA71" s="219"/>
      <c r="AB71" s="221"/>
      <c r="AC71" s="392"/>
      <c r="AD71" s="217"/>
      <c r="AE71" s="392"/>
      <c r="AF71" s="221"/>
    </row>
    <row r="72" ht="18.0" customHeight="1">
      <c r="A72" s="10"/>
      <c r="B72" s="198"/>
      <c r="C72" s="77"/>
      <c r="D72" s="77"/>
      <c r="E72" s="199"/>
      <c r="F72" s="210"/>
      <c r="G72" s="200"/>
      <c r="H72" s="201"/>
      <c r="I72" s="129"/>
      <c r="J72" s="213"/>
      <c r="K72" s="77"/>
      <c r="L72" s="77"/>
      <c r="M72" s="77"/>
      <c r="N72" s="199"/>
      <c r="O72" s="200"/>
      <c r="P72" s="212"/>
      <c r="Q72" s="212"/>
      <c r="R72" s="238" t="str">
        <f t="shared" si="20"/>
        <v/>
      </c>
      <c r="S72" s="238" t="str">
        <f t="shared" si="21"/>
        <v/>
      </c>
      <c r="T72" s="326"/>
      <c r="U72" s="10"/>
      <c r="V72" s="392"/>
      <c r="W72" s="129"/>
      <c r="X72" s="214"/>
      <c r="Y72" s="219"/>
      <c r="Z72" s="219"/>
      <c r="AA72" s="219"/>
      <c r="AB72" s="221"/>
      <c r="AC72" s="392"/>
      <c r="AD72" s="217"/>
      <c r="AE72" s="392"/>
      <c r="AF72" s="221"/>
    </row>
    <row r="73" ht="18.0" customHeight="1">
      <c r="A73" s="10"/>
      <c r="B73" s="198"/>
      <c r="C73" s="77"/>
      <c r="D73" s="77"/>
      <c r="E73" s="199"/>
      <c r="F73" s="210"/>
      <c r="G73" s="200"/>
      <c r="H73" s="201"/>
      <c r="I73" s="129"/>
      <c r="J73" s="213"/>
      <c r="K73" s="77"/>
      <c r="L73" s="77"/>
      <c r="M73" s="77"/>
      <c r="N73" s="199"/>
      <c r="O73" s="200"/>
      <c r="P73" s="212"/>
      <c r="Q73" s="212"/>
      <c r="R73" s="238" t="str">
        <f t="shared" si="20"/>
        <v/>
      </c>
      <c r="S73" s="238" t="str">
        <f t="shared" si="21"/>
        <v/>
      </c>
      <c r="T73" s="326"/>
      <c r="U73" s="10"/>
      <c r="V73" s="392"/>
      <c r="W73" s="129"/>
      <c r="X73" s="214"/>
      <c r="Y73" s="219"/>
      <c r="Z73" s="219"/>
      <c r="AA73" s="219"/>
      <c r="AB73" s="221"/>
      <c r="AC73" s="392"/>
      <c r="AD73" s="217"/>
      <c r="AE73" s="392"/>
      <c r="AF73" s="221"/>
    </row>
    <row r="74" ht="18.0" customHeight="1">
      <c r="A74" s="10"/>
      <c r="B74" s="198"/>
      <c r="C74" s="77"/>
      <c r="D74" s="77"/>
      <c r="E74" s="199"/>
      <c r="F74" s="210"/>
      <c r="G74" s="200"/>
      <c r="H74" s="201"/>
      <c r="I74" s="129"/>
      <c r="J74" s="213"/>
      <c r="K74" s="77"/>
      <c r="L74" s="77"/>
      <c r="M74" s="77"/>
      <c r="N74" s="199"/>
      <c r="O74" s="200"/>
      <c r="P74" s="212"/>
      <c r="Q74" s="212"/>
      <c r="R74" s="238" t="str">
        <f t="shared" si="20"/>
        <v/>
      </c>
      <c r="S74" s="238" t="str">
        <f t="shared" si="21"/>
        <v/>
      </c>
      <c r="T74" s="326"/>
      <c r="U74" s="10"/>
      <c r="V74" s="392"/>
      <c r="W74" s="129"/>
      <c r="X74" s="214"/>
      <c r="Y74" s="219"/>
      <c r="Z74" s="219"/>
      <c r="AA74" s="219"/>
      <c r="AB74" s="221"/>
      <c r="AC74" s="392"/>
      <c r="AD74" s="217"/>
      <c r="AE74" s="392"/>
      <c r="AF74" s="221"/>
    </row>
    <row r="75" ht="18.0" customHeight="1">
      <c r="A75" s="10"/>
      <c r="B75" s="198"/>
      <c r="C75" s="77"/>
      <c r="D75" s="77"/>
      <c r="E75" s="199"/>
      <c r="F75" s="210"/>
      <c r="G75" s="200"/>
      <c r="H75" s="201"/>
      <c r="I75" s="129"/>
      <c r="J75" s="213"/>
      <c r="K75" s="77"/>
      <c r="L75" s="77"/>
      <c r="M75" s="77"/>
      <c r="N75" s="199"/>
      <c r="O75" s="200"/>
      <c r="P75" s="212"/>
      <c r="Q75" s="212"/>
      <c r="R75" s="238" t="str">
        <f t="shared" si="20"/>
        <v/>
      </c>
      <c r="S75" s="238" t="str">
        <f t="shared" si="21"/>
        <v/>
      </c>
      <c r="T75" s="326"/>
      <c r="U75" s="10"/>
      <c r="V75" s="392"/>
      <c r="W75" s="129"/>
      <c r="X75" s="214"/>
      <c r="Y75" s="219"/>
      <c r="Z75" s="219"/>
      <c r="AA75" s="219"/>
      <c r="AB75" s="221"/>
      <c r="AC75" s="392"/>
      <c r="AD75" s="217"/>
      <c r="AE75" s="392"/>
      <c r="AF75" s="221"/>
    </row>
    <row r="76" ht="18.0" customHeight="1">
      <c r="A76" s="10"/>
      <c r="B76" s="198"/>
      <c r="C76" s="77"/>
      <c r="D76" s="77"/>
      <c r="E76" s="199"/>
      <c r="F76" s="210"/>
      <c r="G76" s="200"/>
      <c r="H76" s="201"/>
      <c r="I76" s="129"/>
      <c r="J76" s="213"/>
      <c r="K76" s="77"/>
      <c r="L76" s="77"/>
      <c r="M76" s="77"/>
      <c r="N76" s="199"/>
      <c r="O76" s="200"/>
      <c r="P76" s="212"/>
      <c r="Q76" s="212"/>
      <c r="R76" s="238" t="str">
        <f t="shared" si="20"/>
        <v/>
      </c>
      <c r="S76" s="238" t="str">
        <f t="shared" si="21"/>
        <v/>
      </c>
      <c r="T76" s="326"/>
      <c r="U76" s="10"/>
      <c r="V76" s="392"/>
      <c r="W76" s="129"/>
      <c r="X76" s="214"/>
      <c r="Y76" s="219"/>
      <c r="Z76" s="219"/>
      <c r="AA76" s="219"/>
      <c r="AB76" s="221"/>
      <c r="AC76" s="392"/>
      <c r="AD76" s="217"/>
      <c r="AE76" s="392"/>
      <c r="AF76" s="221"/>
    </row>
    <row r="77" ht="18.0" customHeight="1">
      <c r="A77" s="10"/>
      <c r="B77" s="198"/>
      <c r="C77" s="77"/>
      <c r="D77" s="77"/>
      <c r="E77" s="199"/>
      <c r="F77" s="210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38" t="str">
        <f t="shared" si="20"/>
        <v/>
      </c>
      <c r="S77" s="238" t="str">
        <f t="shared" si="21"/>
        <v/>
      </c>
      <c r="T77" s="326"/>
      <c r="U77" s="10"/>
      <c r="V77" s="392"/>
      <c r="W77" s="129"/>
      <c r="X77" s="214"/>
      <c r="Y77" s="219"/>
      <c r="Z77" s="219"/>
      <c r="AA77" s="219"/>
      <c r="AB77" s="221"/>
      <c r="AC77" s="392"/>
      <c r="AD77" s="217"/>
      <c r="AE77" s="392"/>
      <c r="AF77" s="221"/>
    </row>
    <row r="78" ht="18.0" customHeight="1">
      <c r="A78" s="10"/>
      <c r="B78" s="198"/>
      <c r="C78" s="77"/>
      <c r="D78" s="77"/>
      <c r="E78" s="199"/>
      <c r="F78" s="210"/>
      <c r="G78" s="200"/>
      <c r="H78" s="201"/>
      <c r="I78" s="129"/>
      <c r="J78" s="218"/>
      <c r="K78" s="215"/>
      <c r="L78" s="215"/>
      <c r="M78" s="215"/>
      <c r="N78" s="216"/>
      <c r="O78" s="216"/>
      <c r="P78" s="216"/>
      <c r="Q78" s="216"/>
      <c r="R78" s="220"/>
      <c r="S78" s="220"/>
      <c r="T78" s="336"/>
      <c r="U78" s="10"/>
      <c r="V78" s="392"/>
      <c r="W78" s="129"/>
      <c r="X78" s="214"/>
      <c r="Y78" s="219"/>
      <c r="Z78" s="219"/>
      <c r="AA78" s="219"/>
      <c r="AB78" s="221"/>
      <c r="AC78" s="392"/>
      <c r="AD78" s="217"/>
      <c r="AE78" s="392"/>
      <c r="AF78" s="221"/>
    </row>
    <row r="79" ht="18.0" customHeight="1">
      <c r="A79" s="10"/>
      <c r="B79" s="198"/>
      <c r="C79" s="77"/>
      <c r="D79" s="77"/>
      <c r="E79" s="199"/>
      <c r="F79" s="210"/>
      <c r="G79" s="200"/>
      <c r="H79" s="201"/>
      <c r="I79" s="129"/>
      <c r="J79" s="396" t="str">
        <f>'1월'!J79</f>
        <v>변동지출</v>
      </c>
      <c r="K79" s="327"/>
      <c r="L79" s="327"/>
      <c r="M79" s="327"/>
      <c r="N79" s="328"/>
      <c r="O79" s="328"/>
      <c r="P79" s="328"/>
      <c r="Q79" s="328"/>
      <c r="R79" s="397" t="s">
        <v>197</v>
      </c>
      <c r="S79" s="248">
        <f>L55-SUM(P58:P77)</f>
        <v>0</v>
      </c>
      <c r="T79" s="330"/>
      <c r="U79" s="10"/>
      <c r="V79" s="392"/>
      <c r="W79" s="129"/>
      <c r="X79" s="214"/>
      <c r="Y79" s="219"/>
      <c r="Z79" s="219"/>
      <c r="AA79" s="219"/>
      <c r="AB79" s="221"/>
      <c r="AC79" s="392"/>
      <c r="AD79" s="217"/>
      <c r="AE79" s="392"/>
      <c r="AF79" s="221"/>
    </row>
    <row r="80" ht="18.0" customHeight="1">
      <c r="A80" s="10"/>
      <c r="B80" s="198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10"/>
      <c r="V80" s="392"/>
      <c r="W80" s="129"/>
      <c r="X80" s="214"/>
      <c r="Y80" s="219"/>
      <c r="Z80" s="219"/>
      <c r="AA80" s="219"/>
      <c r="AB80" s="221"/>
      <c r="AC80" s="392"/>
      <c r="AD80" s="217"/>
      <c r="AE80" s="392"/>
      <c r="AF80" s="221"/>
    </row>
    <row r="81" ht="18.0" customHeight="1">
      <c r="A81" s="10"/>
      <c r="B81" s="198"/>
      <c r="C81" s="77"/>
      <c r="D81" s="77"/>
      <c r="E81" s="199"/>
      <c r="F81" s="210"/>
      <c r="G81" s="200"/>
      <c r="H81" s="201"/>
      <c r="I81" s="129"/>
      <c r="J81" s="213"/>
      <c r="K81" s="77"/>
      <c r="L81" s="77"/>
      <c r="M81" s="77"/>
      <c r="N81" s="199"/>
      <c r="O81" s="200"/>
      <c r="P81" s="212"/>
      <c r="Q81" s="212"/>
      <c r="R81" s="245" t="str">
        <f t="shared" ref="R81:R300" si="22">IF(P81="","",P81-Q81)</f>
        <v/>
      </c>
      <c r="S81" s="245" t="str">
        <f>IF(R81="","",S79-R81)</f>
        <v/>
      </c>
      <c r="T81" s="199"/>
      <c r="U81" s="10"/>
      <c r="V81" s="392"/>
      <c r="W81" s="129"/>
      <c r="X81" s="214"/>
      <c r="Y81" s="219"/>
      <c r="Z81" s="219"/>
      <c r="AA81" s="219"/>
      <c r="AB81" s="221"/>
      <c r="AC81" s="392"/>
      <c r="AD81" s="217"/>
      <c r="AE81" s="392"/>
      <c r="AF81" s="221"/>
    </row>
    <row r="82" ht="18.0" customHeight="1">
      <c r="A82" s="10"/>
      <c r="B82" s="198"/>
      <c r="C82" s="77"/>
      <c r="D82" s="77"/>
      <c r="E82" s="199"/>
      <c r="F82" s="210"/>
      <c r="G82" s="200"/>
      <c r="H82" s="201"/>
      <c r="I82" s="129"/>
      <c r="J82" s="213"/>
      <c r="K82" s="77"/>
      <c r="L82" s="77"/>
      <c r="M82" s="77"/>
      <c r="N82" s="199"/>
      <c r="O82" s="200"/>
      <c r="P82" s="212"/>
      <c r="Q82" s="212"/>
      <c r="R82" s="245" t="str">
        <f t="shared" si="22"/>
        <v/>
      </c>
      <c r="S82" s="245" t="str">
        <f t="shared" ref="S82:S300" si="23">IF(R82="","",S81-R82)</f>
        <v/>
      </c>
      <c r="T82" s="199"/>
      <c r="U82" s="10"/>
      <c r="V82" s="392"/>
      <c r="W82" s="129"/>
      <c r="X82" s="214"/>
      <c r="Y82" s="219"/>
      <c r="Z82" s="219"/>
      <c r="AA82" s="219"/>
      <c r="AB82" s="221"/>
      <c r="AC82" s="392"/>
      <c r="AD82" s="217"/>
      <c r="AE82" s="392"/>
      <c r="AF82" s="221"/>
    </row>
    <row r="83" ht="18.0" customHeight="1">
      <c r="A83" s="10"/>
      <c r="B83" s="198"/>
      <c r="C83" s="77"/>
      <c r="D83" s="77"/>
      <c r="E83" s="199"/>
      <c r="F83" s="210"/>
      <c r="G83" s="200"/>
      <c r="H83" s="201"/>
      <c r="I83" s="129"/>
      <c r="J83" s="198"/>
      <c r="K83" s="77"/>
      <c r="L83" s="77"/>
      <c r="M83" s="77"/>
      <c r="N83" s="199"/>
      <c r="O83" s="235"/>
      <c r="P83" s="237"/>
      <c r="Q83" s="237"/>
      <c r="R83" s="245" t="str">
        <f t="shared" si="22"/>
        <v/>
      </c>
      <c r="S83" s="238" t="str">
        <f t="shared" si="23"/>
        <v/>
      </c>
      <c r="T83" s="234"/>
      <c r="U83" s="10"/>
      <c r="V83" s="392"/>
      <c r="W83" s="129"/>
      <c r="X83" s="214"/>
      <c r="Y83" s="219"/>
      <c r="Z83" s="219"/>
      <c r="AA83" s="219"/>
      <c r="AB83" s="221"/>
      <c r="AC83" s="392"/>
      <c r="AD83" s="217"/>
      <c r="AE83" s="392"/>
      <c r="AF83" s="221"/>
    </row>
    <row r="84" ht="18.0" customHeight="1">
      <c r="A84" s="10"/>
      <c r="B84" s="198"/>
      <c r="C84" s="77"/>
      <c r="D84" s="77"/>
      <c r="E84" s="199"/>
      <c r="F84" s="210"/>
      <c r="G84" s="200"/>
      <c r="H84" s="201"/>
      <c r="I84" s="129"/>
      <c r="J84" s="198"/>
      <c r="K84" s="77"/>
      <c r="L84" s="77"/>
      <c r="M84" s="77"/>
      <c r="N84" s="199"/>
      <c r="O84" s="235"/>
      <c r="P84" s="237"/>
      <c r="Q84" s="237"/>
      <c r="R84" s="245" t="str">
        <f t="shared" si="22"/>
        <v/>
      </c>
      <c r="S84" s="238" t="str">
        <f t="shared" si="23"/>
        <v/>
      </c>
      <c r="T84" s="234"/>
      <c r="U84" s="10"/>
      <c r="V84" s="392"/>
      <c r="W84" s="129"/>
      <c r="X84" s="214"/>
      <c r="Y84" s="219"/>
      <c r="Z84" s="219"/>
      <c r="AA84" s="219"/>
      <c r="AB84" s="221"/>
      <c r="AC84" s="392"/>
      <c r="AD84" s="217"/>
      <c r="AE84" s="392"/>
      <c r="AF84" s="221"/>
    </row>
    <row r="85" ht="18.0" customHeight="1">
      <c r="A85" s="10"/>
      <c r="B85" s="198"/>
      <c r="C85" s="77"/>
      <c r="D85" s="77"/>
      <c r="E85" s="199"/>
      <c r="F85" s="210"/>
      <c r="G85" s="200"/>
      <c r="H85" s="201"/>
      <c r="I85" s="129"/>
      <c r="J85" s="198"/>
      <c r="K85" s="77"/>
      <c r="L85" s="77"/>
      <c r="M85" s="77"/>
      <c r="N85" s="199"/>
      <c r="O85" s="235"/>
      <c r="P85" s="237"/>
      <c r="Q85" s="237"/>
      <c r="R85" s="245" t="str">
        <f t="shared" si="22"/>
        <v/>
      </c>
      <c r="S85" s="238" t="str">
        <f t="shared" si="23"/>
        <v/>
      </c>
      <c r="T85" s="234"/>
      <c r="U85" s="10"/>
      <c r="V85" s="392"/>
      <c r="W85" s="129"/>
      <c r="X85" s="214"/>
      <c r="Y85" s="219"/>
      <c r="Z85" s="219"/>
      <c r="AA85" s="219"/>
      <c r="AB85" s="221"/>
      <c r="AC85" s="392"/>
      <c r="AD85" s="217"/>
      <c r="AE85" s="392"/>
      <c r="AF85" s="221"/>
    </row>
    <row r="86" ht="18.0" customHeight="1">
      <c r="A86" s="10"/>
      <c r="B86" s="198"/>
      <c r="C86" s="77"/>
      <c r="D86" s="77"/>
      <c r="E86" s="199"/>
      <c r="F86" s="210"/>
      <c r="G86" s="200"/>
      <c r="H86" s="201"/>
      <c r="I86" s="129"/>
      <c r="J86" s="198"/>
      <c r="K86" s="77"/>
      <c r="L86" s="77"/>
      <c r="M86" s="77"/>
      <c r="N86" s="199"/>
      <c r="O86" s="235"/>
      <c r="P86" s="237"/>
      <c r="Q86" s="237"/>
      <c r="R86" s="245" t="str">
        <f t="shared" si="22"/>
        <v/>
      </c>
      <c r="S86" s="238" t="str">
        <f t="shared" si="23"/>
        <v/>
      </c>
      <c r="T86" s="234"/>
      <c r="U86" s="10"/>
      <c r="V86" s="392"/>
      <c r="W86" s="129"/>
      <c r="X86" s="214"/>
      <c r="Y86" s="219"/>
      <c r="Z86" s="219"/>
      <c r="AA86" s="219"/>
      <c r="AB86" s="221"/>
      <c r="AC86" s="392"/>
      <c r="AD86" s="217"/>
      <c r="AE86" s="392"/>
      <c r="AF86" s="221"/>
    </row>
    <row r="87" ht="18.0" customHeight="1">
      <c r="A87" s="10"/>
      <c r="B87" s="198"/>
      <c r="C87" s="77"/>
      <c r="D87" s="77"/>
      <c r="E87" s="199"/>
      <c r="F87" s="210"/>
      <c r="G87" s="200"/>
      <c r="H87" s="201"/>
      <c r="I87" s="129"/>
      <c r="J87" s="198"/>
      <c r="K87" s="77"/>
      <c r="L87" s="77"/>
      <c r="M87" s="77"/>
      <c r="N87" s="199"/>
      <c r="O87" s="235"/>
      <c r="P87" s="237"/>
      <c r="Q87" s="237"/>
      <c r="R87" s="245" t="str">
        <f t="shared" si="22"/>
        <v/>
      </c>
      <c r="S87" s="238" t="str">
        <f t="shared" si="23"/>
        <v/>
      </c>
      <c r="T87" s="234"/>
      <c r="U87" s="10"/>
      <c r="V87" s="392"/>
      <c r="W87" s="129"/>
      <c r="X87" s="214"/>
      <c r="Y87" s="219"/>
      <c r="Z87" s="219"/>
      <c r="AA87" s="219"/>
      <c r="AB87" s="221"/>
      <c r="AC87" s="392"/>
      <c r="AD87" s="217"/>
      <c r="AE87" s="392"/>
      <c r="AF87" s="221"/>
    </row>
    <row r="88" ht="18.0" customHeight="1">
      <c r="A88" s="10"/>
      <c r="B88" s="198"/>
      <c r="C88" s="77"/>
      <c r="D88" s="77"/>
      <c r="E88" s="199"/>
      <c r="F88" s="210"/>
      <c r="G88" s="200"/>
      <c r="H88" s="201"/>
      <c r="I88" s="129"/>
      <c r="J88" s="198"/>
      <c r="K88" s="77"/>
      <c r="L88" s="77"/>
      <c r="M88" s="77"/>
      <c r="N88" s="199"/>
      <c r="O88" s="235"/>
      <c r="P88" s="237"/>
      <c r="Q88" s="237"/>
      <c r="R88" s="245" t="str">
        <f t="shared" si="22"/>
        <v/>
      </c>
      <c r="S88" s="238" t="str">
        <f t="shared" si="23"/>
        <v/>
      </c>
      <c r="T88" s="234"/>
      <c r="U88" s="10"/>
      <c r="V88" s="392"/>
      <c r="W88" s="129"/>
      <c r="X88" s="214"/>
      <c r="Y88" s="219"/>
      <c r="Z88" s="219"/>
      <c r="AA88" s="219"/>
      <c r="AB88" s="221"/>
      <c r="AC88" s="392"/>
      <c r="AD88" s="217"/>
      <c r="AE88" s="392"/>
      <c r="AF88" s="221"/>
    </row>
    <row r="89" ht="18.0" customHeight="1">
      <c r="A89" s="10"/>
      <c r="B89" s="198"/>
      <c r="C89" s="77"/>
      <c r="D89" s="77"/>
      <c r="E89" s="199"/>
      <c r="F89" s="210"/>
      <c r="G89" s="200"/>
      <c r="H89" s="201"/>
      <c r="I89" s="129"/>
      <c r="J89" s="198"/>
      <c r="K89" s="77"/>
      <c r="L89" s="77"/>
      <c r="M89" s="77"/>
      <c r="N89" s="199"/>
      <c r="O89" s="235"/>
      <c r="P89" s="237"/>
      <c r="Q89" s="237"/>
      <c r="R89" s="245" t="str">
        <f t="shared" si="22"/>
        <v/>
      </c>
      <c r="S89" s="238" t="str">
        <f t="shared" si="23"/>
        <v/>
      </c>
      <c r="T89" s="234"/>
      <c r="U89" s="10"/>
      <c r="V89" s="392"/>
      <c r="W89" s="129"/>
      <c r="X89" s="214"/>
      <c r="Y89" s="219"/>
      <c r="Z89" s="219"/>
      <c r="AA89" s="219"/>
      <c r="AB89" s="221"/>
      <c r="AC89" s="392"/>
      <c r="AD89" s="217"/>
      <c r="AE89" s="392"/>
      <c r="AF89" s="221"/>
    </row>
    <row r="90" ht="18.0" customHeight="1">
      <c r="A90" s="10"/>
      <c r="B90" s="198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35"/>
      <c r="P90" s="237"/>
      <c r="Q90" s="237"/>
      <c r="R90" s="245" t="str">
        <f t="shared" si="22"/>
        <v/>
      </c>
      <c r="S90" s="238" t="str">
        <f t="shared" si="23"/>
        <v/>
      </c>
      <c r="T90" s="234"/>
      <c r="U90" s="10"/>
      <c r="V90" s="392"/>
      <c r="W90" s="129"/>
      <c r="X90" s="214"/>
      <c r="Y90" s="219"/>
      <c r="Z90" s="219"/>
      <c r="AA90" s="219"/>
      <c r="AB90" s="221"/>
      <c r="AC90" s="392"/>
      <c r="AD90" s="217"/>
      <c r="AE90" s="392"/>
      <c r="AF90" s="221"/>
    </row>
    <row r="91" ht="18.0" customHeight="1">
      <c r="A91" s="10"/>
      <c r="B91" s="198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35"/>
      <c r="P91" s="237"/>
      <c r="Q91" s="237"/>
      <c r="R91" s="245" t="str">
        <f t="shared" si="22"/>
        <v/>
      </c>
      <c r="S91" s="238" t="str">
        <f t="shared" si="23"/>
        <v/>
      </c>
      <c r="T91" s="234"/>
      <c r="U91" s="10"/>
      <c r="V91" s="392"/>
      <c r="W91" s="129"/>
      <c r="X91" s="214"/>
      <c r="Y91" s="219"/>
      <c r="Z91" s="219"/>
      <c r="AA91" s="219"/>
      <c r="AB91" s="221"/>
      <c r="AC91" s="392"/>
      <c r="AD91" s="217"/>
      <c r="AE91" s="392"/>
      <c r="AF91" s="221"/>
    </row>
    <row r="92" ht="18.0" customHeight="1">
      <c r="A92" s="10"/>
      <c r="B92" s="198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35"/>
      <c r="P92" s="237"/>
      <c r="Q92" s="237"/>
      <c r="R92" s="245" t="str">
        <f t="shared" si="22"/>
        <v/>
      </c>
      <c r="S92" s="238" t="str">
        <f t="shared" si="23"/>
        <v/>
      </c>
      <c r="T92" s="234"/>
      <c r="U92" s="10"/>
      <c r="V92" s="392"/>
      <c r="W92" s="129"/>
      <c r="X92" s="214"/>
      <c r="Y92" s="219"/>
      <c r="Z92" s="219"/>
      <c r="AA92" s="219"/>
      <c r="AB92" s="221"/>
      <c r="AC92" s="392"/>
      <c r="AD92" s="217"/>
      <c r="AE92" s="392"/>
      <c r="AF92" s="221"/>
    </row>
    <row r="93" ht="18.0" customHeight="1">
      <c r="A93" s="10"/>
      <c r="B93" s="198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35"/>
      <c r="P93" s="237"/>
      <c r="Q93" s="237"/>
      <c r="R93" s="245" t="str">
        <f t="shared" si="22"/>
        <v/>
      </c>
      <c r="S93" s="238" t="str">
        <f t="shared" si="23"/>
        <v/>
      </c>
      <c r="T93" s="234"/>
      <c r="U93" s="10"/>
      <c r="V93" s="392"/>
      <c r="W93" s="129"/>
      <c r="X93" s="214"/>
      <c r="Y93" s="219"/>
      <c r="Z93" s="219"/>
      <c r="AA93" s="219"/>
      <c r="AB93" s="221"/>
      <c r="AC93" s="392"/>
      <c r="AD93" s="217"/>
      <c r="AE93" s="392"/>
      <c r="AF93" s="221"/>
    </row>
    <row r="94" ht="18.0" customHeight="1">
      <c r="A94" s="10"/>
      <c r="B94" s="198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35"/>
      <c r="P94" s="237"/>
      <c r="Q94" s="237"/>
      <c r="R94" s="245" t="str">
        <f t="shared" si="22"/>
        <v/>
      </c>
      <c r="S94" s="238" t="str">
        <f t="shared" si="23"/>
        <v/>
      </c>
      <c r="T94" s="234"/>
      <c r="U94" s="10"/>
      <c r="V94" s="392"/>
      <c r="W94" s="129"/>
      <c r="X94" s="214"/>
      <c r="Y94" s="219"/>
      <c r="Z94" s="219"/>
      <c r="AA94" s="219"/>
      <c r="AB94" s="221"/>
      <c r="AC94" s="392"/>
      <c r="AD94" s="217"/>
      <c r="AE94" s="392"/>
      <c r="AF94" s="221"/>
    </row>
    <row r="95" ht="18.0" customHeight="1">
      <c r="A95" s="10"/>
      <c r="B95" s="198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35"/>
      <c r="P95" s="237"/>
      <c r="Q95" s="237"/>
      <c r="R95" s="245" t="str">
        <f t="shared" si="22"/>
        <v/>
      </c>
      <c r="S95" s="238" t="str">
        <f t="shared" si="23"/>
        <v/>
      </c>
      <c r="T95" s="234"/>
      <c r="U95" s="10"/>
      <c r="V95" s="392"/>
      <c r="W95" s="129"/>
      <c r="X95" s="214"/>
      <c r="Y95" s="219"/>
      <c r="Z95" s="219"/>
      <c r="AA95" s="219"/>
      <c r="AB95" s="221"/>
      <c r="AC95" s="392"/>
      <c r="AD95" s="217"/>
      <c r="AE95" s="392"/>
      <c r="AF95" s="221"/>
    </row>
    <row r="96" ht="18.0" customHeight="1">
      <c r="A96" s="10"/>
      <c r="B96" s="198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35"/>
      <c r="P96" s="237"/>
      <c r="Q96" s="237"/>
      <c r="R96" s="245" t="str">
        <f t="shared" si="22"/>
        <v/>
      </c>
      <c r="S96" s="238" t="str">
        <f t="shared" si="23"/>
        <v/>
      </c>
      <c r="T96" s="234"/>
      <c r="U96" s="10"/>
      <c r="V96" s="392"/>
      <c r="W96" s="129"/>
      <c r="X96" s="214"/>
      <c r="Y96" s="219"/>
      <c r="Z96" s="219"/>
      <c r="AA96" s="219"/>
      <c r="AB96" s="221"/>
      <c r="AC96" s="392"/>
      <c r="AD96" s="217"/>
      <c r="AE96" s="392"/>
      <c r="AF96" s="221"/>
    </row>
    <row r="97" ht="18.0" customHeight="1">
      <c r="A97" s="10"/>
      <c r="B97" s="198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35"/>
      <c r="P97" s="237"/>
      <c r="Q97" s="237"/>
      <c r="R97" s="245" t="str">
        <f t="shared" si="22"/>
        <v/>
      </c>
      <c r="S97" s="238" t="str">
        <f t="shared" si="23"/>
        <v/>
      </c>
      <c r="T97" s="234"/>
      <c r="U97" s="10"/>
      <c r="V97" s="392"/>
      <c r="W97" s="129"/>
      <c r="X97" s="214"/>
      <c r="Y97" s="219"/>
      <c r="Z97" s="219"/>
      <c r="AA97" s="219"/>
      <c r="AB97" s="221"/>
      <c r="AC97" s="392"/>
      <c r="AD97" s="217"/>
      <c r="AE97" s="392"/>
      <c r="AF97" s="221"/>
    </row>
    <row r="98" ht="18.0" customHeight="1">
      <c r="A98" s="10"/>
      <c r="B98" s="198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35"/>
      <c r="P98" s="237"/>
      <c r="Q98" s="237"/>
      <c r="R98" s="245" t="str">
        <f t="shared" si="22"/>
        <v/>
      </c>
      <c r="S98" s="238" t="str">
        <f t="shared" si="23"/>
        <v/>
      </c>
      <c r="T98" s="234"/>
      <c r="U98" s="10"/>
      <c r="V98" s="392"/>
      <c r="W98" s="129"/>
      <c r="X98" s="214"/>
      <c r="Y98" s="219"/>
      <c r="Z98" s="219"/>
      <c r="AA98" s="219"/>
      <c r="AB98" s="221"/>
      <c r="AC98" s="392"/>
      <c r="AD98" s="217"/>
      <c r="AE98" s="392"/>
      <c r="AF98" s="221"/>
    </row>
    <row r="99" ht="18.0" customHeight="1">
      <c r="A99" s="10"/>
      <c r="B99" s="198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35"/>
      <c r="P99" s="237"/>
      <c r="Q99" s="237"/>
      <c r="R99" s="245" t="str">
        <f t="shared" si="22"/>
        <v/>
      </c>
      <c r="S99" s="238" t="str">
        <f t="shared" si="23"/>
        <v/>
      </c>
      <c r="T99" s="234"/>
      <c r="U99" s="10"/>
      <c r="V99" s="392"/>
      <c r="W99" s="129"/>
      <c r="X99" s="214"/>
      <c r="Y99" s="219"/>
      <c r="Z99" s="219"/>
      <c r="AA99" s="219"/>
      <c r="AB99" s="221"/>
      <c r="AC99" s="392"/>
      <c r="AD99" s="217"/>
      <c r="AE99" s="392"/>
      <c r="AF99" s="221"/>
    </row>
    <row r="100" ht="18.0" customHeight="1">
      <c r="A100" s="10"/>
      <c r="B100" s="198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35"/>
      <c r="P100" s="237"/>
      <c r="Q100" s="237"/>
      <c r="R100" s="245" t="str">
        <f t="shared" si="22"/>
        <v/>
      </c>
      <c r="S100" s="238" t="str">
        <f t="shared" si="23"/>
        <v/>
      </c>
      <c r="T100" s="234"/>
      <c r="U100" s="10"/>
      <c r="V100" s="392"/>
      <c r="W100" s="129"/>
      <c r="X100" s="214"/>
      <c r="Y100" s="219"/>
      <c r="Z100" s="219"/>
      <c r="AA100" s="219"/>
      <c r="AB100" s="221"/>
      <c r="AC100" s="392"/>
      <c r="AD100" s="217"/>
      <c r="AE100" s="392"/>
      <c r="AF100" s="221"/>
    </row>
    <row r="101" ht="18.0" customHeight="1">
      <c r="A101" s="10"/>
      <c r="B101" s="198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35"/>
      <c r="P101" s="237"/>
      <c r="Q101" s="237"/>
      <c r="R101" s="245" t="str">
        <f t="shared" si="22"/>
        <v/>
      </c>
      <c r="S101" s="238" t="str">
        <f t="shared" si="23"/>
        <v/>
      </c>
      <c r="T101" s="234"/>
      <c r="U101" s="10"/>
      <c r="V101" s="392"/>
      <c r="W101" s="129"/>
      <c r="X101" s="214"/>
      <c r="Y101" s="219"/>
      <c r="Z101" s="219"/>
      <c r="AA101" s="219"/>
      <c r="AB101" s="221"/>
      <c r="AC101" s="392"/>
      <c r="AD101" s="217"/>
      <c r="AE101" s="392"/>
      <c r="AF101" s="221"/>
    </row>
    <row r="102" ht="18.0" customHeight="1">
      <c r="A102" s="10"/>
      <c r="B102" s="198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35"/>
      <c r="P102" s="237"/>
      <c r="Q102" s="237"/>
      <c r="R102" s="245" t="str">
        <f t="shared" si="22"/>
        <v/>
      </c>
      <c r="S102" s="238" t="str">
        <f t="shared" si="23"/>
        <v/>
      </c>
      <c r="T102" s="234"/>
      <c r="U102" s="10"/>
      <c r="V102" s="392"/>
      <c r="W102" s="129"/>
      <c r="X102" s="214"/>
      <c r="Y102" s="219"/>
      <c r="Z102" s="219"/>
      <c r="AA102" s="219"/>
      <c r="AB102" s="221"/>
      <c r="AC102" s="392"/>
      <c r="AD102" s="217"/>
      <c r="AE102" s="392"/>
      <c r="AF102" s="221"/>
    </row>
    <row r="103" ht="18.0" customHeight="1">
      <c r="A103" s="10"/>
      <c r="B103" s="213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35"/>
      <c r="P103" s="237"/>
      <c r="Q103" s="237"/>
      <c r="R103" s="245" t="str">
        <f t="shared" si="22"/>
        <v/>
      </c>
      <c r="S103" s="238" t="str">
        <f t="shared" si="23"/>
        <v/>
      </c>
      <c r="T103" s="234"/>
      <c r="U103" s="10"/>
      <c r="V103" s="392"/>
      <c r="W103" s="129"/>
      <c r="X103" s="214"/>
      <c r="Y103" s="219"/>
      <c r="Z103" s="219"/>
      <c r="AA103" s="219"/>
      <c r="AB103" s="221"/>
      <c r="AC103" s="392"/>
      <c r="AD103" s="217"/>
      <c r="AE103" s="392"/>
      <c r="AF103" s="221"/>
    </row>
    <row r="104" ht="18.0" customHeight="1">
      <c r="A104" s="10"/>
      <c r="B104" s="213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35"/>
      <c r="P104" s="237"/>
      <c r="Q104" s="237"/>
      <c r="R104" s="245" t="str">
        <f t="shared" si="22"/>
        <v/>
      </c>
      <c r="S104" s="238" t="str">
        <f t="shared" si="23"/>
        <v/>
      </c>
      <c r="T104" s="234"/>
      <c r="U104" s="10"/>
      <c r="V104" s="392"/>
      <c r="W104" s="129"/>
      <c r="X104" s="214"/>
      <c r="Y104" s="219"/>
      <c r="Z104" s="219"/>
      <c r="AA104" s="219"/>
      <c r="AB104" s="221"/>
      <c r="AC104" s="392"/>
      <c r="AD104" s="217"/>
      <c r="AE104" s="392"/>
      <c r="AF104" s="221"/>
    </row>
    <row r="105" ht="18.0" customHeight="1">
      <c r="A105" s="10"/>
      <c r="B105" s="213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35"/>
      <c r="P105" s="237"/>
      <c r="Q105" s="237"/>
      <c r="R105" s="245" t="str">
        <f t="shared" si="22"/>
        <v/>
      </c>
      <c r="S105" s="238" t="str">
        <f t="shared" si="23"/>
        <v/>
      </c>
      <c r="T105" s="234"/>
      <c r="U105" s="10"/>
      <c r="V105" s="392"/>
      <c r="W105" s="129"/>
      <c r="X105" s="214"/>
      <c r="Y105" s="219"/>
      <c r="Z105" s="219"/>
      <c r="AA105" s="219"/>
      <c r="AB105" s="221"/>
      <c r="AC105" s="392"/>
      <c r="AD105" s="217"/>
      <c r="AE105" s="392"/>
      <c r="AF105" s="221"/>
    </row>
    <row r="106" ht="18.0" customHeight="1">
      <c r="A106" s="10"/>
      <c r="B106" s="213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35"/>
      <c r="P106" s="237"/>
      <c r="Q106" s="237"/>
      <c r="R106" s="245" t="str">
        <f t="shared" si="22"/>
        <v/>
      </c>
      <c r="S106" s="238" t="str">
        <f t="shared" si="23"/>
        <v/>
      </c>
      <c r="T106" s="234"/>
      <c r="U106" s="10"/>
      <c r="V106" s="392"/>
      <c r="W106" s="129"/>
      <c r="X106" s="214"/>
      <c r="Y106" s="219"/>
      <c r="Z106" s="219"/>
      <c r="AA106" s="219"/>
      <c r="AB106" s="221"/>
      <c r="AC106" s="392"/>
      <c r="AD106" s="217"/>
      <c r="AE106" s="392"/>
      <c r="AF106" s="221"/>
    </row>
    <row r="107" ht="18.0" customHeight="1">
      <c r="A107" s="10"/>
      <c r="B107" s="213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35"/>
      <c r="P107" s="237"/>
      <c r="Q107" s="237"/>
      <c r="R107" s="245" t="str">
        <f t="shared" si="22"/>
        <v/>
      </c>
      <c r="S107" s="238" t="str">
        <f t="shared" si="23"/>
        <v/>
      </c>
      <c r="T107" s="234"/>
      <c r="U107" s="10"/>
      <c r="V107" s="392"/>
      <c r="W107" s="129"/>
      <c r="X107" s="214"/>
      <c r="Y107" s="219"/>
      <c r="Z107" s="219"/>
      <c r="AA107" s="219"/>
      <c r="AB107" s="221"/>
      <c r="AC107" s="392"/>
      <c r="AD107" s="217"/>
      <c r="AE107" s="392"/>
      <c r="AF107" s="221"/>
    </row>
    <row r="108" ht="18.0" customHeight="1">
      <c r="A108" s="10"/>
      <c r="B108" s="213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35"/>
      <c r="P108" s="237"/>
      <c r="Q108" s="237"/>
      <c r="R108" s="245" t="str">
        <f t="shared" si="22"/>
        <v/>
      </c>
      <c r="S108" s="238" t="str">
        <f t="shared" si="23"/>
        <v/>
      </c>
      <c r="T108" s="234"/>
      <c r="U108" s="10"/>
      <c r="V108" s="392"/>
      <c r="W108" s="129"/>
      <c r="X108" s="214"/>
      <c r="Y108" s="219"/>
      <c r="Z108" s="219"/>
      <c r="AA108" s="219"/>
      <c r="AB108" s="221"/>
      <c r="AC108" s="392"/>
      <c r="AD108" s="217"/>
      <c r="AE108" s="392"/>
      <c r="AF108" s="221"/>
    </row>
    <row r="109" ht="18.0" customHeight="1">
      <c r="A109" s="10"/>
      <c r="B109" s="213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35"/>
      <c r="P109" s="237"/>
      <c r="Q109" s="237"/>
      <c r="R109" s="245" t="str">
        <f t="shared" si="22"/>
        <v/>
      </c>
      <c r="S109" s="238" t="str">
        <f t="shared" si="23"/>
        <v/>
      </c>
      <c r="T109" s="234"/>
      <c r="U109" s="10"/>
      <c r="V109" s="392"/>
      <c r="W109" s="129"/>
      <c r="X109" s="214"/>
      <c r="Y109" s="219"/>
      <c r="Z109" s="219"/>
      <c r="AA109" s="219"/>
      <c r="AB109" s="221"/>
      <c r="AC109" s="392"/>
      <c r="AD109" s="217"/>
      <c r="AE109" s="392"/>
      <c r="AF109" s="221"/>
    </row>
    <row r="110" ht="18.0" customHeight="1">
      <c r="A110" s="10"/>
      <c r="B110" s="213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35"/>
      <c r="P110" s="237"/>
      <c r="Q110" s="237"/>
      <c r="R110" s="245" t="str">
        <f t="shared" si="22"/>
        <v/>
      </c>
      <c r="S110" s="238" t="str">
        <f t="shared" si="23"/>
        <v/>
      </c>
      <c r="T110" s="234"/>
      <c r="U110" s="10"/>
      <c r="V110" s="392"/>
      <c r="W110" s="129"/>
      <c r="X110" s="214"/>
      <c r="Y110" s="219"/>
      <c r="Z110" s="219"/>
      <c r="AA110" s="219"/>
      <c r="AB110" s="221"/>
      <c r="AC110" s="392"/>
      <c r="AD110" s="217"/>
      <c r="AE110" s="392"/>
      <c r="AF110" s="221"/>
    </row>
    <row r="111" ht="18.0" customHeight="1">
      <c r="A111" s="10"/>
      <c r="B111" s="213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35"/>
      <c r="P111" s="237"/>
      <c r="Q111" s="237"/>
      <c r="R111" s="245" t="str">
        <f t="shared" si="22"/>
        <v/>
      </c>
      <c r="S111" s="238" t="str">
        <f t="shared" si="23"/>
        <v/>
      </c>
      <c r="T111" s="234"/>
      <c r="U111" s="10"/>
      <c r="V111" s="392"/>
      <c r="W111" s="129"/>
      <c r="X111" s="214"/>
      <c r="Y111" s="219"/>
      <c r="Z111" s="219"/>
      <c r="AA111" s="219"/>
      <c r="AB111" s="221"/>
      <c r="AC111" s="392"/>
      <c r="AD111" s="217"/>
      <c r="AE111" s="392"/>
      <c r="AF111" s="221"/>
    </row>
    <row r="112" ht="18.0" customHeight="1">
      <c r="A112" s="10"/>
      <c r="B112" s="213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35"/>
      <c r="P112" s="237"/>
      <c r="Q112" s="237"/>
      <c r="R112" s="245" t="str">
        <f t="shared" si="22"/>
        <v/>
      </c>
      <c r="S112" s="238" t="str">
        <f t="shared" si="23"/>
        <v/>
      </c>
      <c r="T112" s="234"/>
      <c r="U112" s="10"/>
      <c r="V112" s="392"/>
      <c r="W112" s="129"/>
      <c r="X112" s="214"/>
      <c r="Y112" s="219"/>
      <c r="Z112" s="219"/>
      <c r="AA112" s="219"/>
      <c r="AB112" s="221"/>
      <c r="AC112" s="392"/>
      <c r="AD112" s="217"/>
      <c r="AE112" s="392"/>
      <c r="AF112" s="221"/>
    </row>
    <row r="113" ht="18.0" customHeight="1">
      <c r="A113" s="10"/>
      <c r="B113" s="213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35"/>
      <c r="P113" s="237"/>
      <c r="Q113" s="237"/>
      <c r="R113" s="245" t="str">
        <f t="shared" si="22"/>
        <v/>
      </c>
      <c r="S113" s="238" t="str">
        <f t="shared" si="23"/>
        <v/>
      </c>
      <c r="T113" s="234"/>
      <c r="U113" s="10"/>
      <c r="V113" s="392"/>
      <c r="W113" s="129"/>
      <c r="X113" s="214"/>
      <c r="Y113" s="219"/>
      <c r="Z113" s="219"/>
      <c r="AA113" s="219"/>
      <c r="AB113" s="221"/>
      <c r="AC113" s="392"/>
      <c r="AD113" s="217"/>
      <c r="AE113" s="392"/>
      <c r="AF113" s="221"/>
    </row>
    <row r="114" ht="18.0" customHeight="1">
      <c r="A114" s="10"/>
      <c r="B114" s="213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35"/>
      <c r="P114" s="237"/>
      <c r="Q114" s="237"/>
      <c r="R114" s="245" t="str">
        <f t="shared" si="22"/>
        <v/>
      </c>
      <c r="S114" s="238" t="str">
        <f t="shared" si="23"/>
        <v/>
      </c>
      <c r="T114" s="234"/>
      <c r="U114" s="10"/>
      <c r="V114" s="392"/>
      <c r="W114" s="129"/>
      <c r="X114" s="214"/>
      <c r="Y114" s="219"/>
      <c r="Z114" s="219"/>
      <c r="AA114" s="219"/>
      <c r="AB114" s="221"/>
      <c r="AC114" s="392"/>
      <c r="AD114" s="217"/>
      <c r="AE114" s="392"/>
      <c r="AF114" s="221"/>
    </row>
    <row r="115" ht="18.0" customHeight="1">
      <c r="A115" s="10"/>
      <c r="B115" s="213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35"/>
      <c r="P115" s="237"/>
      <c r="Q115" s="237"/>
      <c r="R115" s="245" t="str">
        <f t="shared" si="22"/>
        <v/>
      </c>
      <c r="S115" s="238" t="str">
        <f t="shared" si="23"/>
        <v/>
      </c>
      <c r="T115" s="234"/>
      <c r="U115" s="10"/>
      <c r="V115" s="392"/>
      <c r="W115" s="129"/>
      <c r="X115" s="214"/>
      <c r="Y115" s="219"/>
      <c r="Z115" s="219"/>
      <c r="AA115" s="219"/>
      <c r="AB115" s="221"/>
      <c r="AC115" s="392"/>
      <c r="AD115" s="217"/>
      <c r="AE115" s="392"/>
      <c r="AF115" s="221"/>
    </row>
    <row r="116" ht="18.0" customHeight="1">
      <c r="A116" s="10"/>
      <c r="B116" s="213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35"/>
      <c r="P116" s="237"/>
      <c r="Q116" s="237"/>
      <c r="R116" s="245" t="str">
        <f t="shared" si="22"/>
        <v/>
      </c>
      <c r="S116" s="238" t="str">
        <f t="shared" si="23"/>
        <v/>
      </c>
      <c r="T116" s="234"/>
      <c r="U116" s="10"/>
      <c r="V116" s="392"/>
      <c r="W116" s="129"/>
      <c r="X116" s="214"/>
      <c r="Y116" s="219"/>
      <c r="Z116" s="219"/>
      <c r="AA116" s="219"/>
      <c r="AB116" s="221"/>
      <c r="AC116" s="392"/>
      <c r="AD116" s="217"/>
      <c r="AE116" s="392"/>
      <c r="AF116" s="221"/>
    </row>
    <row r="117" ht="18.0" customHeight="1">
      <c r="A117" s="10"/>
      <c r="B117" s="213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35"/>
      <c r="P117" s="237"/>
      <c r="Q117" s="237"/>
      <c r="R117" s="245" t="str">
        <f t="shared" si="22"/>
        <v/>
      </c>
      <c r="S117" s="238" t="str">
        <f t="shared" si="23"/>
        <v/>
      </c>
      <c r="T117" s="234"/>
      <c r="U117" s="10"/>
      <c r="V117" s="392"/>
      <c r="W117" s="129"/>
      <c r="X117" s="214"/>
      <c r="Y117" s="219"/>
      <c r="Z117" s="219"/>
      <c r="AA117" s="219"/>
      <c r="AB117" s="221"/>
      <c r="AC117" s="392"/>
      <c r="AD117" s="217"/>
      <c r="AE117" s="392"/>
      <c r="AF117" s="221"/>
    </row>
    <row r="118" ht="18.0" customHeight="1">
      <c r="A118" s="10"/>
      <c r="B118" s="213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35"/>
      <c r="P118" s="237"/>
      <c r="Q118" s="237"/>
      <c r="R118" s="245" t="str">
        <f t="shared" si="22"/>
        <v/>
      </c>
      <c r="S118" s="238" t="str">
        <f t="shared" si="23"/>
        <v/>
      </c>
      <c r="T118" s="234"/>
      <c r="U118" s="10"/>
      <c r="V118" s="392"/>
      <c r="W118" s="129"/>
      <c r="X118" s="214"/>
      <c r="Y118" s="219"/>
      <c r="Z118" s="219"/>
      <c r="AA118" s="219"/>
      <c r="AB118" s="221"/>
      <c r="AC118" s="392"/>
      <c r="AD118" s="217"/>
      <c r="AE118" s="392"/>
      <c r="AF118" s="221"/>
    </row>
    <row r="119" ht="18.0" customHeight="1">
      <c r="A119" s="10"/>
      <c r="B119" s="213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35"/>
      <c r="P119" s="237"/>
      <c r="Q119" s="237"/>
      <c r="R119" s="245" t="str">
        <f t="shared" si="22"/>
        <v/>
      </c>
      <c r="S119" s="238" t="str">
        <f t="shared" si="23"/>
        <v/>
      </c>
      <c r="T119" s="234"/>
      <c r="U119" s="10"/>
      <c r="V119" s="392"/>
      <c r="W119" s="129"/>
      <c r="X119" s="214"/>
      <c r="Y119" s="219"/>
      <c r="Z119" s="219"/>
      <c r="AA119" s="219"/>
      <c r="AB119" s="221"/>
      <c r="AC119" s="392"/>
      <c r="AD119" s="217"/>
      <c r="AE119" s="392"/>
      <c r="AF119" s="221"/>
    </row>
    <row r="120" ht="18.0" customHeight="1">
      <c r="A120" s="10"/>
      <c r="B120" s="213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35"/>
      <c r="P120" s="237"/>
      <c r="Q120" s="237"/>
      <c r="R120" s="245" t="str">
        <f t="shared" si="22"/>
        <v/>
      </c>
      <c r="S120" s="238" t="str">
        <f t="shared" si="23"/>
        <v/>
      </c>
      <c r="T120" s="234"/>
      <c r="U120" s="10"/>
      <c r="V120" s="392"/>
      <c r="W120" s="129"/>
      <c r="X120" s="214"/>
      <c r="Y120" s="219"/>
      <c r="Z120" s="219"/>
      <c r="AA120" s="219"/>
      <c r="AB120" s="221"/>
      <c r="AC120" s="392"/>
      <c r="AD120" s="217"/>
      <c r="AE120" s="392"/>
      <c r="AF120" s="221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35"/>
      <c r="P121" s="237"/>
      <c r="Q121" s="237"/>
      <c r="R121" s="245" t="str">
        <f t="shared" si="22"/>
        <v/>
      </c>
      <c r="S121" s="238" t="str">
        <f t="shared" si="23"/>
        <v/>
      </c>
      <c r="T121" s="234"/>
      <c r="U121" s="10"/>
      <c r="V121" s="392"/>
      <c r="W121" s="129"/>
      <c r="X121" s="214"/>
      <c r="Y121" s="219"/>
      <c r="Z121" s="219"/>
      <c r="AA121" s="219"/>
      <c r="AB121" s="221"/>
      <c r="AC121" s="392"/>
      <c r="AD121" s="217"/>
      <c r="AE121" s="392"/>
      <c r="AF121" s="221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35"/>
      <c r="P122" s="237"/>
      <c r="Q122" s="237"/>
      <c r="R122" s="245" t="str">
        <f t="shared" si="22"/>
        <v/>
      </c>
      <c r="S122" s="238" t="str">
        <f t="shared" si="23"/>
        <v/>
      </c>
      <c r="T122" s="234"/>
      <c r="U122" s="10"/>
      <c r="V122" s="392"/>
      <c r="W122" s="129"/>
      <c r="X122" s="214"/>
      <c r="Y122" s="219"/>
      <c r="Z122" s="219"/>
      <c r="AA122" s="219"/>
      <c r="AB122" s="221"/>
      <c r="AC122" s="392"/>
      <c r="AD122" s="217"/>
      <c r="AE122" s="392"/>
      <c r="AF122" s="221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35"/>
      <c r="P123" s="237"/>
      <c r="Q123" s="237"/>
      <c r="R123" s="245" t="str">
        <f t="shared" si="22"/>
        <v/>
      </c>
      <c r="S123" s="238" t="str">
        <f t="shared" si="23"/>
        <v/>
      </c>
      <c r="T123" s="234"/>
      <c r="U123" s="10"/>
      <c r="V123" s="392"/>
      <c r="W123" s="129"/>
      <c r="X123" s="214"/>
      <c r="Y123" s="219"/>
      <c r="Z123" s="219"/>
      <c r="AA123" s="219"/>
      <c r="AB123" s="221"/>
      <c r="AC123" s="392"/>
      <c r="AD123" s="217"/>
      <c r="AE123" s="392"/>
      <c r="AF123" s="221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35"/>
      <c r="P124" s="237"/>
      <c r="Q124" s="237"/>
      <c r="R124" s="245" t="str">
        <f t="shared" si="22"/>
        <v/>
      </c>
      <c r="S124" s="238" t="str">
        <f t="shared" si="23"/>
        <v/>
      </c>
      <c r="T124" s="234"/>
      <c r="U124" s="10"/>
      <c r="V124" s="392"/>
      <c r="W124" s="129"/>
      <c r="X124" s="214"/>
      <c r="Y124" s="219"/>
      <c r="Z124" s="219"/>
      <c r="AA124" s="219"/>
      <c r="AB124" s="221"/>
      <c r="AC124" s="392"/>
      <c r="AD124" s="217"/>
      <c r="AE124" s="392"/>
      <c r="AF124" s="221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35"/>
      <c r="P125" s="237"/>
      <c r="Q125" s="237"/>
      <c r="R125" s="245" t="str">
        <f t="shared" si="22"/>
        <v/>
      </c>
      <c r="S125" s="238" t="str">
        <f t="shared" si="23"/>
        <v/>
      </c>
      <c r="T125" s="234"/>
      <c r="U125" s="10"/>
      <c r="V125" s="392"/>
      <c r="W125" s="129"/>
      <c r="X125" s="214"/>
      <c r="Y125" s="219"/>
      <c r="Z125" s="219"/>
      <c r="AA125" s="219"/>
      <c r="AB125" s="221"/>
      <c r="AC125" s="392"/>
      <c r="AD125" s="217"/>
      <c r="AE125" s="392"/>
      <c r="AF125" s="221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35"/>
      <c r="P126" s="237"/>
      <c r="Q126" s="237"/>
      <c r="R126" s="245" t="str">
        <f t="shared" si="22"/>
        <v/>
      </c>
      <c r="S126" s="238" t="str">
        <f t="shared" si="23"/>
        <v/>
      </c>
      <c r="T126" s="234"/>
      <c r="U126" s="10"/>
      <c r="V126" s="392"/>
      <c r="W126" s="129"/>
      <c r="X126" s="214"/>
      <c r="Y126" s="219"/>
      <c r="Z126" s="219"/>
      <c r="AA126" s="219"/>
      <c r="AB126" s="221"/>
      <c r="AC126" s="392"/>
      <c r="AD126" s="217"/>
      <c r="AE126" s="392"/>
      <c r="AF126" s="221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35"/>
      <c r="P127" s="237"/>
      <c r="Q127" s="237"/>
      <c r="R127" s="245" t="str">
        <f t="shared" si="22"/>
        <v/>
      </c>
      <c r="S127" s="238" t="str">
        <f t="shared" si="23"/>
        <v/>
      </c>
      <c r="T127" s="234"/>
      <c r="U127" s="10"/>
      <c r="V127" s="392"/>
      <c r="W127" s="129"/>
      <c r="X127" s="214"/>
      <c r="Y127" s="219"/>
      <c r="Z127" s="219"/>
      <c r="AA127" s="219"/>
      <c r="AB127" s="221"/>
      <c r="AC127" s="392"/>
      <c r="AD127" s="217"/>
      <c r="AE127" s="392"/>
      <c r="AF127" s="221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35"/>
      <c r="P128" s="237"/>
      <c r="Q128" s="237"/>
      <c r="R128" s="245" t="str">
        <f t="shared" si="22"/>
        <v/>
      </c>
      <c r="S128" s="238" t="str">
        <f t="shared" si="23"/>
        <v/>
      </c>
      <c r="T128" s="234"/>
      <c r="U128" s="10"/>
      <c r="V128" s="392"/>
      <c r="W128" s="129"/>
      <c r="X128" s="214"/>
      <c r="Y128" s="219"/>
      <c r="Z128" s="219"/>
      <c r="AA128" s="219"/>
      <c r="AB128" s="221"/>
      <c r="AC128" s="392"/>
      <c r="AD128" s="217"/>
      <c r="AE128" s="392"/>
      <c r="AF128" s="221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35"/>
      <c r="P129" s="237"/>
      <c r="Q129" s="237"/>
      <c r="R129" s="245" t="str">
        <f t="shared" si="22"/>
        <v/>
      </c>
      <c r="S129" s="238" t="str">
        <f t="shared" si="23"/>
        <v/>
      </c>
      <c r="T129" s="234"/>
      <c r="U129" s="10"/>
      <c r="V129" s="392"/>
      <c r="W129" s="129"/>
      <c r="X129" s="214"/>
      <c r="Y129" s="219"/>
      <c r="Z129" s="219"/>
      <c r="AA129" s="219"/>
      <c r="AB129" s="221"/>
      <c r="AC129" s="392"/>
      <c r="AD129" s="217"/>
      <c r="AE129" s="392"/>
      <c r="AF129" s="221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198"/>
      <c r="K130" s="77"/>
      <c r="L130" s="77"/>
      <c r="M130" s="77"/>
      <c r="N130" s="199"/>
      <c r="O130" s="235"/>
      <c r="P130" s="237"/>
      <c r="Q130" s="237"/>
      <c r="R130" s="245" t="str">
        <f t="shared" si="22"/>
        <v/>
      </c>
      <c r="S130" s="238" t="str">
        <f t="shared" si="23"/>
        <v/>
      </c>
      <c r="T130" s="234"/>
      <c r="U130" s="10"/>
      <c r="V130" s="392"/>
      <c r="W130" s="129"/>
      <c r="X130" s="214"/>
      <c r="Y130" s="219"/>
      <c r="Z130" s="219"/>
      <c r="AA130" s="219"/>
      <c r="AB130" s="221"/>
      <c r="AC130" s="392"/>
      <c r="AD130" s="217"/>
      <c r="AE130" s="392"/>
      <c r="AF130" s="217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198"/>
      <c r="K131" s="77"/>
      <c r="L131" s="77"/>
      <c r="M131" s="77"/>
      <c r="N131" s="199"/>
      <c r="O131" s="235"/>
      <c r="P131" s="237"/>
      <c r="Q131" s="237"/>
      <c r="R131" s="245" t="str">
        <f t="shared" si="22"/>
        <v/>
      </c>
      <c r="S131" s="238" t="str">
        <f t="shared" si="23"/>
        <v/>
      </c>
      <c r="T131" s="234"/>
      <c r="U131" s="10"/>
      <c r="V131" s="392"/>
      <c r="W131" s="129"/>
      <c r="X131" s="214"/>
      <c r="Y131" s="219"/>
      <c r="Z131" s="219"/>
      <c r="AA131" s="219"/>
      <c r="AB131" s="221"/>
      <c r="AC131" s="392"/>
      <c r="AD131" s="217"/>
      <c r="AE131" s="392"/>
      <c r="AF131" s="217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198"/>
      <c r="K132" s="77"/>
      <c r="L132" s="77"/>
      <c r="M132" s="77"/>
      <c r="N132" s="199"/>
      <c r="O132" s="235"/>
      <c r="P132" s="237"/>
      <c r="Q132" s="237"/>
      <c r="R132" s="245" t="str">
        <f t="shared" si="22"/>
        <v/>
      </c>
      <c r="S132" s="238" t="str">
        <f t="shared" si="23"/>
        <v/>
      </c>
      <c r="T132" s="234"/>
      <c r="U132" s="10"/>
      <c r="V132" s="392"/>
      <c r="W132" s="129"/>
      <c r="X132" s="214"/>
      <c r="Y132" s="219"/>
      <c r="Z132" s="219"/>
      <c r="AA132" s="219"/>
      <c r="AB132" s="221"/>
      <c r="AC132" s="392"/>
      <c r="AD132" s="217"/>
      <c r="AE132" s="392"/>
      <c r="AF132" s="217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198"/>
      <c r="K133" s="77"/>
      <c r="L133" s="77"/>
      <c r="M133" s="77"/>
      <c r="N133" s="199"/>
      <c r="O133" s="235"/>
      <c r="P133" s="237"/>
      <c r="Q133" s="237"/>
      <c r="R133" s="245" t="str">
        <f t="shared" si="22"/>
        <v/>
      </c>
      <c r="S133" s="238" t="str">
        <f t="shared" si="23"/>
        <v/>
      </c>
      <c r="T133" s="234"/>
      <c r="U133" s="10"/>
      <c r="V133" s="392"/>
      <c r="W133" s="129"/>
      <c r="X133" s="214"/>
      <c r="Y133" s="219"/>
      <c r="Z133" s="219"/>
      <c r="AA133" s="219"/>
      <c r="AB133" s="221"/>
      <c r="AC133" s="392"/>
      <c r="AD133" s="217"/>
      <c r="AE133" s="392"/>
      <c r="AF133" s="217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198"/>
      <c r="K134" s="77"/>
      <c r="L134" s="77"/>
      <c r="M134" s="77"/>
      <c r="N134" s="199"/>
      <c r="O134" s="235"/>
      <c r="P134" s="237"/>
      <c r="Q134" s="237"/>
      <c r="R134" s="245" t="str">
        <f t="shared" si="22"/>
        <v/>
      </c>
      <c r="S134" s="238" t="str">
        <f t="shared" si="23"/>
        <v/>
      </c>
      <c r="T134" s="234"/>
      <c r="U134" s="10"/>
      <c r="V134" s="392"/>
      <c r="W134" s="129"/>
      <c r="X134" s="214"/>
      <c r="Y134" s="219"/>
      <c r="Z134" s="219"/>
      <c r="AA134" s="219"/>
      <c r="AB134" s="221"/>
      <c r="AC134" s="392"/>
      <c r="AD134" s="217"/>
      <c r="AE134" s="392"/>
      <c r="AF134" s="217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198"/>
      <c r="K135" s="77"/>
      <c r="L135" s="77"/>
      <c r="M135" s="77"/>
      <c r="N135" s="199"/>
      <c r="O135" s="235"/>
      <c r="P135" s="237"/>
      <c r="Q135" s="237"/>
      <c r="R135" s="245" t="str">
        <f t="shared" si="22"/>
        <v/>
      </c>
      <c r="S135" s="238" t="str">
        <f t="shared" si="23"/>
        <v/>
      </c>
      <c r="T135" s="234"/>
      <c r="U135" s="10"/>
      <c r="V135" s="392"/>
      <c r="W135" s="129"/>
      <c r="X135" s="214"/>
      <c r="Y135" s="219"/>
      <c r="Z135" s="219"/>
      <c r="AA135" s="219"/>
      <c r="AB135" s="221"/>
      <c r="AC135" s="392"/>
      <c r="AD135" s="217"/>
      <c r="AE135" s="392"/>
      <c r="AF135" s="217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198"/>
      <c r="K136" s="77"/>
      <c r="L136" s="77"/>
      <c r="M136" s="77"/>
      <c r="N136" s="199"/>
      <c r="O136" s="235"/>
      <c r="P136" s="237"/>
      <c r="Q136" s="237"/>
      <c r="R136" s="245" t="str">
        <f t="shared" si="22"/>
        <v/>
      </c>
      <c r="S136" s="238" t="str">
        <f t="shared" si="23"/>
        <v/>
      </c>
      <c r="T136" s="234"/>
      <c r="U136" s="10"/>
      <c r="V136" s="392"/>
      <c r="W136" s="129"/>
      <c r="X136" s="214"/>
      <c r="Y136" s="219"/>
      <c r="Z136" s="219"/>
      <c r="AA136" s="219"/>
      <c r="AB136" s="221"/>
      <c r="AC136" s="392"/>
      <c r="AD136" s="217"/>
      <c r="AE136" s="392"/>
      <c r="AF136" s="217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213"/>
      <c r="K137" s="77"/>
      <c r="L137" s="77"/>
      <c r="M137" s="77"/>
      <c r="N137" s="199"/>
      <c r="O137" s="235"/>
      <c r="P137" s="237"/>
      <c r="Q137" s="237"/>
      <c r="R137" s="245" t="str">
        <f t="shared" si="22"/>
        <v/>
      </c>
      <c r="S137" s="238" t="str">
        <f t="shared" si="23"/>
        <v/>
      </c>
      <c r="T137" s="234"/>
      <c r="U137" s="10"/>
      <c r="V137" s="392"/>
      <c r="W137" s="129"/>
      <c r="X137" s="214"/>
      <c r="Y137" s="219"/>
      <c r="Z137" s="219"/>
      <c r="AA137" s="219"/>
      <c r="AB137" s="221"/>
      <c r="AC137" s="392"/>
      <c r="AD137" s="217"/>
      <c r="AE137" s="392"/>
      <c r="AF137" s="217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213"/>
      <c r="K138" s="77"/>
      <c r="L138" s="77"/>
      <c r="M138" s="77"/>
      <c r="N138" s="199"/>
      <c r="O138" s="235"/>
      <c r="P138" s="237"/>
      <c r="Q138" s="237"/>
      <c r="R138" s="245" t="str">
        <f t="shared" si="22"/>
        <v/>
      </c>
      <c r="S138" s="238" t="str">
        <f t="shared" si="23"/>
        <v/>
      </c>
      <c r="T138" s="234"/>
      <c r="U138" s="10"/>
      <c r="V138" s="392"/>
      <c r="W138" s="129"/>
      <c r="X138" s="214"/>
      <c r="Y138" s="219"/>
      <c r="Z138" s="219"/>
      <c r="AA138" s="219"/>
      <c r="AB138" s="221"/>
      <c r="AC138" s="392"/>
      <c r="AD138" s="217"/>
      <c r="AE138" s="392"/>
      <c r="AF138" s="217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213"/>
      <c r="K139" s="77"/>
      <c r="L139" s="77"/>
      <c r="M139" s="77"/>
      <c r="N139" s="199"/>
      <c r="O139" s="235"/>
      <c r="P139" s="237"/>
      <c r="Q139" s="237"/>
      <c r="R139" s="245" t="str">
        <f t="shared" si="22"/>
        <v/>
      </c>
      <c r="S139" s="238" t="str">
        <f t="shared" si="23"/>
        <v/>
      </c>
      <c r="T139" s="234"/>
      <c r="U139" s="10"/>
      <c r="V139" s="392"/>
      <c r="W139" s="129"/>
      <c r="X139" s="214"/>
      <c r="Y139" s="219"/>
      <c r="Z139" s="219"/>
      <c r="AA139" s="219"/>
      <c r="AB139" s="221"/>
      <c r="AC139" s="392"/>
      <c r="AD139" s="217"/>
      <c r="AE139" s="392"/>
      <c r="AF139" s="217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35"/>
      <c r="P140" s="237"/>
      <c r="Q140" s="237"/>
      <c r="R140" s="245" t="str">
        <f t="shared" si="22"/>
        <v/>
      </c>
      <c r="S140" s="238" t="str">
        <f t="shared" si="23"/>
        <v/>
      </c>
      <c r="T140" s="234"/>
      <c r="U140" s="10"/>
      <c r="V140" s="392"/>
      <c r="W140" s="129"/>
      <c r="X140" s="214"/>
      <c r="Y140" s="219"/>
      <c r="Z140" s="219"/>
      <c r="AA140" s="219"/>
      <c r="AB140" s="221"/>
      <c r="AC140" s="392"/>
      <c r="AD140" s="217"/>
      <c r="AE140" s="392"/>
      <c r="AF140" s="217"/>
    </row>
    <row r="141" ht="18.0" customHeight="1">
      <c r="A141" s="10"/>
      <c r="B141" s="213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35"/>
      <c r="P141" s="237"/>
      <c r="Q141" s="237"/>
      <c r="R141" s="245" t="str">
        <f t="shared" si="22"/>
        <v/>
      </c>
      <c r="S141" s="238" t="str">
        <f t="shared" si="23"/>
        <v/>
      </c>
      <c r="T141" s="234"/>
      <c r="U141" s="10"/>
      <c r="V141" s="392"/>
      <c r="W141" s="129"/>
      <c r="X141" s="214"/>
      <c r="Y141" s="219"/>
      <c r="Z141" s="219"/>
      <c r="AA141" s="219"/>
      <c r="AB141" s="221"/>
      <c r="AC141" s="392"/>
      <c r="AD141" s="217"/>
      <c r="AE141" s="392"/>
      <c r="AF141" s="217"/>
    </row>
    <row r="142" ht="18.0" customHeight="1">
      <c r="A142" s="10"/>
      <c r="B142" s="213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35"/>
      <c r="P142" s="237"/>
      <c r="Q142" s="237"/>
      <c r="R142" s="245" t="str">
        <f t="shared" si="22"/>
        <v/>
      </c>
      <c r="S142" s="238" t="str">
        <f t="shared" si="23"/>
        <v/>
      </c>
      <c r="T142" s="234"/>
      <c r="U142" s="10"/>
      <c r="V142" s="392"/>
      <c r="W142" s="129"/>
      <c r="X142" s="214"/>
      <c r="Y142" s="219"/>
      <c r="Z142" s="219"/>
      <c r="AA142" s="219"/>
      <c r="AB142" s="221"/>
      <c r="AC142" s="392"/>
      <c r="AD142" s="217"/>
      <c r="AE142" s="392"/>
      <c r="AF142" s="217"/>
    </row>
    <row r="143" ht="18.0" customHeight="1">
      <c r="A143" s="10"/>
      <c r="B143" s="213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35"/>
      <c r="P143" s="237"/>
      <c r="Q143" s="237"/>
      <c r="R143" s="245" t="str">
        <f t="shared" si="22"/>
        <v/>
      </c>
      <c r="S143" s="238" t="str">
        <f t="shared" si="23"/>
        <v/>
      </c>
      <c r="T143" s="234"/>
      <c r="U143" s="10"/>
      <c r="V143" s="392"/>
      <c r="W143" s="129"/>
      <c r="X143" s="214"/>
      <c r="Y143" s="219"/>
      <c r="Z143" s="219"/>
      <c r="AA143" s="219"/>
      <c r="AB143" s="221"/>
      <c r="AC143" s="392"/>
      <c r="AD143" s="217"/>
      <c r="AE143" s="392"/>
      <c r="AF143" s="217"/>
    </row>
    <row r="144" ht="18.0" customHeight="1">
      <c r="A144" s="10"/>
      <c r="B144" s="213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35"/>
      <c r="P144" s="237"/>
      <c r="Q144" s="237"/>
      <c r="R144" s="245" t="str">
        <f t="shared" si="22"/>
        <v/>
      </c>
      <c r="S144" s="238" t="str">
        <f t="shared" si="23"/>
        <v/>
      </c>
      <c r="T144" s="234"/>
      <c r="U144" s="10"/>
      <c r="V144" s="392"/>
      <c r="W144" s="10"/>
      <c r="X144" s="214"/>
      <c r="Y144" s="219"/>
      <c r="Z144" s="219"/>
      <c r="AA144" s="219"/>
      <c r="AB144" s="221"/>
      <c r="AC144" s="392"/>
      <c r="AD144" s="217"/>
      <c r="AE144" s="392"/>
      <c r="AF144" s="217"/>
    </row>
    <row r="145" ht="18.0" customHeight="1">
      <c r="A145" s="10"/>
      <c r="B145" s="213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35"/>
      <c r="P145" s="237"/>
      <c r="Q145" s="237"/>
      <c r="R145" s="245" t="str">
        <f t="shared" si="22"/>
        <v/>
      </c>
      <c r="S145" s="238" t="str">
        <f t="shared" si="23"/>
        <v/>
      </c>
      <c r="T145" s="234"/>
      <c r="U145" s="10"/>
      <c r="V145" s="392"/>
      <c r="W145" s="10"/>
      <c r="X145" s="214"/>
      <c r="Y145" s="219"/>
      <c r="Z145" s="219"/>
      <c r="AA145" s="219"/>
      <c r="AB145" s="221"/>
      <c r="AC145" s="392"/>
      <c r="AD145" s="217"/>
      <c r="AE145" s="392"/>
      <c r="AF145" s="217"/>
    </row>
    <row r="146" ht="18.0" customHeight="1">
      <c r="A146" s="10"/>
      <c r="B146" s="308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35"/>
      <c r="P146" s="237"/>
      <c r="Q146" s="237"/>
      <c r="R146" s="245" t="str">
        <f t="shared" si="22"/>
        <v/>
      </c>
      <c r="S146" s="238" t="str">
        <f t="shared" si="23"/>
        <v/>
      </c>
      <c r="T146" s="309"/>
      <c r="U146" s="10"/>
      <c r="V146" s="10"/>
      <c r="W146" s="10"/>
      <c r="X146" s="10"/>
      <c r="Y146" s="10"/>
      <c r="Z146" s="10"/>
      <c r="AA146" s="10"/>
      <c r="AB146" s="255"/>
      <c r="AC146" s="10"/>
      <c r="AD146" s="10"/>
      <c r="AE146" s="10"/>
      <c r="AF146" s="10"/>
    </row>
    <row r="147" ht="18.0" customHeight="1">
      <c r="A147" s="10"/>
      <c r="B147" s="213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35"/>
      <c r="P147" s="237"/>
      <c r="Q147" s="237"/>
      <c r="R147" s="245" t="str">
        <f t="shared" si="22"/>
        <v/>
      </c>
      <c r="S147" s="238" t="str">
        <f t="shared" si="23"/>
        <v/>
      </c>
      <c r="T147" s="23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8.0" customHeight="1">
      <c r="A148" s="10"/>
      <c r="B148" s="213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35"/>
      <c r="P148" s="237"/>
      <c r="Q148" s="237"/>
      <c r="R148" s="245" t="str">
        <f t="shared" si="22"/>
        <v/>
      </c>
      <c r="S148" s="238" t="str">
        <f t="shared" si="23"/>
        <v/>
      </c>
      <c r="T148" s="234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8.0" customHeight="1">
      <c r="A149" s="10"/>
      <c r="B149" s="213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35"/>
      <c r="P149" s="237"/>
      <c r="Q149" s="237"/>
      <c r="R149" s="245" t="str">
        <f t="shared" si="22"/>
        <v/>
      </c>
      <c r="S149" s="238" t="str">
        <f t="shared" si="23"/>
        <v/>
      </c>
      <c r="T149" s="234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8.0" customHeight="1">
      <c r="A150" s="10"/>
      <c r="B150" s="213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35"/>
      <c r="P150" s="237"/>
      <c r="Q150" s="237"/>
      <c r="R150" s="245" t="str">
        <f t="shared" si="22"/>
        <v/>
      </c>
      <c r="S150" s="238" t="str">
        <f t="shared" si="23"/>
        <v/>
      </c>
      <c r="T150" s="234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8.0" customHeight="1">
      <c r="A151" s="10"/>
      <c r="B151" s="213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35"/>
      <c r="P151" s="237"/>
      <c r="Q151" s="237"/>
      <c r="R151" s="245" t="str">
        <f t="shared" si="22"/>
        <v/>
      </c>
      <c r="S151" s="238" t="str">
        <f t="shared" si="23"/>
        <v/>
      </c>
      <c r="T151" s="234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8.0" customHeight="1">
      <c r="A152" s="10"/>
      <c r="B152" s="213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35"/>
      <c r="P152" s="237"/>
      <c r="Q152" s="237"/>
      <c r="R152" s="245" t="str">
        <f t="shared" si="22"/>
        <v/>
      </c>
      <c r="S152" s="238" t="str">
        <f t="shared" si="23"/>
        <v/>
      </c>
      <c r="T152" s="234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8.0" customHeight="1">
      <c r="A153" s="10"/>
      <c r="B153" s="213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35"/>
      <c r="P153" s="237"/>
      <c r="Q153" s="237"/>
      <c r="R153" s="245" t="str">
        <f t="shared" si="22"/>
        <v/>
      </c>
      <c r="S153" s="238" t="str">
        <f t="shared" si="23"/>
        <v/>
      </c>
      <c r="T153" s="234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8.0" customHeight="1">
      <c r="A154" s="10"/>
      <c r="B154" s="213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35"/>
      <c r="P154" s="237"/>
      <c r="Q154" s="237"/>
      <c r="R154" s="245" t="str">
        <f t="shared" si="22"/>
        <v/>
      </c>
      <c r="S154" s="238" t="str">
        <f t="shared" si="23"/>
        <v/>
      </c>
      <c r="T154" s="234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8.0" customHeight="1">
      <c r="A155" s="10"/>
      <c r="B155" s="213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35"/>
      <c r="P155" s="237"/>
      <c r="Q155" s="237"/>
      <c r="R155" s="245" t="str">
        <f t="shared" si="22"/>
        <v/>
      </c>
      <c r="S155" s="238" t="str">
        <f t="shared" si="23"/>
        <v/>
      </c>
      <c r="T155" s="234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8.0" customHeight="1">
      <c r="A156" s="10"/>
      <c r="B156" s="213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35"/>
      <c r="P156" s="237"/>
      <c r="Q156" s="237"/>
      <c r="R156" s="245" t="str">
        <f t="shared" si="22"/>
        <v/>
      </c>
      <c r="S156" s="238" t="str">
        <f t="shared" si="23"/>
        <v/>
      </c>
      <c r="T156" s="234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8.0" customHeight="1">
      <c r="A157" s="10"/>
      <c r="B157" s="213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35"/>
      <c r="P157" s="237"/>
      <c r="Q157" s="237"/>
      <c r="R157" s="245" t="str">
        <f t="shared" si="22"/>
        <v/>
      </c>
      <c r="S157" s="238" t="str">
        <f t="shared" si="23"/>
        <v/>
      </c>
      <c r="T157" s="234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8.0" customHeight="1">
      <c r="A158" s="10"/>
      <c r="B158" s="213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35"/>
      <c r="P158" s="237"/>
      <c r="Q158" s="237"/>
      <c r="R158" s="245" t="str">
        <f t="shared" si="22"/>
        <v/>
      </c>
      <c r="S158" s="238" t="str">
        <f t="shared" si="23"/>
        <v/>
      </c>
      <c r="T158" s="234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8.0" customHeight="1">
      <c r="A159" s="10"/>
      <c r="B159" s="213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35"/>
      <c r="P159" s="237"/>
      <c r="Q159" s="237"/>
      <c r="R159" s="245" t="str">
        <f t="shared" si="22"/>
        <v/>
      </c>
      <c r="S159" s="238" t="str">
        <f t="shared" si="23"/>
        <v/>
      </c>
      <c r="T159" s="234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8.0" customHeight="1">
      <c r="A160" s="10"/>
      <c r="B160" s="213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35"/>
      <c r="P160" s="237"/>
      <c r="Q160" s="237"/>
      <c r="R160" s="245" t="str">
        <f t="shared" si="22"/>
        <v/>
      </c>
      <c r="S160" s="238" t="str">
        <f t="shared" si="23"/>
        <v/>
      </c>
      <c r="T160" s="234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8.0" customHeight="1">
      <c r="A161" s="10"/>
      <c r="B161" s="213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35"/>
      <c r="P161" s="237"/>
      <c r="Q161" s="237"/>
      <c r="R161" s="245" t="str">
        <f t="shared" si="22"/>
        <v/>
      </c>
      <c r="S161" s="238" t="str">
        <f t="shared" si="23"/>
        <v/>
      </c>
      <c r="T161" s="234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8.0" customHeight="1">
      <c r="A162" s="10"/>
      <c r="B162" s="213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35"/>
      <c r="P162" s="237"/>
      <c r="Q162" s="237"/>
      <c r="R162" s="245" t="str">
        <f t="shared" si="22"/>
        <v/>
      </c>
      <c r="S162" s="238" t="str">
        <f t="shared" si="23"/>
        <v/>
      </c>
      <c r="T162" s="234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8.0" customHeight="1">
      <c r="A163" s="10"/>
      <c r="B163" s="213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35"/>
      <c r="P163" s="237"/>
      <c r="Q163" s="237"/>
      <c r="R163" s="245" t="str">
        <f t="shared" si="22"/>
        <v/>
      </c>
      <c r="S163" s="238" t="str">
        <f t="shared" si="23"/>
        <v/>
      </c>
      <c r="T163" s="234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8.0" customHeight="1">
      <c r="A164" s="10"/>
      <c r="B164" s="213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35"/>
      <c r="P164" s="237"/>
      <c r="Q164" s="237"/>
      <c r="R164" s="245" t="str">
        <f t="shared" si="22"/>
        <v/>
      </c>
      <c r="S164" s="238" t="str">
        <f t="shared" si="23"/>
        <v/>
      </c>
      <c r="T164" s="234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8.0" customHeight="1">
      <c r="A165" s="10"/>
      <c r="B165" s="213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35"/>
      <c r="P165" s="237"/>
      <c r="Q165" s="237"/>
      <c r="R165" s="245" t="str">
        <f t="shared" si="22"/>
        <v/>
      </c>
      <c r="S165" s="238" t="str">
        <f t="shared" si="23"/>
        <v/>
      </c>
      <c r="T165" s="234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8.0" customHeight="1">
      <c r="A166" s="10"/>
      <c r="B166" s="213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35"/>
      <c r="P166" s="237"/>
      <c r="Q166" s="237"/>
      <c r="R166" s="245" t="str">
        <f t="shared" si="22"/>
        <v/>
      </c>
      <c r="S166" s="238" t="str">
        <f t="shared" si="23"/>
        <v/>
      </c>
      <c r="T166" s="234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8.0" customHeight="1">
      <c r="A167" s="10"/>
      <c r="B167" s="213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35"/>
      <c r="P167" s="237"/>
      <c r="Q167" s="237"/>
      <c r="R167" s="245" t="str">
        <f t="shared" si="22"/>
        <v/>
      </c>
      <c r="S167" s="238" t="str">
        <f t="shared" si="23"/>
        <v/>
      </c>
      <c r="T167" s="234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8.0" customHeight="1">
      <c r="A168" s="10"/>
      <c r="B168" s="213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35"/>
      <c r="P168" s="237"/>
      <c r="Q168" s="237"/>
      <c r="R168" s="245" t="str">
        <f t="shared" si="22"/>
        <v/>
      </c>
      <c r="S168" s="238" t="str">
        <f t="shared" si="23"/>
        <v/>
      </c>
      <c r="T168" s="234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8.0" customHeight="1">
      <c r="A169" s="10"/>
      <c r="B169" s="213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35"/>
      <c r="P169" s="237"/>
      <c r="Q169" s="237"/>
      <c r="R169" s="245" t="str">
        <f t="shared" si="22"/>
        <v/>
      </c>
      <c r="S169" s="238" t="str">
        <f t="shared" si="23"/>
        <v/>
      </c>
      <c r="T169" s="234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8.0" customHeight="1">
      <c r="A170" s="10"/>
      <c r="B170" s="213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35"/>
      <c r="P170" s="237"/>
      <c r="Q170" s="237"/>
      <c r="R170" s="245" t="str">
        <f t="shared" si="22"/>
        <v/>
      </c>
      <c r="S170" s="238" t="str">
        <f t="shared" si="23"/>
        <v/>
      </c>
      <c r="T170" s="234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8.0" customHeight="1">
      <c r="A171" s="10"/>
      <c r="B171" s="213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35"/>
      <c r="P171" s="237"/>
      <c r="Q171" s="237"/>
      <c r="R171" s="245" t="str">
        <f t="shared" si="22"/>
        <v/>
      </c>
      <c r="S171" s="238" t="str">
        <f t="shared" si="23"/>
        <v/>
      </c>
      <c r="T171" s="234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8.0" customHeight="1">
      <c r="A172" s="10"/>
      <c r="B172" s="213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35"/>
      <c r="P172" s="237"/>
      <c r="Q172" s="237"/>
      <c r="R172" s="245" t="str">
        <f t="shared" si="22"/>
        <v/>
      </c>
      <c r="S172" s="238" t="str">
        <f t="shared" si="23"/>
        <v/>
      </c>
      <c r="T172" s="234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8.0" customHeight="1">
      <c r="A173" s="10"/>
      <c r="B173" s="213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35"/>
      <c r="P173" s="237"/>
      <c r="Q173" s="237"/>
      <c r="R173" s="245" t="str">
        <f t="shared" si="22"/>
        <v/>
      </c>
      <c r="S173" s="238" t="str">
        <f t="shared" si="23"/>
        <v/>
      </c>
      <c r="T173" s="234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8.0" customHeight="1">
      <c r="A174" s="10"/>
      <c r="B174" s="213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35"/>
      <c r="P174" s="237"/>
      <c r="Q174" s="237"/>
      <c r="R174" s="245" t="str">
        <f t="shared" si="22"/>
        <v/>
      </c>
      <c r="S174" s="238" t="str">
        <f t="shared" si="23"/>
        <v/>
      </c>
      <c r="T174" s="234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8.0" customHeight="1">
      <c r="A175" s="10"/>
      <c r="B175" s="213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35"/>
      <c r="P175" s="237"/>
      <c r="Q175" s="237"/>
      <c r="R175" s="245" t="str">
        <f t="shared" si="22"/>
        <v/>
      </c>
      <c r="S175" s="238" t="str">
        <f t="shared" si="23"/>
        <v/>
      </c>
      <c r="T175" s="234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8.0" customHeight="1">
      <c r="A176" s="10"/>
      <c r="B176" s="213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35"/>
      <c r="P176" s="237"/>
      <c r="Q176" s="237"/>
      <c r="R176" s="245" t="str">
        <f t="shared" si="22"/>
        <v/>
      </c>
      <c r="S176" s="238" t="str">
        <f t="shared" si="23"/>
        <v/>
      </c>
      <c r="T176" s="234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8.0" customHeight="1">
      <c r="A177" s="10"/>
      <c r="B177" s="213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35"/>
      <c r="P177" s="237"/>
      <c r="Q177" s="237"/>
      <c r="R177" s="245" t="str">
        <f t="shared" si="22"/>
        <v/>
      </c>
      <c r="S177" s="238" t="str">
        <f t="shared" si="23"/>
        <v/>
      </c>
      <c r="T177" s="234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8.0" customHeight="1">
      <c r="A178" s="10"/>
      <c r="B178" s="213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35"/>
      <c r="P178" s="237"/>
      <c r="Q178" s="237"/>
      <c r="R178" s="245" t="str">
        <f t="shared" si="22"/>
        <v/>
      </c>
      <c r="S178" s="238" t="str">
        <f t="shared" si="23"/>
        <v/>
      </c>
      <c r="T178" s="234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8.0" customHeight="1">
      <c r="A179" s="10"/>
      <c r="B179" s="213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35"/>
      <c r="P179" s="237"/>
      <c r="Q179" s="237"/>
      <c r="R179" s="245" t="str">
        <f t="shared" si="22"/>
        <v/>
      </c>
      <c r="S179" s="238" t="str">
        <f t="shared" si="23"/>
        <v/>
      </c>
      <c r="T179" s="234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8.0" customHeight="1">
      <c r="A180" s="10"/>
      <c r="B180" s="213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35"/>
      <c r="P180" s="237"/>
      <c r="Q180" s="237"/>
      <c r="R180" s="245" t="str">
        <f t="shared" si="22"/>
        <v/>
      </c>
      <c r="S180" s="238" t="str">
        <f t="shared" si="23"/>
        <v/>
      </c>
      <c r="T180" s="234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8.0" customHeight="1">
      <c r="A181" s="10"/>
      <c r="B181" s="213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35"/>
      <c r="P181" s="237"/>
      <c r="Q181" s="237"/>
      <c r="R181" s="245" t="str">
        <f t="shared" si="22"/>
        <v/>
      </c>
      <c r="S181" s="238" t="str">
        <f t="shared" si="23"/>
        <v/>
      </c>
      <c r="T181" s="234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8.0" customHeight="1">
      <c r="A182" s="10"/>
      <c r="B182" s="213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35"/>
      <c r="P182" s="237"/>
      <c r="Q182" s="237"/>
      <c r="R182" s="245" t="str">
        <f t="shared" si="22"/>
        <v/>
      </c>
      <c r="S182" s="238" t="str">
        <f t="shared" si="23"/>
        <v/>
      </c>
      <c r="T182" s="234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8.0" customHeight="1">
      <c r="A183" s="10"/>
      <c r="B183" s="213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35"/>
      <c r="P183" s="237"/>
      <c r="Q183" s="237"/>
      <c r="R183" s="245" t="str">
        <f t="shared" si="22"/>
        <v/>
      </c>
      <c r="S183" s="238" t="str">
        <f t="shared" si="23"/>
        <v/>
      </c>
      <c r="T183" s="234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8.0" customHeight="1">
      <c r="A184" s="10"/>
      <c r="B184" s="213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35"/>
      <c r="P184" s="237"/>
      <c r="Q184" s="237"/>
      <c r="R184" s="245" t="str">
        <f t="shared" si="22"/>
        <v/>
      </c>
      <c r="S184" s="238" t="str">
        <f t="shared" si="23"/>
        <v/>
      </c>
      <c r="T184" s="234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8.0" customHeight="1">
      <c r="A185" s="10"/>
      <c r="B185" s="213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35"/>
      <c r="P185" s="237"/>
      <c r="Q185" s="237"/>
      <c r="R185" s="245" t="str">
        <f t="shared" si="22"/>
        <v/>
      </c>
      <c r="S185" s="238" t="str">
        <f t="shared" si="23"/>
        <v/>
      </c>
      <c r="T185" s="234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8.0" customHeight="1">
      <c r="A186" s="10"/>
      <c r="B186" s="213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35"/>
      <c r="P186" s="237"/>
      <c r="Q186" s="237"/>
      <c r="R186" s="245" t="str">
        <f t="shared" si="22"/>
        <v/>
      </c>
      <c r="S186" s="238" t="str">
        <f t="shared" si="23"/>
        <v/>
      </c>
      <c r="T186" s="234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8.0" customHeight="1">
      <c r="A187" s="10"/>
      <c r="B187" s="213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35"/>
      <c r="P187" s="237"/>
      <c r="Q187" s="237"/>
      <c r="R187" s="245" t="str">
        <f t="shared" si="22"/>
        <v/>
      </c>
      <c r="S187" s="238" t="str">
        <f t="shared" si="23"/>
        <v/>
      </c>
      <c r="T187" s="234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8.0" customHeight="1">
      <c r="A188" s="10"/>
      <c r="B188" s="213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35"/>
      <c r="P188" s="237"/>
      <c r="Q188" s="237"/>
      <c r="R188" s="245" t="str">
        <f t="shared" si="22"/>
        <v/>
      </c>
      <c r="S188" s="238" t="str">
        <f t="shared" si="23"/>
        <v/>
      </c>
      <c r="T188" s="234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8.0" customHeight="1">
      <c r="A189" s="10"/>
      <c r="B189" s="213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35"/>
      <c r="P189" s="237"/>
      <c r="Q189" s="237"/>
      <c r="R189" s="245" t="str">
        <f t="shared" si="22"/>
        <v/>
      </c>
      <c r="S189" s="238" t="str">
        <f t="shared" si="23"/>
        <v/>
      </c>
      <c r="T189" s="234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8.0" customHeight="1">
      <c r="A190" s="10"/>
      <c r="B190" s="213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35"/>
      <c r="P190" s="237"/>
      <c r="Q190" s="237"/>
      <c r="R190" s="245" t="str">
        <f t="shared" si="22"/>
        <v/>
      </c>
      <c r="S190" s="238" t="str">
        <f t="shared" si="23"/>
        <v/>
      </c>
      <c r="T190" s="234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8.0" customHeight="1">
      <c r="A191" s="10"/>
      <c r="B191" s="213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35"/>
      <c r="P191" s="237"/>
      <c r="Q191" s="237"/>
      <c r="R191" s="245" t="str">
        <f t="shared" si="22"/>
        <v/>
      </c>
      <c r="S191" s="238" t="str">
        <f t="shared" si="23"/>
        <v/>
      </c>
      <c r="T191" s="234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8.0" customHeight="1">
      <c r="A192" s="10"/>
      <c r="B192" s="213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35"/>
      <c r="P192" s="237"/>
      <c r="Q192" s="237"/>
      <c r="R192" s="245" t="str">
        <f t="shared" si="22"/>
        <v/>
      </c>
      <c r="S192" s="238" t="str">
        <f t="shared" si="23"/>
        <v/>
      </c>
      <c r="T192" s="234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8.0" customHeight="1">
      <c r="A193" s="10"/>
      <c r="B193" s="213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35"/>
      <c r="P193" s="237"/>
      <c r="Q193" s="237"/>
      <c r="R193" s="245" t="str">
        <f t="shared" si="22"/>
        <v/>
      </c>
      <c r="S193" s="238" t="str">
        <f t="shared" si="23"/>
        <v/>
      </c>
      <c r="T193" s="234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8.0" customHeight="1">
      <c r="A194" s="10"/>
      <c r="B194" s="213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35"/>
      <c r="P194" s="237"/>
      <c r="Q194" s="237"/>
      <c r="R194" s="245" t="str">
        <f t="shared" si="22"/>
        <v/>
      </c>
      <c r="S194" s="238" t="str">
        <f t="shared" si="23"/>
        <v/>
      </c>
      <c r="T194" s="234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8.0" customHeight="1">
      <c r="A195" s="10"/>
      <c r="B195" s="213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35"/>
      <c r="P195" s="237"/>
      <c r="Q195" s="237"/>
      <c r="R195" s="245" t="str">
        <f t="shared" si="22"/>
        <v/>
      </c>
      <c r="S195" s="238" t="str">
        <f t="shared" si="23"/>
        <v/>
      </c>
      <c r="T195" s="234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8.0" customHeight="1">
      <c r="A196" s="10"/>
      <c r="B196" s="213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35"/>
      <c r="P196" s="237"/>
      <c r="Q196" s="237"/>
      <c r="R196" s="245" t="str">
        <f t="shared" si="22"/>
        <v/>
      </c>
      <c r="S196" s="238" t="str">
        <f t="shared" si="23"/>
        <v/>
      </c>
      <c r="T196" s="234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8.0" customHeight="1">
      <c r="A197" s="10"/>
      <c r="B197" s="213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35"/>
      <c r="P197" s="237"/>
      <c r="Q197" s="237"/>
      <c r="R197" s="245" t="str">
        <f t="shared" si="22"/>
        <v/>
      </c>
      <c r="S197" s="238" t="str">
        <f t="shared" si="23"/>
        <v/>
      </c>
      <c r="T197" s="234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8.0" customHeight="1">
      <c r="A198" s="10"/>
      <c r="B198" s="213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35"/>
      <c r="P198" s="237"/>
      <c r="Q198" s="237"/>
      <c r="R198" s="245" t="str">
        <f t="shared" si="22"/>
        <v/>
      </c>
      <c r="S198" s="238" t="str">
        <f t="shared" si="23"/>
        <v/>
      </c>
      <c r="T198" s="234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8.0" customHeight="1">
      <c r="A199" s="10"/>
      <c r="B199" s="213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35"/>
      <c r="P199" s="237"/>
      <c r="Q199" s="237"/>
      <c r="R199" s="245" t="str">
        <f t="shared" si="22"/>
        <v/>
      </c>
      <c r="S199" s="238" t="str">
        <f t="shared" si="23"/>
        <v/>
      </c>
      <c r="T199" s="234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8.0" customHeight="1">
      <c r="A200" s="10"/>
      <c r="B200" s="213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35"/>
      <c r="P200" s="237"/>
      <c r="Q200" s="237"/>
      <c r="R200" s="245" t="str">
        <f t="shared" si="22"/>
        <v/>
      </c>
      <c r="S200" s="238" t="str">
        <f t="shared" si="23"/>
        <v/>
      </c>
      <c r="T200" s="234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8.0" customHeight="1">
      <c r="A201" s="10"/>
      <c r="B201" s="213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35"/>
      <c r="P201" s="237"/>
      <c r="Q201" s="237"/>
      <c r="R201" s="245" t="str">
        <f t="shared" si="22"/>
        <v/>
      </c>
      <c r="S201" s="238" t="str">
        <f t="shared" si="23"/>
        <v/>
      </c>
      <c r="T201" s="234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8.0" customHeight="1">
      <c r="A202" s="10"/>
      <c r="B202" s="213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35"/>
      <c r="P202" s="237"/>
      <c r="Q202" s="237"/>
      <c r="R202" s="245" t="str">
        <f t="shared" si="22"/>
        <v/>
      </c>
      <c r="S202" s="238" t="str">
        <f t="shared" si="23"/>
        <v/>
      </c>
      <c r="T202" s="234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8.0" customHeight="1">
      <c r="A203" s="10"/>
      <c r="B203" s="213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35"/>
      <c r="P203" s="237"/>
      <c r="Q203" s="237"/>
      <c r="R203" s="245" t="str">
        <f t="shared" si="22"/>
        <v/>
      </c>
      <c r="S203" s="238" t="str">
        <f t="shared" si="23"/>
        <v/>
      </c>
      <c r="T203" s="234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8.0" customHeight="1">
      <c r="A204" s="10"/>
      <c r="B204" s="213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35"/>
      <c r="P204" s="237"/>
      <c r="Q204" s="237"/>
      <c r="R204" s="245" t="str">
        <f t="shared" si="22"/>
        <v/>
      </c>
      <c r="S204" s="238" t="str">
        <f t="shared" si="23"/>
        <v/>
      </c>
      <c r="T204" s="234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8.0" customHeight="1">
      <c r="A205" s="10"/>
      <c r="B205" s="213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35"/>
      <c r="P205" s="237"/>
      <c r="Q205" s="237"/>
      <c r="R205" s="245" t="str">
        <f t="shared" si="22"/>
        <v/>
      </c>
      <c r="S205" s="238" t="str">
        <f t="shared" si="23"/>
        <v/>
      </c>
      <c r="T205" s="234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8.0" customHeight="1">
      <c r="A206" s="10"/>
      <c r="B206" s="213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35"/>
      <c r="P206" s="237"/>
      <c r="Q206" s="237"/>
      <c r="R206" s="245" t="str">
        <f t="shared" si="22"/>
        <v/>
      </c>
      <c r="S206" s="238" t="str">
        <f t="shared" si="23"/>
        <v/>
      </c>
      <c r="T206" s="234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8.0" customHeight="1">
      <c r="A207" s="10"/>
      <c r="B207" s="213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35"/>
      <c r="P207" s="237"/>
      <c r="Q207" s="237"/>
      <c r="R207" s="245" t="str">
        <f t="shared" si="22"/>
        <v/>
      </c>
      <c r="S207" s="238" t="str">
        <f t="shared" si="23"/>
        <v/>
      </c>
      <c r="T207" s="234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8.0" customHeight="1">
      <c r="A208" s="10"/>
      <c r="B208" s="213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35"/>
      <c r="P208" s="237"/>
      <c r="Q208" s="237"/>
      <c r="R208" s="245" t="str">
        <f t="shared" si="22"/>
        <v/>
      </c>
      <c r="S208" s="238" t="str">
        <f t="shared" si="23"/>
        <v/>
      </c>
      <c r="T208" s="234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8.0" customHeight="1">
      <c r="A209" s="10"/>
      <c r="B209" s="213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35"/>
      <c r="P209" s="237"/>
      <c r="Q209" s="237"/>
      <c r="R209" s="245" t="str">
        <f t="shared" si="22"/>
        <v/>
      </c>
      <c r="S209" s="238" t="str">
        <f t="shared" si="23"/>
        <v/>
      </c>
      <c r="T209" s="234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8.0" customHeight="1">
      <c r="A210" s="10"/>
      <c r="B210" s="213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35"/>
      <c r="P210" s="237"/>
      <c r="Q210" s="237"/>
      <c r="R210" s="245" t="str">
        <f t="shared" si="22"/>
        <v/>
      </c>
      <c r="S210" s="238" t="str">
        <f t="shared" si="23"/>
        <v/>
      </c>
      <c r="T210" s="234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8.0" customHeight="1">
      <c r="A211" s="10"/>
      <c r="B211" s="213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35"/>
      <c r="P211" s="237"/>
      <c r="Q211" s="237"/>
      <c r="R211" s="245" t="str">
        <f t="shared" si="22"/>
        <v/>
      </c>
      <c r="S211" s="238" t="str">
        <f t="shared" si="23"/>
        <v/>
      </c>
      <c r="T211" s="234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8.0" customHeight="1">
      <c r="A212" s="10"/>
      <c r="B212" s="213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35"/>
      <c r="P212" s="237"/>
      <c r="Q212" s="237"/>
      <c r="R212" s="245" t="str">
        <f t="shared" si="22"/>
        <v/>
      </c>
      <c r="S212" s="238" t="str">
        <f t="shared" si="23"/>
        <v/>
      </c>
      <c r="T212" s="234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8.0" customHeight="1">
      <c r="A213" s="10"/>
      <c r="B213" s="213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35"/>
      <c r="P213" s="237"/>
      <c r="Q213" s="237"/>
      <c r="R213" s="245" t="str">
        <f t="shared" si="22"/>
        <v/>
      </c>
      <c r="S213" s="238" t="str">
        <f t="shared" si="23"/>
        <v/>
      </c>
      <c r="T213" s="234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8.0" customHeight="1">
      <c r="A214" s="10"/>
      <c r="B214" s="213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35"/>
      <c r="P214" s="237"/>
      <c r="Q214" s="237"/>
      <c r="R214" s="245" t="str">
        <f t="shared" si="22"/>
        <v/>
      </c>
      <c r="S214" s="238" t="str">
        <f t="shared" si="23"/>
        <v/>
      </c>
      <c r="T214" s="234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8.0" customHeight="1">
      <c r="A215" s="10"/>
      <c r="B215" s="213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35"/>
      <c r="P215" s="237"/>
      <c r="Q215" s="237"/>
      <c r="R215" s="245" t="str">
        <f t="shared" si="22"/>
        <v/>
      </c>
      <c r="S215" s="238" t="str">
        <f t="shared" si="23"/>
        <v/>
      </c>
      <c r="T215" s="234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8.0" customHeight="1">
      <c r="A216" s="10"/>
      <c r="B216" s="213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35"/>
      <c r="P216" s="237"/>
      <c r="Q216" s="237"/>
      <c r="R216" s="245" t="str">
        <f t="shared" si="22"/>
        <v/>
      </c>
      <c r="S216" s="238" t="str">
        <f t="shared" si="23"/>
        <v/>
      </c>
      <c r="T216" s="234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8.0" customHeight="1">
      <c r="A217" s="10"/>
      <c r="B217" s="213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35"/>
      <c r="P217" s="237"/>
      <c r="Q217" s="237"/>
      <c r="R217" s="245" t="str">
        <f t="shared" si="22"/>
        <v/>
      </c>
      <c r="S217" s="238" t="str">
        <f t="shared" si="23"/>
        <v/>
      </c>
      <c r="T217" s="234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8.0" customHeight="1">
      <c r="A218" s="10"/>
      <c r="B218" s="213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35"/>
      <c r="P218" s="237"/>
      <c r="Q218" s="237"/>
      <c r="R218" s="245" t="str">
        <f t="shared" si="22"/>
        <v/>
      </c>
      <c r="S218" s="238" t="str">
        <f t="shared" si="23"/>
        <v/>
      </c>
      <c r="T218" s="234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8.0" customHeight="1">
      <c r="A219" s="10"/>
      <c r="B219" s="213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35"/>
      <c r="P219" s="237"/>
      <c r="Q219" s="237"/>
      <c r="R219" s="245" t="str">
        <f t="shared" si="22"/>
        <v/>
      </c>
      <c r="S219" s="238" t="str">
        <f t="shared" si="23"/>
        <v/>
      </c>
      <c r="T219" s="234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8.0" customHeight="1">
      <c r="A220" s="10"/>
      <c r="B220" s="213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35"/>
      <c r="P220" s="237"/>
      <c r="Q220" s="237"/>
      <c r="R220" s="245" t="str">
        <f t="shared" si="22"/>
        <v/>
      </c>
      <c r="S220" s="238" t="str">
        <f t="shared" si="23"/>
        <v/>
      </c>
      <c r="T220" s="234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8.0" customHeight="1">
      <c r="A221" s="10"/>
      <c r="B221" s="213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35"/>
      <c r="P221" s="237"/>
      <c r="Q221" s="237"/>
      <c r="R221" s="245" t="str">
        <f t="shared" si="22"/>
        <v/>
      </c>
      <c r="S221" s="238" t="str">
        <f t="shared" si="23"/>
        <v/>
      </c>
      <c r="T221" s="234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8.0" customHeight="1">
      <c r="A222" s="10"/>
      <c r="B222" s="213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35"/>
      <c r="P222" s="237"/>
      <c r="Q222" s="237"/>
      <c r="R222" s="245" t="str">
        <f t="shared" si="22"/>
        <v/>
      </c>
      <c r="S222" s="238" t="str">
        <f t="shared" si="23"/>
        <v/>
      </c>
      <c r="T222" s="234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8.0" customHeight="1">
      <c r="A223" s="10"/>
      <c r="B223" s="213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35"/>
      <c r="P223" s="237"/>
      <c r="Q223" s="237"/>
      <c r="R223" s="245" t="str">
        <f t="shared" si="22"/>
        <v/>
      </c>
      <c r="S223" s="238" t="str">
        <f t="shared" si="23"/>
        <v/>
      </c>
      <c r="T223" s="234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8.0" customHeight="1">
      <c r="A224" s="10"/>
      <c r="B224" s="213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35"/>
      <c r="P224" s="237"/>
      <c r="Q224" s="237"/>
      <c r="R224" s="245" t="str">
        <f t="shared" si="22"/>
        <v/>
      </c>
      <c r="S224" s="238" t="str">
        <f t="shared" si="23"/>
        <v/>
      </c>
      <c r="T224" s="234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8.0" customHeight="1">
      <c r="A225" s="10"/>
      <c r="B225" s="213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35"/>
      <c r="P225" s="237"/>
      <c r="Q225" s="237"/>
      <c r="R225" s="245" t="str">
        <f t="shared" si="22"/>
        <v/>
      </c>
      <c r="S225" s="238" t="str">
        <f t="shared" si="23"/>
        <v/>
      </c>
      <c r="T225" s="234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8.0" customHeight="1">
      <c r="A226" s="10"/>
      <c r="B226" s="213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35"/>
      <c r="P226" s="237"/>
      <c r="Q226" s="237"/>
      <c r="R226" s="245" t="str">
        <f t="shared" si="22"/>
        <v/>
      </c>
      <c r="S226" s="238" t="str">
        <f t="shared" si="23"/>
        <v/>
      </c>
      <c r="T226" s="234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8.0" customHeight="1">
      <c r="A227" s="10"/>
      <c r="B227" s="213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35"/>
      <c r="P227" s="237"/>
      <c r="Q227" s="237"/>
      <c r="R227" s="245" t="str">
        <f t="shared" si="22"/>
        <v/>
      </c>
      <c r="S227" s="238" t="str">
        <f t="shared" si="23"/>
        <v/>
      </c>
      <c r="T227" s="234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8.0" customHeight="1">
      <c r="A228" s="10"/>
      <c r="B228" s="213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35"/>
      <c r="P228" s="237"/>
      <c r="Q228" s="237"/>
      <c r="R228" s="245" t="str">
        <f t="shared" si="22"/>
        <v/>
      </c>
      <c r="S228" s="238" t="str">
        <f t="shared" si="23"/>
        <v/>
      </c>
      <c r="T228" s="234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8.0" customHeight="1">
      <c r="A229" s="10"/>
      <c r="B229" s="213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35"/>
      <c r="P229" s="237"/>
      <c r="Q229" s="237"/>
      <c r="R229" s="245" t="str">
        <f t="shared" si="22"/>
        <v/>
      </c>
      <c r="S229" s="238" t="str">
        <f t="shared" si="23"/>
        <v/>
      </c>
      <c r="T229" s="234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8.0" customHeight="1">
      <c r="A230" s="10"/>
      <c r="B230" s="213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35"/>
      <c r="P230" s="237"/>
      <c r="Q230" s="237"/>
      <c r="R230" s="245" t="str">
        <f t="shared" si="22"/>
        <v/>
      </c>
      <c r="S230" s="238" t="str">
        <f t="shared" si="23"/>
        <v/>
      </c>
      <c r="T230" s="234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8.0" customHeight="1">
      <c r="A231" s="10"/>
      <c r="B231" s="213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35"/>
      <c r="P231" s="237"/>
      <c r="Q231" s="237"/>
      <c r="R231" s="245" t="str">
        <f t="shared" si="22"/>
        <v/>
      </c>
      <c r="S231" s="238" t="str">
        <f t="shared" si="23"/>
        <v/>
      </c>
      <c r="T231" s="234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8.0" customHeight="1">
      <c r="A232" s="10"/>
      <c r="B232" s="213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35"/>
      <c r="P232" s="237"/>
      <c r="Q232" s="237"/>
      <c r="R232" s="245" t="str">
        <f t="shared" si="22"/>
        <v/>
      </c>
      <c r="S232" s="238" t="str">
        <f t="shared" si="23"/>
        <v/>
      </c>
      <c r="T232" s="234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8.0" customHeight="1">
      <c r="A233" s="10"/>
      <c r="B233" s="213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35"/>
      <c r="P233" s="237"/>
      <c r="Q233" s="237"/>
      <c r="R233" s="245" t="str">
        <f t="shared" si="22"/>
        <v/>
      </c>
      <c r="S233" s="238" t="str">
        <f t="shared" si="23"/>
        <v/>
      </c>
      <c r="T233" s="234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8.0" customHeight="1">
      <c r="A234" s="10"/>
      <c r="B234" s="213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35"/>
      <c r="P234" s="237"/>
      <c r="Q234" s="237"/>
      <c r="R234" s="245" t="str">
        <f t="shared" si="22"/>
        <v/>
      </c>
      <c r="S234" s="238" t="str">
        <f t="shared" si="23"/>
        <v/>
      </c>
      <c r="T234" s="234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8.0" customHeight="1">
      <c r="A235" s="10"/>
      <c r="B235" s="213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35"/>
      <c r="P235" s="237"/>
      <c r="Q235" s="237"/>
      <c r="R235" s="245" t="str">
        <f t="shared" si="22"/>
        <v/>
      </c>
      <c r="S235" s="238" t="str">
        <f t="shared" si="23"/>
        <v/>
      </c>
      <c r="T235" s="234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8.0" customHeight="1">
      <c r="A236" s="10"/>
      <c r="B236" s="213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35"/>
      <c r="P236" s="237"/>
      <c r="Q236" s="237"/>
      <c r="R236" s="245" t="str">
        <f t="shared" si="22"/>
        <v/>
      </c>
      <c r="S236" s="238" t="str">
        <f t="shared" si="23"/>
        <v/>
      </c>
      <c r="T236" s="234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8.0" customHeight="1">
      <c r="A237" s="10"/>
      <c r="B237" s="213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35"/>
      <c r="P237" s="237"/>
      <c r="Q237" s="237"/>
      <c r="R237" s="245" t="str">
        <f t="shared" si="22"/>
        <v/>
      </c>
      <c r="S237" s="238" t="str">
        <f t="shared" si="23"/>
        <v/>
      </c>
      <c r="T237" s="234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8.0" customHeight="1">
      <c r="A238" s="10"/>
      <c r="B238" s="213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35"/>
      <c r="P238" s="237"/>
      <c r="Q238" s="237"/>
      <c r="R238" s="245" t="str">
        <f t="shared" si="22"/>
        <v/>
      </c>
      <c r="S238" s="238" t="str">
        <f t="shared" si="23"/>
        <v/>
      </c>
      <c r="T238" s="234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8.0" customHeight="1">
      <c r="A239" s="10"/>
      <c r="B239" s="213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35"/>
      <c r="P239" s="237"/>
      <c r="Q239" s="237"/>
      <c r="R239" s="245" t="str">
        <f t="shared" si="22"/>
        <v/>
      </c>
      <c r="S239" s="238" t="str">
        <f t="shared" si="23"/>
        <v/>
      </c>
      <c r="T239" s="234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8.0" customHeight="1">
      <c r="A240" s="10"/>
      <c r="B240" s="213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35"/>
      <c r="P240" s="237"/>
      <c r="Q240" s="237"/>
      <c r="R240" s="245" t="str">
        <f t="shared" si="22"/>
        <v/>
      </c>
      <c r="S240" s="238" t="str">
        <f t="shared" si="23"/>
        <v/>
      </c>
      <c r="T240" s="234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8.0" customHeight="1">
      <c r="A241" s="10"/>
      <c r="B241" s="213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35"/>
      <c r="P241" s="237"/>
      <c r="Q241" s="237"/>
      <c r="R241" s="245" t="str">
        <f t="shared" si="22"/>
        <v/>
      </c>
      <c r="S241" s="238" t="str">
        <f t="shared" si="23"/>
        <v/>
      </c>
      <c r="T241" s="234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8.0" customHeight="1">
      <c r="A242" s="10"/>
      <c r="B242" s="213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35"/>
      <c r="P242" s="237"/>
      <c r="Q242" s="237"/>
      <c r="R242" s="245" t="str">
        <f t="shared" si="22"/>
        <v/>
      </c>
      <c r="S242" s="238" t="str">
        <f t="shared" si="23"/>
        <v/>
      </c>
      <c r="T242" s="234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8.0" customHeight="1">
      <c r="A243" s="10"/>
      <c r="B243" s="213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35"/>
      <c r="P243" s="237"/>
      <c r="Q243" s="237"/>
      <c r="R243" s="245" t="str">
        <f t="shared" si="22"/>
        <v/>
      </c>
      <c r="S243" s="238" t="str">
        <f t="shared" si="23"/>
        <v/>
      </c>
      <c r="T243" s="234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8.0" customHeight="1">
      <c r="A244" s="10"/>
      <c r="B244" s="213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35"/>
      <c r="P244" s="237"/>
      <c r="Q244" s="237"/>
      <c r="R244" s="245" t="str">
        <f t="shared" si="22"/>
        <v/>
      </c>
      <c r="S244" s="238" t="str">
        <f t="shared" si="23"/>
        <v/>
      </c>
      <c r="T244" s="234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8.0" customHeight="1">
      <c r="A245" s="10"/>
      <c r="B245" s="213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35"/>
      <c r="P245" s="237"/>
      <c r="Q245" s="237"/>
      <c r="R245" s="245" t="str">
        <f t="shared" si="22"/>
        <v/>
      </c>
      <c r="S245" s="238" t="str">
        <f t="shared" si="23"/>
        <v/>
      </c>
      <c r="T245" s="234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8.0" customHeight="1">
      <c r="A246" s="10"/>
      <c r="B246" s="213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35"/>
      <c r="P246" s="237"/>
      <c r="Q246" s="237"/>
      <c r="R246" s="245" t="str">
        <f t="shared" si="22"/>
        <v/>
      </c>
      <c r="S246" s="238" t="str">
        <f t="shared" si="23"/>
        <v/>
      </c>
      <c r="T246" s="234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8.0" customHeight="1">
      <c r="A247" s="10"/>
      <c r="B247" s="213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35"/>
      <c r="P247" s="237"/>
      <c r="Q247" s="237"/>
      <c r="R247" s="245" t="str">
        <f t="shared" si="22"/>
        <v/>
      </c>
      <c r="S247" s="238" t="str">
        <f t="shared" si="23"/>
        <v/>
      </c>
      <c r="T247" s="234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8.0" customHeight="1">
      <c r="A248" s="10"/>
      <c r="B248" s="213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35"/>
      <c r="P248" s="237"/>
      <c r="Q248" s="237"/>
      <c r="R248" s="245" t="str">
        <f t="shared" si="22"/>
        <v/>
      </c>
      <c r="S248" s="238" t="str">
        <f t="shared" si="23"/>
        <v/>
      </c>
      <c r="T248" s="234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8.0" customHeight="1">
      <c r="A249" s="10"/>
      <c r="B249" s="213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35"/>
      <c r="P249" s="237"/>
      <c r="Q249" s="237"/>
      <c r="R249" s="245" t="str">
        <f t="shared" si="22"/>
        <v/>
      </c>
      <c r="S249" s="238" t="str">
        <f t="shared" si="23"/>
        <v/>
      </c>
      <c r="T249" s="234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8.0" customHeight="1">
      <c r="A250" s="10"/>
      <c r="B250" s="213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35"/>
      <c r="P250" s="237"/>
      <c r="Q250" s="237"/>
      <c r="R250" s="245" t="str">
        <f t="shared" si="22"/>
        <v/>
      </c>
      <c r="S250" s="238" t="str">
        <f t="shared" si="23"/>
        <v/>
      </c>
      <c r="T250" s="234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8.0" customHeight="1">
      <c r="A251" s="10"/>
      <c r="B251" s="213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35"/>
      <c r="P251" s="237"/>
      <c r="Q251" s="237"/>
      <c r="R251" s="245" t="str">
        <f t="shared" si="22"/>
        <v/>
      </c>
      <c r="S251" s="238" t="str">
        <f t="shared" si="23"/>
        <v/>
      </c>
      <c r="T251" s="234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8.0" customHeight="1">
      <c r="A252" s="10"/>
      <c r="B252" s="213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35"/>
      <c r="P252" s="237"/>
      <c r="Q252" s="237"/>
      <c r="R252" s="245" t="str">
        <f t="shared" si="22"/>
        <v/>
      </c>
      <c r="S252" s="238" t="str">
        <f t="shared" si="23"/>
        <v/>
      </c>
      <c r="T252" s="234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8.0" customHeight="1">
      <c r="A253" s="10"/>
      <c r="B253" s="213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35"/>
      <c r="P253" s="237"/>
      <c r="Q253" s="237"/>
      <c r="R253" s="245" t="str">
        <f t="shared" si="22"/>
        <v/>
      </c>
      <c r="S253" s="238" t="str">
        <f t="shared" si="23"/>
        <v/>
      </c>
      <c r="T253" s="234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8.0" customHeight="1">
      <c r="A254" s="10"/>
      <c r="B254" s="213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35"/>
      <c r="P254" s="237"/>
      <c r="Q254" s="237"/>
      <c r="R254" s="245" t="str">
        <f t="shared" si="22"/>
        <v/>
      </c>
      <c r="S254" s="238" t="str">
        <f t="shared" si="23"/>
        <v/>
      </c>
      <c r="T254" s="234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8.0" customHeight="1">
      <c r="A255" s="10"/>
      <c r="B255" s="213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35"/>
      <c r="P255" s="237"/>
      <c r="Q255" s="237"/>
      <c r="R255" s="245" t="str">
        <f t="shared" si="22"/>
        <v/>
      </c>
      <c r="S255" s="238" t="str">
        <f t="shared" si="23"/>
        <v/>
      </c>
      <c r="T255" s="234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8.0" customHeight="1">
      <c r="A256" s="10"/>
      <c r="B256" s="213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35"/>
      <c r="P256" s="237"/>
      <c r="Q256" s="237"/>
      <c r="R256" s="245" t="str">
        <f t="shared" si="22"/>
        <v/>
      </c>
      <c r="S256" s="238" t="str">
        <f t="shared" si="23"/>
        <v/>
      </c>
      <c r="T256" s="234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8.0" customHeight="1">
      <c r="A257" s="10"/>
      <c r="B257" s="213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35"/>
      <c r="P257" s="237"/>
      <c r="Q257" s="237"/>
      <c r="R257" s="245" t="str">
        <f t="shared" si="22"/>
        <v/>
      </c>
      <c r="S257" s="238" t="str">
        <f t="shared" si="23"/>
        <v/>
      </c>
      <c r="T257" s="234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8.0" customHeight="1">
      <c r="A258" s="10"/>
      <c r="B258" s="213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35"/>
      <c r="P258" s="237"/>
      <c r="Q258" s="237"/>
      <c r="R258" s="245" t="str">
        <f t="shared" si="22"/>
        <v/>
      </c>
      <c r="S258" s="238" t="str">
        <f t="shared" si="23"/>
        <v/>
      </c>
      <c r="T258" s="234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8.0" customHeight="1">
      <c r="A259" s="10"/>
      <c r="B259" s="213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35"/>
      <c r="P259" s="237"/>
      <c r="Q259" s="237"/>
      <c r="R259" s="245" t="str">
        <f t="shared" si="22"/>
        <v/>
      </c>
      <c r="S259" s="238" t="str">
        <f t="shared" si="23"/>
        <v/>
      </c>
      <c r="T259" s="234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8.0" customHeight="1">
      <c r="A260" s="10"/>
      <c r="B260" s="213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35"/>
      <c r="P260" s="237"/>
      <c r="Q260" s="237"/>
      <c r="R260" s="245" t="str">
        <f t="shared" si="22"/>
        <v/>
      </c>
      <c r="S260" s="238" t="str">
        <f t="shared" si="23"/>
        <v/>
      </c>
      <c r="T260" s="234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8.0" customHeight="1">
      <c r="A261" s="10"/>
      <c r="B261" s="213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35"/>
      <c r="P261" s="237"/>
      <c r="Q261" s="237"/>
      <c r="R261" s="245" t="str">
        <f t="shared" si="22"/>
        <v/>
      </c>
      <c r="S261" s="238" t="str">
        <f t="shared" si="23"/>
        <v/>
      </c>
      <c r="T261" s="234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8.0" customHeight="1">
      <c r="A262" s="10"/>
      <c r="B262" s="213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35"/>
      <c r="P262" s="237"/>
      <c r="Q262" s="237"/>
      <c r="R262" s="245" t="str">
        <f t="shared" si="22"/>
        <v/>
      </c>
      <c r="S262" s="238" t="str">
        <f t="shared" si="23"/>
        <v/>
      </c>
      <c r="T262" s="234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8.0" customHeight="1">
      <c r="A263" s="10"/>
      <c r="B263" s="213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35"/>
      <c r="P263" s="237"/>
      <c r="Q263" s="237"/>
      <c r="R263" s="245" t="str">
        <f t="shared" si="22"/>
        <v/>
      </c>
      <c r="S263" s="238" t="str">
        <f t="shared" si="23"/>
        <v/>
      </c>
      <c r="T263" s="234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8.0" customHeight="1">
      <c r="A264" s="10"/>
      <c r="B264" s="213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35"/>
      <c r="P264" s="237"/>
      <c r="Q264" s="237"/>
      <c r="R264" s="245" t="str">
        <f t="shared" si="22"/>
        <v/>
      </c>
      <c r="S264" s="238" t="str">
        <f t="shared" si="23"/>
        <v/>
      </c>
      <c r="T264" s="234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8.0" customHeight="1">
      <c r="A265" s="10"/>
      <c r="B265" s="213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35"/>
      <c r="P265" s="237"/>
      <c r="Q265" s="237"/>
      <c r="R265" s="245" t="str">
        <f t="shared" si="22"/>
        <v/>
      </c>
      <c r="S265" s="238" t="str">
        <f t="shared" si="23"/>
        <v/>
      </c>
      <c r="T265" s="234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8.0" customHeight="1">
      <c r="A266" s="10"/>
      <c r="B266" s="213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35"/>
      <c r="P266" s="237"/>
      <c r="Q266" s="237"/>
      <c r="R266" s="245" t="str">
        <f t="shared" si="22"/>
        <v/>
      </c>
      <c r="S266" s="238" t="str">
        <f t="shared" si="23"/>
        <v/>
      </c>
      <c r="T266" s="234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8.0" customHeight="1">
      <c r="A267" s="10"/>
      <c r="B267" s="213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35"/>
      <c r="P267" s="237"/>
      <c r="Q267" s="237"/>
      <c r="R267" s="245" t="str">
        <f t="shared" si="22"/>
        <v/>
      </c>
      <c r="S267" s="238" t="str">
        <f t="shared" si="23"/>
        <v/>
      </c>
      <c r="T267" s="234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8.0" customHeight="1">
      <c r="A268" s="10"/>
      <c r="B268" s="213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35"/>
      <c r="P268" s="237"/>
      <c r="Q268" s="237"/>
      <c r="R268" s="245" t="str">
        <f t="shared" si="22"/>
        <v/>
      </c>
      <c r="S268" s="238" t="str">
        <f t="shared" si="23"/>
        <v/>
      </c>
      <c r="T268" s="234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8.0" customHeight="1">
      <c r="A269" s="10"/>
      <c r="B269" s="213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35"/>
      <c r="P269" s="237"/>
      <c r="Q269" s="237"/>
      <c r="R269" s="245" t="str">
        <f t="shared" si="22"/>
        <v/>
      </c>
      <c r="S269" s="238" t="str">
        <f t="shared" si="23"/>
        <v/>
      </c>
      <c r="T269" s="234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8.0" customHeight="1">
      <c r="A270" s="10"/>
      <c r="B270" s="213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35"/>
      <c r="P270" s="237"/>
      <c r="Q270" s="237"/>
      <c r="R270" s="245" t="str">
        <f t="shared" si="22"/>
        <v/>
      </c>
      <c r="S270" s="238" t="str">
        <f t="shared" si="23"/>
        <v/>
      </c>
      <c r="T270" s="234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8.0" customHeight="1">
      <c r="A271" s="10"/>
      <c r="B271" s="213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35"/>
      <c r="P271" s="237"/>
      <c r="Q271" s="237"/>
      <c r="R271" s="245" t="str">
        <f t="shared" si="22"/>
        <v/>
      </c>
      <c r="S271" s="238" t="str">
        <f t="shared" si="23"/>
        <v/>
      </c>
      <c r="T271" s="234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8.0" customHeight="1">
      <c r="A272" s="10"/>
      <c r="B272" s="213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35"/>
      <c r="P272" s="237"/>
      <c r="Q272" s="237"/>
      <c r="R272" s="245" t="str">
        <f t="shared" si="22"/>
        <v/>
      </c>
      <c r="S272" s="238" t="str">
        <f t="shared" si="23"/>
        <v/>
      </c>
      <c r="T272" s="234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8.0" customHeight="1">
      <c r="A273" s="10"/>
      <c r="B273" s="213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35"/>
      <c r="P273" s="237"/>
      <c r="Q273" s="237"/>
      <c r="R273" s="245" t="str">
        <f t="shared" si="22"/>
        <v/>
      </c>
      <c r="S273" s="238" t="str">
        <f t="shared" si="23"/>
        <v/>
      </c>
      <c r="T273" s="234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8.0" customHeight="1">
      <c r="A274" s="10"/>
      <c r="B274" s="213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35"/>
      <c r="P274" s="237"/>
      <c r="Q274" s="237"/>
      <c r="R274" s="245" t="str">
        <f t="shared" si="22"/>
        <v/>
      </c>
      <c r="S274" s="238" t="str">
        <f t="shared" si="23"/>
        <v/>
      </c>
      <c r="T274" s="234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8.0" customHeight="1">
      <c r="A275" s="10"/>
      <c r="B275" s="213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35"/>
      <c r="P275" s="237"/>
      <c r="Q275" s="237"/>
      <c r="R275" s="245" t="str">
        <f t="shared" si="22"/>
        <v/>
      </c>
      <c r="S275" s="238" t="str">
        <f t="shared" si="23"/>
        <v/>
      </c>
      <c r="T275" s="234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8.0" customHeight="1">
      <c r="A276" s="10"/>
      <c r="B276" s="213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35"/>
      <c r="P276" s="237"/>
      <c r="Q276" s="237"/>
      <c r="R276" s="245" t="str">
        <f t="shared" si="22"/>
        <v/>
      </c>
      <c r="S276" s="238" t="str">
        <f t="shared" si="23"/>
        <v/>
      </c>
      <c r="T276" s="234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8.0" customHeight="1">
      <c r="A277" s="10"/>
      <c r="B277" s="213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35"/>
      <c r="P277" s="237"/>
      <c r="Q277" s="237"/>
      <c r="R277" s="245" t="str">
        <f t="shared" si="22"/>
        <v/>
      </c>
      <c r="S277" s="238" t="str">
        <f t="shared" si="23"/>
        <v/>
      </c>
      <c r="T277" s="234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8.0" customHeight="1">
      <c r="A278" s="10"/>
      <c r="B278" s="213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35"/>
      <c r="P278" s="237"/>
      <c r="Q278" s="237"/>
      <c r="R278" s="245" t="str">
        <f t="shared" si="22"/>
        <v/>
      </c>
      <c r="S278" s="238" t="str">
        <f t="shared" si="23"/>
        <v/>
      </c>
      <c r="T278" s="234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8.0" customHeight="1">
      <c r="A279" s="10"/>
      <c r="B279" s="213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35"/>
      <c r="P279" s="237"/>
      <c r="Q279" s="237"/>
      <c r="R279" s="245" t="str">
        <f t="shared" si="22"/>
        <v/>
      </c>
      <c r="S279" s="238" t="str">
        <f t="shared" si="23"/>
        <v/>
      </c>
      <c r="T279" s="234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8.0" customHeight="1">
      <c r="A280" s="10"/>
      <c r="B280" s="213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35"/>
      <c r="P280" s="237"/>
      <c r="Q280" s="237"/>
      <c r="R280" s="245" t="str">
        <f t="shared" si="22"/>
        <v/>
      </c>
      <c r="S280" s="238" t="str">
        <f t="shared" si="23"/>
        <v/>
      </c>
      <c r="T280" s="234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8.0" customHeight="1">
      <c r="A281" s="10"/>
      <c r="B281" s="213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35"/>
      <c r="P281" s="237"/>
      <c r="Q281" s="237"/>
      <c r="R281" s="245" t="str">
        <f t="shared" si="22"/>
        <v/>
      </c>
      <c r="S281" s="238" t="str">
        <f t="shared" si="23"/>
        <v/>
      </c>
      <c r="T281" s="234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8.0" customHeight="1">
      <c r="A282" s="10"/>
      <c r="B282" s="213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35"/>
      <c r="P282" s="237"/>
      <c r="Q282" s="237"/>
      <c r="R282" s="245" t="str">
        <f t="shared" si="22"/>
        <v/>
      </c>
      <c r="S282" s="238" t="str">
        <f t="shared" si="23"/>
        <v/>
      </c>
      <c r="T282" s="234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8.0" customHeight="1">
      <c r="A283" s="10"/>
      <c r="B283" s="213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35"/>
      <c r="P283" s="237"/>
      <c r="Q283" s="237"/>
      <c r="R283" s="245" t="str">
        <f t="shared" si="22"/>
        <v/>
      </c>
      <c r="S283" s="238" t="str">
        <f t="shared" si="23"/>
        <v/>
      </c>
      <c r="T283" s="234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8.0" customHeight="1">
      <c r="A284" s="10"/>
      <c r="B284" s="213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35"/>
      <c r="P284" s="237"/>
      <c r="Q284" s="237"/>
      <c r="R284" s="245" t="str">
        <f t="shared" si="22"/>
        <v/>
      </c>
      <c r="S284" s="238" t="str">
        <f t="shared" si="23"/>
        <v/>
      </c>
      <c r="T284" s="234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8.0" customHeight="1">
      <c r="A285" s="10"/>
      <c r="B285" s="213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35"/>
      <c r="P285" s="237"/>
      <c r="Q285" s="237"/>
      <c r="R285" s="245" t="str">
        <f t="shared" si="22"/>
        <v/>
      </c>
      <c r="S285" s="238" t="str">
        <f t="shared" si="23"/>
        <v/>
      </c>
      <c r="T285" s="234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8.0" customHeight="1">
      <c r="A286" s="10"/>
      <c r="B286" s="213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35"/>
      <c r="P286" s="237"/>
      <c r="Q286" s="237"/>
      <c r="R286" s="245" t="str">
        <f t="shared" si="22"/>
        <v/>
      </c>
      <c r="S286" s="238" t="str">
        <f t="shared" si="23"/>
        <v/>
      </c>
      <c r="T286" s="234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8.0" customHeight="1">
      <c r="A287" s="10"/>
      <c r="B287" s="213"/>
      <c r="C287" s="77"/>
      <c r="D287" s="77"/>
      <c r="E287" s="199"/>
      <c r="F287" s="210"/>
      <c r="G287" s="200"/>
      <c r="H287" s="201"/>
      <c r="I287" s="129"/>
      <c r="J287" s="213"/>
      <c r="K287" s="80"/>
      <c r="L287" s="80"/>
      <c r="M287" s="77"/>
      <c r="N287" s="199"/>
      <c r="O287" s="235"/>
      <c r="P287" s="237"/>
      <c r="Q287" s="237"/>
      <c r="R287" s="245" t="str">
        <f t="shared" si="22"/>
        <v/>
      </c>
      <c r="S287" s="238" t="str">
        <f t="shared" si="23"/>
        <v/>
      </c>
      <c r="T287" s="234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8.0" customHeight="1">
      <c r="A288" s="10"/>
      <c r="B288" s="213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35"/>
      <c r="P288" s="237"/>
      <c r="Q288" s="237"/>
      <c r="R288" s="245" t="str">
        <f t="shared" si="22"/>
        <v/>
      </c>
      <c r="S288" s="238" t="str">
        <f t="shared" si="23"/>
        <v/>
      </c>
      <c r="T288" s="234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8.0" customHeight="1">
      <c r="A289" s="10"/>
      <c r="B289" s="213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35"/>
      <c r="P289" s="237"/>
      <c r="Q289" s="237"/>
      <c r="R289" s="245" t="str">
        <f t="shared" si="22"/>
        <v/>
      </c>
      <c r="S289" s="238" t="str">
        <f t="shared" si="23"/>
        <v/>
      </c>
      <c r="T289" s="234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8.0" customHeight="1">
      <c r="A290" s="10"/>
      <c r="B290" s="213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35"/>
      <c r="P290" s="237"/>
      <c r="Q290" s="237"/>
      <c r="R290" s="245" t="str">
        <f t="shared" si="22"/>
        <v/>
      </c>
      <c r="S290" s="238" t="str">
        <f t="shared" si="23"/>
        <v/>
      </c>
      <c r="T290" s="234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8.0" customHeight="1">
      <c r="A291" s="10"/>
      <c r="B291" s="213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35"/>
      <c r="P291" s="237"/>
      <c r="Q291" s="237"/>
      <c r="R291" s="245" t="str">
        <f t="shared" si="22"/>
        <v/>
      </c>
      <c r="S291" s="238" t="str">
        <f t="shared" si="23"/>
        <v/>
      </c>
      <c r="T291" s="234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8.0" customHeight="1">
      <c r="A292" s="10"/>
      <c r="B292" s="213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35"/>
      <c r="P292" s="237"/>
      <c r="Q292" s="237"/>
      <c r="R292" s="245" t="str">
        <f t="shared" si="22"/>
        <v/>
      </c>
      <c r="S292" s="238" t="str">
        <f t="shared" si="23"/>
        <v/>
      </c>
      <c r="T292" s="234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8.0" customHeight="1">
      <c r="A293" s="10"/>
      <c r="B293" s="213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35"/>
      <c r="P293" s="237"/>
      <c r="Q293" s="237"/>
      <c r="R293" s="245" t="str">
        <f t="shared" si="22"/>
        <v/>
      </c>
      <c r="S293" s="238" t="str">
        <f t="shared" si="23"/>
        <v/>
      </c>
      <c r="T293" s="234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8.0" customHeight="1">
      <c r="A294" s="10"/>
      <c r="B294" s="213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35"/>
      <c r="P294" s="237"/>
      <c r="Q294" s="237"/>
      <c r="R294" s="245" t="str">
        <f t="shared" si="22"/>
        <v/>
      </c>
      <c r="S294" s="238" t="str">
        <f t="shared" si="23"/>
        <v/>
      </c>
      <c r="T294" s="234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8.0" customHeight="1">
      <c r="A295" s="10"/>
      <c r="B295" s="213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35"/>
      <c r="P295" s="237"/>
      <c r="Q295" s="237"/>
      <c r="R295" s="245" t="str">
        <f t="shared" si="22"/>
        <v/>
      </c>
      <c r="S295" s="238" t="str">
        <f t="shared" si="23"/>
        <v/>
      </c>
      <c r="T295" s="234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8.0" customHeight="1">
      <c r="A296" s="10"/>
      <c r="B296" s="213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35"/>
      <c r="P296" s="237"/>
      <c r="Q296" s="237"/>
      <c r="R296" s="245" t="str">
        <f t="shared" si="22"/>
        <v/>
      </c>
      <c r="S296" s="238" t="str">
        <f t="shared" si="23"/>
        <v/>
      </c>
      <c r="T296" s="234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8.0" customHeight="1">
      <c r="A297" s="10"/>
      <c r="B297" s="213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35"/>
      <c r="P297" s="237"/>
      <c r="Q297" s="237"/>
      <c r="R297" s="245" t="str">
        <f t="shared" si="22"/>
        <v/>
      </c>
      <c r="S297" s="238" t="str">
        <f t="shared" si="23"/>
        <v/>
      </c>
      <c r="T297" s="234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8.0" customHeight="1">
      <c r="A298" s="10"/>
      <c r="B298" s="213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35"/>
      <c r="P298" s="237"/>
      <c r="Q298" s="237"/>
      <c r="R298" s="245" t="str">
        <f t="shared" si="22"/>
        <v/>
      </c>
      <c r="S298" s="238" t="str">
        <f t="shared" si="23"/>
        <v/>
      </c>
      <c r="T298" s="234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8.0" customHeight="1">
      <c r="A299" s="10"/>
      <c r="B299" s="213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35"/>
      <c r="P299" s="237"/>
      <c r="Q299" s="237"/>
      <c r="R299" s="245" t="str">
        <f t="shared" si="22"/>
        <v/>
      </c>
      <c r="S299" s="238" t="str">
        <f t="shared" si="23"/>
        <v/>
      </c>
      <c r="T299" s="234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8.0" customHeight="1">
      <c r="A300" s="10"/>
      <c r="B300" s="213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35"/>
      <c r="P300" s="237"/>
      <c r="Q300" s="237"/>
      <c r="R300" s="245" t="str">
        <f t="shared" si="22"/>
        <v/>
      </c>
      <c r="S300" s="238" t="str">
        <f t="shared" si="23"/>
        <v/>
      </c>
      <c r="T300" s="234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8.0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8.0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8.0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8.0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8.0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8.0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8.0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8.0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8.0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8.0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8.0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8.0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8.0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8.0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8.0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8.0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8.0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8.0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8.0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8.0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M78">
      <formula1>OFFSET(소분류,,MATCH(L78,대분류,)-1,COUNTA(OFFSET(소분류,,MATCH(L78,대분류,)-1,,1)),1)</formula1>
    </dataValidation>
    <dataValidation type="list" allowBlank="1" showErrorMessage="1" sqref="M287">
      <formula1>"시장/마트,외식/배달,간식,술/회식,커피숍,기타 식비"</formula1>
    </dataValidation>
    <dataValidation type="list" allowBlank="1" showErrorMessage="1" sqref="K34:K53 K58:K78 K81:K300">
      <formula1>계정</formula1>
    </dataValidation>
    <dataValidation type="list" allowBlank="1" showErrorMessage="1" sqref="C34:C53 L34:L53 L58:L78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14"/>
    <col customWidth="1" min="2" max="2" width="12.57"/>
    <col customWidth="1" min="3" max="16" width="10.57"/>
    <col customWidth="1" min="17" max="17" width="4.57"/>
    <col customWidth="1" min="18" max="18" width="8.71"/>
    <col customWidth="1" min="19" max="19" width="9.43"/>
    <col customWidth="1" min="20" max="20" width="11.43"/>
    <col customWidth="1" min="21" max="21" width="11.14"/>
    <col customWidth="1" min="22" max="23" width="9.57"/>
    <col customWidth="1" min="24" max="24" width="9.43"/>
    <col customWidth="1" min="25" max="26" width="8.71"/>
  </cols>
  <sheetData>
    <row r="1" ht="40.5" customHeight="1">
      <c r="A1" s="1"/>
      <c r="B1" s="400" t="s">
        <v>210</v>
      </c>
      <c r="C1" s="40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02"/>
      <c r="C3" s="403" t="s">
        <v>26</v>
      </c>
      <c r="D3" s="403" t="s">
        <v>27</v>
      </c>
      <c r="E3" s="403" t="s">
        <v>28</v>
      </c>
      <c r="F3" s="403" t="s">
        <v>29</v>
      </c>
      <c r="G3" s="403" t="s">
        <v>30</v>
      </c>
      <c r="H3" s="403" t="s">
        <v>31</v>
      </c>
      <c r="I3" s="403" t="s">
        <v>32</v>
      </c>
      <c r="J3" s="403" t="s">
        <v>33</v>
      </c>
      <c r="K3" s="403" t="s">
        <v>34</v>
      </c>
      <c r="L3" s="403" t="s">
        <v>35</v>
      </c>
      <c r="M3" s="403" t="s">
        <v>36</v>
      </c>
      <c r="N3" s="404" t="s">
        <v>37</v>
      </c>
      <c r="O3" s="405" t="s">
        <v>11</v>
      </c>
      <c r="P3" s="406" t="s">
        <v>12</v>
      </c>
    </row>
    <row r="4" ht="24.75" customHeight="1">
      <c r="B4" s="407" t="s">
        <v>211</v>
      </c>
      <c r="C4" s="408">
        <f t="shared" ref="C4:N4" si="1">SUM(C5:C18)</f>
        <v>0</v>
      </c>
      <c r="D4" s="408">
        <f t="shared" si="1"/>
        <v>0</v>
      </c>
      <c r="E4" s="408">
        <f t="shared" si="1"/>
        <v>0</v>
      </c>
      <c r="F4" s="408">
        <f t="shared" si="1"/>
        <v>0</v>
      </c>
      <c r="G4" s="408">
        <f t="shared" si="1"/>
        <v>6120190</v>
      </c>
      <c r="H4" s="408">
        <f t="shared" si="1"/>
        <v>0</v>
      </c>
      <c r="I4" s="408">
        <f t="shared" si="1"/>
        <v>0</v>
      </c>
      <c r="J4" s="408">
        <f t="shared" si="1"/>
        <v>0</v>
      </c>
      <c r="K4" s="408">
        <f t="shared" si="1"/>
        <v>0</v>
      </c>
      <c r="L4" s="408">
        <f t="shared" si="1"/>
        <v>0</v>
      </c>
      <c r="M4" s="408">
        <f t="shared" si="1"/>
        <v>0</v>
      </c>
      <c r="N4" s="408">
        <f t="shared" si="1"/>
        <v>0</v>
      </c>
      <c r="O4" s="409">
        <f t="shared" ref="O4:O17" si="2">SUM(C4:N4)</f>
        <v>6120190</v>
      </c>
      <c r="P4" s="410">
        <f t="shared" ref="P4:P17" si="3">O4/12</f>
        <v>510015.8333</v>
      </c>
    </row>
    <row r="5" ht="18.0" customHeight="1">
      <c r="B5" s="411" t="str">
        <f>IF('항목'!C5="","",'항목'!C5)</f>
        <v>급여</v>
      </c>
      <c r="C5" s="412"/>
      <c r="D5" s="412"/>
      <c r="E5" s="412"/>
      <c r="F5" s="412"/>
      <c r="G5" s="413">
        <v>6120190.0</v>
      </c>
      <c r="H5" s="412"/>
      <c r="I5" s="412"/>
      <c r="J5" s="412"/>
      <c r="K5" s="412"/>
      <c r="L5" s="412"/>
      <c r="M5" s="412"/>
      <c r="N5" s="412"/>
      <c r="O5" s="414">
        <f t="shared" si="2"/>
        <v>6120190</v>
      </c>
      <c r="P5" s="415">
        <f t="shared" si="3"/>
        <v>510015.8333</v>
      </c>
    </row>
    <row r="6" ht="18.0" customHeight="1">
      <c r="B6" s="416" t="str">
        <f>IF('항목'!C6="","",'항목'!C6)</f>
        <v>상여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8">
        <f t="shared" si="2"/>
        <v>0</v>
      </c>
      <c r="P6" s="419">
        <f t="shared" si="3"/>
        <v>0</v>
      </c>
    </row>
    <row r="7" ht="18.0" customHeight="1">
      <c r="B7" s="416" t="str">
        <f>IF('항목'!C7="","",'항목'!C7)</f>
        <v>투자수익</v>
      </c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8">
        <f t="shared" si="2"/>
        <v>0</v>
      </c>
      <c r="P7" s="419">
        <f t="shared" si="3"/>
        <v>0</v>
      </c>
    </row>
    <row r="8" ht="18.0" customHeight="1">
      <c r="B8" s="416" t="str">
        <f>IF('항목'!C8="","",'항목'!C8)</f>
        <v>이자</v>
      </c>
      <c r="C8" s="417"/>
      <c r="D8" s="417"/>
      <c r="E8" s="417"/>
      <c r="F8" s="417"/>
      <c r="G8" s="417"/>
      <c r="H8" s="417"/>
      <c r="I8" s="417"/>
      <c r="J8" s="417"/>
      <c r="K8" s="417"/>
      <c r="L8" s="417"/>
      <c r="M8" s="417"/>
      <c r="N8" s="420"/>
      <c r="O8" s="418">
        <f t="shared" si="2"/>
        <v>0</v>
      </c>
      <c r="P8" s="419">
        <f t="shared" si="3"/>
        <v>0</v>
      </c>
    </row>
    <row r="9" ht="18.0" customHeight="1">
      <c r="B9" s="416" t="str">
        <f>IF('항목'!C9="","",'항목'!C9)</f>
        <v>부수익</v>
      </c>
      <c r="C9" s="417"/>
      <c r="D9" s="417"/>
      <c r="E9" s="417"/>
      <c r="F9" s="417"/>
      <c r="G9" s="417"/>
      <c r="H9" s="417"/>
      <c r="I9" s="417"/>
      <c r="J9" s="417"/>
      <c r="K9" s="417"/>
      <c r="L9" s="417"/>
      <c r="M9" s="417"/>
      <c r="N9" s="420"/>
      <c r="O9" s="418">
        <f t="shared" si="2"/>
        <v>0</v>
      </c>
      <c r="P9" s="419">
        <f t="shared" si="3"/>
        <v>0</v>
      </c>
    </row>
    <row r="10" ht="18.0" customHeight="1">
      <c r="B10" s="416" t="str">
        <f>IF('항목'!C10="","",'항목'!C10)</f>
        <v>기타 수입</v>
      </c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417"/>
      <c r="O10" s="418">
        <f t="shared" si="2"/>
        <v>0</v>
      </c>
      <c r="P10" s="419">
        <f t="shared" si="3"/>
        <v>0</v>
      </c>
    </row>
    <row r="11" ht="18.0" customHeight="1">
      <c r="B11" s="416" t="str">
        <f>IF('항목'!C11="","",'항목'!C11)</f>
        <v/>
      </c>
      <c r="C11" s="417"/>
      <c r="D11" s="417"/>
      <c r="E11" s="417"/>
      <c r="F11" s="417"/>
      <c r="G11" s="417"/>
      <c r="H11" s="417"/>
      <c r="I11" s="417"/>
      <c r="J11" s="417"/>
      <c r="K11" s="417"/>
      <c r="L11" s="417"/>
      <c r="M11" s="417"/>
      <c r="N11" s="417"/>
      <c r="O11" s="418">
        <f t="shared" si="2"/>
        <v>0</v>
      </c>
      <c r="P11" s="419">
        <f t="shared" si="3"/>
        <v>0</v>
      </c>
    </row>
    <row r="12" ht="18.0" customHeight="1">
      <c r="B12" s="416" t="str">
        <f>IF('항목'!C12="","",'항목'!C12)</f>
        <v/>
      </c>
      <c r="C12" s="417"/>
      <c r="D12" s="417"/>
      <c r="E12" s="417"/>
      <c r="F12" s="201"/>
      <c r="G12" s="417"/>
      <c r="H12" s="417"/>
      <c r="I12" s="417"/>
      <c r="J12" s="417"/>
      <c r="K12" s="417"/>
      <c r="L12" s="417"/>
      <c r="M12" s="417"/>
      <c r="N12" s="417"/>
      <c r="O12" s="418">
        <f t="shared" si="2"/>
        <v>0</v>
      </c>
      <c r="P12" s="419">
        <f t="shared" si="3"/>
        <v>0</v>
      </c>
    </row>
    <row r="13" ht="18.0" customHeight="1">
      <c r="B13" s="416" t="str">
        <f>IF('항목'!C13="","",'항목'!C13)</f>
        <v/>
      </c>
      <c r="C13" s="417"/>
      <c r="D13" s="417"/>
      <c r="E13" s="417"/>
      <c r="F13" s="417"/>
      <c r="G13" s="417"/>
      <c r="H13" s="417"/>
      <c r="I13" s="417"/>
      <c r="J13" s="417"/>
      <c r="K13" s="417"/>
      <c r="L13" s="417"/>
      <c r="M13" s="417"/>
      <c r="N13" s="417"/>
      <c r="O13" s="418">
        <f t="shared" si="2"/>
        <v>0</v>
      </c>
      <c r="P13" s="419">
        <f t="shared" si="3"/>
        <v>0</v>
      </c>
    </row>
    <row r="14" ht="18.0" customHeight="1">
      <c r="B14" s="416" t="str">
        <f>IF('항목'!C14="","",'항목'!C14)</f>
        <v/>
      </c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7"/>
      <c r="O14" s="418">
        <f t="shared" si="2"/>
        <v>0</v>
      </c>
      <c r="P14" s="419">
        <f t="shared" si="3"/>
        <v>0</v>
      </c>
    </row>
    <row r="15" ht="18.0" customHeight="1">
      <c r="B15" s="416" t="str">
        <f>IF('항목'!C15="","",'항목'!C15)</f>
        <v/>
      </c>
      <c r="C15" s="417"/>
      <c r="D15" s="417"/>
      <c r="E15" s="417"/>
      <c r="F15" s="417"/>
      <c r="G15" s="417"/>
      <c r="H15" s="417"/>
      <c r="I15" s="417"/>
      <c r="J15" s="417"/>
      <c r="K15" s="417"/>
      <c r="L15" s="417"/>
      <c r="M15" s="417"/>
      <c r="N15" s="417"/>
      <c r="O15" s="418">
        <f t="shared" si="2"/>
        <v>0</v>
      </c>
      <c r="P15" s="419">
        <f t="shared" si="3"/>
        <v>0</v>
      </c>
    </row>
    <row r="16" ht="18.0" customHeight="1">
      <c r="B16" s="416" t="str">
        <f>IF('항목'!C16="","",'항목'!C16)</f>
        <v/>
      </c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8">
        <f t="shared" si="2"/>
        <v>0</v>
      </c>
      <c r="P16" s="419">
        <f t="shared" si="3"/>
        <v>0</v>
      </c>
    </row>
    <row r="17" ht="18.0" customHeight="1">
      <c r="B17" s="416" t="str">
        <f>IF('항목'!C17="","",'항목'!C17)</f>
        <v/>
      </c>
      <c r="C17" s="417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417"/>
      <c r="O17" s="418">
        <f t="shared" si="2"/>
        <v>0</v>
      </c>
      <c r="P17" s="419">
        <f t="shared" si="3"/>
        <v>0</v>
      </c>
    </row>
    <row r="18" ht="18.0" customHeight="1">
      <c r="B18" s="416" t="str">
        <f>IF('항목'!C18="","",'항목'!C18)</f>
        <v/>
      </c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8"/>
      <c r="P18" s="419"/>
    </row>
    <row r="19" ht="24.75" customHeight="1">
      <c r="B19" s="407" t="str">
        <f>'항목'!D3</f>
        <v>저축성지출</v>
      </c>
      <c r="C19" s="408">
        <f t="shared" ref="C19:N19" si="4">SUM(C20:C39)</f>
        <v>0</v>
      </c>
      <c r="D19" s="408">
        <f t="shared" si="4"/>
        <v>0</v>
      </c>
      <c r="E19" s="408">
        <f t="shared" si="4"/>
        <v>0</v>
      </c>
      <c r="F19" s="408">
        <f t="shared" si="4"/>
        <v>0</v>
      </c>
      <c r="G19" s="408">
        <f t="shared" si="4"/>
        <v>3174000</v>
      </c>
      <c r="H19" s="408">
        <f t="shared" si="4"/>
        <v>0</v>
      </c>
      <c r="I19" s="408">
        <f t="shared" si="4"/>
        <v>0</v>
      </c>
      <c r="J19" s="408">
        <f t="shared" si="4"/>
        <v>0</v>
      </c>
      <c r="K19" s="408">
        <f t="shared" si="4"/>
        <v>0</v>
      </c>
      <c r="L19" s="408">
        <f t="shared" si="4"/>
        <v>0</v>
      </c>
      <c r="M19" s="408">
        <f t="shared" si="4"/>
        <v>0</v>
      </c>
      <c r="N19" s="421">
        <f t="shared" si="4"/>
        <v>0</v>
      </c>
      <c r="O19" s="409">
        <f t="shared" ref="O19:O53" si="5">SUM(C19:N19)</f>
        <v>3174000</v>
      </c>
      <c r="P19" s="422">
        <f t="shared" ref="P19:P53" si="6">O19/12</f>
        <v>264500</v>
      </c>
      <c r="R19" s="348"/>
    </row>
    <row r="20" ht="18.0" customHeight="1">
      <c r="B20" s="411" t="str">
        <f>IF('항목'!D4="","",'항목'!D4)</f>
        <v>적금</v>
      </c>
      <c r="C20" s="412"/>
      <c r="D20" s="412"/>
      <c r="E20" s="412"/>
      <c r="F20" s="412"/>
      <c r="G20" s="413">
        <v>500000.0</v>
      </c>
      <c r="H20" s="412"/>
      <c r="I20" s="412"/>
      <c r="J20" s="412"/>
      <c r="K20" s="412"/>
      <c r="L20" s="412"/>
      <c r="M20" s="412"/>
      <c r="N20" s="412"/>
      <c r="O20" s="414">
        <f t="shared" si="5"/>
        <v>500000</v>
      </c>
      <c r="P20" s="423">
        <f t="shared" si="6"/>
        <v>41666.66667</v>
      </c>
      <c r="R20" s="348"/>
      <c r="S20" s="348"/>
      <c r="T20" s="348"/>
      <c r="U20" s="348"/>
      <c r="V20" s="348"/>
      <c r="W20" s="348"/>
      <c r="X20" s="348"/>
      <c r="Y20" s="344"/>
    </row>
    <row r="21" ht="18.0" customHeight="1">
      <c r="B21" s="411" t="str">
        <f>IF('항목'!D5="","",'항목'!D5)</f>
        <v>주택청약(은지 + 승재)</v>
      </c>
      <c r="C21" s="412"/>
      <c r="D21" s="412"/>
      <c r="E21" s="412"/>
      <c r="F21" s="412"/>
      <c r="G21" s="413">
        <v>40000.0</v>
      </c>
      <c r="H21" s="412"/>
      <c r="I21" s="412"/>
      <c r="J21" s="412"/>
      <c r="K21" s="412"/>
      <c r="L21" s="412"/>
      <c r="M21" s="412"/>
      <c r="N21" s="412"/>
      <c r="O21" s="414">
        <f t="shared" si="5"/>
        <v>40000</v>
      </c>
      <c r="P21" s="423">
        <f t="shared" si="6"/>
        <v>3333.333333</v>
      </c>
      <c r="R21" s="348"/>
      <c r="S21" s="348"/>
      <c r="T21" s="364"/>
      <c r="U21" s="424"/>
      <c r="V21" s="424"/>
      <c r="W21" s="425"/>
      <c r="X21" s="364"/>
    </row>
    <row r="22" ht="18.0" customHeight="1">
      <c r="B22" s="411" t="str">
        <f>IF('항목'!D6="","",'항목'!D6)</f>
        <v>IRP(승재)</v>
      </c>
      <c r="C22" s="412"/>
      <c r="D22" s="412"/>
      <c r="E22" s="412"/>
      <c r="F22" s="412"/>
      <c r="G22" s="413">
        <v>250000.0</v>
      </c>
      <c r="H22" s="412"/>
      <c r="I22" s="412"/>
      <c r="J22" s="412"/>
      <c r="K22" s="412"/>
      <c r="L22" s="412"/>
      <c r="M22" s="412"/>
      <c r="N22" s="412"/>
      <c r="O22" s="414">
        <f t="shared" si="5"/>
        <v>250000</v>
      </c>
      <c r="P22" s="423">
        <f t="shared" si="6"/>
        <v>20833.33333</v>
      </c>
      <c r="R22" s="348"/>
      <c r="S22" s="348"/>
      <c r="T22" s="364"/>
      <c r="U22" s="424"/>
      <c r="V22" s="424"/>
      <c r="W22" s="425"/>
      <c r="X22" s="364"/>
    </row>
    <row r="23" ht="18.0" customHeight="1">
      <c r="B23" s="411" t="str">
        <f>IF('항목'!D7="","",'항목'!D7)</f>
        <v>IRP(은지)</v>
      </c>
      <c r="C23" s="412"/>
      <c r="D23" s="412"/>
      <c r="E23" s="412"/>
      <c r="F23" s="412"/>
      <c r="G23" s="413">
        <v>250000.0</v>
      </c>
      <c r="H23" s="412"/>
      <c r="I23" s="412"/>
      <c r="J23" s="412"/>
      <c r="K23" s="412"/>
      <c r="L23" s="412"/>
      <c r="M23" s="412"/>
      <c r="N23" s="412"/>
      <c r="O23" s="414">
        <f t="shared" si="5"/>
        <v>250000</v>
      </c>
      <c r="P23" s="423">
        <f t="shared" si="6"/>
        <v>20833.33333</v>
      </c>
      <c r="R23" s="348"/>
      <c r="S23" s="348"/>
      <c r="T23" s="364"/>
      <c r="U23" s="424"/>
      <c r="V23" s="424"/>
      <c r="W23" s="425"/>
      <c r="X23" s="364"/>
    </row>
    <row r="24" ht="18.0" customHeight="1">
      <c r="B24" s="411" t="str">
        <f>IF('항목'!D8="","",'항목'!D8)</f>
        <v>퇴직연금(승재)</v>
      </c>
      <c r="C24" s="412"/>
      <c r="D24" s="412"/>
      <c r="E24" s="412"/>
      <c r="F24" s="412"/>
      <c r="G24" s="413">
        <v>500000.0</v>
      </c>
      <c r="H24" s="412"/>
      <c r="I24" s="412"/>
      <c r="J24" s="412"/>
      <c r="K24" s="412"/>
      <c r="L24" s="412"/>
      <c r="M24" s="412"/>
      <c r="N24" s="412"/>
      <c r="O24" s="414">
        <f t="shared" si="5"/>
        <v>500000</v>
      </c>
      <c r="P24" s="423">
        <f t="shared" si="6"/>
        <v>41666.66667</v>
      </c>
      <c r="R24" s="348"/>
      <c r="S24" s="348"/>
      <c r="T24" s="364"/>
      <c r="U24" s="424"/>
      <c r="V24" s="424"/>
      <c r="W24" s="425"/>
      <c r="X24" s="364"/>
    </row>
    <row r="25" ht="18.0" customHeight="1">
      <c r="B25" s="411" t="str">
        <f>IF('항목'!D9="","",'항목'!D9)</f>
        <v>퇴직연금(은지)</v>
      </c>
      <c r="C25" s="412"/>
      <c r="D25" s="412"/>
      <c r="E25" s="412"/>
      <c r="F25" s="412"/>
      <c r="G25" s="413">
        <v>184000.0</v>
      </c>
      <c r="H25" s="412"/>
      <c r="I25" s="412"/>
      <c r="J25" s="412"/>
      <c r="K25" s="412"/>
      <c r="L25" s="412"/>
      <c r="M25" s="412"/>
      <c r="N25" s="412"/>
      <c r="O25" s="414">
        <f t="shared" si="5"/>
        <v>184000</v>
      </c>
      <c r="P25" s="423">
        <f t="shared" si="6"/>
        <v>15333.33333</v>
      </c>
      <c r="R25" s="348"/>
      <c r="S25" s="348"/>
      <c r="T25" s="364"/>
      <c r="U25" s="424"/>
      <c r="V25" s="424"/>
      <c r="W25" s="425"/>
      <c r="X25" s="364"/>
    </row>
    <row r="26" ht="18.0" customHeight="1">
      <c r="B26" s="411" t="str">
        <f>IF('항목'!D10="","",'항목'!D10)</f>
        <v>여행 적금</v>
      </c>
      <c r="C26" s="412"/>
      <c r="D26" s="412"/>
      <c r="E26" s="412"/>
      <c r="F26" s="412"/>
      <c r="G26" s="413">
        <v>500000.0</v>
      </c>
      <c r="H26" s="412"/>
      <c r="I26" s="412"/>
      <c r="J26" s="412"/>
      <c r="K26" s="412"/>
      <c r="L26" s="412"/>
      <c r="M26" s="412"/>
      <c r="N26" s="412"/>
      <c r="O26" s="414">
        <f t="shared" si="5"/>
        <v>500000</v>
      </c>
      <c r="P26" s="423">
        <f t="shared" si="6"/>
        <v>41666.66667</v>
      </c>
      <c r="R26" s="348"/>
      <c r="S26" s="348"/>
      <c r="T26" s="364"/>
      <c r="U26" s="424"/>
      <c r="V26" s="424"/>
      <c r="W26" s="425"/>
      <c r="X26" s="364"/>
    </row>
    <row r="27" ht="18.0" customHeight="1">
      <c r="B27" s="411" t="str">
        <f>IF('항목'!D11="","",'항목'!D11)</f>
        <v>적금식 투자</v>
      </c>
      <c r="C27" s="412"/>
      <c r="D27" s="412"/>
      <c r="E27" s="412"/>
      <c r="F27" s="412"/>
      <c r="G27" s="413">
        <v>650000.0</v>
      </c>
      <c r="H27" s="412"/>
      <c r="I27" s="412"/>
      <c r="J27" s="412"/>
      <c r="K27" s="412"/>
      <c r="L27" s="412"/>
      <c r="M27" s="412"/>
      <c r="N27" s="412"/>
      <c r="O27" s="414">
        <f t="shared" si="5"/>
        <v>650000</v>
      </c>
      <c r="P27" s="423">
        <f t="shared" si="6"/>
        <v>54166.66667</v>
      </c>
      <c r="R27" s="348"/>
      <c r="S27" s="348"/>
      <c r="T27" s="364"/>
      <c r="U27" s="424"/>
      <c r="V27" s="424"/>
      <c r="W27" s="425"/>
      <c r="X27" s="364"/>
    </row>
    <row r="28" ht="18.0" customHeight="1">
      <c r="B28" s="411" t="str">
        <f>IF('항목'!D12="","",'항목'!D12)</f>
        <v>단기 투자</v>
      </c>
      <c r="C28" s="412"/>
      <c r="D28" s="412"/>
      <c r="E28" s="412"/>
      <c r="F28" s="412"/>
      <c r="G28" s="413">
        <v>250000.0</v>
      </c>
      <c r="H28" s="412"/>
      <c r="I28" s="412"/>
      <c r="J28" s="412"/>
      <c r="K28" s="412"/>
      <c r="L28" s="412"/>
      <c r="M28" s="412"/>
      <c r="N28" s="412"/>
      <c r="O28" s="414">
        <f t="shared" si="5"/>
        <v>250000</v>
      </c>
      <c r="P28" s="423">
        <f t="shared" si="6"/>
        <v>20833.33333</v>
      </c>
      <c r="R28" s="348"/>
      <c r="S28" s="348"/>
      <c r="T28" s="364"/>
      <c r="U28" s="424"/>
      <c r="V28" s="424"/>
      <c r="W28" s="425"/>
      <c r="X28" s="364"/>
    </row>
    <row r="29" ht="18.0" customHeight="1">
      <c r="B29" s="411" t="str">
        <f>IF('항목'!D13="","",'항목'!D13)</f>
        <v>청년도약적금</v>
      </c>
      <c r="C29" s="412"/>
      <c r="D29" s="412"/>
      <c r="E29" s="412"/>
      <c r="F29" s="412"/>
      <c r="G29" s="413">
        <v>50000.0</v>
      </c>
      <c r="H29" s="412"/>
      <c r="I29" s="412"/>
      <c r="J29" s="412"/>
      <c r="K29" s="412"/>
      <c r="L29" s="412"/>
      <c r="M29" s="412"/>
      <c r="N29" s="412"/>
      <c r="O29" s="414">
        <f t="shared" si="5"/>
        <v>50000</v>
      </c>
      <c r="P29" s="423">
        <f t="shared" si="6"/>
        <v>4166.666667</v>
      </c>
      <c r="R29" s="348"/>
      <c r="S29" s="348"/>
      <c r="T29" s="364"/>
      <c r="U29" s="424"/>
      <c r="V29" s="424"/>
      <c r="W29" s="425"/>
      <c r="X29" s="364"/>
    </row>
    <row r="30" ht="18.0" customHeight="1">
      <c r="B30" s="411"/>
      <c r="C30" s="412"/>
      <c r="D30" s="412"/>
      <c r="E30" s="412"/>
      <c r="F30" s="412"/>
      <c r="G30" s="413"/>
      <c r="H30" s="412"/>
      <c r="I30" s="412"/>
      <c r="J30" s="412"/>
      <c r="K30" s="412"/>
      <c r="L30" s="412"/>
      <c r="M30" s="412"/>
      <c r="N30" s="412"/>
      <c r="O30" s="414">
        <f t="shared" si="5"/>
        <v>0</v>
      </c>
      <c r="P30" s="423">
        <f t="shared" si="6"/>
        <v>0</v>
      </c>
      <c r="R30" s="348"/>
      <c r="S30" s="348"/>
      <c r="T30" s="364"/>
      <c r="U30" s="424"/>
      <c r="V30" s="424"/>
      <c r="W30" s="425"/>
      <c r="X30" s="364"/>
    </row>
    <row r="31" ht="18.0" customHeight="1">
      <c r="B31" s="411" t="str">
        <f>IF('항목'!D15="","",'항목'!D15)</f>
        <v>기타</v>
      </c>
      <c r="C31" s="412"/>
      <c r="D31" s="412"/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4">
        <f t="shared" si="5"/>
        <v>0</v>
      </c>
      <c r="P31" s="423">
        <f t="shared" si="6"/>
        <v>0</v>
      </c>
      <c r="R31" s="348"/>
      <c r="S31" s="348"/>
      <c r="T31" s="364"/>
      <c r="U31" s="424"/>
      <c r="V31" s="424"/>
      <c r="W31" s="425"/>
      <c r="X31" s="364"/>
    </row>
    <row r="32" ht="18.0" customHeight="1">
      <c r="B32" s="411" t="str">
        <f>IF('항목'!D16="","",'항목'!D16)</f>
        <v/>
      </c>
      <c r="C32" s="412"/>
      <c r="D32" s="412"/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4">
        <f t="shared" si="5"/>
        <v>0</v>
      </c>
      <c r="P32" s="423">
        <f t="shared" si="6"/>
        <v>0</v>
      </c>
      <c r="R32" s="348"/>
      <c r="S32" s="348"/>
      <c r="T32" s="364"/>
      <c r="U32" s="424"/>
      <c r="V32" s="424"/>
      <c r="W32" s="425"/>
      <c r="X32" s="364"/>
    </row>
    <row r="33" ht="18.0" customHeight="1">
      <c r="B33" s="411" t="str">
        <f>IF('항목'!D17="","",'항목'!D17)</f>
        <v/>
      </c>
      <c r="C33" s="412"/>
      <c r="D33" s="412"/>
      <c r="E33" s="412"/>
      <c r="F33" s="412"/>
      <c r="G33" s="412"/>
      <c r="H33" s="412"/>
      <c r="I33" s="412"/>
      <c r="J33" s="412"/>
      <c r="K33" s="412"/>
      <c r="L33" s="412"/>
      <c r="M33" s="412"/>
      <c r="N33" s="412"/>
      <c r="O33" s="414">
        <f t="shared" si="5"/>
        <v>0</v>
      </c>
      <c r="P33" s="423">
        <f t="shared" si="6"/>
        <v>0</v>
      </c>
      <c r="R33" s="348"/>
      <c r="S33" s="348"/>
      <c r="T33" s="364"/>
      <c r="U33" s="424"/>
      <c r="V33" s="424"/>
      <c r="W33" s="425"/>
      <c r="X33" s="364"/>
    </row>
    <row r="34" ht="18.0" customHeight="1">
      <c r="B34" s="411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4">
        <f t="shared" si="5"/>
        <v>0</v>
      </c>
      <c r="P34" s="423">
        <f t="shared" si="6"/>
        <v>0</v>
      </c>
      <c r="R34" s="348"/>
      <c r="S34" s="348"/>
      <c r="T34" s="364"/>
      <c r="U34" s="424"/>
      <c r="V34" s="424"/>
      <c r="W34" s="425"/>
      <c r="X34" s="364"/>
    </row>
    <row r="35" ht="18.0" customHeight="1">
      <c r="B35" s="411"/>
      <c r="C35" s="412"/>
      <c r="D35" s="412"/>
      <c r="E35" s="412"/>
      <c r="F35" s="412"/>
      <c r="G35" s="412"/>
      <c r="H35" s="412"/>
      <c r="I35" s="412"/>
      <c r="J35" s="412"/>
      <c r="K35" s="412"/>
      <c r="L35" s="412"/>
      <c r="M35" s="412"/>
      <c r="N35" s="412"/>
      <c r="O35" s="414">
        <f t="shared" si="5"/>
        <v>0</v>
      </c>
      <c r="P35" s="423">
        <f t="shared" si="6"/>
        <v>0</v>
      </c>
      <c r="R35" s="348"/>
      <c r="S35" s="348"/>
      <c r="T35" s="364"/>
      <c r="U35" s="424"/>
      <c r="V35" s="424"/>
      <c r="W35" s="425"/>
      <c r="X35" s="364"/>
    </row>
    <row r="36" ht="18.0" customHeight="1">
      <c r="B36" s="411"/>
      <c r="C36" s="412"/>
      <c r="D36" s="412"/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4">
        <f t="shared" si="5"/>
        <v>0</v>
      </c>
      <c r="P36" s="423">
        <f t="shared" si="6"/>
        <v>0</v>
      </c>
      <c r="R36" s="348"/>
      <c r="X36" s="364"/>
    </row>
    <row r="37" ht="18.0" customHeight="1">
      <c r="B37" s="411"/>
      <c r="C37" s="412"/>
      <c r="D37" s="412"/>
      <c r="E37" s="412"/>
      <c r="F37" s="412"/>
      <c r="G37" s="412"/>
      <c r="H37" s="412"/>
      <c r="I37" s="412"/>
      <c r="J37" s="412"/>
      <c r="K37" s="412"/>
      <c r="L37" s="412"/>
      <c r="M37" s="412"/>
      <c r="N37" s="412"/>
      <c r="O37" s="414">
        <f t="shared" si="5"/>
        <v>0</v>
      </c>
      <c r="P37" s="423">
        <f t="shared" si="6"/>
        <v>0</v>
      </c>
    </row>
    <row r="38" ht="18.0" customHeight="1">
      <c r="B38" s="411"/>
      <c r="C38" s="412"/>
      <c r="D38" s="412"/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4">
        <f t="shared" si="5"/>
        <v>0</v>
      </c>
      <c r="P38" s="423">
        <f t="shared" si="6"/>
        <v>0</v>
      </c>
    </row>
    <row r="39" ht="18.0" customHeight="1">
      <c r="B39" s="426"/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14">
        <f t="shared" si="5"/>
        <v>0</v>
      </c>
      <c r="P39" s="423">
        <f t="shared" si="6"/>
        <v>0</v>
      </c>
    </row>
    <row r="40" ht="24.75" customHeight="1">
      <c r="B40" s="407" t="s">
        <v>19</v>
      </c>
      <c r="C40" s="408">
        <f t="shared" ref="C40:N40" si="7">SUM(C41:C52)</f>
        <v>0</v>
      </c>
      <c r="D40" s="408">
        <f t="shared" si="7"/>
        <v>0</v>
      </c>
      <c r="E40" s="408">
        <f t="shared" si="7"/>
        <v>0</v>
      </c>
      <c r="F40" s="408">
        <f t="shared" si="7"/>
        <v>0</v>
      </c>
      <c r="G40" s="408">
        <f t="shared" si="7"/>
        <v>4069008</v>
      </c>
      <c r="H40" s="408">
        <f t="shared" si="7"/>
        <v>0</v>
      </c>
      <c r="I40" s="408">
        <f t="shared" si="7"/>
        <v>0</v>
      </c>
      <c r="J40" s="408">
        <f t="shared" si="7"/>
        <v>0</v>
      </c>
      <c r="K40" s="408">
        <f t="shared" si="7"/>
        <v>0</v>
      </c>
      <c r="L40" s="408">
        <f t="shared" si="7"/>
        <v>0</v>
      </c>
      <c r="M40" s="408">
        <f t="shared" si="7"/>
        <v>0</v>
      </c>
      <c r="N40" s="408">
        <f t="shared" si="7"/>
        <v>0</v>
      </c>
      <c r="O40" s="409">
        <f t="shared" si="5"/>
        <v>4069008</v>
      </c>
      <c r="P40" s="422">
        <f t="shared" si="6"/>
        <v>339084</v>
      </c>
    </row>
    <row r="41" ht="18.0" customHeight="1">
      <c r="B41" s="411" t="str">
        <f>'항목'!E3</f>
        <v>식비</v>
      </c>
      <c r="C41" s="412"/>
      <c r="D41" s="412"/>
      <c r="E41" s="412"/>
      <c r="F41" s="412"/>
      <c r="G41" s="413">
        <v>350000.0</v>
      </c>
      <c r="H41" s="412"/>
      <c r="I41" s="412"/>
      <c r="J41" s="412"/>
      <c r="K41" s="412"/>
      <c r="L41" s="412"/>
      <c r="M41" s="412"/>
      <c r="N41" s="412"/>
      <c r="O41" s="414">
        <f t="shared" si="5"/>
        <v>350000</v>
      </c>
      <c r="P41" s="423">
        <f t="shared" si="6"/>
        <v>29166.66667</v>
      </c>
    </row>
    <row r="42" ht="18.0" customHeight="1">
      <c r="B42" s="416" t="str">
        <f>'항목'!F3</f>
        <v>주거비</v>
      </c>
      <c r="C42" s="417"/>
      <c r="D42" s="417"/>
      <c r="E42" s="417"/>
      <c r="F42" s="417"/>
      <c r="G42" s="428">
        <v>2110000.0</v>
      </c>
      <c r="H42" s="417"/>
      <c r="I42" s="417"/>
      <c r="J42" s="417"/>
      <c r="K42" s="417"/>
      <c r="L42" s="417"/>
      <c r="M42" s="417"/>
      <c r="N42" s="417"/>
      <c r="O42" s="414">
        <f t="shared" si="5"/>
        <v>2110000</v>
      </c>
      <c r="P42" s="423">
        <f t="shared" si="6"/>
        <v>175833.3333</v>
      </c>
    </row>
    <row r="43" ht="18.0" customHeight="1">
      <c r="B43" s="416" t="str">
        <f>'항목'!G3</f>
        <v>생활용품비</v>
      </c>
      <c r="C43" s="417"/>
      <c r="D43" s="417"/>
      <c r="E43" s="417"/>
      <c r="F43" s="417"/>
      <c r="G43" s="428">
        <v>100000.0</v>
      </c>
      <c r="H43" s="417"/>
      <c r="I43" s="417"/>
      <c r="J43" s="417"/>
      <c r="K43" s="417"/>
      <c r="L43" s="417"/>
      <c r="M43" s="417"/>
      <c r="N43" s="417"/>
      <c r="O43" s="414">
        <f t="shared" si="5"/>
        <v>100000</v>
      </c>
      <c r="P43" s="423">
        <f t="shared" si="6"/>
        <v>8333.333333</v>
      </c>
    </row>
    <row r="44" ht="18.0" customHeight="1">
      <c r="B44" s="416" t="str">
        <f>'항목'!H3</f>
        <v>의류미용비</v>
      </c>
      <c r="C44" s="417"/>
      <c r="D44" s="417"/>
      <c r="E44" s="417"/>
      <c r="F44" s="417"/>
      <c r="G44" s="428">
        <v>0.0</v>
      </c>
      <c r="H44" s="417"/>
      <c r="I44" s="417"/>
      <c r="J44" s="417"/>
      <c r="K44" s="417"/>
      <c r="L44" s="417"/>
      <c r="M44" s="417"/>
      <c r="N44" s="417"/>
      <c r="O44" s="414">
        <f t="shared" si="5"/>
        <v>0</v>
      </c>
      <c r="P44" s="423">
        <f t="shared" si="6"/>
        <v>0</v>
      </c>
    </row>
    <row r="45" ht="18.0" customHeight="1">
      <c r="B45" s="416" t="str">
        <f>'항목'!I3</f>
        <v>교육비</v>
      </c>
      <c r="C45" s="417"/>
      <c r="D45" s="417"/>
      <c r="E45" s="417"/>
      <c r="F45" s="417"/>
      <c r="G45" s="428">
        <v>0.0</v>
      </c>
      <c r="H45" s="417"/>
      <c r="I45" s="417"/>
      <c r="J45" s="417"/>
      <c r="K45" s="417"/>
      <c r="L45" s="417"/>
      <c r="M45" s="417"/>
      <c r="N45" s="417"/>
      <c r="O45" s="414">
        <f t="shared" si="5"/>
        <v>0</v>
      </c>
      <c r="P45" s="423">
        <f t="shared" si="6"/>
        <v>0</v>
      </c>
    </row>
    <row r="46" ht="18.0" customHeight="1">
      <c r="B46" s="416" t="str">
        <f>'항목'!J3</f>
        <v>구독료</v>
      </c>
      <c r="C46" s="417"/>
      <c r="D46" s="417"/>
      <c r="E46" s="417"/>
      <c r="F46" s="417"/>
      <c r="G46" s="428">
        <f>49710-1900</f>
        <v>47810</v>
      </c>
      <c r="H46" s="417"/>
      <c r="I46" s="417"/>
      <c r="J46" s="417"/>
      <c r="K46" s="417"/>
      <c r="L46" s="417"/>
      <c r="M46" s="417"/>
      <c r="N46" s="417"/>
      <c r="O46" s="414">
        <f t="shared" si="5"/>
        <v>47810</v>
      </c>
      <c r="P46" s="423">
        <f t="shared" si="6"/>
        <v>3984.166667</v>
      </c>
    </row>
    <row r="47" ht="18.0" customHeight="1">
      <c r="B47" s="416" t="str">
        <f>'항목'!K3</f>
        <v>의료보험비</v>
      </c>
      <c r="C47" s="417"/>
      <c r="D47" s="417"/>
      <c r="E47" s="417"/>
      <c r="F47" s="417"/>
      <c r="G47" s="428">
        <v>261808.0</v>
      </c>
      <c r="H47" s="417"/>
      <c r="I47" s="417"/>
      <c r="J47" s="417"/>
      <c r="K47" s="417"/>
      <c r="L47" s="417"/>
      <c r="M47" s="417"/>
      <c r="N47" s="417"/>
      <c r="O47" s="414">
        <f t="shared" si="5"/>
        <v>261808</v>
      </c>
      <c r="P47" s="423">
        <f t="shared" si="6"/>
        <v>21817.33333</v>
      </c>
    </row>
    <row r="48" ht="18.0" customHeight="1">
      <c r="B48" s="416" t="str">
        <f>'항목'!L3</f>
        <v>유류교통비</v>
      </c>
      <c r="C48" s="417"/>
      <c r="D48" s="417"/>
      <c r="E48" s="417"/>
      <c r="F48" s="417"/>
      <c r="G48" s="428">
        <v>75000.0</v>
      </c>
      <c r="H48" s="417"/>
      <c r="I48" s="417"/>
      <c r="J48" s="417"/>
      <c r="K48" s="417"/>
      <c r="L48" s="417"/>
      <c r="M48" s="417"/>
      <c r="N48" s="417"/>
      <c r="O48" s="414">
        <f t="shared" si="5"/>
        <v>75000</v>
      </c>
      <c r="P48" s="423">
        <f t="shared" si="6"/>
        <v>6250</v>
      </c>
    </row>
    <row r="49" ht="18.0" customHeight="1">
      <c r="B49" s="416" t="str">
        <f>'항목'!M3</f>
        <v>통신비</v>
      </c>
      <c r="C49" s="417"/>
      <c r="D49" s="417"/>
      <c r="E49" s="417"/>
      <c r="F49" s="417"/>
      <c r="G49" s="428">
        <v>124390.0</v>
      </c>
      <c r="H49" s="417"/>
      <c r="I49" s="417"/>
      <c r="J49" s="417"/>
      <c r="K49" s="417"/>
      <c r="L49" s="417"/>
      <c r="M49" s="417"/>
      <c r="N49" s="417"/>
      <c r="O49" s="414">
        <f t="shared" si="5"/>
        <v>124390</v>
      </c>
      <c r="P49" s="423">
        <f t="shared" si="6"/>
        <v>10365.83333</v>
      </c>
    </row>
    <row r="50" ht="18.0" customHeight="1">
      <c r="B50" s="416" t="str">
        <f>'항목'!N3</f>
        <v>경조사회비</v>
      </c>
      <c r="C50" s="417"/>
      <c r="D50" s="417"/>
      <c r="E50" s="417"/>
      <c r="F50" s="417"/>
      <c r="G50" s="428">
        <v>200000.0</v>
      </c>
      <c r="H50" s="417"/>
      <c r="I50" s="417"/>
      <c r="J50" s="417"/>
      <c r="K50" s="417"/>
      <c r="L50" s="417"/>
      <c r="M50" s="417"/>
      <c r="N50" s="417"/>
      <c r="O50" s="414">
        <f t="shared" si="5"/>
        <v>200000</v>
      </c>
      <c r="P50" s="423">
        <f t="shared" si="6"/>
        <v>16666.66667</v>
      </c>
    </row>
    <row r="51" ht="18.0" customHeight="1">
      <c r="B51" s="416" t="str">
        <f>'항목'!O3</f>
        <v>용돈</v>
      </c>
      <c r="C51" s="417"/>
      <c r="D51" s="417"/>
      <c r="E51" s="417"/>
      <c r="F51" s="417"/>
      <c r="G51" s="428">
        <v>800000.0</v>
      </c>
      <c r="H51" s="417"/>
      <c r="I51" s="417"/>
      <c r="J51" s="417"/>
      <c r="K51" s="417"/>
      <c r="L51" s="417"/>
      <c r="M51" s="417"/>
      <c r="N51" s="417"/>
      <c r="O51" s="414">
        <f t="shared" si="5"/>
        <v>800000</v>
      </c>
      <c r="P51" s="423">
        <f t="shared" si="6"/>
        <v>66666.66667</v>
      </c>
    </row>
    <row r="52" ht="18.0" customHeight="1">
      <c r="B52" s="429" t="str">
        <f>'항목'!P3</f>
        <v>추가항목</v>
      </c>
      <c r="C52" s="417"/>
      <c r="D52" s="417"/>
      <c r="E52" s="417"/>
      <c r="F52" s="417"/>
      <c r="G52" s="428">
        <v>0.0</v>
      </c>
      <c r="H52" s="417"/>
      <c r="I52" s="417"/>
      <c r="J52" s="417"/>
      <c r="K52" s="417"/>
      <c r="L52" s="417"/>
      <c r="M52" s="417"/>
      <c r="N52" s="417"/>
      <c r="O52" s="414">
        <f t="shared" si="5"/>
        <v>0</v>
      </c>
      <c r="P52" s="423">
        <f t="shared" si="6"/>
        <v>0</v>
      </c>
    </row>
    <row r="53" ht="24.75" customHeight="1">
      <c r="B53" s="407" t="s">
        <v>212</v>
      </c>
      <c r="C53" s="408">
        <f t="shared" ref="C53:N53" si="8">C19+C40</f>
        <v>0</v>
      </c>
      <c r="D53" s="408">
        <f t="shared" si="8"/>
        <v>0</v>
      </c>
      <c r="E53" s="408">
        <f t="shared" si="8"/>
        <v>0</v>
      </c>
      <c r="F53" s="408">
        <f t="shared" si="8"/>
        <v>0</v>
      </c>
      <c r="G53" s="408">
        <f t="shared" si="8"/>
        <v>7243008</v>
      </c>
      <c r="H53" s="408">
        <f t="shared" si="8"/>
        <v>0</v>
      </c>
      <c r="I53" s="408">
        <f t="shared" si="8"/>
        <v>0</v>
      </c>
      <c r="J53" s="408">
        <f t="shared" si="8"/>
        <v>0</v>
      </c>
      <c r="K53" s="408">
        <f t="shared" si="8"/>
        <v>0</v>
      </c>
      <c r="L53" s="408">
        <f t="shared" si="8"/>
        <v>0</v>
      </c>
      <c r="M53" s="408">
        <f t="shared" si="8"/>
        <v>0</v>
      </c>
      <c r="N53" s="408">
        <f t="shared" si="8"/>
        <v>0</v>
      </c>
      <c r="O53" s="409">
        <f t="shared" si="5"/>
        <v>7243008</v>
      </c>
      <c r="P53" s="422">
        <f t="shared" si="6"/>
        <v>603584</v>
      </c>
    </row>
    <row r="54" ht="24.75" customHeight="1">
      <c r="B54" s="407" t="s">
        <v>213</v>
      </c>
      <c r="C54" s="430">
        <f t="shared" ref="C54:N54" si="9">C4-C53</f>
        <v>0</v>
      </c>
      <c r="D54" s="430">
        <f t="shared" si="9"/>
        <v>0</v>
      </c>
      <c r="E54" s="430">
        <f t="shared" si="9"/>
        <v>0</v>
      </c>
      <c r="F54" s="430">
        <f t="shared" si="9"/>
        <v>0</v>
      </c>
      <c r="G54" s="430">
        <f t="shared" si="9"/>
        <v>-1122818</v>
      </c>
      <c r="H54" s="430">
        <f t="shared" si="9"/>
        <v>0</v>
      </c>
      <c r="I54" s="430">
        <f t="shared" si="9"/>
        <v>0</v>
      </c>
      <c r="J54" s="430">
        <f t="shared" si="9"/>
        <v>0</v>
      </c>
      <c r="K54" s="430">
        <f t="shared" si="9"/>
        <v>0</v>
      </c>
      <c r="L54" s="430">
        <f t="shared" si="9"/>
        <v>0</v>
      </c>
      <c r="M54" s="430">
        <f t="shared" si="9"/>
        <v>0</v>
      </c>
      <c r="N54" s="430">
        <f t="shared" si="9"/>
        <v>0</v>
      </c>
      <c r="O54" s="431"/>
      <c r="P54" s="432"/>
    </row>
    <row r="55" ht="24.75" customHeight="1">
      <c r="B55" s="351"/>
      <c r="C55" s="351"/>
      <c r="D55" s="351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</row>
    <row r="56" ht="18.0" customHeight="1">
      <c r="A56" s="351"/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Y56" s="351"/>
      <c r="Z56" s="351"/>
    </row>
    <row r="57" ht="18.0" customHeight="1">
      <c r="A57" s="351"/>
      <c r="B57" s="351"/>
      <c r="C57" s="351"/>
      <c r="D57" s="351"/>
      <c r="E57" s="351"/>
      <c r="F57" s="356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</row>
    <row r="58" ht="18.0" customHeight="1">
      <c r="A58" s="351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</row>
    <row r="59" ht="18.0" customHeight="1">
      <c r="A59" s="351"/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</row>
    <row r="60" ht="18.0" customHeight="1">
      <c r="A60" s="351"/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</row>
    <row r="61" ht="18.0" customHeight="1">
      <c r="A61" s="351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</row>
    <row r="62" ht="18.0" customHeight="1">
      <c r="A62" s="351"/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</row>
    <row r="63" ht="18.0" customHeight="1">
      <c r="A63" s="351"/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 ht="18.0" customHeight="1">
      <c r="A64" s="351"/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 ht="18.0" customHeight="1">
      <c r="A65" s="351"/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 ht="18.0" customHeight="1">
      <c r="A66" s="351"/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</row>
    <row r="67" ht="18.0" customHeight="1">
      <c r="A67" s="351"/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</row>
    <row r="68" ht="18.0" customHeight="1">
      <c r="A68" s="351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</row>
    <row r="69" ht="18.0" customHeight="1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</row>
    <row r="70" ht="18.0" customHeight="1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</row>
    <row r="71" ht="18.0" customHeight="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</row>
    <row r="72" ht="18.0" customHeight="1">
      <c r="A72" s="351"/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</row>
    <row r="73" ht="18.0" customHeight="1">
      <c r="A73" s="351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</row>
    <row r="74" ht="18.0" customHeight="1">
      <c r="A74" s="351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</row>
    <row r="75" ht="18.0" customHeight="1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</row>
    <row r="76" ht="18.0" customHeight="1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</row>
    <row r="77" ht="18.0" customHeight="1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</row>
    <row r="78" ht="18.0" customHeight="1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</row>
    <row r="79" ht="18.0" customHeight="1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</row>
    <row r="80" ht="18.0" customHeight="1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</row>
    <row r="81" ht="18.0" customHeight="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</row>
    <row r="82" ht="18.0" customHeight="1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</row>
    <row r="83" ht="18.0" customHeight="1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</row>
    <row r="84" ht="18.0" customHeight="1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</row>
    <row r="85" ht="18.0" customHeight="1">
      <c r="A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</row>
    <row r="86" ht="18.0" customHeight="1">
      <c r="A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</row>
    <row r="87" ht="16.5" customHeight="1">
      <c r="R87" s="351"/>
      <c r="S87" s="351"/>
      <c r="T87" s="351"/>
      <c r="U87" s="351"/>
      <c r="V87" s="351"/>
      <c r="W87" s="351"/>
      <c r="X87" s="351"/>
    </row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">
    <mergeCell ref="R19:X19"/>
    <mergeCell ref="R36:W36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26" width="8.71"/>
  </cols>
  <sheetData>
    <row r="1" ht="40.5" customHeight="1">
      <c r="A1" s="1"/>
      <c r="B1" s="400" t="s">
        <v>214</v>
      </c>
      <c r="C1" s="40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33"/>
      <c r="C3" s="434" t="s">
        <v>26</v>
      </c>
      <c r="D3" s="434" t="s">
        <v>27</v>
      </c>
      <c r="E3" s="434" t="s">
        <v>28</v>
      </c>
      <c r="F3" s="434" t="s">
        <v>29</v>
      </c>
      <c r="G3" s="434" t="s">
        <v>30</v>
      </c>
      <c r="H3" s="434" t="s">
        <v>31</v>
      </c>
      <c r="I3" s="434" t="s">
        <v>32</v>
      </c>
      <c r="J3" s="434" t="s">
        <v>33</v>
      </c>
      <c r="K3" s="434" t="s">
        <v>34</v>
      </c>
      <c r="L3" s="434" t="s">
        <v>35</v>
      </c>
      <c r="M3" s="434" t="s">
        <v>36</v>
      </c>
      <c r="N3" s="435" t="s">
        <v>37</v>
      </c>
      <c r="O3" s="436" t="s">
        <v>11</v>
      </c>
      <c r="P3" s="437" t="s">
        <v>12</v>
      </c>
    </row>
    <row r="4" ht="24.75" customHeight="1">
      <c r="B4" s="438" t="s">
        <v>40</v>
      </c>
      <c r="C4" s="439">
        <f>'연간_항목별수입'!C20-'예산'!C4</f>
        <v>0</v>
      </c>
      <c r="D4" s="439">
        <f>'연간_항목별수입'!D20-'예산'!D4</f>
        <v>0</v>
      </c>
      <c r="E4" s="439">
        <f>'연간_항목별수입'!E20-'예산'!E4</f>
        <v>0</v>
      </c>
      <c r="F4" s="439">
        <f>'연간_항목별수입'!F20-'예산'!F4</f>
        <v>0</v>
      </c>
      <c r="G4" s="439">
        <f>'연간_항목별수입'!G20-'예산'!G4</f>
        <v>-6120190</v>
      </c>
      <c r="H4" s="439">
        <f>'연간_항목별수입'!H20-'예산'!H4</f>
        <v>0</v>
      </c>
      <c r="I4" s="439">
        <f>'연간_항목별수입'!I20-'예산'!I4</f>
        <v>0</v>
      </c>
      <c r="J4" s="439">
        <f>'연간_항목별수입'!J20-'예산'!J4</f>
        <v>0</v>
      </c>
      <c r="K4" s="439">
        <f>'연간_항목별수입'!K20-'예산'!K4</f>
        <v>0</v>
      </c>
      <c r="L4" s="439">
        <f>'연간_항목별수입'!L20-'예산'!L4</f>
        <v>0</v>
      </c>
      <c r="M4" s="439">
        <f>'연간_항목별수입'!M20-'예산'!M4</f>
        <v>0</v>
      </c>
      <c r="N4" s="439">
        <f>'연간_항목별수입'!N20-'예산'!N4</f>
        <v>0</v>
      </c>
      <c r="O4" s="440">
        <f t="shared" ref="O4:O19" si="1">SUM(C4:N4)</f>
        <v>-6120190</v>
      </c>
      <c r="P4" s="441">
        <f t="shared" ref="P4:P19" si="2">O4/12</f>
        <v>-510015.8333</v>
      </c>
    </row>
    <row r="5" ht="24.75" customHeight="1">
      <c r="B5" s="438" t="str">
        <f>'항목'!D3</f>
        <v>저축성지출</v>
      </c>
      <c r="C5" s="439">
        <f>'연간_항목별지출'!C4-'예산'!C19</f>
        <v>0</v>
      </c>
      <c r="D5" s="439">
        <f>'연간_항목별지출'!D4-'예산'!D19</f>
        <v>0</v>
      </c>
      <c r="E5" s="439">
        <f>'연간_항목별지출'!E4-'예산'!E19</f>
        <v>0</v>
      </c>
      <c r="F5" s="439">
        <f>'연간_항목별지출'!F4-'예산'!F19</f>
        <v>0</v>
      </c>
      <c r="G5" s="439">
        <f>'연간_항목별지출'!G4-'예산'!G19</f>
        <v>-3174000</v>
      </c>
      <c r="H5" s="439">
        <f>'연간_항목별지출'!H4-'예산'!H19</f>
        <v>0</v>
      </c>
      <c r="I5" s="439">
        <f>'연간_항목별지출'!I4-'예산'!I19</f>
        <v>0</v>
      </c>
      <c r="J5" s="439">
        <f>'연간_항목별지출'!J4-'예산'!J19</f>
        <v>0</v>
      </c>
      <c r="K5" s="439">
        <f>'연간_항목별지출'!K4-'예산'!K19</f>
        <v>0</v>
      </c>
      <c r="L5" s="439">
        <f>'연간_항목별지출'!L4-'예산'!L19</f>
        <v>0</v>
      </c>
      <c r="M5" s="439">
        <f>'연간_항목별지출'!M4-'예산'!M19</f>
        <v>0</v>
      </c>
      <c r="N5" s="439">
        <f>'연간_항목별지출'!N4-'예산'!N19</f>
        <v>0</v>
      </c>
      <c r="O5" s="440">
        <f t="shared" si="1"/>
        <v>-3174000</v>
      </c>
      <c r="P5" s="442">
        <f t="shared" si="2"/>
        <v>-264500</v>
      </c>
    </row>
    <row r="6" ht="24.75" customHeight="1">
      <c r="B6" s="438" t="s">
        <v>19</v>
      </c>
      <c r="C6" s="439">
        <f>'예산'!C40-'연간_항목별지출'!C5</f>
        <v>0</v>
      </c>
      <c r="D6" s="439">
        <f>'예산'!D40-'연간_항목별지출'!D5</f>
        <v>0</v>
      </c>
      <c r="E6" s="439">
        <f>'예산'!E40-'연간_항목별지출'!E5</f>
        <v>0</v>
      </c>
      <c r="F6" s="439">
        <f>'예산'!F40-'연간_항목별지출'!F5</f>
        <v>0</v>
      </c>
      <c r="G6" s="439">
        <f>'예산'!G40-'연간_항목별지출'!G5</f>
        <v>4069008</v>
      </c>
      <c r="H6" s="439">
        <f>'예산'!H40-'연간_항목별지출'!H5</f>
        <v>0</v>
      </c>
      <c r="I6" s="439">
        <f>'예산'!I40-'연간_항목별지출'!I5</f>
        <v>0</v>
      </c>
      <c r="J6" s="439">
        <f>'예산'!J40-'연간_항목별지출'!J5</f>
        <v>0</v>
      </c>
      <c r="K6" s="439">
        <f>'예산'!K40-'연간_항목별지출'!K5</f>
        <v>0</v>
      </c>
      <c r="L6" s="439">
        <f>'예산'!L40-'연간_항목별지출'!L5</f>
        <v>0</v>
      </c>
      <c r="M6" s="439">
        <f>'예산'!M40-'연간_항목별지출'!M5</f>
        <v>0</v>
      </c>
      <c r="N6" s="439">
        <f>'예산'!N40-'연간_항목별지출'!N5</f>
        <v>0</v>
      </c>
      <c r="O6" s="440">
        <f t="shared" si="1"/>
        <v>4069008</v>
      </c>
      <c r="P6" s="442">
        <f t="shared" si="2"/>
        <v>339084</v>
      </c>
    </row>
    <row r="7" ht="18.0" customHeight="1">
      <c r="B7" s="443" t="str">
        <f>'항목'!E3</f>
        <v>식비</v>
      </c>
      <c r="C7" s="444">
        <f>'예산'!C41-'연간_항목별지출'!C6</f>
        <v>0</v>
      </c>
      <c r="D7" s="444">
        <f>'예산'!D41-'연간_항목별지출'!D6</f>
        <v>0</v>
      </c>
      <c r="E7" s="444">
        <f>'예산'!E41-'연간_항목별지출'!E6</f>
        <v>0</v>
      </c>
      <c r="F7" s="444">
        <f>'예산'!F41-'연간_항목별지출'!F6</f>
        <v>0</v>
      </c>
      <c r="G7" s="444">
        <f>'예산'!G41-'연간_항목별지출'!G6</f>
        <v>350000</v>
      </c>
      <c r="H7" s="444">
        <f>'예산'!H41-'연간_항목별지출'!H6</f>
        <v>0</v>
      </c>
      <c r="I7" s="444">
        <f>'예산'!I41-'연간_항목별지출'!I6</f>
        <v>0</v>
      </c>
      <c r="J7" s="444">
        <f>'예산'!J41-'연간_항목별지출'!J6</f>
        <v>0</v>
      </c>
      <c r="K7" s="444">
        <f>'예산'!K41-'연간_항목별지출'!K6</f>
        <v>0</v>
      </c>
      <c r="L7" s="444">
        <f>'예산'!L41-'연간_항목별지출'!L6</f>
        <v>0</v>
      </c>
      <c r="M7" s="444">
        <f>'예산'!M41-'연간_항목별지출'!M6</f>
        <v>0</v>
      </c>
      <c r="N7" s="444">
        <f>'예산'!N41-'연간_항목별지출'!N6</f>
        <v>0</v>
      </c>
      <c r="O7" s="445">
        <f t="shared" si="1"/>
        <v>350000</v>
      </c>
      <c r="P7" s="446">
        <f t="shared" si="2"/>
        <v>29166.66667</v>
      </c>
    </row>
    <row r="8" ht="18.0" customHeight="1">
      <c r="B8" s="447" t="str">
        <f>'항목'!F3</f>
        <v>주거비</v>
      </c>
      <c r="C8" s="444">
        <f>'예산'!C42-'연간_항목별지출'!C7</f>
        <v>0</v>
      </c>
      <c r="D8" s="444">
        <f>'예산'!D42-'연간_항목별지출'!D7</f>
        <v>0</v>
      </c>
      <c r="E8" s="444">
        <f>'예산'!E42-'연간_항목별지출'!E7</f>
        <v>0</v>
      </c>
      <c r="F8" s="444">
        <f>'예산'!F42-'연간_항목별지출'!F7</f>
        <v>0</v>
      </c>
      <c r="G8" s="444">
        <f>'예산'!G42-'연간_항목별지출'!G7</f>
        <v>2110000</v>
      </c>
      <c r="H8" s="444">
        <f>'예산'!H42-'연간_항목별지출'!H7</f>
        <v>0</v>
      </c>
      <c r="I8" s="444">
        <f>'예산'!I42-'연간_항목별지출'!I7</f>
        <v>0</v>
      </c>
      <c r="J8" s="444">
        <f>'예산'!J42-'연간_항목별지출'!J7</f>
        <v>0</v>
      </c>
      <c r="K8" s="444">
        <f>'예산'!K42-'연간_항목별지출'!K7</f>
        <v>0</v>
      </c>
      <c r="L8" s="444">
        <f>'예산'!L42-'연간_항목별지출'!L7</f>
        <v>0</v>
      </c>
      <c r="M8" s="444">
        <f>'예산'!M42-'연간_항목별지출'!M7</f>
        <v>0</v>
      </c>
      <c r="N8" s="444">
        <f>'예산'!N42-'연간_항목별지출'!N7</f>
        <v>0</v>
      </c>
      <c r="O8" s="445">
        <f t="shared" si="1"/>
        <v>2110000</v>
      </c>
      <c r="P8" s="446">
        <f t="shared" si="2"/>
        <v>175833.3333</v>
      </c>
    </row>
    <row r="9" ht="18.0" customHeight="1">
      <c r="B9" s="447" t="str">
        <f>'항목'!G3</f>
        <v>생활용품비</v>
      </c>
      <c r="C9" s="444">
        <f>'예산'!C43-'연간_항목별지출'!C8</f>
        <v>0</v>
      </c>
      <c r="D9" s="444">
        <f>'예산'!D43-'연간_항목별지출'!D8</f>
        <v>0</v>
      </c>
      <c r="E9" s="444">
        <f>'예산'!E43-'연간_항목별지출'!E8</f>
        <v>0</v>
      </c>
      <c r="F9" s="444">
        <f>'예산'!F43-'연간_항목별지출'!F8</f>
        <v>0</v>
      </c>
      <c r="G9" s="444">
        <f>'예산'!G43-'연간_항목별지출'!G8</f>
        <v>100000</v>
      </c>
      <c r="H9" s="444">
        <f>'예산'!H43-'연간_항목별지출'!H8</f>
        <v>0</v>
      </c>
      <c r="I9" s="444">
        <f>'예산'!I43-'연간_항목별지출'!I8</f>
        <v>0</v>
      </c>
      <c r="J9" s="444">
        <f>'예산'!J43-'연간_항목별지출'!J8</f>
        <v>0</v>
      </c>
      <c r="K9" s="444">
        <f>'예산'!K43-'연간_항목별지출'!K8</f>
        <v>0</v>
      </c>
      <c r="L9" s="444">
        <f>'예산'!L43-'연간_항목별지출'!L8</f>
        <v>0</v>
      </c>
      <c r="M9" s="444">
        <f>'예산'!M43-'연간_항목별지출'!M8</f>
        <v>0</v>
      </c>
      <c r="N9" s="444">
        <f>'예산'!N43-'연간_항목별지출'!N8</f>
        <v>0</v>
      </c>
      <c r="O9" s="445">
        <f t="shared" si="1"/>
        <v>100000</v>
      </c>
      <c r="P9" s="446">
        <f t="shared" si="2"/>
        <v>8333.333333</v>
      </c>
    </row>
    <row r="10" ht="18.0" customHeight="1">
      <c r="B10" s="447" t="str">
        <f>'항목'!H3</f>
        <v>의류미용비</v>
      </c>
      <c r="C10" s="444">
        <f>'예산'!C44-'연간_항목별지출'!C9</f>
        <v>0</v>
      </c>
      <c r="D10" s="444">
        <f>'예산'!D44-'연간_항목별지출'!D9</f>
        <v>0</v>
      </c>
      <c r="E10" s="444">
        <f>'예산'!E44-'연간_항목별지출'!E9</f>
        <v>0</v>
      </c>
      <c r="F10" s="444">
        <f>'예산'!F44-'연간_항목별지출'!F9</f>
        <v>0</v>
      </c>
      <c r="G10" s="444">
        <f>'예산'!G44-'연간_항목별지출'!G9</f>
        <v>0</v>
      </c>
      <c r="H10" s="444">
        <f>'예산'!H44-'연간_항목별지출'!H9</f>
        <v>0</v>
      </c>
      <c r="I10" s="444">
        <f>'예산'!I44-'연간_항목별지출'!I9</f>
        <v>0</v>
      </c>
      <c r="J10" s="444">
        <f>'예산'!J44-'연간_항목별지출'!J9</f>
        <v>0</v>
      </c>
      <c r="K10" s="444">
        <f>'예산'!K44-'연간_항목별지출'!K9</f>
        <v>0</v>
      </c>
      <c r="L10" s="444">
        <f>'예산'!L44-'연간_항목별지출'!L9</f>
        <v>0</v>
      </c>
      <c r="M10" s="444">
        <f>'예산'!M44-'연간_항목별지출'!M9</f>
        <v>0</v>
      </c>
      <c r="N10" s="444">
        <f>'예산'!N44-'연간_항목별지출'!N9</f>
        <v>0</v>
      </c>
      <c r="O10" s="445">
        <f t="shared" si="1"/>
        <v>0</v>
      </c>
      <c r="P10" s="446">
        <f t="shared" si="2"/>
        <v>0</v>
      </c>
    </row>
    <row r="11" ht="18.0" customHeight="1">
      <c r="B11" s="447" t="str">
        <f>'항목'!I3</f>
        <v>교육비</v>
      </c>
      <c r="C11" s="444">
        <f>'예산'!C45-'연간_항목별지출'!C10</f>
        <v>0</v>
      </c>
      <c r="D11" s="444">
        <f>'예산'!D45-'연간_항목별지출'!D10</f>
        <v>0</v>
      </c>
      <c r="E11" s="444">
        <f>'예산'!E45-'연간_항목별지출'!E10</f>
        <v>0</v>
      </c>
      <c r="F11" s="444">
        <f>'예산'!F45-'연간_항목별지출'!F10</f>
        <v>0</v>
      </c>
      <c r="G11" s="444">
        <f>'예산'!G45-'연간_항목별지출'!G10</f>
        <v>0</v>
      </c>
      <c r="H11" s="444">
        <f>'예산'!H45-'연간_항목별지출'!H10</f>
        <v>0</v>
      </c>
      <c r="I11" s="444">
        <f>'예산'!I45-'연간_항목별지출'!I10</f>
        <v>0</v>
      </c>
      <c r="J11" s="444">
        <f>'예산'!J45-'연간_항목별지출'!J10</f>
        <v>0</v>
      </c>
      <c r="K11" s="444">
        <f>'예산'!K45-'연간_항목별지출'!K10</f>
        <v>0</v>
      </c>
      <c r="L11" s="444">
        <f>'예산'!L45-'연간_항목별지출'!L10</f>
        <v>0</v>
      </c>
      <c r="M11" s="444">
        <f>'예산'!M45-'연간_항목별지출'!M10</f>
        <v>0</v>
      </c>
      <c r="N11" s="444">
        <f>'예산'!N45-'연간_항목별지출'!N10</f>
        <v>0</v>
      </c>
      <c r="O11" s="445">
        <f t="shared" si="1"/>
        <v>0</v>
      </c>
      <c r="P11" s="446">
        <f t="shared" si="2"/>
        <v>0</v>
      </c>
    </row>
    <row r="12" ht="18.0" customHeight="1">
      <c r="B12" s="447" t="str">
        <f>'항목'!J3</f>
        <v>구독료</v>
      </c>
      <c r="C12" s="444">
        <f>'예산'!C46-'연간_항목별지출'!C11</f>
        <v>0</v>
      </c>
      <c r="D12" s="444">
        <f>'예산'!D46-'연간_항목별지출'!D11</f>
        <v>0</v>
      </c>
      <c r="E12" s="444">
        <f>'예산'!E46-'연간_항목별지출'!E11</f>
        <v>0</v>
      </c>
      <c r="F12" s="444">
        <f>'예산'!F46-'연간_항목별지출'!F11</f>
        <v>0</v>
      </c>
      <c r="G12" s="444">
        <f>'예산'!G46-'연간_항목별지출'!G11</f>
        <v>47810</v>
      </c>
      <c r="H12" s="444">
        <f>'예산'!H46-'연간_항목별지출'!H11</f>
        <v>0</v>
      </c>
      <c r="I12" s="444">
        <f>'예산'!I46-'연간_항목별지출'!I11</f>
        <v>0</v>
      </c>
      <c r="J12" s="444">
        <f>'예산'!J46-'연간_항목별지출'!J11</f>
        <v>0</v>
      </c>
      <c r="K12" s="444">
        <f>'예산'!K46-'연간_항목별지출'!K11</f>
        <v>0</v>
      </c>
      <c r="L12" s="444">
        <f>'예산'!L46-'연간_항목별지출'!L11</f>
        <v>0</v>
      </c>
      <c r="M12" s="444">
        <f>'예산'!M46-'연간_항목별지출'!M11</f>
        <v>0</v>
      </c>
      <c r="N12" s="444">
        <f>'예산'!N46-'연간_항목별지출'!N11</f>
        <v>0</v>
      </c>
      <c r="O12" s="445">
        <f t="shared" si="1"/>
        <v>47810</v>
      </c>
      <c r="P12" s="446">
        <f t="shared" si="2"/>
        <v>3984.166667</v>
      </c>
    </row>
    <row r="13" ht="18.0" customHeight="1">
      <c r="B13" s="447" t="str">
        <f>'항목'!K3</f>
        <v>의료보험비</v>
      </c>
      <c r="C13" s="444">
        <f>'예산'!C47-'연간_항목별지출'!C12</f>
        <v>0</v>
      </c>
      <c r="D13" s="444">
        <f>'예산'!D47-'연간_항목별지출'!D12</f>
        <v>0</v>
      </c>
      <c r="E13" s="444">
        <f>'예산'!E47-'연간_항목별지출'!E12</f>
        <v>0</v>
      </c>
      <c r="F13" s="444">
        <f>'예산'!F47-'연간_항목별지출'!F12</f>
        <v>0</v>
      </c>
      <c r="G13" s="444">
        <f>'예산'!G47-'연간_항목별지출'!G12</f>
        <v>261808</v>
      </c>
      <c r="H13" s="444">
        <f>'예산'!H47-'연간_항목별지출'!H12</f>
        <v>0</v>
      </c>
      <c r="I13" s="444">
        <f>'예산'!I47-'연간_항목별지출'!I12</f>
        <v>0</v>
      </c>
      <c r="J13" s="444">
        <f>'예산'!J47-'연간_항목별지출'!J12</f>
        <v>0</v>
      </c>
      <c r="K13" s="444">
        <f>'예산'!K47-'연간_항목별지출'!K12</f>
        <v>0</v>
      </c>
      <c r="L13" s="444">
        <f>'예산'!L47-'연간_항목별지출'!L12</f>
        <v>0</v>
      </c>
      <c r="M13" s="444">
        <f>'예산'!M47-'연간_항목별지출'!M12</f>
        <v>0</v>
      </c>
      <c r="N13" s="444">
        <f>'예산'!N47-'연간_항목별지출'!N12</f>
        <v>0</v>
      </c>
      <c r="O13" s="445">
        <f t="shared" si="1"/>
        <v>261808</v>
      </c>
      <c r="P13" s="446">
        <f t="shared" si="2"/>
        <v>21817.33333</v>
      </c>
    </row>
    <row r="14" ht="18.0" customHeight="1">
      <c r="B14" s="447" t="str">
        <f>'항목'!L3</f>
        <v>유류교통비</v>
      </c>
      <c r="C14" s="444">
        <f>'예산'!C48-'연간_항목별지출'!C13</f>
        <v>0</v>
      </c>
      <c r="D14" s="444">
        <f>'예산'!D48-'연간_항목별지출'!D13</f>
        <v>0</v>
      </c>
      <c r="E14" s="444">
        <f>'예산'!E48-'연간_항목별지출'!E13</f>
        <v>0</v>
      </c>
      <c r="F14" s="444">
        <f>'예산'!F48-'연간_항목별지출'!F13</f>
        <v>0</v>
      </c>
      <c r="G14" s="444">
        <f>'예산'!G48-'연간_항목별지출'!G13</f>
        <v>75000</v>
      </c>
      <c r="H14" s="444">
        <f>'예산'!H48-'연간_항목별지출'!H13</f>
        <v>0</v>
      </c>
      <c r="I14" s="444">
        <f>'예산'!I48-'연간_항목별지출'!I13</f>
        <v>0</v>
      </c>
      <c r="J14" s="444">
        <f>'예산'!J48-'연간_항목별지출'!J13</f>
        <v>0</v>
      </c>
      <c r="K14" s="444">
        <f>'예산'!K48-'연간_항목별지출'!K13</f>
        <v>0</v>
      </c>
      <c r="L14" s="444">
        <f>'예산'!L48-'연간_항목별지출'!L13</f>
        <v>0</v>
      </c>
      <c r="M14" s="444">
        <f>'예산'!M48-'연간_항목별지출'!M13</f>
        <v>0</v>
      </c>
      <c r="N14" s="444">
        <f>'예산'!N48-'연간_항목별지출'!N13</f>
        <v>0</v>
      </c>
      <c r="O14" s="445">
        <f t="shared" si="1"/>
        <v>75000</v>
      </c>
      <c r="P14" s="446">
        <f t="shared" si="2"/>
        <v>6250</v>
      </c>
    </row>
    <row r="15" ht="18.0" customHeight="1">
      <c r="B15" s="447" t="str">
        <f>'항목'!M3</f>
        <v>통신비</v>
      </c>
      <c r="C15" s="444">
        <f>'예산'!C49-'연간_항목별지출'!C14</f>
        <v>0</v>
      </c>
      <c r="D15" s="444">
        <f>'예산'!D49-'연간_항목별지출'!D14</f>
        <v>0</v>
      </c>
      <c r="E15" s="444">
        <f>'예산'!E49-'연간_항목별지출'!E14</f>
        <v>0</v>
      </c>
      <c r="F15" s="444">
        <f>'예산'!F49-'연간_항목별지출'!F14</f>
        <v>0</v>
      </c>
      <c r="G15" s="444">
        <f>'예산'!G49-'연간_항목별지출'!G14</f>
        <v>124390</v>
      </c>
      <c r="H15" s="444">
        <f>'예산'!H49-'연간_항목별지출'!H14</f>
        <v>0</v>
      </c>
      <c r="I15" s="444">
        <f>'예산'!I49-'연간_항목별지출'!I14</f>
        <v>0</v>
      </c>
      <c r="J15" s="444">
        <f>'예산'!J49-'연간_항목별지출'!J14</f>
        <v>0</v>
      </c>
      <c r="K15" s="444">
        <f>'예산'!K49-'연간_항목별지출'!K14</f>
        <v>0</v>
      </c>
      <c r="L15" s="444">
        <f>'예산'!L49-'연간_항목별지출'!L14</f>
        <v>0</v>
      </c>
      <c r="M15" s="444">
        <f>'예산'!M49-'연간_항목별지출'!M14</f>
        <v>0</v>
      </c>
      <c r="N15" s="444">
        <f>'예산'!N49-'연간_항목별지출'!N14</f>
        <v>0</v>
      </c>
      <c r="O15" s="445">
        <f t="shared" si="1"/>
        <v>124390</v>
      </c>
      <c r="P15" s="446">
        <f t="shared" si="2"/>
        <v>10365.83333</v>
      </c>
    </row>
    <row r="16" ht="18.0" customHeight="1">
      <c r="B16" s="447" t="str">
        <f>'항목'!N3</f>
        <v>경조사회비</v>
      </c>
      <c r="C16" s="444">
        <f>'예산'!C50-'연간_항목별지출'!C15</f>
        <v>0</v>
      </c>
      <c r="D16" s="444">
        <f>'예산'!D50-'연간_항목별지출'!D15</f>
        <v>0</v>
      </c>
      <c r="E16" s="444">
        <f>'예산'!E50-'연간_항목별지출'!E15</f>
        <v>0</v>
      </c>
      <c r="F16" s="444">
        <f>'예산'!F50-'연간_항목별지출'!F15</f>
        <v>0</v>
      </c>
      <c r="G16" s="444">
        <f>'예산'!G50-'연간_항목별지출'!G15</f>
        <v>200000</v>
      </c>
      <c r="H16" s="444">
        <f>'예산'!H50-'연간_항목별지출'!H15</f>
        <v>0</v>
      </c>
      <c r="I16" s="444">
        <f>'예산'!I50-'연간_항목별지출'!I15</f>
        <v>0</v>
      </c>
      <c r="J16" s="444">
        <f>'예산'!J50-'연간_항목별지출'!J15</f>
        <v>0</v>
      </c>
      <c r="K16" s="444">
        <f>'예산'!K50-'연간_항목별지출'!K15</f>
        <v>0</v>
      </c>
      <c r="L16" s="444">
        <f>'예산'!L50-'연간_항목별지출'!L15</f>
        <v>0</v>
      </c>
      <c r="M16" s="444">
        <f>'예산'!M50-'연간_항목별지출'!M15</f>
        <v>0</v>
      </c>
      <c r="N16" s="444">
        <f>'예산'!N50-'연간_항목별지출'!N15</f>
        <v>0</v>
      </c>
      <c r="O16" s="445">
        <f t="shared" si="1"/>
        <v>200000</v>
      </c>
      <c r="P16" s="446">
        <f t="shared" si="2"/>
        <v>16666.66667</v>
      </c>
    </row>
    <row r="17" ht="18.0" customHeight="1">
      <c r="B17" s="447" t="str">
        <f>'항목'!O3</f>
        <v>용돈</v>
      </c>
      <c r="C17" s="444">
        <f>'예산'!C51-'연간_항목별지출'!C16</f>
        <v>0</v>
      </c>
      <c r="D17" s="444">
        <f>'예산'!D51-'연간_항목별지출'!D16</f>
        <v>0</v>
      </c>
      <c r="E17" s="444">
        <f>'예산'!E51-'연간_항목별지출'!E16</f>
        <v>0</v>
      </c>
      <c r="F17" s="444">
        <f>'예산'!F51-'연간_항목별지출'!F16</f>
        <v>0</v>
      </c>
      <c r="G17" s="444">
        <f>'예산'!G51-'연간_항목별지출'!G16</f>
        <v>800000</v>
      </c>
      <c r="H17" s="444">
        <f>'예산'!H51-'연간_항목별지출'!H16</f>
        <v>0</v>
      </c>
      <c r="I17" s="444">
        <f>'예산'!I51-'연간_항목별지출'!I16</f>
        <v>0</v>
      </c>
      <c r="J17" s="444">
        <f>'예산'!J51-'연간_항목별지출'!J16</f>
        <v>0</v>
      </c>
      <c r="K17" s="444">
        <f>'예산'!K51-'연간_항목별지출'!K16</f>
        <v>0</v>
      </c>
      <c r="L17" s="444">
        <f>'예산'!L51-'연간_항목별지출'!L16</f>
        <v>0</v>
      </c>
      <c r="M17" s="444">
        <f>'예산'!M51-'연간_항목별지출'!M16</f>
        <v>0</v>
      </c>
      <c r="N17" s="444">
        <f>'예산'!N51-'연간_항목별지출'!N16</f>
        <v>0</v>
      </c>
      <c r="O17" s="445">
        <f t="shared" si="1"/>
        <v>800000</v>
      </c>
      <c r="P17" s="446">
        <f t="shared" si="2"/>
        <v>66666.66667</v>
      </c>
    </row>
    <row r="18" ht="18.0" customHeight="1">
      <c r="B18" s="448" t="str">
        <f>'항목'!P3</f>
        <v>추가항목</v>
      </c>
      <c r="C18" s="444">
        <f>'예산'!C52-'연간_항목별지출'!C17</f>
        <v>0</v>
      </c>
      <c r="D18" s="444">
        <f>'예산'!D52-'연간_항목별지출'!D17</f>
        <v>0</v>
      </c>
      <c r="E18" s="444">
        <f>'예산'!E52-'연간_항목별지출'!E17</f>
        <v>0</v>
      </c>
      <c r="F18" s="444">
        <f>'예산'!F52-'연간_항목별지출'!F17</f>
        <v>0</v>
      </c>
      <c r="G18" s="444">
        <f>'예산'!G52-'연간_항목별지출'!G17</f>
        <v>0</v>
      </c>
      <c r="H18" s="444">
        <f>'예산'!H52-'연간_항목별지출'!H17</f>
        <v>0</v>
      </c>
      <c r="I18" s="444">
        <f>'예산'!I52-'연간_항목별지출'!I17</f>
        <v>0</v>
      </c>
      <c r="J18" s="444">
        <f>'예산'!J52-'연간_항목별지출'!J17</f>
        <v>0</v>
      </c>
      <c r="K18" s="444">
        <f>'예산'!K52-'연간_항목별지출'!K17</f>
        <v>0</v>
      </c>
      <c r="L18" s="444">
        <f>'예산'!L52-'연간_항목별지출'!L17</f>
        <v>0</v>
      </c>
      <c r="M18" s="444">
        <f>'예산'!M52-'연간_항목별지출'!M17</f>
        <v>0</v>
      </c>
      <c r="N18" s="444">
        <f>'예산'!N52-'연간_항목별지출'!N17</f>
        <v>0</v>
      </c>
      <c r="O18" s="445">
        <f t="shared" si="1"/>
        <v>0</v>
      </c>
      <c r="P18" s="446">
        <f t="shared" si="2"/>
        <v>0</v>
      </c>
    </row>
    <row r="19" ht="24.75" customHeight="1">
      <c r="B19" s="449" t="s">
        <v>215</v>
      </c>
      <c r="C19" s="450">
        <f t="shared" ref="C19:N19" si="3">C4+C6</f>
        <v>0</v>
      </c>
      <c r="D19" s="450">
        <f t="shared" si="3"/>
        <v>0</v>
      </c>
      <c r="E19" s="450">
        <f t="shared" si="3"/>
        <v>0</v>
      </c>
      <c r="F19" s="450">
        <f t="shared" si="3"/>
        <v>0</v>
      </c>
      <c r="G19" s="450">
        <f t="shared" si="3"/>
        <v>-2051182</v>
      </c>
      <c r="H19" s="450">
        <f t="shared" si="3"/>
        <v>0</v>
      </c>
      <c r="I19" s="450">
        <f t="shared" si="3"/>
        <v>0</v>
      </c>
      <c r="J19" s="450">
        <f t="shared" si="3"/>
        <v>0</v>
      </c>
      <c r="K19" s="450">
        <f t="shared" si="3"/>
        <v>0</v>
      </c>
      <c r="L19" s="450">
        <f t="shared" si="3"/>
        <v>0</v>
      </c>
      <c r="M19" s="450">
        <f t="shared" si="3"/>
        <v>0</v>
      </c>
      <c r="N19" s="450">
        <f t="shared" si="3"/>
        <v>0</v>
      </c>
      <c r="O19" s="440">
        <f t="shared" si="1"/>
        <v>-2051182</v>
      </c>
      <c r="P19" s="442">
        <f t="shared" si="2"/>
        <v>-170931.8333</v>
      </c>
    </row>
    <row r="20" ht="16.5" customHeight="1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</row>
    <row r="21" ht="16.5" customHeight="1">
      <c r="A21" s="129"/>
      <c r="B21" s="129"/>
      <c r="C21" s="129"/>
      <c r="D21" s="129"/>
      <c r="E21" s="129"/>
      <c r="F21" s="129"/>
      <c r="G21" s="217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</row>
    <row r="22" ht="16.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</row>
    <row r="23" ht="16.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</row>
    <row r="24" ht="16.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</row>
    <row r="25" ht="16.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</row>
    <row r="26" ht="16.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</row>
    <row r="27" ht="16.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</row>
    <row r="28" ht="16.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</row>
    <row r="29" ht="16.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</row>
    <row r="30" ht="16.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</row>
    <row r="31" ht="16.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</row>
    <row r="32" ht="16.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</row>
    <row r="33" ht="16.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</row>
    <row r="34" ht="16.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</row>
    <row r="35" ht="16.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</row>
    <row r="36" ht="16.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</row>
    <row r="37" ht="16.5" customHeight="1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</row>
    <row r="38" ht="16.5" customHeight="1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</row>
    <row r="39" ht="16.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</row>
    <row r="40" ht="16.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</row>
    <row r="41" ht="16.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</row>
    <row r="42" ht="16.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</row>
    <row r="43" ht="16.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</row>
    <row r="44" ht="16.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</row>
    <row r="45" ht="16.5" customHeigh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</row>
    <row r="46" ht="16.5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</row>
    <row r="47" ht="16.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</row>
    <row r="48" ht="16.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</row>
    <row r="49" ht="16.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</row>
    <row r="50" ht="16.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</row>
    <row r="51" ht="16.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</row>
    <row r="52" ht="16.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</row>
    <row r="53" ht="16.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</row>
    <row r="54" ht="16.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</row>
    <row r="55" ht="16.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</row>
    <row r="56" ht="16.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</row>
    <row r="57" ht="16.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</row>
    <row r="58" ht="16.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</row>
    <row r="59" ht="16.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</row>
    <row r="60" ht="16.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</row>
    <row r="61" ht="16.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</row>
    <row r="62" ht="16.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</row>
    <row r="63" ht="16.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</row>
    <row r="64" ht="16.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</row>
    <row r="65" ht="16.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</row>
    <row r="66" ht="16.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</row>
    <row r="67" ht="16.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</row>
    <row r="68" ht="16.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</row>
    <row r="69" ht="16.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</row>
    <row r="70" ht="16.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</row>
    <row r="71" ht="16.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</row>
    <row r="72" ht="16.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</row>
    <row r="73" ht="16.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</row>
    <row r="74" ht="16.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</row>
    <row r="75" ht="16.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</row>
    <row r="76" ht="16.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</row>
    <row r="77" ht="16.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</row>
    <row r="78" ht="16.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</row>
    <row r="79" ht="16.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</row>
    <row r="80" ht="16.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</row>
    <row r="81" ht="16.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</row>
    <row r="82" ht="16.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</row>
    <row r="83" ht="16.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</row>
    <row r="84" ht="16.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</row>
    <row r="85" ht="16.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</row>
    <row r="86" ht="16.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</row>
    <row r="87" ht="16.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</row>
    <row r="88" ht="16.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</row>
    <row r="89" ht="16.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</row>
    <row r="90" ht="16.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</row>
    <row r="91" ht="16.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</row>
    <row r="92" ht="16.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</row>
    <row r="93" ht="16.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</row>
    <row r="94" ht="16.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</row>
    <row r="95" ht="16.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</row>
    <row r="96" ht="16.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</row>
    <row r="97" ht="16.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</row>
    <row r="98" ht="16.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</row>
    <row r="99" ht="16.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</row>
    <row r="100" ht="16.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</row>
    <row r="101" ht="16.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</row>
    <row r="102" ht="16.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</row>
    <row r="103" ht="16.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</row>
    <row r="104" ht="16.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</row>
    <row r="105" ht="16.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</row>
    <row r="106" ht="16.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</row>
    <row r="107" ht="16.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</row>
    <row r="108" ht="16.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</row>
    <row r="109" ht="16.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</row>
    <row r="110" ht="16.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</row>
    <row r="111" ht="16.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</row>
    <row r="112" ht="16.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</row>
    <row r="113" ht="16.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</row>
    <row r="114" ht="16.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</row>
    <row r="115" ht="16.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</row>
    <row r="116" ht="16.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</row>
    <row r="117" ht="16.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</row>
    <row r="118" ht="16.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</row>
    <row r="119" ht="16.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</row>
    <row r="120" ht="16.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</row>
    <row r="121" ht="16.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</row>
    <row r="122" ht="16.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</row>
    <row r="123" ht="16.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</row>
    <row r="124" ht="16.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</row>
    <row r="125" ht="16.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</row>
    <row r="126" ht="16.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</row>
    <row r="127" ht="16.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</row>
    <row r="128" ht="16.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</row>
    <row r="129" ht="16.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</row>
    <row r="130" ht="16.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</row>
    <row r="131" ht="16.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</row>
    <row r="132" ht="16.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</row>
    <row r="133" ht="16.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</row>
    <row r="134" ht="16.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</row>
    <row r="135" ht="16.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</row>
    <row r="136" ht="16.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</row>
    <row r="137" ht="16.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</row>
    <row r="138" ht="16.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</row>
    <row r="139" ht="16.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</row>
    <row r="140" ht="16.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</row>
    <row r="141" ht="16.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</row>
    <row r="142" ht="16.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</row>
    <row r="143" ht="16.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</row>
    <row r="144" ht="16.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</row>
    <row r="145" ht="16.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</row>
    <row r="146" ht="16.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</row>
    <row r="147" ht="16.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</row>
    <row r="148" ht="16.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</row>
    <row r="149" ht="16.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</row>
    <row r="150" ht="16.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</row>
    <row r="151" ht="16.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</row>
    <row r="152" ht="16.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</row>
    <row r="153" ht="16.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</row>
    <row r="154" ht="16.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</row>
    <row r="155" ht="16.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</row>
    <row r="156" ht="16.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</row>
    <row r="157" ht="16.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</row>
    <row r="158" ht="16.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</row>
    <row r="159" ht="16.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</row>
    <row r="160" ht="16.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</row>
    <row r="161" ht="16.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</row>
    <row r="162" ht="16.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</row>
    <row r="163" ht="16.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</row>
    <row r="164" ht="16.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</row>
    <row r="165" ht="16.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</row>
    <row r="166" ht="16.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</row>
    <row r="167" ht="16.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</row>
    <row r="168" ht="16.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</row>
    <row r="169" ht="16.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</row>
    <row r="170" ht="16.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</row>
    <row r="171" ht="16.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</row>
    <row r="172" ht="16.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</row>
    <row r="173" ht="16.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</row>
    <row r="174" ht="16.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</row>
    <row r="175" ht="16.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</row>
    <row r="176" ht="16.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</row>
    <row r="177" ht="16.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</row>
    <row r="178" ht="16.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</row>
    <row r="179" ht="16.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</row>
    <row r="180" ht="16.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</row>
    <row r="181" ht="16.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</row>
    <row r="182" ht="16.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</row>
    <row r="183" ht="16.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</row>
    <row r="184" ht="16.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</row>
    <row r="185" ht="16.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</row>
    <row r="186" ht="16.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</row>
    <row r="187" ht="16.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</row>
    <row r="188" ht="16.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</row>
    <row r="189" ht="16.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</row>
    <row r="190" ht="16.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</row>
    <row r="191" ht="16.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</row>
    <row r="192" ht="16.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</row>
    <row r="193" ht="16.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</row>
    <row r="194" ht="16.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</row>
    <row r="195" ht="16.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</row>
    <row r="196" ht="16.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</row>
    <row r="197" ht="16.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</row>
    <row r="198" ht="16.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</row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conditionalFormatting sqref="C4:P19">
    <cfRule type="expression" dxfId="2" priority="1">
      <formula>C4&lt;0</formula>
    </cfRule>
  </conditionalFormatting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18" width="10.86"/>
    <col customWidth="1" min="19" max="26" width="8.86"/>
  </cols>
  <sheetData>
    <row r="1" ht="40.5" customHeight="1">
      <c r="A1" s="1"/>
      <c r="B1" s="400" t="s">
        <v>216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51"/>
      <c r="C3" s="402" t="s">
        <v>26</v>
      </c>
      <c r="D3" s="403" t="s">
        <v>27</v>
      </c>
      <c r="E3" s="403" t="s">
        <v>28</v>
      </c>
      <c r="F3" s="403" t="s">
        <v>29</v>
      </c>
      <c r="G3" s="403" t="s">
        <v>30</v>
      </c>
      <c r="H3" s="403" t="s">
        <v>31</v>
      </c>
      <c r="I3" s="403" t="s">
        <v>32</v>
      </c>
      <c r="J3" s="403" t="s">
        <v>33</v>
      </c>
      <c r="K3" s="403" t="s">
        <v>34</v>
      </c>
      <c r="L3" s="403" t="s">
        <v>35</v>
      </c>
      <c r="M3" s="403" t="s">
        <v>36</v>
      </c>
      <c r="N3" s="404" t="s">
        <v>37</v>
      </c>
      <c r="O3" s="452" t="s">
        <v>11</v>
      </c>
      <c r="P3" s="55" t="s">
        <v>12</v>
      </c>
    </row>
    <row r="4" ht="18.0" customHeight="1">
      <c r="B4" s="453" t="str">
        <f>IF('항목'!C5="","",'항목'!C5)</f>
        <v>급여</v>
      </c>
      <c r="C4" s="454">
        <f>SUMIF('1월'!$D$34:$D$300,'연간_항목별수입'!$B4,'1월'!$H$34:$H$300)</f>
        <v>0</v>
      </c>
      <c r="D4" s="454">
        <f>SUMIF('2월'!$D$34:$D$300,'연간_항목별수입'!$B4,'2월'!$H$34:$H$300)</f>
        <v>0</v>
      </c>
      <c r="E4" s="454">
        <f>SUMIF('3월'!$D$34:$D$300,'연간_항목별수입'!$B4,'3월'!$H$34:$H$300)</f>
        <v>0</v>
      </c>
      <c r="F4" s="454">
        <f>SUMIF('4월'!$D$34:$D$300,'연간_항목별수입'!$B4,'4월'!$H$34:$H$300)</f>
        <v>0</v>
      </c>
      <c r="G4" s="454">
        <f>SUMIF('5월'!$D$34:$D$300,'연간_항목별수입'!$B4,'5월'!$H$34:$H$300)</f>
        <v>0</v>
      </c>
      <c r="H4" s="454">
        <f>SUMIF('6월'!$D$34:$D$300,'연간_항목별수입'!$B4,'6월'!$H$34:$H$300)</f>
        <v>0</v>
      </c>
      <c r="I4" s="454">
        <f>SUMIF('7월'!$D$34:$D$300,'연간_항목별수입'!$B4,'7월'!$H$34:$H$300)</f>
        <v>0</v>
      </c>
      <c r="J4" s="454">
        <f>SUMIF('8월'!$D$34:$D$300,'연간_항목별수입'!$B4,'8월'!$H$34:$H$300)</f>
        <v>0</v>
      </c>
      <c r="K4" s="454">
        <f>SUMIF('9월'!$D$34:$D$300,'연간_항목별수입'!$B4,'9월'!$H$34:$H$300)</f>
        <v>0</v>
      </c>
      <c r="L4" s="454">
        <f>SUMIF('10월'!$D$34:$D$300,'연간_항목별수입'!$B4,'10월'!$H$34:$H$300)</f>
        <v>0</v>
      </c>
      <c r="M4" s="454">
        <f>SUMIF('11월'!$D$34:$D$300,'연간_항목별수입'!$B4,'11월'!$H$34:$H$300)</f>
        <v>0</v>
      </c>
      <c r="N4" s="454">
        <f>SUMIF('12월'!$D$34:$D$300,'연간_항목별수입'!$B4,'12월'!$H$34:$H$300)</f>
        <v>0</v>
      </c>
      <c r="O4" s="455">
        <f t="shared" ref="O4:O20" si="1">SUM(C4:N4)</f>
        <v>0</v>
      </c>
      <c r="P4" s="415">
        <f t="shared" ref="P4:P20" si="2">O4/12</f>
        <v>0</v>
      </c>
      <c r="R4" s="456"/>
    </row>
    <row r="5" ht="18.0" customHeight="1">
      <c r="B5" s="453" t="str">
        <f>IF('항목'!C6="","",'항목'!C6)</f>
        <v>상여</v>
      </c>
      <c r="C5" s="454">
        <f>SUMIF('1월'!$D$34:$D$300,'연간_항목별수입'!$B5,'1월'!$H$34:$H$300)</f>
        <v>0</v>
      </c>
      <c r="D5" s="454">
        <f>SUMIF('2월'!$D$34:$D$300,'연간_항목별수입'!$B5,'2월'!$H$34:$H$300)</f>
        <v>0</v>
      </c>
      <c r="E5" s="454">
        <f>SUMIF('3월'!$D$34:$D$300,'연간_항목별수입'!$B5,'3월'!$H$34:$H$300)</f>
        <v>0</v>
      </c>
      <c r="F5" s="454">
        <f>SUMIF('4월'!$D$34:$D$300,'연간_항목별수입'!$B5,'4월'!$H$34:$H$300)</f>
        <v>0</v>
      </c>
      <c r="G5" s="454">
        <f>SUMIF('5월'!$D$34:$D$300,'연간_항목별수입'!$B5,'5월'!$H$34:$H$300)</f>
        <v>0</v>
      </c>
      <c r="H5" s="454">
        <f>SUMIF('6월'!$D$34:$D$300,'연간_항목별수입'!$B5,'6월'!$H$34:$H$300)</f>
        <v>0</v>
      </c>
      <c r="I5" s="454">
        <f>SUMIF('7월'!$D$34:$D$300,'연간_항목별수입'!$B5,'7월'!$H$34:$H$300)</f>
        <v>0</v>
      </c>
      <c r="J5" s="454">
        <f>SUMIF('8월'!$D$34:$D$300,'연간_항목별수입'!$B5,'8월'!$H$34:$H$300)</f>
        <v>0</v>
      </c>
      <c r="K5" s="454">
        <f>SUMIF('9월'!$D$34:$D$300,'연간_항목별수입'!$B5,'9월'!$H$34:$H$300)</f>
        <v>0</v>
      </c>
      <c r="L5" s="454">
        <f>SUMIF('10월'!$D$34:$D$300,'연간_항목별수입'!$B5,'10월'!$H$34:$H$300)</f>
        <v>0</v>
      </c>
      <c r="M5" s="454">
        <f>SUMIF('11월'!$D$34:$D$300,'연간_항목별수입'!$B5,'11월'!$H$34:$H$300)</f>
        <v>0</v>
      </c>
      <c r="N5" s="454">
        <f>SUMIF('12월'!$D$34:$D$300,'연간_항목별수입'!$B5,'12월'!$H$34:$H$300)</f>
        <v>0</v>
      </c>
      <c r="O5" s="455">
        <f t="shared" si="1"/>
        <v>0</v>
      </c>
      <c r="P5" s="415">
        <f t="shared" si="2"/>
        <v>0</v>
      </c>
    </row>
    <row r="6" ht="18.0" customHeight="1">
      <c r="B6" s="453" t="str">
        <f>IF('항목'!C7="","",'항목'!C7)</f>
        <v>투자수익</v>
      </c>
      <c r="C6" s="454">
        <f>SUMIF('1월'!$D$34:$D$300,'연간_항목별수입'!$B6,'1월'!$H$34:$H$300)</f>
        <v>0</v>
      </c>
      <c r="D6" s="454">
        <f>SUMIF('2월'!$D$34:$D$300,'연간_항목별수입'!$B6,'2월'!$H$34:$H$300)</f>
        <v>0</v>
      </c>
      <c r="E6" s="454">
        <f>SUMIF('3월'!$D$34:$D$300,'연간_항목별수입'!$B6,'3월'!$H$34:$H$300)</f>
        <v>0</v>
      </c>
      <c r="F6" s="454">
        <f>SUMIF('4월'!$D$34:$D$300,'연간_항목별수입'!$B6,'4월'!$H$34:$H$300)</f>
        <v>0</v>
      </c>
      <c r="G6" s="454">
        <f>SUMIF('5월'!$D$34:$D$300,'연간_항목별수입'!$B6,'5월'!$H$34:$H$300)</f>
        <v>0</v>
      </c>
      <c r="H6" s="454">
        <f>SUMIF('6월'!$D$34:$D$300,'연간_항목별수입'!$B6,'6월'!$H$34:$H$300)</f>
        <v>0</v>
      </c>
      <c r="I6" s="454">
        <f>SUMIF('7월'!$D$34:$D$300,'연간_항목별수입'!$B6,'7월'!$H$34:$H$300)</f>
        <v>0</v>
      </c>
      <c r="J6" s="454">
        <f>SUMIF('8월'!$D$34:$D$300,'연간_항목별수입'!$B6,'8월'!$H$34:$H$300)</f>
        <v>0</v>
      </c>
      <c r="K6" s="454">
        <f>SUMIF('9월'!$D$34:$D$300,'연간_항목별수입'!$B6,'9월'!$H$34:$H$300)</f>
        <v>0</v>
      </c>
      <c r="L6" s="454">
        <f>SUMIF('10월'!$D$34:$D$300,'연간_항목별수입'!$B6,'10월'!$H$34:$H$300)</f>
        <v>0</v>
      </c>
      <c r="M6" s="454">
        <f>SUMIF('11월'!$D$34:$D$300,'연간_항목별수입'!$B6,'11월'!$H$34:$H$300)</f>
        <v>0</v>
      </c>
      <c r="N6" s="454">
        <f>SUMIF('12월'!$D$34:$D$300,'연간_항목별수입'!$B6,'12월'!$H$34:$H$300)</f>
        <v>0</v>
      </c>
      <c r="O6" s="455">
        <f t="shared" si="1"/>
        <v>0</v>
      </c>
      <c r="P6" s="415">
        <f t="shared" si="2"/>
        <v>0</v>
      </c>
    </row>
    <row r="7" ht="18.0" customHeight="1">
      <c r="B7" s="453" t="str">
        <f>IF('항목'!C8="","",'항목'!C8)</f>
        <v>이자</v>
      </c>
      <c r="C7" s="454">
        <f>SUMIF('1월'!$D$34:$D$300,'연간_항목별수입'!$B7,'1월'!$H$34:$H$300)</f>
        <v>0</v>
      </c>
      <c r="D7" s="454">
        <f>SUMIF('2월'!$D$34:$D$300,'연간_항목별수입'!$B7,'2월'!$H$34:$H$300)</f>
        <v>0</v>
      </c>
      <c r="E7" s="454">
        <f>SUMIF('3월'!$D$34:$D$300,'연간_항목별수입'!$B7,'3월'!$H$34:$H$300)</f>
        <v>0</v>
      </c>
      <c r="F7" s="454">
        <f>SUMIF('4월'!$D$34:$D$300,'연간_항목별수입'!$B7,'4월'!$H$34:$H$300)</f>
        <v>0</v>
      </c>
      <c r="G7" s="454">
        <f>SUMIF('5월'!$D$34:$D$300,'연간_항목별수입'!$B7,'5월'!$H$34:$H$300)</f>
        <v>0</v>
      </c>
      <c r="H7" s="454">
        <f>SUMIF('6월'!$D$34:$D$300,'연간_항목별수입'!$B7,'6월'!$H$34:$H$300)</f>
        <v>0</v>
      </c>
      <c r="I7" s="454">
        <f>SUMIF('7월'!$D$34:$D$300,'연간_항목별수입'!$B7,'7월'!$H$34:$H$300)</f>
        <v>0</v>
      </c>
      <c r="J7" s="454">
        <f>SUMIF('8월'!$D$34:$D$300,'연간_항목별수입'!$B7,'8월'!$H$34:$H$300)</f>
        <v>0</v>
      </c>
      <c r="K7" s="454">
        <f>SUMIF('9월'!$D$34:$D$300,'연간_항목별수입'!$B7,'9월'!$H$34:$H$300)</f>
        <v>0</v>
      </c>
      <c r="L7" s="454">
        <f>SUMIF('10월'!$D$34:$D$300,'연간_항목별수입'!$B7,'10월'!$H$34:$H$300)</f>
        <v>0</v>
      </c>
      <c r="M7" s="454">
        <f>SUMIF('11월'!$D$34:$D$300,'연간_항목별수입'!$B7,'11월'!$H$34:$H$300)</f>
        <v>0</v>
      </c>
      <c r="N7" s="454">
        <f>SUMIF('12월'!$D$34:$D$300,'연간_항목별수입'!$B7,'12월'!$H$34:$H$300)</f>
        <v>0</v>
      </c>
      <c r="O7" s="455">
        <f t="shared" si="1"/>
        <v>0</v>
      </c>
      <c r="P7" s="415">
        <f t="shared" si="2"/>
        <v>0</v>
      </c>
    </row>
    <row r="8" ht="18.0" customHeight="1">
      <c r="B8" s="453" t="str">
        <f>IF('항목'!C9="","",'항목'!C9)</f>
        <v>부수익</v>
      </c>
      <c r="C8" s="454">
        <f>SUMIF('1월'!$D$34:$D$300,'연간_항목별수입'!$B8,'1월'!$H$34:$H$300)</f>
        <v>0</v>
      </c>
      <c r="D8" s="454">
        <f>SUMIF('2월'!$D$34:$D$300,'연간_항목별수입'!$B8,'2월'!$H$34:$H$300)</f>
        <v>0</v>
      </c>
      <c r="E8" s="454">
        <f>SUMIF('3월'!$D$34:$D$300,'연간_항목별수입'!$B8,'3월'!$H$34:$H$300)</f>
        <v>0</v>
      </c>
      <c r="F8" s="454">
        <f>SUMIF('4월'!$D$34:$D$300,'연간_항목별수입'!$B8,'4월'!$H$34:$H$300)</f>
        <v>0</v>
      </c>
      <c r="G8" s="454">
        <f>SUMIF('5월'!$D$34:$D$300,'연간_항목별수입'!$B8,'5월'!$H$34:$H$300)</f>
        <v>0</v>
      </c>
      <c r="H8" s="454">
        <f>SUMIF('6월'!$D$34:$D$300,'연간_항목별수입'!$B8,'6월'!$H$34:$H$300)</f>
        <v>0</v>
      </c>
      <c r="I8" s="454">
        <f>SUMIF('7월'!$D$34:$D$300,'연간_항목별수입'!$B8,'7월'!$H$34:$H$300)</f>
        <v>0</v>
      </c>
      <c r="J8" s="454">
        <f>SUMIF('8월'!$D$34:$D$300,'연간_항목별수입'!$B8,'8월'!$H$34:$H$300)</f>
        <v>0</v>
      </c>
      <c r="K8" s="454">
        <f>SUMIF('9월'!$D$34:$D$300,'연간_항목별수입'!$B8,'9월'!$H$34:$H$300)</f>
        <v>0</v>
      </c>
      <c r="L8" s="454">
        <f>SUMIF('10월'!$D$34:$D$300,'연간_항목별수입'!$B8,'10월'!$H$34:$H$300)</f>
        <v>0</v>
      </c>
      <c r="M8" s="454">
        <f>SUMIF('11월'!$D$34:$D$300,'연간_항목별수입'!$B8,'11월'!$H$34:$H$300)</f>
        <v>0</v>
      </c>
      <c r="N8" s="454">
        <f>SUMIF('12월'!$D$34:$D$300,'연간_항목별수입'!$B8,'12월'!$H$34:$H$300)</f>
        <v>0</v>
      </c>
      <c r="O8" s="455">
        <f t="shared" si="1"/>
        <v>0</v>
      </c>
      <c r="P8" s="415">
        <f t="shared" si="2"/>
        <v>0</v>
      </c>
    </row>
    <row r="9" ht="18.0" customHeight="1">
      <c r="B9" s="453" t="str">
        <f>IF('항목'!C10="","",'항목'!C10)</f>
        <v>기타 수입</v>
      </c>
      <c r="C9" s="454">
        <f>SUMIF('1월'!$D$34:$D$300,'연간_항목별수입'!$B9,'1월'!$H$34:$H$300)</f>
        <v>0</v>
      </c>
      <c r="D9" s="454">
        <f>SUMIF('2월'!$D$34:$D$300,'연간_항목별수입'!$B9,'2월'!$H$34:$H$300)</f>
        <v>0</v>
      </c>
      <c r="E9" s="454">
        <f>SUMIF('3월'!$D$34:$D$300,'연간_항목별수입'!$B9,'3월'!$H$34:$H$300)</f>
        <v>0</v>
      </c>
      <c r="F9" s="454">
        <f>SUMIF('4월'!$D$34:$D$300,'연간_항목별수입'!$B9,'4월'!$H$34:$H$300)</f>
        <v>0</v>
      </c>
      <c r="G9" s="454">
        <f>SUMIF('5월'!$D$34:$D$300,'연간_항목별수입'!$B9,'5월'!$H$34:$H$300)</f>
        <v>0</v>
      </c>
      <c r="H9" s="454">
        <f>SUMIF('6월'!$D$34:$D$300,'연간_항목별수입'!$B9,'6월'!$H$34:$H$300)</f>
        <v>0</v>
      </c>
      <c r="I9" s="454">
        <f>SUMIF('7월'!$D$34:$D$300,'연간_항목별수입'!$B9,'7월'!$H$34:$H$300)</f>
        <v>0</v>
      </c>
      <c r="J9" s="454">
        <f>SUMIF('8월'!$D$34:$D$300,'연간_항목별수입'!$B9,'8월'!$H$34:$H$300)</f>
        <v>0</v>
      </c>
      <c r="K9" s="454">
        <f>SUMIF('9월'!$D$34:$D$300,'연간_항목별수입'!$B9,'9월'!$H$34:$H$300)</f>
        <v>0</v>
      </c>
      <c r="L9" s="454">
        <f>SUMIF('10월'!$D$34:$D$300,'연간_항목별수입'!$B9,'10월'!$H$34:$H$300)</f>
        <v>0</v>
      </c>
      <c r="M9" s="454">
        <f>SUMIF('11월'!$D$34:$D$300,'연간_항목별수입'!$B9,'11월'!$H$34:$H$300)</f>
        <v>0</v>
      </c>
      <c r="N9" s="454">
        <f>SUMIF('12월'!$D$34:$D$300,'연간_항목별수입'!$B9,'12월'!$H$34:$H$300)</f>
        <v>0</v>
      </c>
      <c r="O9" s="455">
        <f t="shared" si="1"/>
        <v>0</v>
      </c>
      <c r="P9" s="415">
        <f t="shared" si="2"/>
        <v>0</v>
      </c>
    </row>
    <row r="10" ht="18.0" customHeight="1">
      <c r="B10" s="453" t="str">
        <f>IF('항목'!C11="","",'항목'!C11)</f>
        <v/>
      </c>
      <c r="C10" s="454">
        <f>SUMIF('1월'!$D$34:$D$300,'연간_항목별수입'!$B10,'1월'!$H$34:$H$300)</f>
        <v>0</v>
      </c>
      <c r="D10" s="454">
        <f>SUMIF('2월'!$D$34:$D$300,'연간_항목별수입'!$B10,'2월'!$H$34:$H$300)</f>
        <v>0</v>
      </c>
      <c r="E10" s="454">
        <f>SUMIF('3월'!$D$34:$D$300,'연간_항목별수입'!$B10,'3월'!$H$34:$H$300)</f>
        <v>0</v>
      </c>
      <c r="F10" s="454">
        <f>SUMIF('4월'!$D$34:$D$300,'연간_항목별수입'!$B10,'4월'!$H$34:$H$300)</f>
        <v>0</v>
      </c>
      <c r="G10" s="454">
        <f>SUMIF('5월'!$D$34:$D$300,'연간_항목별수입'!$B10,'5월'!$H$34:$H$300)</f>
        <v>0</v>
      </c>
      <c r="H10" s="454">
        <f>SUMIF('6월'!$D$34:$D$300,'연간_항목별수입'!$B10,'6월'!$H$34:$H$300)</f>
        <v>0</v>
      </c>
      <c r="I10" s="454">
        <f>SUMIF('7월'!$D$34:$D$300,'연간_항목별수입'!$B10,'7월'!$H$34:$H$300)</f>
        <v>0</v>
      </c>
      <c r="J10" s="454">
        <f>SUMIF('8월'!$D$34:$D$300,'연간_항목별수입'!$B10,'8월'!$H$34:$H$300)</f>
        <v>0</v>
      </c>
      <c r="K10" s="454">
        <f>SUMIF('9월'!$D$34:$D$300,'연간_항목별수입'!$B10,'9월'!$H$34:$H$300)</f>
        <v>0</v>
      </c>
      <c r="L10" s="454">
        <f>SUMIF('10월'!$D$34:$D$300,'연간_항목별수입'!$B10,'10월'!$H$34:$H$300)</f>
        <v>0</v>
      </c>
      <c r="M10" s="454">
        <f>SUMIF('11월'!$D$34:$D$300,'연간_항목별수입'!$B10,'11월'!$H$34:$H$300)</f>
        <v>0</v>
      </c>
      <c r="N10" s="454">
        <f>SUMIF('12월'!$D$34:$D$300,'연간_항목별수입'!$B10,'12월'!$H$34:$H$300)</f>
        <v>0</v>
      </c>
      <c r="O10" s="455">
        <f t="shared" si="1"/>
        <v>0</v>
      </c>
      <c r="P10" s="415">
        <f t="shared" si="2"/>
        <v>0</v>
      </c>
    </row>
    <row r="11" ht="18.0" customHeight="1">
      <c r="B11" s="453" t="str">
        <f>IF('항목'!C12="","",'항목'!C12)</f>
        <v/>
      </c>
      <c r="C11" s="454">
        <f>SUMIF('1월'!$D$34:$D$300,'연간_항목별수입'!$B11,'1월'!$H$34:$H$300)</f>
        <v>0</v>
      </c>
      <c r="D11" s="454">
        <f>SUMIF('2월'!$D$34:$D$300,'연간_항목별수입'!$B11,'2월'!$H$34:$H$300)</f>
        <v>0</v>
      </c>
      <c r="E11" s="454">
        <f>SUMIF('3월'!$D$34:$D$300,'연간_항목별수입'!$B11,'3월'!$H$34:$H$300)</f>
        <v>0</v>
      </c>
      <c r="F11" s="454">
        <f>SUMIF('4월'!$D$34:$D$300,'연간_항목별수입'!$B11,'4월'!$H$34:$H$300)</f>
        <v>0</v>
      </c>
      <c r="G11" s="454">
        <f>SUMIF('5월'!$D$34:$D$300,'연간_항목별수입'!$B11,'5월'!$H$34:$H$300)</f>
        <v>0</v>
      </c>
      <c r="H11" s="454">
        <f>SUMIF('6월'!$D$34:$D$300,'연간_항목별수입'!$B11,'6월'!$H$34:$H$300)</f>
        <v>0</v>
      </c>
      <c r="I11" s="454">
        <f>SUMIF('7월'!$D$34:$D$300,'연간_항목별수입'!$B11,'7월'!$H$34:$H$300)</f>
        <v>0</v>
      </c>
      <c r="J11" s="454">
        <f>SUMIF('8월'!$D$34:$D$300,'연간_항목별수입'!$B11,'8월'!$H$34:$H$300)</f>
        <v>0</v>
      </c>
      <c r="K11" s="454">
        <f>SUMIF('9월'!$D$34:$D$300,'연간_항목별수입'!$B11,'9월'!$H$34:$H$300)</f>
        <v>0</v>
      </c>
      <c r="L11" s="454">
        <f>SUMIF('10월'!$D$34:$D$300,'연간_항목별수입'!$B11,'10월'!$H$34:$H$300)</f>
        <v>0</v>
      </c>
      <c r="M11" s="454">
        <f>SUMIF('11월'!$D$34:$D$300,'연간_항목별수입'!$B11,'11월'!$H$34:$H$300)</f>
        <v>0</v>
      </c>
      <c r="N11" s="454">
        <f>SUMIF('12월'!$D$34:$D$300,'연간_항목별수입'!$B11,'12월'!$H$34:$H$300)</f>
        <v>0</v>
      </c>
      <c r="O11" s="455">
        <f t="shared" si="1"/>
        <v>0</v>
      </c>
      <c r="P11" s="415">
        <f t="shared" si="2"/>
        <v>0</v>
      </c>
    </row>
    <row r="12" ht="18.0" customHeight="1">
      <c r="B12" s="453" t="str">
        <f>IF('항목'!C13="","",'항목'!C13)</f>
        <v/>
      </c>
      <c r="C12" s="454">
        <f>SUMIF('1월'!$D$34:$D$300,'연간_항목별수입'!$B12,'1월'!$H$34:$H$300)</f>
        <v>0</v>
      </c>
      <c r="D12" s="454">
        <f>SUMIF('2월'!$D$34:$D$300,'연간_항목별수입'!$B12,'2월'!$H$34:$H$300)</f>
        <v>0</v>
      </c>
      <c r="E12" s="454">
        <f>SUMIF('3월'!$D$34:$D$300,'연간_항목별수입'!$B12,'3월'!$H$34:$H$300)</f>
        <v>0</v>
      </c>
      <c r="F12" s="454">
        <f>SUMIF('4월'!$D$34:$D$300,'연간_항목별수입'!$B12,'4월'!$H$34:$H$300)</f>
        <v>0</v>
      </c>
      <c r="G12" s="454">
        <f>SUMIF('5월'!$D$34:$D$300,'연간_항목별수입'!$B12,'5월'!$H$34:$H$300)</f>
        <v>0</v>
      </c>
      <c r="H12" s="454">
        <f>SUMIF('6월'!$D$34:$D$300,'연간_항목별수입'!$B12,'6월'!$H$34:$H$300)</f>
        <v>0</v>
      </c>
      <c r="I12" s="454">
        <f>SUMIF('7월'!$D$34:$D$300,'연간_항목별수입'!$B12,'7월'!$H$34:$H$300)</f>
        <v>0</v>
      </c>
      <c r="J12" s="454">
        <f>SUMIF('8월'!$D$34:$D$300,'연간_항목별수입'!$B12,'8월'!$H$34:$H$300)</f>
        <v>0</v>
      </c>
      <c r="K12" s="454">
        <f>SUMIF('9월'!$D$34:$D$300,'연간_항목별수입'!$B12,'9월'!$H$34:$H$300)</f>
        <v>0</v>
      </c>
      <c r="L12" s="454">
        <f>SUMIF('10월'!$D$34:$D$300,'연간_항목별수입'!$B12,'10월'!$H$34:$H$300)</f>
        <v>0</v>
      </c>
      <c r="M12" s="454">
        <f>SUMIF('11월'!$D$34:$D$300,'연간_항목별수입'!$B12,'11월'!$H$34:$H$300)</f>
        <v>0</v>
      </c>
      <c r="N12" s="454">
        <f>SUMIF('12월'!$D$34:$D$300,'연간_항목별수입'!$B12,'12월'!$H$34:$H$300)</f>
        <v>0</v>
      </c>
      <c r="O12" s="455">
        <f t="shared" si="1"/>
        <v>0</v>
      </c>
      <c r="P12" s="415">
        <f t="shared" si="2"/>
        <v>0</v>
      </c>
    </row>
    <row r="13" ht="18.0" customHeight="1">
      <c r="B13" s="453" t="str">
        <f>IF('항목'!C14="","",'항목'!C14)</f>
        <v/>
      </c>
      <c r="C13" s="454">
        <f>SUMIF('1월'!$D$34:$D$300,'연간_항목별수입'!$B13,'1월'!$H$34:$H$300)</f>
        <v>0</v>
      </c>
      <c r="D13" s="454">
        <f>SUMIF('2월'!$D$34:$D$300,'연간_항목별수입'!$B13,'2월'!$H$34:$H$300)</f>
        <v>0</v>
      </c>
      <c r="E13" s="454">
        <f>SUMIF('3월'!$D$34:$D$300,'연간_항목별수입'!$B13,'3월'!$H$34:$H$300)</f>
        <v>0</v>
      </c>
      <c r="F13" s="454">
        <f>SUMIF('4월'!$D$34:$D$300,'연간_항목별수입'!$B13,'4월'!$H$34:$H$300)</f>
        <v>0</v>
      </c>
      <c r="G13" s="454">
        <f>SUMIF('5월'!$D$34:$D$300,'연간_항목별수입'!$B13,'5월'!$H$34:$H$300)</f>
        <v>0</v>
      </c>
      <c r="H13" s="454">
        <f>SUMIF('6월'!$D$34:$D$300,'연간_항목별수입'!$B13,'6월'!$H$34:$H$300)</f>
        <v>0</v>
      </c>
      <c r="I13" s="454">
        <f>SUMIF('7월'!$D$34:$D$300,'연간_항목별수입'!$B13,'7월'!$H$34:$H$300)</f>
        <v>0</v>
      </c>
      <c r="J13" s="454">
        <f>SUMIF('8월'!$D$34:$D$300,'연간_항목별수입'!$B13,'8월'!$H$34:$H$300)</f>
        <v>0</v>
      </c>
      <c r="K13" s="454">
        <f>SUMIF('9월'!$D$34:$D$300,'연간_항목별수입'!$B13,'9월'!$H$34:$H$300)</f>
        <v>0</v>
      </c>
      <c r="L13" s="454">
        <f>SUMIF('10월'!$D$34:$D$300,'연간_항목별수입'!$B13,'10월'!$H$34:$H$300)</f>
        <v>0</v>
      </c>
      <c r="M13" s="454">
        <f>SUMIF('11월'!$D$34:$D$300,'연간_항목별수입'!$B13,'11월'!$H$34:$H$300)</f>
        <v>0</v>
      </c>
      <c r="N13" s="454">
        <f>SUMIF('12월'!$D$34:$D$300,'연간_항목별수입'!$B13,'12월'!$H$34:$H$300)</f>
        <v>0</v>
      </c>
      <c r="O13" s="455">
        <f t="shared" si="1"/>
        <v>0</v>
      </c>
      <c r="P13" s="415">
        <f t="shared" si="2"/>
        <v>0</v>
      </c>
    </row>
    <row r="14" ht="18.0" customHeight="1">
      <c r="B14" s="453" t="str">
        <f>IF('항목'!C15="","",'항목'!C15)</f>
        <v/>
      </c>
      <c r="C14" s="454">
        <f>SUMIF('1월'!$D$34:$D$300,'연간_항목별수입'!$B14,'1월'!$H$34:$H$300)</f>
        <v>0</v>
      </c>
      <c r="D14" s="454">
        <f>SUMIF('2월'!$D$34:$D$300,'연간_항목별수입'!$B14,'2월'!$H$34:$H$300)</f>
        <v>0</v>
      </c>
      <c r="E14" s="454">
        <f>SUMIF('3월'!$D$34:$D$300,'연간_항목별수입'!$B14,'3월'!$H$34:$H$300)</f>
        <v>0</v>
      </c>
      <c r="F14" s="454">
        <f>SUMIF('4월'!$D$34:$D$300,'연간_항목별수입'!$B14,'4월'!$H$34:$H$300)</f>
        <v>0</v>
      </c>
      <c r="G14" s="454">
        <f>SUMIF('5월'!$D$34:$D$300,'연간_항목별수입'!$B14,'5월'!$H$34:$H$300)</f>
        <v>0</v>
      </c>
      <c r="H14" s="454">
        <f>SUMIF('6월'!$D$34:$D$300,'연간_항목별수입'!$B14,'6월'!$H$34:$H$300)</f>
        <v>0</v>
      </c>
      <c r="I14" s="454">
        <f>SUMIF('7월'!$D$34:$D$300,'연간_항목별수입'!$B14,'7월'!$H$34:$H$300)</f>
        <v>0</v>
      </c>
      <c r="J14" s="454">
        <f>SUMIF('8월'!$D$34:$D$300,'연간_항목별수입'!$B14,'8월'!$H$34:$H$300)</f>
        <v>0</v>
      </c>
      <c r="K14" s="454">
        <f>SUMIF('9월'!$D$34:$D$300,'연간_항목별수입'!$B14,'9월'!$H$34:$H$300)</f>
        <v>0</v>
      </c>
      <c r="L14" s="454">
        <f>SUMIF('10월'!$D$34:$D$300,'연간_항목별수입'!$B14,'10월'!$H$34:$H$300)</f>
        <v>0</v>
      </c>
      <c r="M14" s="454">
        <f>SUMIF('11월'!$D$34:$D$300,'연간_항목별수입'!$B14,'11월'!$H$34:$H$300)</f>
        <v>0</v>
      </c>
      <c r="N14" s="454">
        <f>SUMIF('12월'!$D$34:$D$300,'연간_항목별수입'!$B14,'12월'!$H$34:$H$300)</f>
        <v>0</v>
      </c>
      <c r="O14" s="455">
        <f t="shared" si="1"/>
        <v>0</v>
      </c>
      <c r="P14" s="415">
        <f t="shared" si="2"/>
        <v>0</v>
      </c>
    </row>
    <row r="15" ht="18.0" customHeight="1">
      <c r="B15" s="453" t="str">
        <f>IF('항목'!C16="","",'항목'!C16)</f>
        <v/>
      </c>
      <c r="C15" s="454">
        <f>SUMIF('1월'!$D$34:$D$300,'연간_항목별수입'!$B15,'1월'!$H$34:$H$300)</f>
        <v>0</v>
      </c>
      <c r="D15" s="454">
        <f>SUMIF('2월'!$D$34:$D$300,'연간_항목별수입'!$B15,'2월'!$H$34:$H$300)</f>
        <v>0</v>
      </c>
      <c r="E15" s="454">
        <f>SUMIF('3월'!$D$34:$D$300,'연간_항목별수입'!$B15,'3월'!$H$34:$H$300)</f>
        <v>0</v>
      </c>
      <c r="F15" s="454">
        <f>SUMIF('4월'!$D$34:$D$300,'연간_항목별수입'!$B15,'4월'!$H$34:$H$300)</f>
        <v>0</v>
      </c>
      <c r="G15" s="454">
        <f>SUMIF('5월'!$D$34:$D$300,'연간_항목별수입'!$B15,'5월'!$H$34:$H$300)</f>
        <v>0</v>
      </c>
      <c r="H15" s="454">
        <f>SUMIF('6월'!$D$34:$D$300,'연간_항목별수입'!$B15,'6월'!$H$34:$H$300)</f>
        <v>0</v>
      </c>
      <c r="I15" s="454">
        <f>SUMIF('7월'!$D$34:$D$300,'연간_항목별수입'!$B15,'7월'!$H$34:$H$300)</f>
        <v>0</v>
      </c>
      <c r="J15" s="454">
        <f>SUMIF('8월'!$D$34:$D$300,'연간_항목별수입'!$B15,'8월'!$H$34:$H$300)</f>
        <v>0</v>
      </c>
      <c r="K15" s="454">
        <f>SUMIF('9월'!$D$34:$D$300,'연간_항목별수입'!$B15,'9월'!$H$34:$H$300)</f>
        <v>0</v>
      </c>
      <c r="L15" s="454">
        <f>SUMIF('10월'!$D$34:$D$300,'연간_항목별수입'!$B15,'10월'!$H$34:$H$300)</f>
        <v>0</v>
      </c>
      <c r="M15" s="454">
        <f>SUMIF('11월'!$D$34:$D$300,'연간_항목별수입'!$B15,'11월'!$H$34:$H$300)</f>
        <v>0</v>
      </c>
      <c r="N15" s="454">
        <f>SUMIF('12월'!$D$34:$D$300,'연간_항목별수입'!$B15,'12월'!$H$34:$H$300)</f>
        <v>0</v>
      </c>
      <c r="O15" s="455">
        <f t="shared" si="1"/>
        <v>0</v>
      </c>
      <c r="P15" s="415">
        <f t="shared" si="2"/>
        <v>0</v>
      </c>
    </row>
    <row r="16" ht="18.0" customHeight="1">
      <c r="B16" s="453" t="str">
        <f>IF('항목'!C17="","",'항목'!C17)</f>
        <v/>
      </c>
      <c r="C16" s="454">
        <f>SUMIF('1월'!$D$34:$D$300,'연간_항목별수입'!$B16,'1월'!$H$34:$H$300)</f>
        <v>0</v>
      </c>
      <c r="D16" s="454">
        <f>SUMIF('2월'!$D$34:$D$300,'연간_항목별수입'!$B16,'2월'!$H$34:$H$300)</f>
        <v>0</v>
      </c>
      <c r="E16" s="454">
        <f>SUMIF('3월'!$D$34:$D$300,'연간_항목별수입'!$B16,'3월'!$H$34:$H$300)</f>
        <v>0</v>
      </c>
      <c r="F16" s="454">
        <f>SUMIF('4월'!$D$34:$D$300,'연간_항목별수입'!$B16,'4월'!$H$34:$H$300)</f>
        <v>0</v>
      </c>
      <c r="G16" s="454">
        <f>SUMIF('5월'!$D$34:$D$300,'연간_항목별수입'!$B16,'5월'!$H$34:$H$300)</f>
        <v>0</v>
      </c>
      <c r="H16" s="454">
        <f>SUMIF('6월'!$D$34:$D$300,'연간_항목별수입'!$B16,'6월'!$H$34:$H$300)</f>
        <v>0</v>
      </c>
      <c r="I16" s="454">
        <f>SUMIF('7월'!$D$34:$D$300,'연간_항목별수입'!$B16,'7월'!$H$34:$H$300)</f>
        <v>0</v>
      </c>
      <c r="J16" s="454">
        <f>SUMIF('8월'!$D$34:$D$300,'연간_항목별수입'!$B16,'8월'!$H$34:$H$300)</f>
        <v>0</v>
      </c>
      <c r="K16" s="454">
        <f>SUMIF('9월'!$D$34:$D$300,'연간_항목별수입'!$B16,'9월'!$H$34:$H$300)</f>
        <v>0</v>
      </c>
      <c r="L16" s="454">
        <f>SUMIF('10월'!$D$34:$D$300,'연간_항목별수입'!$B16,'10월'!$H$34:$H$300)</f>
        <v>0</v>
      </c>
      <c r="M16" s="454">
        <f>SUMIF('11월'!$D$34:$D$300,'연간_항목별수입'!$B16,'11월'!$H$34:$H$300)</f>
        <v>0</v>
      </c>
      <c r="N16" s="454">
        <f>SUMIF('12월'!$D$34:$D$300,'연간_항목별수입'!$B16,'12월'!$H$34:$H$300)</f>
        <v>0</v>
      </c>
      <c r="O16" s="455">
        <f t="shared" si="1"/>
        <v>0</v>
      </c>
      <c r="P16" s="415">
        <f t="shared" si="2"/>
        <v>0</v>
      </c>
    </row>
    <row r="17" ht="18.0" customHeight="1">
      <c r="B17" s="453" t="str">
        <f>IF('항목'!C18="","",'항목'!C18)</f>
        <v/>
      </c>
      <c r="C17" s="454">
        <f>SUMIF('1월'!$D$34:$D$300,'연간_항목별수입'!$B17,'1월'!$H$34:$H$300)</f>
        <v>0</v>
      </c>
      <c r="D17" s="454">
        <f>SUMIF('2월'!$D$34:$D$300,'연간_항목별수입'!$B17,'2월'!$H$34:$H$300)</f>
        <v>0</v>
      </c>
      <c r="E17" s="454">
        <f>SUMIF('3월'!$D$34:$D$300,'연간_항목별수입'!$B17,'3월'!$H$34:$H$300)</f>
        <v>0</v>
      </c>
      <c r="F17" s="454">
        <f>SUMIF('4월'!$D$34:$D$300,'연간_항목별수입'!$B17,'4월'!$H$34:$H$300)</f>
        <v>0</v>
      </c>
      <c r="G17" s="454">
        <f>SUMIF('5월'!$D$34:$D$300,'연간_항목별수입'!$B17,'5월'!$H$34:$H$300)</f>
        <v>0</v>
      </c>
      <c r="H17" s="454">
        <f>SUMIF('6월'!$D$34:$D$300,'연간_항목별수입'!$B17,'6월'!$H$34:$H$300)</f>
        <v>0</v>
      </c>
      <c r="I17" s="454">
        <f>SUMIF('7월'!$D$34:$D$300,'연간_항목별수입'!$B17,'7월'!$H$34:$H$300)</f>
        <v>0</v>
      </c>
      <c r="J17" s="454">
        <f>SUMIF('8월'!$D$34:$D$300,'연간_항목별수입'!$B17,'8월'!$H$34:$H$300)</f>
        <v>0</v>
      </c>
      <c r="K17" s="454">
        <f>SUMIF('9월'!$D$34:$D$300,'연간_항목별수입'!$B17,'9월'!$H$34:$H$300)</f>
        <v>0</v>
      </c>
      <c r="L17" s="454">
        <f>SUMIF('10월'!$D$34:$D$300,'연간_항목별수입'!$B17,'10월'!$H$34:$H$300)</f>
        <v>0</v>
      </c>
      <c r="M17" s="454">
        <f>SUMIF('11월'!$D$34:$D$300,'연간_항목별수입'!$B17,'11월'!$H$34:$H$300)</f>
        <v>0</v>
      </c>
      <c r="N17" s="454">
        <f>SUMIF('12월'!$D$34:$D$300,'연간_항목별수입'!$B17,'12월'!$H$34:$H$300)</f>
        <v>0</v>
      </c>
      <c r="O17" s="455">
        <f t="shared" si="1"/>
        <v>0</v>
      </c>
      <c r="P17" s="415">
        <f t="shared" si="2"/>
        <v>0</v>
      </c>
    </row>
    <row r="18" ht="24.75" customHeight="1">
      <c r="B18" s="457" t="s">
        <v>217</v>
      </c>
      <c r="C18" s="458">
        <f t="shared" ref="C18:N18" si="3">SUMIF($B$4:$B$17,"*급여*",C4:C17)</f>
        <v>0</v>
      </c>
      <c r="D18" s="458">
        <f t="shared" si="3"/>
        <v>0</v>
      </c>
      <c r="E18" s="458">
        <f t="shared" si="3"/>
        <v>0</v>
      </c>
      <c r="F18" s="458">
        <f t="shared" si="3"/>
        <v>0</v>
      </c>
      <c r="G18" s="458">
        <f t="shared" si="3"/>
        <v>0</v>
      </c>
      <c r="H18" s="458">
        <f t="shared" si="3"/>
        <v>0</v>
      </c>
      <c r="I18" s="458">
        <f t="shared" si="3"/>
        <v>0</v>
      </c>
      <c r="J18" s="458">
        <f t="shared" si="3"/>
        <v>0</v>
      </c>
      <c r="K18" s="458">
        <f t="shared" si="3"/>
        <v>0</v>
      </c>
      <c r="L18" s="458">
        <f t="shared" si="3"/>
        <v>0</v>
      </c>
      <c r="M18" s="458">
        <f t="shared" si="3"/>
        <v>0</v>
      </c>
      <c r="N18" s="458">
        <f t="shared" si="3"/>
        <v>0</v>
      </c>
      <c r="O18" s="459">
        <f t="shared" si="1"/>
        <v>0</v>
      </c>
      <c r="P18" s="460">
        <f t="shared" si="2"/>
        <v>0</v>
      </c>
    </row>
    <row r="19" ht="24.75" customHeight="1">
      <c r="B19" s="461" t="s">
        <v>218</v>
      </c>
      <c r="C19" s="462">
        <f t="shared" ref="C19:N19" si="4">C20-C18</f>
        <v>0</v>
      </c>
      <c r="D19" s="462">
        <f t="shared" si="4"/>
        <v>0</v>
      </c>
      <c r="E19" s="462">
        <f t="shared" si="4"/>
        <v>0</v>
      </c>
      <c r="F19" s="462">
        <f t="shared" si="4"/>
        <v>0</v>
      </c>
      <c r="G19" s="462">
        <f t="shared" si="4"/>
        <v>0</v>
      </c>
      <c r="H19" s="462">
        <f t="shared" si="4"/>
        <v>0</v>
      </c>
      <c r="I19" s="462">
        <f t="shared" si="4"/>
        <v>0</v>
      </c>
      <c r="J19" s="462">
        <f t="shared" si="4"/>
        <v>0</v>
      </c>
      <c r="K19" s="462">
        <f t="shared" si="4"/>
        <v>0</v>
      </c>
      <c r="L19" s="462">
        <f t="shared" si="4"/>
        <v>0</v>
      </c>
      <c r="M19" s="462">
        <f t="shared" si="4"/>
        <v>0</v>
      </c>
      <c r="N19" s="462">
        <f t="shared" si="4"/>
        <v>0</v>
      </c>
      <c r="O19" s="463">
        <f t="shared" si="1"/>
        <v>0</v>
      </c>
      <c r="P19" s="464">
        <f t="shared" si="2"/>
        <v>0</v>
      </c>
    </row>
    <row r="20" ht="24.75" customHeight="1">
      <c r="B20" s="465" t="s">
        <v>215</v>
      </c>
      <c r="C20" s="466">
        <f t="shared" ref="C20:N20" si="5">SUM(C4:C11)</f>
        <v>0</v>
      </c>
      <c r="D20" s="467">
        <f t="shared" si="5"/>
        <v>0</v>
      </c>
      <c r="E20" s="467">
        <f t="shared" si="5"/>
        <v>0</v>
      </c>
      <c r="F20" s="467">
        <f t="shared" si="5"/>
        <v>0</v>
      </c>
      <c r="G20" s="467">
        <f t="shared" si="5"/>
        <v>0</v>
      </c>
      <c r="H20" s="467">
        <f t="shared" si="5"/>
        <v>0</v>
      </c>
      <c r="I20" s="467">
        <f t="shared" si="5"/>
        <v>0</v>
      </c>
      <c r="J20" s="467">
        <f t="shared" si="5"/>
        <v>0</v>
      </c>
      <c r="K20" s="467">
        <f t="shared" si="5"/>
        <v>0</v>
      </c>
      <c r="L20" s="467">
        <f t="shared" si="5"/>
        <v>0</v>
      </c>
      <c r="M20" s="467">
        <f t="shared" si="5"/>
        <v>0</v>
      </c>
      <c r="N20" s="468">
        <f t="shared" si="5"/>
        <v>0</v>
      </c>
      <c r="O20" s="469">
        <f t="shared" si="1"/>
        <v>0</v>
      </c>
      <c r="P20" s="470">
        <f t="shared" si="2"/>
        <v>0</v>
      </c>
    </row>
    <row r="21" ht="24.75" customHeight="1">
      <c r="B21" s="457" t="s">
        <v>219</v>
      </c>
      <c r="C21" s="471" t="str">
        <f t="shared" ref="C21:O21" si="6">IF(C18&gt;0,C18/C20,"")</f>
        <v/>
      </c>
      <c r="D21" s="472" t="str">
        <f t="shared" si="6"/>
        <v/>
      </c>
      <c r="E21" s="472" t="str">
        <f t="shared" si="6"/>
        <v/>
      </c>
      <c r="F21" s="472" t="str">
        <f t="shared" si="6"/>
        <v/>
      </c>
      <c r="G21" s="472" t="str">
        <f t="shared" si="6"/>
        <v/>
      </c>
      <c r="H21" s="472" t="str">
        <f t="shared" si="6"/>
        <v/>
      </c>
      <c r="I21" s="472" t="str">
        <f t="shared" si="6"/>
        <v/>
      </c>
      <c r="J21" s="472" t="str">
        <f t="shared" si="6"/>
        <v/>
      </c>
      <c r="K21" s="472" t="str">
        <f t="shared" si="6"/>
        <v/>
      </c>
      <c r="L21" s="472" t="str">
        <f t="shared" si="6"/>
        <v/>
      </c>
      <c r="M21" s="472" t="str">
        <f t="shared" si="6"/>
        <v/>
      </c>
      <c r="N21" s="473" t="str">
        <f t="shared" si="6"/>
        <v/>
      </c>
      <c r="O21" s="474" t="str">
        <f t="shared" si="6"/>
        <v/>
      </c>
      <c r="P21" s="460"/>
    </row>
    <row r="22" ht="24.75" customHeight="1">
      <c r="B22" s="461" t="s">
        <v>220</v>
      </c>
      <c r="C22" s="475" t="str">
        <f t="shared" ref="C22:O22" si="7">IF(C19&gt;0,C19/C20,"")</f>
        <v/>
      </c>
      <c r="D22" s="476" t="str">
        <f t="shared" si="7"/>
        <v/>
      </c>
      <c r="E22" s="476" t="str">
        <f t="shared" si="7"/>
        <v/>
      </c>
      <c r="F22" s="476" t="str">
        <f t="shared" si="7"/>
        <v/>
      </c>
      <c r="G22" s="476" t="str">
        <f t="shared" si="7"/>
        <v/>
      </c>
      <c r="H22" s="476" t="str">
        <f t="shared" si="7"/>
        <v/>
      </c>
      <c r="I22" s="476" t="str">
        <f t="shared" si="7"/>
        <v/>
      </c>
      <c r="J22" s="476" t="str">
        <f t="shared" si="7"/>
        <v/>
      </c>
      <c r="K22" s="476" t="str">
        <f t="shared" si="7"/>
        <v/>
      </c>
      <c r="L22" s="476" t="str">
        <f t="shared" si="7"/>
        <v/>
      </c>
      <c r="M22" s="476" t="str">
        <f t="shared" si="7"/>
        <v/>
      </c>
      <c r="N22" s="477" t="str">
        <f t="shared" si="7"/>
        <v/>
      </c>
      <c r="O22" s="478" t="str">
        <f t="shared" si="7"/>
        <v/>
      </c>
      <c r="P22" s="464"/>
    </row>
    <row r="23" ht="24.75" customHeight="1">
      <c r="B23" s="461" t="s">
        <v>11</v>
      </c>
      <c r="C23" s="475">
        <f t="shared" ref="C23:O23" si="8">SUM(C21:C22)</f>
        <v>0</v>
      </c>
      <c r="D23" s="475">
        <f t="shared" si="8"/>
        <v>0</v>
      </c>
      <c r="E23" s="475">
        <f t="shared" si="8"/>
        <v>0</v>
      </c>
      <c r="F23" s="475">
        <f t="shared" si="8"/>
        <v>0</v>
      </c>
      <c r="G23" s="475">
        <f t="shared" si="8"/>
        <v>0</v>
      </c>
      <c r="H23" s="475">
        <f t="shared" si="8"/>
        <v>0</v>
      </c>
      <c r="I23" s="475">
        <f t="shared" si="8"/>
        <v>0</v>
      </c>
      <c r="J23" s="475">
        <f t="shared" si="8"/>
        <v>0</v>
      </c>
      <c r="K23" s="475">
        <f t="shared" si="8"/>
        <v>0</v>
      </c>
      <c r="L23" s="475">
        <f t="shared" si="8"/>
        <v>0</v>
      </c>
      <c r="M23" s="475">
        <f t="shared" si="8"/>
        <v>0</v>
      </c>
      <c r="N23" s="479">
        <f t="shared" si="8"/>
        <v>0</v>
      </c>
      <c r="O23" s="480">
        <f t="shared" si="8"/>
        <v>0</v>
      </c>
      <c r="P23" s="481"/>
    </row>
    <row r="24" ht="16.5" customHeight="1"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</row>
    <row r="25" ht="16.5" customHeight="1">
      <c r="B25" s="482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</row>
    <row r="26" ht="16.5" customHeight="1"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482"/>
      <c r="P26" s="482"/>
    </row>
    <row r="27" ht="16.5" customHeight="1"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482"/>
      <c r="P27" s="482"/>
    </row>
    <row r="28" ht="16.5" customHeight="1"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482"/>
      <c r="P28" s="482"/>
    </row>
    <row r="29" ht="16.5" customHeight="1"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482"/>
      <c r="P29" s="482"/>
    </row>
    <row r="30" ht="16.5" customHeight="1"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482"/>
      <c r="P30" s="482"/>
    </row>
    <row r="31" ht="16.5" customHeight="1"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482"/>
      <c r="P31" s="482"/>
    </row>
    <row r="32" ht="16.5" customHeight="1"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482"/>
      <c r="P32" s="482"/>
    </row>
    <row r="33" ht="16.5" customHeight="1"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482"/>
      <c r="P33" s="482"/>
    </row>
    <row r="34" ht="16.5" customHeight="1"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482"/>
      <c r="P34" s="482"/>
    </row>
    <row r="35" ht="16.5" customHeight="1">
      <c r="B35" s="219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483"/>
      <c r="P35" s="483"/>
    </row>
    <row r="36" ht="16.5" customHeight="1">
      <c r="B36" s="482"/>
      <c r="C36" s="483"/>
      <c r="D36" s="483"/>
      <c r="E36" s="483"/>
      <c r="F36" s="483"/>
      <c r="G36" s="483"/>
      <c r="H36" s="483"/>
      <c r="I36" s="483"/>
      <c r="J36" s="483"/>
      <c r="K36" s="483"/>
      <c r="L36" s="483"/>
      <c r="M36" s="483"/>
      <c r="N36" s="483"/>
      <c r="O36" s="483"/>
      <c r="P36" s="484"/>
    </row>
    <row r="37" ht="16.5" customHeight="1"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</row>
    <row r="38" ht="16.5" customHeight="1"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</row>
    <row r="39" ht="16.5" customHeight="1"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</row>
    <row r="40" ht="16.5" customHeight="1"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</row>
    <row r="41" ht="16.5" customHeight="1"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</row>
    <row r="42" ht="16.5" customHeight="1"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</row>
    <row r="43" ht="16.5" customHeight="1"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</row>
    <row r="44" ht="16.5" customHeight="1"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</row>
    <row r="45" ht="16.5" customHeight="1"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</row>
    <row r="46" ht="16.5" customHeight="1"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</row>
    <row r="47" ht="16.5" customHeight="1"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</row>
    <row r="48" ht="16.5" customHeight="1"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</row>
    <row r="49" ht="16.5" customHeight="1"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</row>
    <row r="50" ht="16.5" customHeight="1"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</row>
    <row r="51" ht="16.5" customHeight="1"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</row>
    <row r="52" ht="16.5" customHeight="1"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6.0"/>
    <col customWidth="1" min="3" max="16" width="10.57"/>
    <col customWidth="1" min="17" max="17" width="4.57"/>
    <col customWidth="1" min="18" max="18" width="10.86"/>
    <col customWidth="1" min="19" max="26" width="8.71"/>
  </cols>
  <sheetData>
    <row r="1" ht="40.5" customHeight="1">
      <c r="A1" s="1"/>
      <c r="B1" s="400" t="s">
        <v>221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51"/>
      <c r="C3" s="402" t="s">
        <v>26</v>
      </c>
      <c r="D3" s="403" t="s">
        <v>27</v>
      </c>
      <c r="E3" s="403" t="s">
        <v>28</v>
      </c>
      <c r="F3" s="403" t="s">
        <v>29</v>
      </c>
      <c r="G3" s="403" t="s">
        <v>30</v>
      </c>
      <c r="H3" s="403" t="s">
        <v>31</v>
      </c>
      <c r="I3" s="403" t="s">
        <v>32</v>
      </c>
      <c r="J3" s="403" t="s">
        <v>33</v>
      </c>
      <c r="K3" s="403" t="s">
        <v>34</v>
      </c>
      <c r="L3" s="403" t="s">
        <v>35</v>
      </c>
      <c r="M3" s="403" t="s">
        <v>36</v>
      </c>
      <c r="N3" s="404" t="s">
        <v>37</v>
      </c>
      <c r="O3" s="452" t="s">
        <v>11</v>
      </c>
      <c r="P3" s="55" t="s">
        <v>12</v>
      </c>
    </row>
    <row r="4" ht="18.0" customHeight="1">
      <c r="B4" s="453" t="str">
        <f>IF('항목'!B4="","",'항목'!B4)</f>
        <v>계좌이체</v>
      </c>
      <c r="C4" s="454">
        <f>SUMIF('1월'!$K$58:$K$300,'연간_카드별지출'!$B4,'1월'!$R$58:$R$300)</f>
        <v>0</v>
      </c>
      <c r="D4" s="454">
        <f>SUMIF('2월'!$K$58:$K$300,'연간_카드별지출'!$B4,'2월'!$R$58:$R$300)</f>
        <v>0</v>
      </c>
      <c r="E4" s="454">
        <f>SUMIF('3월'!$K$58:$K$300,'연간_카드별지출'!$B4,'3월'!$R$58:$R$300)</f>
        <v>0</v>
      </c>
      <c r="F4" s="454">
        <f>SUMIF('4월'!$K$58:$K$300,'연간_카드별지출'!$B4,'4월'!$R$58:$R$300)</f>
        <v>0</v>
      </c>
      <c r="G4" s="454">
        <f>SUMIF('5월'!$K$58:$K$300,'연간_카드별지출'!$B4,'5월'!$R$58:$R$300)</f>
        <v>0</v>
      </c>
      <c r="H4" s="454">
        <f>SUMIF('6월'!$K$58:$K$300,'연간_카드별지출'!$B4,'6월'!$R$58:$R$300)</f>
        <v>0</v>
      </c>
      <c r="I4" s="454">
        <f>SUMIF('7월'!$K$58:$K$300,'연간_카드별지출'!$B4,'7월'!$R$58:$R$300)</f>
        <v>0</v>
      </c>
      <c r="J4" s="454">
        <f>SUMIF('8월'!$K$58:$K$300,'연간_카드별지출'!$B4,'8월'!$R$58:$R$300)</f>
        <v>0</v>
      </c>
      <c r="K4" s="454">
        <f>SUMIF('9월'!$K$58:$K$300,'연간_카드별지출'!$B4,'9월'!$R$58:$R$300)</f>
        <v>0</v>
      </c>
      <c r="L4" s="454">
        <f>SUMIF('10월'!$K$58:$K$300,'연간_카드별지출'!$B4,'10월'!$R$58:$R$300)</f>
        <v>0</v>
      </c>
      <c r="M4" s="454">
        <f>SUMIF('11월'!$K$58:$K$300,'연간_카드별지출'!$B4,'11월'!$R$58:$R$300)</f>
        <v>0</v>
      </c>
      <c r="N4" s="454">
        <f>SUMIF('12월'!$K$58:$K$300,'연간_카드별지출'!$B4,'12월'!$R$58:$R$300)</f>
        <v>0</v>
      </c>
      <c r="O4" s="455">
        <f t="shared" ref="O4:O22" si="1">SUM(C4:N4)</f>
        <v>0</v>
      </c>
      <c r="P4" s="415">
        <f t="shared" ref="P4:P22" si="2">O4/12</f>
        <v>0</v>
      </c>
    </row>
    <row r="5" ht="18.0" customHeight="1">
      <c r="B5" s="453" t="str">
        <f>IF('항목'!B5="","",'항목'!B5)</f>
        <v>현금</v>
      </c>
      <c r="C5" s="454">
        <f>SUMIF('1월'!$K$58:$K$300,'연간_카드별지출'!$B5,'1월'!$R$58:$R$300)</f>
        <v>0</v>
      </c>
      <c r="D5" s="454">
        <f>SUMIF('2월'!$K$58:$K$300,'연간_카드별지출'!$B5,'2월'!$R$58:$R$300)</f>
        <v>0</v>
      </c>
      <c r="E5" s="454">
        <f>SUMIF('3월'!$K$58:$K$300,'연간_카드별지출'!$B5,'3월'!$R$58:$R$300)</f>
        <v>0</v>
      </c>
      <c r="F5" s="454">
        <f>SUMIF('4월'!$K$58:$K$300,'연간_카드별지출'!$B5,'4월'!$R$58:$R$300)</f>
        <v>0</v>
      </c>
      <c r="G5" s="454">
        <f>SUMIF('5월'!$K$58:$K$300,'연간_카드별지출'!$B5,'5월'!$R$58:$R$300)</f>
        <v>0</v>
      </c>
      <c r="H5" s="454">
        <f>SUMIF('6월'!$K$58:$K$300,'연간_카드별지출'!$B5,'6월'!$R$58:$R$300)</f>
        <v>0</v>
      </c>
      <c r="I5" s="454">
        <f>SUMIF('7월'!$K$58:$K$300,'연간_카드별지출'!$B5,'7월'!$R$58:$R$300)</f>
        <v>0</v>
      </c>
      <c r="J5" s="454">
        <f>SUMIF('8월'!$K$58:$K$300,'연간_카드별지출'!$B5,'8월'!$R$58:$R$300)</f>
        <v>0</v>
      </c>
      <c r="K5" s="454">
        <f>SUMIF('9월'!$K$58:$K$300,'연간_카드별지출'!$B5,'9월'!$R$58:$R$300)</f>
        <v>0</v>
      </c>
      <c r="L5" s="454">
        <f>SUMIF('10월'!$K$58:$K$300,'연간_카드별지출'!$B5,'10월'!$R$58:$R$300)</f>
        <v>0</v>
      </c>
      <c r="M5" s="454">
        <f>SUMIF('11월'!$K$58:$K$300,'연간_카드별지출'!$B5,'11월'!$R$58:$R$300)</f>
        <v>0</v>
      </c>
      <c r="N5" s="454">
        <f>SUMIF('12월'!$K$58:$K$300,'연간_카드별지출'!$B5,'12월'!$R$58:$R$300)</f>
        <v>0</v>
      </c>
      <c r="O5" s="455">
        <f t="shared" si="1"/>
        <v>0</v>
      </c>
      <c r="P5" s="415">
        <f t="shared" si="2"/>
        <v>0</v>
      </c>
    </row>
    <row r="6" ht="18.0" customHeight="1">
      <c r="B6" s="485" t="s">
        <v>222</v>
      </c>
      <c r="C6" s="454">
        <f>SUMIF('1월'!$K$58:$K$300,'연간_카드별지출'!$B6,'1월'!$R$58:$R$300)</f>
        <v>0</v>
      </c>
      <c r="D6" s="454">
        <f>SUMIF('2월'!$K$58:$K$300,'연간_카드별지출'!$B6,'2월'!$R$58:$R$300)</f>
        <v>0</v>
      </c>
      <c r="E6" s="454">
        <f>SUMIF('3월'!$K$58:$K$300,'연간_카드별지출'!$B6,'3월'!$R$58:$R$300)</f>
        <v>0</v>
      </c>
      <c r="F6" s="454">
        <f>SUMIF('4월'!$K$58:$K$300,'연간_카드별지출'!$B6,'4월'!$R$58:$R$300)</f>
        <v>0</v>
      </c>
      <c r="G6" s="454">
        <f>SUMIF('5월'!$K$58:$K$300,'연간_카드별지출'!$B6,'5월'!$R$58:$R$300)</f>
        <v>0</v>
      </c>
      <c r="H6" s="454">
        <f>SUMIF('6월'!$K$58:$K$300,'연간_카드별지출'!$B6,'6월'!$R$58:$R$300)</f>
        <v>0</v>
      </c>
      <c r="I6" s="454">
        <f>SUMIF('7월'!$K$58:$K$300,'연간_카드별지출'!$B6,'7월'!$R$58:$R$300)</f>
        <v>0</v>
      </c>
      <c r="J6" s="454">
        <f>SUMIF('8월'!$K$58:$K$300,'연간_카드별지출'!$B6,'8월'!$R$58:$R$300)</f>
        <v>0</v>
      </c>
      <c r="K6" s="454">
        <f>SUMIF('9월'!$K$58:$K$300,'연간_카드별지출'!$B6,'9월'!$R$58:$R$300)</f>
        <v>0</v>
      </c>
      <c r="L6" s="454">
        <f>SUMIF('10월'!$K$58:$K$300,'연간_카드별지출'!$B6,'10월'!$R$58:$R$300)</f>
        <v>0</v>
      </c>
      <c r="M6" s="454">
        <f>SUMIF('11월'!$K$58:$K$300,'연간_카드별지출'!$B6,'11월'!$R$58:$R$300)</f>
        <v>0</v>
      </c>
      <c r="N6" s="454">
        <f>SUMIF('12월'!$K$58:$K$300,'연간_카드별지출'!$B6,'12월'!$R$58:$R$300)</f>
        <v>0</v>
      </c>
      <c r="O6" s="455">
        <f t="shared" si="1"/>
        <v>0</v>
      </c>
      <c r="P6" s="415">
        <f t="shared" si="2"/>
        <v>0</v>
      </c>
    </row>
    <row r="7" ht="18.0" customHeight="1">
      <c r="B7" s="485" t="s">
        <v>223</v>
      </c>
      <c r="C7" s="454">
        <f>SUMIF('1월'!$K$58:$K$300,'연간_카드별지출'!$B7,'1월'!$R$58:$R$300)</f>
        <v>0</v>
      </c>
      <c r="D7" s="454">
        <f>SUMIF('2월'!$K$58:$K$300,'연간_카드별지출'!$B7,'2월'!$R$58:$R$300)</f>
        <v>0</v>
      </c>
      <c r="E7" s="454">
        <f>SUMIF('3월'!$K$58:$K$300,'연간_카드별지출'!$B7,'3월'!$R$58:$R$300)</f>
        <v>0</v>
      </c>
      <c r="F7" s="454">
        <f>SUMIF('4월'!$K$58:$K$300,'연간_카드별지출'!$B7,'4월'!$R$58:$R$300)</f>
        <v>0</v>
      </c>
      <c r="G7" s="454">
        <f>SUMIF('5월'!$K$58:$K$300,'연간_카드별지출'!$B7,'5월'!$R$58:$R$300)</f>
        <v>0</v>
      </c>
      <c r="H7" s="454">
        <f>SUMIF('6월'!$K$58:$K$300,'연간_카드별지출'!$B7,'6월'!$R$58:$R$300)</f>
        <v>0</v>
      </c>
      <c r="I7" s="454">
        <f>SUMIF('7월'!$K$58:$K$300,'연간_카드별지출'!$B7,'7월'!$R$58:$R$300)</f>
        <v>0</v>
      </c>
      <c r="J7" s="454">
        <f>SUMIF('8월'!$K$58:$K$300,'연간_카드별지출'!$B7,'8월'!$R$58:$R$300)</f>
        <v>0</v>
      </c>
      <c r="K7" s="454">
        <f>SUMIF('9월'!$K$58:$K$300,'연간_카드별지출'!$B7,'9월'!$R$58:$R$300)</f>
        <v>0</v>
      </c>
      <c r="L7" s="454">
        <f>SUMIF('10월'!$K$58:$K$300,'연간_카드별지출'!$B7,'10월'!$R$58:$R$300)</f>
        <v>0</v>
      </c>
      <c r="M7" s="454">
        <f>SUMIF('11월'!$K$58:$K$300,'연간_카드별지출'!$B7,'11월'!$R$58:$R$300)</f>
        <v>0</v>
      </c>
      <c r="N7" s="454">
        <f>SUMIF('12월'!$K$58:$K$300,'연간_카드별지출'!$B7,'12월'!$R$58:$R$300)</f>
        <v>0</v>
      </c>
      <c r="O7" s="455">
        <f t="shared" si="1"/>
        <v>0</v>
      </c>
      <c r="P7" s="415">
        <f t="shared" si="2"/>
        <v>0</v>
      </c>
    </row>
    <row r="8" ht="18.0" customHeight="1">
      <c r="B8" s="485" t="s">
        <v>224</v>
      </c>
      <c r="C8" s="454">
        <f>SUMIF('1월'!$K$58:$K$300,'연간_카드별지출'!$B8,'1월'!$R$58:$R$300)</f>
        <v>0</v>
      </c>
      <c r="D8" s="454">
        <f>SUMIF('2월'!$K$58:$K$300,'연간_카드별지출'!$B8,'2월'!$R$58:$R$300)</f>
        <v>0</v>
      </c>
      <c r="E8" s="454">
        <f>SUMIF('3월'!$K$58:$K$300,'연간_카드별지출'!$B8,'3월'!$R$58:$R$300)</f>
        <v>0</v>
      </c>
      <c r="F8" s="454">
        <f>SUMIF('4월'!$K$58:$K$300,'연간_카드별지출'!$B8,'4월'!$R$58:$R$300)</f>
        <v>0</v>
      </c>
      <c r="G8" s="454">
        <f>SUMIF('5월'!$K$58:$K$300,'연간_카드별지출'!$B8,'5월'!$R$58:$R$300)</f>
        <v>0</v>
      </c>
      <c r="H8" s="454">
        <f>SUMIF('6월'!$K$58:$K$300,'연간_카드별지출'!$B8,'6월'!$R$58:$R$300)</f>
        <v>0</v>
      </c>
      <c r="I8" s="454">
        <f>SUMIF('7월'!$K$58:$K$300,'연간_카드별지출'!$B8,'7월'!$R$58:$R$300)</f>
        <v>0</v>
      </c>
      <c r="J8" s="454">
        <f>SUMIF('8월'!$K$58:$K$300,'연간_카드별지출'!$B8,'8월'!$R$58:$R$300)</f>
        <v>0</v>
      </c>
      <c r="K8" s="454">
        <f>SUMIF('9월'!$K$58:$K$300,'연간_카드별지출'!$B8,'9월'!$R$58:$R$300)</f>
        <v>0</v>
      </c>
      <c r="L8" s="454">
        <f>SUMIF('10월'!$K$58:$K$300,'연간_카드별지출'!$B8,'10월'!$R$58:$R$300)</f>
        <v>0</v>
      </c>
      <c r="M8" s="454">
        <f>SUMIF('11월'!$K$58:$K$300,'연간_카드별지출'!$B8,'11월'!$R$58:$R$300)</f>
        <v>0</v>
      </c>
      <c r="N8" s="454">
        <f>SUMIF('12월'!$K$58:$K$300,'연간_카드별지출'!$B8,'12월'!$R$58:$R$300)</f>
        <v>0</v>
      </c>
      <c r="O8" s="455">
        <f t="shared" si="1"/>
        <v>0</v>
      </c>
      <c r="P8" s="415">
        <f t="shared" si="2"/>
        <v>0</v>
      </c>
    </row>
    <row r="9" ht="18.0" customHeight="1">
      <c r="B9" s="485" t="s">
        <v>225</v>
      </c>
      <c r="C9" s="454">
        <f>SUMIF('1월'!$K$58:$K$300,'연간_카드별지출'!$B9,'1월'!$R$58:$R$300)</f>
        <v>0</v>
      </c>
      <c r="D9" s="454">
        <f>SUMIF('2월'!$K$58:$K$300,'연간_카드별지출'!$B9,'2월'!$R$58:$R$300)</f>
        <v>0</v>
      </c>
      <c r="E9" s="454">
        <f>SUMIF('3월'!$K$58:$K$300,'연간_카드별지출'!$B9,'3월'!$R$58:$R$300)</f>
        <v>0</v>
      </c>
      <c r="F9" s="454">
        <f>SUMIF('4월'!$K$58:$K$300,'연간_카드별지출'!$B9,'4월'!$R$58:$R$300)</f>
        <v>0</v>
      </c>
      <c r="G9" s="454">
        <f>SUMIF('5월'!$K$58:$K$300,'연간_카드별지출'!$B9,'5월'!$R$58:$R$300)</f>
        <v>0</v>
      </c>
      <c r="H9" s="454">
        <f>SUMIF('6월'!$K$58:$K$300,'연간_카드별지출'!$B9,'6월'!$R$58:$R$300)</f>
        <v>0</v>
      </c>
      <c r="I9" s="454">
        <f>SUMIF('7월'!$K$58:$K$300,'연간_카드별지출'!$B9,'7월'!$R$58:$R$300)</f>
        <v>0</v>
      </c>
      <c r="J9" s="454">
        <f>SUMIF('8월'!$K$58:$K$300,'연간_카드별지출'!$B9,'8월'!$R$58:$R$300)</f>
        <v>0</v>
      </c>
      <c r="K9" s="454">
        <f>SUMIF('9월'!$K$58:$K$300,'연간_카드별지출'!$B9,'9월'!$R$58:$R$300)</f>
        <v>0</v>
      </c>
      <c r="L9" s="454">
        <f>SUMIF('10월'!$K$58:$K$300,'연간_카드별지출'!$B9,'10월'!$R$58:$R$300)</f>
        <v>0</v>
      </c>
      <c r="M9" s="454">
        <f>SUMIF('11월'!$K$58:$K$300,'연간_카드별지출'!$B9,'11월'!$R$58:$R$300)</f>
        <v>0</v>
      </c>
      <c r="N9" s="454">
        <f>SUMIF('12월'!$K$58:$K$300,'연간_카드별지출'!$B9,'12월'!$R$58:$R$300)</f>
        <v>0</v>
      </c>
      <c r="O9" s="455">
        <f t="shared" si="1"/>
        <v>0</v>
      </c>
      <c r="P9" s="415">
        <f t="shared" si="2"/>
        <v>0</v>
      </c>
    </row>
    <row r="10" ht="18.0" customHeight="1">
      <c r="B10" s="485" t="s">
        <v>226</v>
      </c>
      <c r="C10" s="454">
        <f>SUMIF('1월'!$K$58:$K$300,'연간_카드별지출'!$B10,'1월'!$R$58:$R$300)</f>
        <v>0</v>
      </c>
      <c r="D10" s="454">
        <f>SUMIF('2월'!$K$58:$K$300,'연간_카드별지출'!$B10,'2월'!$R$58:$R$300)</f>
        <v>0</v>
      </c>
      <c r="E10" s="454">
        <f>SUMIF('3월'!$K$58:$K$300,'연간_카드별지출'!$B10,'3월'!$R$58:$R$300)</f>
        <v>0</v>
      </c>
      <c r="F10" s="454">
        <f>SUMIF('4월'!$K$58:$K$300,'연간_카드별지출'!$B10,'4월'!$R$58:$R$300)</f>
        <v>0</v>
      </c>
      <c r="G10" s="454">
        <f>SUMIF('5월'!$K$58:$K$300,'연간_카드별지출'!$B10,'5월'!$R$58:$R$300)</f>
        <v>0</v>
      </c>
      <c r="H10" s="454">
        <f>SUMIF('6월'!$K$58:$K$300,'연간_카드별지출'!$B10,'6월'!$R$58:$R$300)</f>
        <v>0</v>
      </c>
      <c r="I10" s="454">
        <f>SUMIF('7월'!$K$58:$K$300,'연간_카드별지출'!$B10,'7월'!$R$58:$R$300)</f>
        <v>0</v>
      </c>
      <c r="J10" s="454">
        <f>SUMIF('8월'!$K$58:$K$300,'연간_카드별지출'!$B10,'8월'!$R$58:$R$300)</f>
        <v>0</v>
      </c>
      <c r="K10" s="454">
        <f>SUMIF('9월'!$K$58:$K$300,'연간_카드별지출'!$B10,'9월'!$R$58:$R$300)</f>
        <v>0</v>
      </c>
      <c r="L10" s="454">
        <f>SUMIF('10월'!$K$58:$K$300,'연간_카드별지출'!$B10,'10월'!$R$58:$R$300)</f>
        <v>0</v>
      </c>
      <c r="M10" s="454">
        <f>SUMIF('11월'!$K$58:$K$300,'연간_카드별지출'!$B10,'11월'!$R$58:$R$300)</f>
        <v>0</v>
      </c>
      <c r="N10" s="454">
        <f>SUMIF('12월'!$K$58:$K$300,'연간_카드별지출'!$B10,'12월'!$R$58:$R$300)</f>
        <v>0</v>
      </c>
      <c r="O10" s="455">
        <f t="shared" si="1"/>
        <v>0</v>
      </c>
      <c r="P10" s="415">
        <f t="shared" si="2"/>
        <v>0</v>
      </c>
    </row>
    <row r="11" ht="18.0" customHeight="1">
      <c r="B11" s="453" t="str">
        <f>IF('항목'!B11="","",'항목'!B11)</f>
        <v/>
      </c>
      <c r="C11" s="454">
        <f>SUMIF('1월'!$K$58:$K$300,'연간_카드별지출'!$B11,'1월'!$R$58:$R$300)</f>
        <v>0</v>
      </c>
      <c r="D11" s="454">
        <f>SUMIF('2월'!$K$58:$K$300,'연간_카드별지출'!$B11,'2월'!$R$58:$R$300)</f>
        <v>0</v>
      </c>
      <c r="E11" s="454">
        <f>SUMIF('3월'!$K$58:$K$300,'연간_카드별지출'!$B11,'3월'!$R$58:$R$300)</f>
        <v>0</v>
      </c>
      <c r="F11" s="454">
        <f>SUMIF('4월'!$K$58:$K$300,'연간_카드별지출'!$B11,'4월'!$R$58:$R$300)</f>
        <v>0</v>
      </c>
      <c r="G11" s="454">
        <f>SUMIF('5월'!$K$58:$K$300,'연간_카드별지출'!$B11,'5월'!$R$58:$R$300)</f>
        <v>0</v>
      </c>
      <c r="H11" s="454">
        <f>SUMIF('6월'!$K$58:$K$300,'연간_카드별지출'!$B11,'6월'!$R$58:$R$300)</f>
        <v>0</v>
      </c>
      <c r="I11" s="454">
        <f>SUMIF('7월'!$K$58:$K$300,'연간_카드별지출'!$B11,'7월'!$R$58:$R$300)</f>
        <v>0</v>
      </c>
      <c r="J11" s="454">
        <f>SUMIF('8월'!$K$58:$K$300,'연간_카드별지출'!$B11,'8월'!$R$58:$R$300)</f>
        <v>0</v>
      </c>
      <c r="K11" s="454">
        <f>SUMIF('9월'!$K$58:$K$300,'연간_카드별지출'!$B11,'9월'!$R$58:$R$300)</f>
        <v>0</v>
      </c>
      <c r="L11" s="454">
        <f>SUMIF('10월'!$K$58:$K$300,'연간_카드별지출'!$B11,'10월'!$R$58:$R$300)</f>
        <v>0</v>
      </c>
      <c r="M11" s="454">
        <f>SUMIF('11월'!$K$58:$K$300,'연간_카드별지출'!$B11,'11월'!$R$58:$R$300)</f>
        <v>0</v>
      </c>
      <c r="N11" s="454">
        <f>SUMIF('12월'!$K$58:$K$300,'연간_카드별지출'!$B11,'12월'!$R$58:$R$300)</f>
        <v>0</v>
      </c>
      <c r="O11" s="455">
        <f t="shared" si="1"/>
        <v>0</v>
      </c>
      <c r="P11" s="415">
        <f t="shared" si="2"/>
        <v>0</v>
      </c>
    </row>
    <row r="12" ht="18.0" customHeight="1">
      <c r="B12" s="453" t="str">
        <f>IF('항목'!B12="","",'항목'!B12)</f>
        <v/>
      </c>
      <c r="C12" s="454">
        <f>SUMIF('1월'!$K$58:$K$300,'연간_카드별지출'!$B12,'1월'!$R$58:$R$300)</f>
        <v>0</v>
      </c>
      <c r="D12" s="454">
        <f>SUMIF('2월'!$K$58:$K$300,'연간_카드별지출'!$B12,'2월'!$R$58:$R$300)</f>
        <v>0</v>
      </c>
      <c r="E12" s="454">
        <f>SUMIF('3월'!$K$58:$K$300,'연간_카드별지출'!$B12,'3월'!$R$58:$R$300)</f>
        <v>0</v>
      </c>
      <c r="F12" s="454">
        <f>SUMIF('4월'!$K$58:$K$300,'연간_카드별지출'!$B12,'4월'!$R$58:$R$300)</f>
        <v>0</v>
      </c>
      <c r="G12" s="454">
        <f>SUMIF('5월'!$K$58:$K$300,'연간_카드별지출'!$B12,'5월'!$R$58:$R$300)</f>
        <v>0</v>
      </c>
      <c r="H12" s="454">
        <f>SUMIF('6월'!$K$58:$K$300,'연간_카드별지출'!$B12,'6월'!$R$58:$R$300)</f>
        <v>0</v>
      </c>
      <c r="I12" s="454">
        <f>SUMIF('7월'!$K$58:$K$300,'연간_카드별지출'!$B12,'7월'!$R$58:$R$300)</f>
        <v>0</v>
      </c>
      <c r="J12" s="454">
        <f>SUMIF('8월'!$K$58:$K$300,'연간_카드별지출'!$B12,'8월'!$R$58:$R$300)</f>
        <v>0</v>
      </c>
      <c r="K12" s="454">
        <f>SUMIF('9월'!$K$58:$K$300,'연간_카드별지출'!$B12,'9월'!$R$58:$R$300)</f>
        <v>0</v>
      </c>
      <c r="L12" s="454">
        <f>SUMIF('10월'!$K$58:$K$300,'연간_카드별지출'!$B12,'10월'!$R$58:$R$300)</f>
        <v>0</v>
      </c>
      <c r="M12" s="454">
        <f>SUMIF('11월'!$K$58:$K$300,'연간_카드별지출'!$B12,'11월'!$R$58:$R$300)</f>
        <v>0</v>
      </c>
      <c r="N12" s="454">
        <f>SUMIF('12월'!$K$58:$K$300,'연간_카드별지출'!$B12,'12월'!$R$58:$R$300)</f>
        <v>0</v>
      </c>
      <c r="O12" s="455">
        <f t="shared" si="1"/>
        <v>0</v>
      </c>
      <c r="P12" s="415">
        <f t="shared" si="2"/>
        <v>0</v>
      </c>
    </row>
    <row r="13" ht="18.0" customHeight="1">
      <c r="B13" s="453" t="str">
        <f>IF('항목'!B13="","",'항목'!B13)</f>
        <v/>
      </c>
      <c r="C13" s="454">
        <f>SUMIF('1월'!$K$58:$K$300,'연간_카드별지출'!$B13,'1월'!$R$58:$R$300)</f>
        <v>0</v>
      </c>
      <c r="D13" s="454">
        <f>SUMIF('2월'!$K$58:$K$300,'연간_카드별지출'!$B13,'2월'!$R$58:$R$300)</f>
        <v>0</v>
      </c>
      <c r="E13" s="454">
        <f>SUMIF('3월'!$K$58:$K$300,'연간_카드별지출'!$B13,'3월'!$R$58:$R$300)</f>
        <v>0</v>
      </c>
      <c r="F13" s="454">
        <f>SUMIF('4월'!$K$58:$K$300,'연간_카드별지출'!$B13,'4월'!$R$58:$R$300)</f>
        <v>0</v>
      </c>
      <c r="G13" s="454">
        <f>SUMIF('5월'!$K$58:$K$300,'연간_카드별지출'!$B13,'5월'!$R$58:$R$300)</f>
        <v>0</v>
      </c>
      <c r="H13" s="454">
        <f>SUMIF('6월'!$K$58:$K$300,'연간_카드별지출'!$B13,'6월'!$R$58:$R$300)</f>
        <v>0</v>
      </c>
      <c r="I13" s="454">
        <f>SUMIF('7월'!$K$58:$K$300,'연간_카드별지출'!$B13,'7월'!$R$58:$R$300)</f>
        <v>0</v>
      </c>
      <c r="J13" s="454">
        <f>SUMIF('8월'!$K$58:$K$300,'연간_카드별지출'!$B13,'8월'!$R$58:$R$300)</f>
        <v>0</v>
      </c>
      <c r="K13" s="454">
        <f>SUMIF('9월'!$K$58:$K$300,'연간_카드별지출'!$B13,'9월'!$R$58:$R$300)</f>
        <v>0</v>
      </c>
      <c r="L13" s="454">
        <f>SUMIF('10월'!$K$58:$K$300,'연간_카드별지출'!$B13,'10월'!$R$58:$R$300)</f>
        <v>0</v>
      </c>
      <c r="M13" s="454">
        <f>SUMIF('11월'!$K$58:$K$300,'연간_카드별지출'!$B13,'11월'!$R$58:$R$300)</f>
        <v>0</v>
      </c>
      <c r="N13" s="454">
        <f>SUMIF('12월'!$K$58:$K$300,'연간_카드별지출'!$B13,'12월'!$R$58:$R$300)</f>
        <v>0</v>
      </c>
      <c r="O13" s="455">
        <f t="shared" si="1"/>
        <v>0</v>
      </c>
      <c r="P13" s="415">
        <f t="shared" si="2"/>
        <v>0</v>
      </c>
    </row>
    <row r="14" ht="18.0" customHeight="1">
      <c r="B14" s="453" t="str">
        <f>IF('항목'!B14="","",'항목'!B14)</f>
        <v/>
      </c>
      <c r="C14" s="454">
        <f>SUMIF('1월'!$K$58:$K$300,'연간_카드별지출'!$B14,'1월'!$R$58:$R$300)</f>
        <v>0</v>
      </c>
      <c r="D14" s="454">
        <f>SUMIF('2월'!$K$58:$K$300,'연간_카드별지출'!$B14,'2월'!$R$58:$R$300)</f>
        <v>0</v>
      </c>
      <c r="E14" s="454">
        <f>SUMIF('3월'!$K$58:$K$300,'연간_카드별지출'!$B14,'3월'!$R$58:$R$300)</f>
        <v>0</v>
      </c>
      <c r="F14" s="454">
        <f>SUMIF('4월'!$K$58:$K$300,'연간_카드별지출'!$B14,'4월'!$R$58:$R$300)</f>
        <v>0</v>
      </c>
      <c r="G14" s="454">
        <f>SUMIF('5월'!$K$58:$K$300,'연간_카드별지출'!$B14,'5월'!$R$58:$R$300)</f>
        <v>0</v>
      </c>
      <c r="H14" s="454">
        <f>SUMIF('6월'!$K$58:$K$300,'연간_카드별지출'!$B14,'6월'!$R$58:$R$300)</f>
        <v>0</v>
      </c>
      <c r="I14" s="454">
        <f>SUMIF('7월'!$K$58:$K$300,'연간_카드별지출'!$B14,'7월'!$R$58:$R$300)</f>
        <v>0</v>
      </c>
      <c r="J14" s="454">
        <f>SUMIF('8월'!$K$58:$K$300,'연간_카드별지출'!$B14,'8월'!$R$58:$R$300)</f>
        <v>0</v>
      </c>
      <c r="K14" s="454">
        <f>SUMIF('9월'!$K$58:$K$300,'연간_카드별지출'!$B14,'9월'!$R$58:$R$300)</f>
        <v>0</v>
      </c>
      <c r="L14" s="454">
        <f>SUMIF('10월'!$K$58:$K$300,'연간_카드별지출'!$B14,'10월'!$R$58:$R$300)</f>
        <v>0</v>
      </c>
      <c r="M14" s="454">
        <f>SUMIF('11월'!$K$58:$K$300,'연간_카드별지출'!$B14,'11월'!$R$58:$R$300)</f>
        <v>0</v>
      </c>
      <c r="N14" s="454">
        <f>SUMIF('12월'!$K$58:$K$300,'연간_카드별지출'!$B14,'12월'!$R$58:$R$300)</f>
        <v>0</v>
      </c>
      <c r="O14" s="455">
        <f t="shared" si="1"/>
        <v>0</v>
      </c>
      <c r="P14" s="415">
        <f t="shared" si="2"/>
        <v>0</v>
      </c>
    </row>
    <row r="15" ht="18.0" customHeight="1">
      <c r="B15" s="453" t="str">
        <f>IF('항목'!B15="","",'항목'!B15)</f>
        <v/>
      </c>
      <c r="C15" s="454">
        <f>SUMIF('1월'!$K$58:$K$300,'연간_카드별지출'!$B15,'1월'!$R$58:$R$300)</f>
        <v>0</v>
      </c>
      <c r="D15" s="454">
        <f>SUMIF('2월'!$K$58:$K$300,'연간_카드별지출'!$B15,'2월'!$R$58:$R$300)</f>
        <v>0</v>
      </c>
      <c r="E15" s="454">
        <f>SUMIF('3월'!$K$58:$K$300,'연간_카드별지출'!$B15,'3월'!$R$58:$R$300)</f>
        <v>0</v>
      </c>
      <c r="F15" s="454">
        <f>SUMIF('4월'!$K$58:$K$300,'연간_카드별지출'!$B15,'4월'!$R$58:$R$300)</f>
        <v>0</v>
      </c>
      <c r="G15" s="454">
        <f>SUMIF('5월'!$K$58:$K$300,'연간_카드별지출'!$B15,'5월'!$R$58:$R$300)</f>
        <v>0</v>
      </c>
      <c r="H15" s="454">
        <f>SUMIF('6월'!$K$58:$K$300,'연간_카드별지출'!$B15,'6월'!$R$58:$R$300)</f>
        <v>0</v>
      </c>
      <c r="I15" s="454">
        <f>SUMIF('7월'!$K$58:$K$300,'연간_카드별지출'!$B15,'7월'!$R$58:$R$300)</f>
        <v>0</v>
      </c>
      <c r="J15" s="454">
        <f>SUMIF('8월'!$K$58:$K$300,'연간_카드별지출'!$B15,'8월'!$R$58:$R$300)</f>
        <v>0</v>
      </c>
      <c r="K15" s="454">
        <f>SUMIF('9월'!$K$58:$K$300,'연간_카드별지출'!$B15,'9월'!$R$58:$R$300)</f>
        <v>0</v>
      </c>
      <c r="L15" s="454">
        <f>SUMIF('10월'!$K$58:$K$300,'연간_카드별지출'!$B15,'10월'!$R$58:$R$300)</f>
        <v>0</v>
      </c>
      <c r="M15" s="454">
        <f>SUMIF('11월'!$K$58:$K$300,'연간_카드별지출'!$B15,'11월'!$R$58:$R$300)</f>
        <v>0</v>
      </c>
      <c r="N15" s="454">
        <f>SUMIF('12월'!$K$58:$K$300,'연간_카드별지출'!$B15,'12월'!$R$58:$R$300)</f>
        <v>0</v>
      </c>
      <c r="O15" s="455">
        <f t="shared" si="1"/>
        <v>0</v>
      </c>
      <c r="P15" s="415">
        <f t="shared" si="2"/>
        <v>0</v>
      </c>
    </row>
    <row r="16" ht="18.0" customHeight="1">
      <c r="B16" s="453" t="str">
        <f>IF('항목'!B16="","",'항목'!B16)</f>
        <v/>
      </c>
      <c r="C16" s="454">
        <f>SUMIF('1월'!$K$58:$K$300,'연간_카드별지출'!$B16,'1월'!$R$58:$R$300)</f>
        <v>0</v>
      </c>
      <c r="D16" s="454">
        <f>SUMIF('2월'!$K$58:$K$300,'연간_카드별지출'!$B16,'2월'!$R$58:$R$300)</f>
        <v>0</v>
      </c>
      <c r="E16" s="454">
        <f>SUMIF('3월'!$K$58:$K$300,'연간_카드별지출'!$B16,'3월'!$R$58:$R$300)</f>
        <v>0</v>
      </c>
      <c r="F16" s="454">
        <f>SUMIF('4월'!$K$58:$K$300,'연간_카드별지출'!$B16,'4월'!$R$58:$R$300)</f>
        <v>0</v>
      </c>
      <c r="G16" s="454">
        <f>SUMIF('5월'!$K$58:$K$300,'연간_카드별지출'!$B16,'5월'!$R$58:$R$300)</f>
        <v>0</v>
      </c>
      <c r="H16" s="454">
        <f>SUMIF('6월'!$K$58:$K$300,'연간_카드별지출'!$B16,'6월'!$R$58:$R$300)</f>
        <v>0</v>
      </c>
      <c r="I16" s="454">
        <f>SUMIF('7월'!$K$58:$K$300,'연간_카드별지출'!$B16,'7월'!$R$58:$R$300)</f>
        <v>0</v>
      </c>
      <c r="J16" s="454">
        <f>SUMIF('8월'!$K$58:$K$300,'연간_카드별지출'!$B16,'8월'!$R$58:$R$300)</f>
        <v>0</v>
      </c>
      <c r="K16" s="454">
        <f>SUMIF('9월'!$K$58:$K$300,'연간_카드별지출'!$B16,'9월'!$R$58:$R$300)</f>
        <v>0</v>
      </c>
      <c r="L16" s="454">
        <f>SUMIF('10월'!$K$58:$K$300,'연간_카드별지출'!$B16,'10월'!$R$58:$R$300)</f>
        <v>0</v>
      </c>
      <c r="M16" s="454">
        <f>SUMIF('11월'!$K$58:$K$300,'연간_카드별지출'!$B16,'11월'!$R$58:$R$300)</f>
        <v>0</v>
      </c>
      <c r="N16" s="454">
        <f>SUMIF('12월'!$K$58:$K$300,'연간_카드별지출'!$B16,'12월'!$R$58:$R$300)</f>
        <v>0</v>
      </c>
      <c r="O16" s="455">
        <f t="shared" si="1"/>
        <v>0</v>
      </c>
      <c r="P16" s="415">
        <f t="shared" si="2"/>
        <v>0</v>
      </c>
    </row>
    <row r="17" ht="24.75" customHeight="1">
      <c r="B17" s="55" t="s">
        <v>212</v>
      </c>
      <c r="C17" s="486">
        <f t="shared" ref="C17:N17" si="3">SUM(C4:C16)</f>
        <v>0</v>
      </c>
      <c r="D17" s="487">
        <f t="shared" si="3"/>
        <v>0</v>
      </c>
      <c r="E17" s="487">
        <f t="shared" si="3"/>
        <v>0</v>
      </c>
      <c r="F17" s="487">
        <f t="shared" si="3"/>
        <v>0</v>
      </c>
      <c r="G17" s="487">
        <f t="shared" si="3"/>
        <v>0</v>
      </c>
      <c r="H17" s="487">
        <f t="shared" si="3"/>
        <v>0</v>
      </c>
      <c r="I17" s="487">
        <f t="shared" si="3"/>
        <v>0</v>
      </c>
      <c r="J17" s="487">
        <f t="shared" si="3"/>
        <v>0</v>
      </c>
      <c r="K17" s="487">
        <f t="shared" si="3"/>
        <v>0</v>
      </c>
      <c r="L17" s="487">
        <f t="shared" si="3"/>
        <v>0</v>
      </c>
      <c r="M17" s="487">
        <f t="shared" si="3"/>
        <v>0</v>
      </c>
      <c r="N17" s="488">
        <f t="shared" si="3"/>
        <v>0</v>
      </c>
      <c r="O17" s="486">
        <f t="shared" si="1"/>
        <v>0</v>
      </c>
      <c r="P17" s="489">
        <f t="shared" si="2"/>
        <v>0</v>
      </c>
    </row>
    <row r="18" ht="24.75" customHeight="1">
      <c r="B18" s="490" t="s">
        <v>227</v>
      </c>
      <c r="C18" s="491">
        <f t="shared" ref="C18:N18" si="4">SUMIF($B$4:$B$16,"*계좌*",C$4:C$16)</f>
        <v>0</v>
      </c>
      <c r="D18" s="492">
        <f t="shared" si="4"/>
        <v>0</v>
      </c>
      <c r="E18" s="493">
        <f t="shared" si="4"/>
        <v>0</v>
      </c>
      <c r="F18" s="493">
        <f t="shared" si="4"/>
        <v>0</v>
      </c>
      <c r="G18" s="493">
        <f t="shared" si="4"/>
        <v>0</v>
      </c>
      <c r="H18" s="493">
        <f t="shared" si="4"/>
        <v>0</v>
      </c>
      <c r="I18" s="493">
        <f t="shared" si="4"/>
        <v>0</v>
      </c>
      <c r="J18" s="493">
        <f t="shared" si="4"/>
        <v>0</v>
      </c>
      <c r="K18" s="493">
        <f t="shared" si="4"/>
        <v>0</v>
      </c>
      <c r="L18" s="493">
        <f t="shared" si="4"/>
        <v>0</v>
      </c>
      <c r="M18" s="493">
        <f t="shared" si="4"/>
        <v>0</v>
      </c>
      <c r="N18" s="494">
        <f t="shared" si="4"/>
        <v>0</v>
      </c>
      <c r="O18" s="455">
        <f t="shared" si="1"/>
        <v>0</v>
      </c>
      <c r="P18" s="415">
        <f t="shared" si="2"/>
        <v>0</v>
      </c>
    </row>
    <row r="19" ht="24.75" customHeight="1">
      <c r="B19" s="453" t="s">
        <v>228</v>
      </c>
      <c r="C19" s="491">
        <f t="shared" ref="C19:N19" si="5">SUMIF($B$4:$B$16,"*현금*",C$4:C$16)</f>
        <v>0</v>
      </c>
      <c r="D19" s="412">
        <f t="shared" si="5"/>
        <v>0</v>
      </c>
      <c r="E19" s="412">
        <f t="shared" si="5"/>
        <v>0</v>
      </c>
      <c r="F19" s="412">
        <f t="shared" si="5"/>
        <v>0</v>
      </c>
      <c r="G19" s="412">
        <f t="shared" si="5"/>
        <v>0</v>
      </c>
      <c r="H19" s="412">
        <f t="shared" si="5"/>
        <v>0</v>
      </c>
      <c r="I19" s="412">
        <f t="shared" si="5"/>
        <v>0</v>
      </c>
      <c r="J19" s="412">
        <f t="shared" si="5"/>
        <v>0</v>
      </c>
      <c r="K19" s="412">
        <f t="shared" si="5"/>
        <v>0</v>
      </c>
      <c r="L19" s="412">
        <f t="shared" si="5"/>
        <v>0</v>
      </c>
      <c r="M19" s="412">
        <f t="shared" si="5"/>
        <v>0</v>
      </c>
      <c r="N19" s="495">
        <f t="shared" si="5"/>
        <v>0</v>
      </c>
      <c r="O19" s="455">
        <f t="shared" si="1"/>
        <v>0</v>
      </c>
      <c r="P19" s="415">
        <f t="shared" si="2"/>
        <v>0</v>
      </c>
    </row>
    <row r="20" ht="24.75" customHeight="1">
      <c r="B20" s="349" t="s">
        <v>229</v>
      </c>
      <c r="C20" s="491">
        <f t="shared" ref="C20:N20" si="6">SUMIF($B$4:$B$16,"*신용*",C$4:C$16)</f>
        <v>0</v>
      </c>
      <c r="D20" s="412">
        <f t="shared" si="6"/>
        <v>0</v>
      </c>
      <c r="E20" s="412">
        <f t="shared" si="6"/>
        <v>0</v>
      </c>
      <c r="F20" s="412">
        <f t="shared" si="6"/>
        <v>0</v>
      </c>
      <c r="G20" s="412">
        <f t="shared" si="6"/>
        <v>0</v>
      </c>
      <c r="H20" s="412">
        <f t="shared" si="6"/>
        <v>0</v>
      </c>
      <c r="I20" s="412">
        <f t="shared" si="6"/>
        <v>0</v>
      </c>
      <c r="J20" s="412">
        <f t="shared" si="6"/>
        <v>0</v>
      </c>
      <c r="K20" s="412">
        <f t="shared" si="6"/>
        <v>0</v>
      </c>
      <c r="L20" s="412">
        <f t="shared" si="6"/>
        <v>0</v>
      </c>
      <c r="M20" s="412">
        <f t="shared" si="6"/>
        <v>0</v>
      </c>
      <c r="N20" s="496">
        <f t="shared" si="6"/>
        <v>0</v>
      </c>
      <c r="O20" s="455">
        <f t="shared" si="1"/>
        <v>0</v>
      </c>
      <c r="P20" s="415">
        <f t="shared" si="2"/>
        <v>0</v>
      </c>
    </row>
    <row r="21" ht="24.75" customHeight="1">
      <c r="B21" s="497" t="s">
        <v>230</v>
      </c>
      <c r="C21" s="498">
        <f t="shared" ref="C21:N21" si="7">SUMIF($B$4:$B$16,"*체크*",C$4:C$16)</f>
        <v>0</v>
      </c>
      <c r="D21" s="499">
        <f t="shared" si="7"/>
        <v>0</v>
      </c>
      <c r="E21" s="499">
        <f t="shared" si="7"/>
        <v>0</v>
      </c>
      <c r="F21" s="499">
        <f t="shared" si="7"/>
        <v>0</v>
      </c>
      <c r="G21" s="499">
        <f t="shared" si="7"/>
        <v>0</v>
      </c>
      <c r="H21" s="499">
        <f t="shared" si="7"/>
        <v>0</v>
      </c>
      <c r="I21" s="499">
        <f t="shared" si="7"/>
        <v>0</v>
      </c>
      <c r="J21" s="499">
        <f t="shared" si="7"/>
        <v>0</v>
      </c>
      <c r="K21" s="499">
        <f t="shared" si="7"/>
        <v>0</v>
      </c>
      <c r="L21" s="499">
        <f t="shared" si="7"/>
        <v>0</v>
      </c>
      <c r="M21" s="499">
        <f t="shared" si="7"/>
        <v>0</v>
      </c>
      <c r="N21" s="500">
        <f t="shared" si="7"/>
        <v>0</v>
      </c>
      <c r="O21" s="463">
        <f t="shared" si="1"/>
        <v>0</v>
      </c>
      <c r="P21" s="464">
        <f t="shared" si="2"/>
        <v>0</v>
      </c>
      <c r="R21" s="456"/>
    </row>
    <row r="22" ht="24.75" customHeight="1">
      <c r="B22" s="497" t="s">
        <v>231</v>
      </c>
      <c r="C22" s="498">
        <f t="shared" ref="C22:N22" si="8">SUM(C18:C21)</f>
        <v>0</v>
      </c>
      <c r="D22" s="499">
        <f t="shared" si="8"/>
        <v>0</v>
      </c>
      <c r="E22" s="499">
        <f t="shared" si="8"/>
        <v>0</v>
      </c>
      <c r="F22" s="499">
        <f t="shared" si="8"/>
        <v>0</v>
      </c>
      <c r="G22" s="499">
        <f t="shared" si="8"/>
        <v>0</v>
      </c>
      <c r="H22" s="499">
        <f t="shared" si="8"/>
        <v>0</v>
      </c>
      <c r="I22" s="499">
        <f t="shared" si="8"/>
        <v>0</v>
      </c>
      <c r="J22" s="499">
        <f t="shared" si="8"/>
        <v>0</v>
      </c>
      <c r="K22" s="499">
        <f t="shared" si="8"/>
        <v>0</v>
      </c>
      <c r="L22" s="499">
        <f t="shared" si="8"/>
        <v>0</v>
      </c>
      <c r="M22" s="499">
        <f t="shared" si="8"/>
        <v>0</v>
      </c>
      <c r="N22" s="500">
        <f t="shared" si="8"/>
        <v>0</v>
      </c>
      <c r="O22" s="463">
        <f t="shared" si="1"/>
        <v>0</v>
      </c>
      <c r="P22" s="464">
        <f t="shared" si="2"/>
        <v>0</v>
      </c>
    </row>
    <row r="23" ht="24.75" customHeight="1">
      <c r="B23" s="349" t="s">
        <v>232</v>
      </c>
      <c r="C23" s="501" t="str">
        <f t="shared" ref="C23:N23" si="9">IF(SUM(C19:C21)&gt;0,C19/SUM(C$19:C$21),"")</f>
        <v/>
      </c>
      <c r="D23" s="502" t="str">
        <f t="shared" si="9"/>
        <v/>
      </c>
      <c r="E23" s="502" t="str">
        <f t="shared" si="9"/>
        <v/>
      </c>
      <c r="F23" s="502" t="str">
        <f t="shared" si="9"/>
        <v/>
      </c>
      <c r="G23" s="502" t="str">
        <f t="shared" si="9"/>
        <v/>
      </c>
      <c r="H23" s="502" t="str">
        <f t="shared" si="9"/>
        <v/>
      </c>
      <c r="I23" s="502" t="str">
        <f t="shared" si="9"/>
        <v/>
      </c>
      <c r="J23" s="502" t="str">
        <f t="shared" si="9"/>
        <v/>
      </c>
      <c r="K23" s="502" t="str">
        <f t="shared" si="9"/>
        <v/>
      </c>
      <c r="L23" s="502" t="str">
        <f t="shared" si="9"/>
        <v/>
      </c>
      <c r="M23" s="502" t="str">
        <f t="shared" si="9"/>
        <v/>
      </c>
      <c r="N23" s="503" t="str">
        <f t="shared" si="9"/>
        <v/>
      </c>
      <c r="O23" s="504" t="str">
        <f>IF(SUM(O18:O21)&gt;0,O19/O$22,"")</f>
        <v/>
      </c>
      <c r="P23" s="415"/>
    </row>
    <row r="24" ht="24.75" customHeight="1">
      <c r="B24" s="349" t="s">
        <v>233</v>
      </c>
      <c r="C24" s="505" t="str">
        <f t="shared" ref="C24:N24" si="10">IF(SUM(C19:C21)&gt;0,C20/SUM(C$19:C$21),"")</f>
        <v/>
      </c>
      <c r="D24" s="506" t="str">
        <f t="shared" si="10"/>
        <v/>
      </c>
      <c r="E24" s="506" t="str">
        <f t="shared" si="10"/>
        <v/>
      </c>
      <c r="F24" s="506" t="str">
        <f t="shared" si="10"/>
        <v/>
      </c>
      <c r="G24" s="506" t="str">
        <f t="shared" si="10"/>
        <v/>
      </c>
      <c r="H24" s="506" t="str">
        <f t="shared" si="10"/>
        <v/>
      </c>
      <c r="I24" s="506" t="str">
        <f t="shared" si="10"/>
        <v/>
      </c>
      <c r="J24" s="506" t="str">
        <f t="shared" si="10"/>
        <v/>
      </c>
      <c r="K24" s="506" t="str">
        <f t="shared" si="10"/>
        <v/>
      </c>
      <c r="L24" s="506" t="str">
        <f t="shared" si="10"/>
        <v/>
      </c>
      <c r="M24" s="506" t="str">
        <f t="shared" si="10"/>
        <v/>
      </c>
      <c r="N24" s="507" t="str">
        <f t="shared" si="10"/>
        <v/>
      </c>
      <c r="O24" s="508" t="str">
        <f>IF(SUM(O18:O21)&gt;0,O20/O$22,"")</f>
        <v/>
      </c>
      <c r="P24" s="419"/>
    </row>
    <row r="25" ht="24.75" customHeight="1">
      <c r="B25" s="497" t="s">
        <v>234</v>
      </c>
      <c r="C25" s="509" t="str">
        <f t="shared" ref="C25:N25" si="11">IF(SUM(C19:C21)&gt;0,C21/SUM(C$19:C$21),"")</f>
        <v/>
      </c>
      <c r="D25" s="476" t="str">
        <f t="shared" si="11"/>
        <v/>
      </c>
      <c r="E25" s="476" t="str">
        <f t="shared" si="11"/>
        <v/>
      </c>
      <c r="F25" s="476" t="str">
        <f t="shared" si="11"/>
        <v/>
      </c>
      <c r="G25" s="476" t="str">
        <f t="shared" si="11"/>
        <v/>
      </c>
      <c r="H25" s="476" t="str">
        <f t="shared" si="11"/>
        <v/>
      </c>
      <c r="I25" s="476" t="str">
        <f t="shared" si="11"/>
        <v/>
      </c>
      <c r="J25" s="476" t="str">
        <f t="shared" si="11"/>
        <v/>
      </c>
      <c r="K25" s="476" t="str">
        <f t="shared" si="11"/>
        <v/>
      </c>
      <c r="L25" s="476" t="str">
        <f t="shared" si="11"/>
        <v/>
      </c>
      <c r="M25" s="476" t="str">
        <f t="shared" si="11"/>
        <v/>
      </c>
      <c r="N25" s="510" t="str">
        <f t="shared" si="11"/>
        <v/>
      </c>
      <c r="O25" s="511" t="str">
        <f>IF(SUM(O18:O21)&gt;0,O21/O$22,"")</f>
        <v/>
      </c>
      <c r="P25" s="512"/>
    </row>
    <row r="26" ht="24.75" customHeight="1">
      <c r="B26" s="513" t="s">
        <v>235</v>
      </c>
      <c r="C26" s="514">
        <f t="shared" ref="C26:O26" si="12">SUM(C23:C25)</f>
        <v>0</v>
      </c>
      <c r="D26" s="515">
        <f t="shared" si="12"/>
        <v>0</v>
      </c>
      <c r="E26" s="515">
        <f t="shared" si="12"/>
        <v>0</v>
      </c>
      <c r="F26" s="515">
        <f t="shared" si="12"/>
        <v>0</v>
      </c>
      <c r="G26" s="515">
        <f t="shared" si="12"/>
        <v>0</v>
      </c>
      <c r="H26" s="515">
        <f t="shared" si="12"/>
        <v>0</v>
      </c>
      <c r="I26" s="515">
        <f t="shared" si="12"/>
        <v>0</v>
      </c>
      <c r="J26" s="515">
        <f t="shared" si="12"/>
        <v>0</v>
      </c>
      <c r="K26" s="515">
        <f t="shared" si="12"/>
        <v>0</v>
      </c>
      <c r="L26" s="515">
        <f t="shared" si="12"/>
        <v>0</v>
      </c>
      <c r="M26" s="515">
        <f t="shared" si="12"/>
        <v>0</v>
      </c>
      <c r="N26" s="479">
        <f t="shared" si="12"/>
        <v>0</v>
      </c>
      <c r="O26" s="516">
        <f t="shared" si="12"/>
        <v>0</v>
      </c>
      <c r="P26" s="468"/>
    </row>
    <row r="27" ht="16.5" customHeight="1"/>
    <row r="28" ht="19.5" customHeight="1">
      <c r="B28" s="517"/>
    </row>
    <row r="29" ht="30.0" customHeight="1">
      <c r="B29" s="518"/>
      <c r="C29" s="518"/>
      <c r="D29" s="518"/>
      <c r="E29" s="518"/>
      <c r="F29" s="518"/>
      <c r="G29" s="518"/>
      <c r="H29" s="518"/>
      <c r="I29" s="518"/>
      <c r="J29" s="518"/>
      <c r="K29" s="518"/>
      <c r="L29" s="518"/>
      <c r="M29" s="518"/>
      <c r="N29" s="518"/>
      <c r="O29" s="519"/>
      <c r="P29" s="519"/>
    </row>
    <row r="30" ht="18.0" customHeight="1">
      <c r="B30" s="518"/>
      <c r="C30" s="520"/>
      <c r="D30" s="520"/>
      <c r="E30" s="520"/>
      <c r="F30" s="520"/>
      <c r="G30" s="520"/>
      <c r="H30" s="520"/>
      <c r="I30" s="520"/>
      <c r="J30" s="520"/>
      <c r="K30" s="520"/>
      <c r="L30" s="520"/>
      <c r="M30" s="520"/>
      <c r="N30" s="520"/>
      <c r="O30" s="521"/>
      <c r="P30" s="521"/>
    </row>
    <row r="31" ht="18.0" customHeight="1">
      <c r="B31" s="518"/>
      <c r="C31" s="520"/>
      <c r="D31" s="520"/>
      <c r="E31" s="520"/>
      <c r="F31" s="520"/>
      <c r="G31" s="520"/>
      <c r="H31" s="520"/>
      <c r="I31" s="520"/>
      <c r="J31" s="520"/>
      <c r="K31" s="520"/>
      <c r="L31" s="520"/>
      <c r="M31" s="520"/>
      <c r="N31" s="520"/>
      <c r="O31" s="521"/>
      <c r="P31" s="521"/>
    </row>
    <row r="32" ht="30.0" customHeight="1">
      <c r="B32" s="519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522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26" width="8.71"/>
  </cols>
  <sheetData>
    <row r="1" ht="40.5" customHeight="1">
      <c r="A1" s="1"/>
      <c r="B1" s="400" t="s">
        <v>236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51"/>
      <c r="C3" s="402" t="s">
        <v>26</v>
      </c>
      <c r="D3" s="403" t="s">
        <v>27</v>
      </c>
      <c r="E3" s="403" t="s">
        <v>28</v>
      </c>
      <c r="F3" s="403" t="s">
        <v>29</v>
      </c>
      <c r="G3" s="403" t="s">
        <v>30</v>
      </c>
      <c r="H3" s="403" t="s">
        <v>31</v>
      </c>
      <c r="I3" s="403" t="s">
        <v>32</v>
      </c>
      <c r="J3" s="403" t="s">
        <v>33</v>
      </c>
      <c r="K3" s="403" t="s">
        <v>34</v>
      </c>
      <c r="L3" s="403" t="s">
        <v>35</v>
      </c>
      <c r="M3" s="403" t="s">
        <v>36</v>
      </c>
      <c r="N3" s="404" t="s">
        <v>37</v>
      </c>
      <c r="O3" s="406" t="s">
        <v>11</v>
      </c>
      <c r="P3" s="406" t="s">
        <v>12</v>
      </c>
    </row>
    <row r="4" ht="24.75" customHeight="1">
      <c r="B4" s="523" t="str">
        <f>'항목'!D3</f>
        <v>저축성지출</v>
      </c>
      <c r="C4" s="524">
        <f>SUMIF('1월'!$L$34:$L$300,'연간_항목별지출'!$B4,'1월'!$R$34:$R$300)</f>
        <v>0</v>
      </c>
      <c r="D4" s="524">
        <f>SUMIF('2월'!$L$34:$L$300,'연간_항목별지출'!$B4,'2월'!$R$34:$R$300)</f>
        <v>0</v>
      </c>
      <c r="E4" s="524">
        <f>SUMIF('3월'!$L$34:$L$300,'연간_항목별지출'!$B4,'3월'!$R$34:$R$300)</f>
        <v>0</v>
      </c>
      <c r="F4" s="524">
        <f>SUMIF('4월'!$L$34:$L$300,'연간_항목별지출'!$B4,'4월'!$R$34:$R$300)</f>
        <v>0</v>
      </c>
      <c r="G4" s="524">
        <f>SUMIF('5월'!$L$34:$L$300,'연간_항목별지출'!$B4,'5월'!$R$34:$R$300)</f>
        <v>0</v>
      </c>
      <c r="H4" s="524">
        <f>SUMIF('6월'!$L$34:$L$300,'연간_항목별지출'!$B4,'6월'!$R$34:$R$300)</f>
        <v>0</v>
      </c>
      <c r="I4" s="524">
        <f>SUMIF('7월'!$L$34:$L$300,'연간_항목별지출'!$B4,'7월'!$R$34:$R$300)</f>
        <v>0</v>
      </c>
      <c r="J4" s="524">
        <f>SUMIF('8월'!$L$34:$L$300,'연간_항목별지출'!$B4,'8월'!$R$34:$R$300)</f>
        <v>0</v>
      </c>
      <c r="K4" s="524">
        <f>SUMIF('9월'!$L$34:$L$300,'연간_항목별지출'!$B4,'9월'!$R$34:$R$300)</f>
        <v>0</v>
      </c>
      <c r="L4" s="524">
        <f>SUMIF('10월'!$L$34:$L$300,'연간_항목별지출'!$B4,'10월'!$R$34:$R$300)</f>
        <v>0</v>
      </c>
      <c r="M4" s="524">
        <f>SUMIF('11월'!$L$34:$L$300,'연간_항목별지출'!$B4,'11월'!$R$34:$R$300)</f>
        <v>0</v>
      </c>
      <c r="N4" s="524">
        <f>SUMIF('12월'!$L$34:$L$300,'연간_항목별지출'!$B4,'12월'!$R$34:$R$300)</f>
        <v>0</v>
      </c>
      <c r="O4" s="525">
        <f t="shared" ref="O4:O17" si="2">SUM(C4:N4)</f>
        <v>0</v>
      </c>
      <c r="P4" s="525">
        <f t="shared" ref="P4:P18" si="3">O4/12</f>
        <v>0</v>
      </c>
    </row>
    <row r="5" ht="24.75" customHeight="1">
      <c r="B5" s="523" t="s">
        <v>19</v>
      </c>
      <c r="C5" s="524">
        <f t="shared" ref="C5:N5" si="1">SUM(C6:C17)</f>
        <v>0</v>
      </c>
      <c r="D5" s="526">
        <f t="shared" si="1"/>
        <v>0</v>
      </c>
      <c r="E5" s="526">
        <f t="shared" si="1"/>
        <v>0</v>
      </c>
      <c r="F5" s="526">
        <f t="shared" si="1"/>
        <v>0</v>
      </c>
      <c r="G5" s="526">
        <f t="shared" si="1"/>
        <v>0</v>
      </c>
      <c r="H5" s="526">
        <f t="shared" si="1"/>
        <v>0</v>
      </c>
      <c r="I5" s="526">
        <f t="shared" si="1"/>
        <v>0</v>
      </c>
      <c r="J5" s="526">
        <f t="shared" si="1"/>
        <v>0</v>
      </c>
      <c r="K5" s="526">
        <f t="shared" si="1"/>
        <v>0</v>
      </c>
      <c r="L5" s="526">
        <f t="shared" si="1"/>
        <v>0</v>
      </c>
      <c r="M5" s="526">
        <f t="shared" si="1"/>
        <v>0</v>
      </c>
      <c r="N5" s="527">
        <f t="shared" si="1"/>
        <v>0</v>
      </c>
      <c r="O5" s="525">
        <f t="shared" si="2"/>
        <v>0</v>
      </c>
      <c r="P5" s="525">
        <f t="shared" si="3"/>
        <v>0</v>
      </c>
    </row>
    <row r="6" ht="18.0" customHeight="1">
      <c r="B6" s="453" t="str">
        <f>'항목'!E3</f>
        <v>식비</v>
      </c>
      <c r="C6" s="454">
        <f>SUMIF('1월'!$L$34:$L$300,'연간_항목별지출'!$B6,'1월'!$R$34:$R$300)</f>
        <v>0</v>
      </c>
      <c r="D6" s="454">
        <f>SUMIF('2월'!$L$34:$L$300,'연간_항목별지출'!$B6,'2월'!$R$34:$R$300)</f>
        <v>0</v>
      </c>
      <c r="E6" s="454">
        <f>SUMIF('3월'!$L$34:$L$300,'연간_항목별지출'!$B6,'3월'!$R$34:$R$300)</f>
        <v>0</v>
      </c>
      <c r="F6" s="454">
        <f>SUMIF('4월'!$L$34:$L$300,'연간_항목별지출'!$B6,'4월'!$R$34:$R$300)</f>
        <v>0</v>
      </c>
      <c r="G6" s="454">
        <f>SUMIF('5월'!$L$34:$L$300,'연간_항목별지출'!$B6,'5월'!$R$34:$R$300)</f>
        <v>0</v>
      </c>
      <c r="H6" s="454">
        <f>SUMIF('6월'!$L$34:$L$300,'연간_항목별지출'!$B6,'6월'!$R$34:$R$300)</f>
        <v>0</v>
      </c>
      <c r="I6" s="454">
        <f>SUMIF('7월'!$L$34:$L$300,'연간_항목별지출'!$B6,'7월'!$R$34:$R$300)</f>
        <v>0</v>
      </c>
      <c r="J6" s="454">
        <f>SUMIF('8월'!$L$34:$L$300,'연간_항목별지출'!$B6,'8월'!$R$34:$R$300)</f>
        <v>0</v>
      </c>
      <c r="K6" s="454">
        <f>SUMIF('9월'!$L$34:$L$300,'연간_항목별지출'!$B6,'9월'!$R$34:$R$300)</f>
        <v>0</v>
      </c>
      <c r="L6" s="454">
        <f>SUMIF('10월'!$L$34:$L$300,'연간_항목별지출'!$B6,'10월'!$R$34:$R$300)</f>
        <v>0</v>
      </c>
      <c r="M6" s="454">
        <f>SUMIF('11월'!$L$34:$L$300,'연간_항목별지출'!$B6,'11월'!$R$34:$R$300)</f>
        <v>0</v>
      </c>
      <c r="N6" s="454">
        <f>SUMIF('12월'!$L$34:$L$300,'연간_항목별지출'!$B6,'12월'!$R$34:$R$300)</f>
        <v>0</v>
      </c>
      <c r="O6" s="423">
        <f t="shared" si="2"/>
        <v>0</v>
      </c>
      <c r="P6" s="423">
        <f t="shared" si="3"/>
        <v>0</v>
      </c>
    </row>
    <row r="7" ht="18.0" customHeight="1">
      <c r="B7" s="528" t="str">
        <f>'항목'!F3</f>
        <v>주거비</v>
      </c>
      <c r="C7" s="454">
        <f>SUMIF('1월'!$L$34:$L$300,'연간_항목별지출'!$B7,'1월'!$R$34:$R$300)</f>
        <v>0</v>
      </c>
      <c r="D7" s="454">
        <f>SUMIF('2월'!$L$34:$L$300,'연간_항목별지출'!$B7,'2월'!$R$34:$R$300)</f>
        <v>0</v>
      </c>
      <c r="E7" s="454">
        <f>SUMIF('3월'!$L$34:$L$300,'연간_항목별지출'!$B7,'3월'!$R$34:$R$300)</f>
        <v>0</v>
      </c>
      <c r="F7" s="454">
        <f>SUMIF('4월'!$L$34:$L$300,'연간_항목별지출'!$B7,'4월'!$R$34:$R$300)</f>
        <v>0</v>
      </c>
      <c r="G7" s="454">
        <f>SUMIF('5월'!$L$34:$L$300,'연간_항목별지출'!$B7,'5월'!$R$34:$R$300)</f>
        <v>0</v>
      </c>
      <c r="H7" s="454">
        <f>SUMIF('6월'!$L$34:$L$300,'연간_항목별지출'!$B7,'6월'!$R$34:$R$300)</f>
        <v>0</v>
      </c>
      <c r="I7" s="454">
        <f>SUMIF('7월'!$L$34:$L$300,'연간_항목별지출'!$B7,'7월'!$R$34:$R$300)</f>
        <v>0</v>
      </c>
      <c r="J7" s="454">
        <f>SUMIF('8월'!$L$34:$L$300,'연간_항목별지출'!$B7,'8월'!$R$34:$R$300)</f>
        <v>0</v>
      </c>
      <c r="K7" s="454">
        <f>SUMIF('9월'!$L$34:$L$300,'연간_항목별지출'!$B7,'9월'!$R$34:$R$300)</f>
        <v>0</v>
      </c>
      <c r="L7" s="454">
        <f>SUMIF('10월'!$L$34:$L$300,'연간_항목별지출'!$B7,'10월'!$R$34:$R$300)</f>
        <v>0</v>
      </c>
      <c r="M7" s="454">
        <f>SUMIF('11월'!$L$34:$L$300,'연간_항목별지출'!$B7,'11월'!$R$34:$R$300)</f>
        <v>0</v>
      </c>
      <c r="N7" s="454">
        <f>SUMIF('12월'!$L$34:$L$300,'연간_항목별지출'!$B7,'12월'!$R$34:$R$300)</f>
        <v>0</v>
      </c>
      <c r="O7" s="423">
        <f t="shared" si="2"/>
        <v>0</v>
      </c>
      <c r="P7" s="423">
        <f t="shared" si="3"/>
        <v>0</v>
      </c>
    </row>
    <row r="8" ht="18.0" customHeight="1">
      <c r="B8" s="528" t="str">
        <f>'항목'!G3</f>
        <v>생활용품비</v>
      </c>
      <c r="C8" s="454">
        <f>SUMIF('1월'!$L$34:$L$300,'연간_항목별지출'!$B8,'1월'!$R$34:$R$300)</f>
        <v>0</v>
      </c>
      <c r="D8" s="454">
        <f>SUMIF('2월'!$L$34:$L$300,'연간_항목별지출'!$B8,'2월'!$R$34:$R$300)</f>
        <v>0</v>
      </c>
      <c r="E8" s="454">
        <f>SUMIF('3월'!$L$34:$L$300,'연간_항목별지출'!$B8,'3월'!$R$34:$R$300)</f>
        <v>0</v>
      </c>
      <c r="F8" s="454">
        <f>SUMIF('4월'!$L$34:$L$300,'연간_항목별지출'!$B8,'4월'!$R$34:$R$300)</f>
        <v>0</v>
      </c>
      <c r="G8" s="454">
        <f>SUMIF('5월'!$L$34:$L$300,'연간_항목별지출'!$B8,'5월'!$R$34:$R$300)</f>
        <v>0</v>
      </c>
      <c r="H8" s="454">
        <f>SUMIF('6월'!$L$34:$L$300,'연간_항목별지출'!$B8,'6월'!$R$34:$R$300)</f>
        <v>0</v>
      </c>
      <c r="I8" s="454">
        <f>SUMIF('7월'!$L$34:$L$300,'연간_항목별지출'!$B8,'7월'!$R$34:$R$300)</f>
        <v>0</v>
      </c>
      <c r="J8" s="454">
        <f>SUMIF('8월'!$L$34:$L$300,'연간_항목별지출'!$B8,'8월'!$R$34:$R$300)</f>
        <v>0</v>
      </c>
      <c r="K8" s="454">
        <f>SUMIF('9월'!$L$34:$L$300,'연간_항목별지출'!$B8,'9월'!$R$34:$R$300)</f>
        <v>0</v>
      </c>
      <c r="L8" s="454">
        <f>SUMIF('10월'!$L$34:$L$300,'연간_항목별지출'!$B8,'10월'!$R$34:$R$300)</f>
        <v>0</v>
      </c>
      <c r="M8" s="454">
        <f>SUMIF('11월'!$L$34:$L$300,'연간_항목별지출'!$B8,'11월'!$R$34:$R$300)</f>
        <v>0</v>
      </c>
      <c r="N8" s="454">
        <f>SUMIF('12월'!$L$34:$L$300,'연간_항목별지출'!$B8,'12월'!$R$34:$R$300)</f>
        <v>0</v>
      </c>
      <c r="O8" s="423">
        <f t="shared" si="2"/>
        <v>0</v>
      </c>
      <c r="P8" s="423">
        <f t="shared" si="3"/>
        <v>0</v>
      </c>
    </row>
    <row r="9" ht="18.0" customHeight="1">
      <c r="B9" s="528" t="str">
        <f>'항목'!H3</f>
        <v>의류미용비</v>
      </c>
      <c r="C9" s="454">
        <f>SUMIF('1월'!$L$34:$L$300,'연간_항목별지출'!$B9,'1월'!$R$34:$R$300)</f>
        <v>0</v>
      </c>
      <c r="D9" s="454">
        <f>SUMIF('2월'!$L$34:$L$300,'연간_항목별지출'!$B9,'2월'!$R$34:$R$300)</f>
        <v>0</v>
      </c>
      <c r="E9" s="454">
        <f>SUMIF('3월'!$L$34:$L$300,'연간_항목별지출'!$B9,'3월'!$R$34:$R$300)</f>
        <v>0</v>
      </c>
      <c r="F9" s="454">
        <f>SUMIF('4월'!$L$34:$L$300,'연간_항목별지출'!$B9,'4월'!$R$34:$R$300)</f>
        <v>0</v>
      </c>
      <c r="G9" s="454">
        <f>SUMIF('5월'!$L$34:$L$300,'연간_항목별지출'!$B9,'5월'!$R$34:$R$300)</f>
        <v>0</v>
      </c>
      <c r="H9" s="454">
        <f>SUMIF('6월'!$L$34:$L$300,'연간_항목별지출'!$B9,'6월'!$R$34:$R$300)</f>
        <v>0</v>
      </c>
      <c r="I9" s="454">
        <f>SUMIF('7월'!$L$34:$L$300,'연간_항목별지출'!$B9,'7월'!$R$34:$R$300)</f>
        <v>0</v>
      </c>
      <c r="J9" s="454">
        <f>SUMIF('8월'!$L$34:$L$300,'연간_항목별지출'!$B9,'8월'!$R$34:$R$300)</f>
        <v>0</v>
      </c>
      <c r="K9" s="454">
        <f>SUMIF('9월'!$L$34:$L$300,'연간_항목별지출'!$B9,'9월'!$R$34:$R$300)</f>
        <v>0</v>
      </c>
      <c r="L9" s="454">
        <f>SUMIF('10월'!$L$34:$L$300,'연간_항목별지출'!$B9,'10월'!$R$34:$R$300)</f>
        <v>0</v>
      </c>
      <c r="M9" s="454">
        <f>SUMIF('11월'!$L$34:$L$300,'연간_항목별지출'!$B9,'11월'!$R$34:$R$300)</f>
        <v>0</v>
      </c>
      <c r="N9" s="454">
        <f>SUMIF('12월'!$L$34:$L$300,'연간_항목별지출'!$B9,'12월'!$R$34:$R$300)</f>
        <v>0</v>
      </c>
      <c r="O9" s="423">
        <f t="shared" si="2"/>
        <v>0</v>
      </c>
      <c r="P9" s="423">
        <f t="shared" si="3"/>
        <v>0</v>
      </c>
    </row>
    <row r="10" ht="18.0" customHeight="1">
      <c r="B10" s="528" t="str">
        <f>'항목'!I3</f>
        <v>교육비</v>
      </c>
      <c r="C10" s="454">
        <f>SUMIF('1월'!$L$34:$L$300,'연간_항목별지출'!$B10,'1월'!$R$34:$R$300)</f>
        <v>0</v>
      </c>
      <c r="D10" s="454">
        <f>SUMIF('2월'!$L$34:$L$300,'연간_항목별지출'!$B10,'2월'!$R$34:$R$300)</f>
        <v>0</v>
      </c>
      <c r="E10" s="454">
        <f>SUMIF('3월'!$L$34:$L$300,'연간_항목별지출'!$B10,'3월'!$R$34:$R$300)</f>
        <v>0</v>
      </c>
      <c r="F10" s="454">
        <f>SUMIF('4월'!$L$34:$L$300,'연간_항목별지출'!$B10,'4월'!$R$34:$R$300)</f>
        <v>0</v>
      </c>
      <c r="G10" s="454">
        <f>SUMIF('5월'!$L$34:$L$300,'연간_항목별지출'!$B10,'5월'!$R$34:$R$300)</f>
        <v>0</v>
      </c>
      <c r="H10" s="454">
        <f>SUMIF('6월'!$L$34:$L$300,'연간_항목별지출'!$B10,'6월'!$R$34:$R$300)</f>
        <v>0</v>
      </c>
      <c r="I10" s="454">
        <f>SUMIF('7월'!$L$34:$L$300,'연간_항목별지출'!$B10,'7월'!$R$34:$R$300)</f>
        <v>0</v>
      </c>
      <c r="J10" s="454">
        <f>SUMIF('8월'!$L$34:$L$300,'연간_항목별지출'!$B10,'8월'!$R$34:$R$300)</f>
        <v>0</v>
      </c>
      <c r="K10" s="454">
        <f>SUMIF('9월'!$L$34:$L$300,'연간_항목별지출'!$B10,'9월'!$R$34:$R$300)</f>
        <v>0</v>
      </c>
      <c r="L10" s="454">
        <f>SUMIF('10월'!$L$34:$L$300,'연간_항목별지출'!$B10,'10월'!$R$34:$R$300)</f>
        <v>0</v>
      </c>
      <c r="M10" s="454">
        <f>SUMIF('11월'!$L$34:$L$300,'연간_항목별지출'!$B10,'11월'!$R$34:$R$300)</f>
        <v>0</v>
      </c>
      <c r="N10" s="454">
        <f>SUMIF('12월'!$L$34:$L$300,'연간_항목별지출'!$B10,'12월'!$R$34:$R$300)</f>
        <v>0</v>
      </c>
      <c r="O10" s="423">
        <f t="shared" si="2"/>
        <v>0</v>
      </c>
      <c r="P10" s="423">
        <f t="shared" si="3"/>
        <v>0</v>
      </c>
    </row>
    <row r="11" ht="18.0" customHeight="1">
      <c r="B11" s="528" t="str">
        <f>'항목'!J3</f>
        <v>구독료</v>
      </c>
      <c r="C11" s="454">
        <f>SUMIF('1월'!$L$34:$L$300,'연간_항목별지출'!$B11,'1월'!$R$34:$R$300)</f>
        <v>0</v>
      </c>
      <c r="D11" s="454">
        <f>SUMIF('2월'!$L$34:$L$300,'연간_항목별지출'!$B11,'2월'!$R$34:$R$300)</f>
        <v>0</v>
      </c>
      <c r="E11" s="454">
        <f>SUMIF('3월'!$L$34:$L$300,'연간_항목별지출'!$B11,'3월'!$R$34:$R$300)</f>
        <v>0</v>
      </c>
      <c r="F11" s="454">
        <f>SUMIF('4월'!$L$34:$L$300,'연간_항목별지출'!$B11,'4월'!$R$34:$R$300)</f>
        <v>0</v>
      </c>
      <c r="G11" s="454">
        <f>SUMIF('5월'!$L$34:$L$300,'연간_항목별지출'!$B11,'5월'!$R$34:$R$300)</f>
        <v>0</v>
      </c>
      <c r="H11" s="454">
        <f>SUMIF('6월'!$L$34:$L$300,'연간_항목별지출'!$B11,'6월'!$R$34:$R$300)</f>
        <v>0</v>
      </c>
      <c r="I11" s="454">
        <f>SUMIF('7월'!$L$34:$L$300,'연간_항목별지출'!$B11,'7월'!$R$34:$R$300)</f>
        <v>0</v>
      </c>
      <c r="J11" s="454">
        <f>SUMIF('8월'!$L$34:$L$300,'연간_항목별지출'!$B11,'8월'!$R$34:$R$300)</f>
        <v>0</v>
      </c>
      <c r="K11" s="454">
        <f>SUMIF('9월'!$L$34:$L$300,'연간_항목별지출'!$B11,'9월'!$R$34:$R$300)</f>
        <v>0</v>
      </c>
      <c r="L11" s="454">
        <f>SUMIF('10월'!$L$34:$L$300,'연간_항목별지출'!$B11,'10월'!$R$34:$R$300)</f>
        <v>0</v>
      </c>
      <c r="M11" s="454">
        <f>SUMIF('11월'!$L$34:$L$300,'연간_항목별지출'!$B11,'11월'!$R$34:$R$300)</f>
        <v>0</v>
      </c>
      <c r="N11" s="454">
        <f>SUMIF('12월'!$L$34:$L$300,'연간_항목별지출'!$B11,'12월'!$R$34:$R$300)</f>
        <v>0</v>
      </c>
      <c r="O11" s="423">
        <f t="shared" si="2"/>
        <v>0</v>
      </c>
      <c r="P11" s="423">
        <f t="shared" si="3"/>
        <v>0</v>
      </c>
    </row>
    <row r="12" ht="18.0" customHeight="1">
      <c r="B12" s="528" t="str">
        <f>'항목'!K3</f>
        <v>의료보험비</v>
      </c>
      <c r="C12" s="454">
        <f>SUMIF('1월'!$L$34:$L$300,'연간_항목별지출'!$B12,'1월'!$R$34:$R$300)</f>
        <v>0</v>
      </c>
      <c r="D12" s="454">
        <f>SUMIF('2월'!$L$34:$L$300,'연간_항목별지출'!$B12,'2월'!$R$34:$R$300)</f>
        <v>0</v>
      </c>
      <c r="E12" s="454">
        <f>SUMIF('3월'!$L$34:$L$300,'연간_항목별지출'!$B12,'3월'!$R$34:$R$300)</f>
        <v>0</v>
      </c>
      <c r="F12" s="454">
        <f>SUMIF('4월'!$L$34:$L$300,'연간_항목별지출'!$B12,'4월'!$R$34:$R$300)</f>
        <v>0</v>
      </c>
      <c r="G12" s="454">
        <f>SUMIF('5월'!$L$34:$L$300,'연간_항목별지출'!$B12,'5월'!$R$34:$R$300)</f>
        <v>0</v>
      </c>
      <c r="H12" s="454">
        <f>SUMIF('6월'!$L$34:$L$300,'연간_항목별지출'!$B12,'6월'!$R$34:$R$300)</f>
        <v>0</v>
      </c>
      <c r="I12" s="454">
        <f>SUMIF('7월'!$L$34:$L$300,'연간_항목별지출'!$B12,'7월'!$R$34:$R$300)</f>
        <v>0</v>
      </c>
      <c r="J12" s="454">
        <f>SUMIF('8월'!$L$34:$L$300,'연간_항목별지출'!$B12,'8월'!$R$34:$R$300)</f>
        <v>0</v>
      </c>
      <c r="K12" s="454">
        <f>SUMIF('9월'!$L$34:$L$300,'연간_항목별지출'!$B12,'9월'!$R$34:$R$300)</f>
        <v>0</v>
      </c>
      <c r="L12" s="454">
        <f>SUMIF('10월'!$L$34:$L$300,'연간_항목별지출'!$B12,'10월'!$R$34:$R$300)</f>
        <v>0</v>
      </c>
      <c r="M12" s="454">
        <f>SUMIF('11월'!$L$34:$L$300,'연간_항목별지출'!$B12,'11월'!$R$34:$R$300)</f>
        <v>0</v>
      </c>
      <c r="N12" s="454">
        <f>SUMIF('12월'!$L$34:$L$300,'연간_항목별지출'!$B12,'12월'!$R$34:$R$300)</f>
        <v>0</v>
      </c>
      <c r="O12" s="423">
        <f t="shared" si="2"/>
        <v>0</v>
      </c>
      <c r="P12" s="423">
        <f t="shared" si="3"/>
        <v>0</v>
      </c>
    </row>
    <row r="13" ht="18.0" customHeight="1">
      <c r="B13" s="528" t="str">
        <f>'항목'!L3</f>
        <v>유류교통비</v>
      </c>
      <c r="C13" s="454">
        <f>SUMIF('1월'!$L$34:$L$300,'연간_항목별지출'!$B13,'1월'!$R$34:$R$300)</f>
        <v>0</v>
      </c>
      <c r="D13" s="454">
        <f>SUMIF('2월'!$L$34:$L$300,'연간_항목별지출'!$B13,'2월'!$R$34:$R$300)</f>
        <v>0</v>
      </c>
      <c r="E13" s="454">
        <f>SUMIF('3월'!$L$34:$L$300,'연간_항목별지출'!$B13,'3월'!$R$34:$R$300)</f>
        <v>0</v>
      </c>
      <c r="F13" s="454">
        <f>SUMIF('4월'!$L$34:$L$300,'연간_항목별지출'!$B13,'4월'!$R$34:$R$300)</f>
        <v>0</v>
      </c>
      <c r="G13" s="454">
        <f>SUMIF('5월'!$L$34:$L$300,'연간_항목별지출'!$B13,'5월'!$R$34:$R$300)</f>
        <v>0</v>
      </c>
      <c r="H13" s="454">
        <f>SUMIF('6월'!$L$34:$L$300,'연간_항목별지출'!$B13,'6월'!$R$34:$R$300)</f>
        <v>0</v>
      </c>
      <c r="I13" s="454">
        <f>SUMIF('7월'!$L$34:$L$300,'연간_항목별지출'!$B13,'7월'!$R$34:$R$300)</f>
        <v>0</v>
      </c>
      <c r="J13" s="454">
        <f>SUMIF('8월'!$L$34:$L$300,'연간_항목별지출'!$B13,'8월'!$R$34:$R$300)</f>
        <v>0</v>
      </c>
      <c r="K13" s="454">
        <f>SUMIF('9월'!$L$34:$L$300,'연간_항목별지출'!$B13,'9월'!$R$34:$R$300)</f>
        <v>0</v>
      </c>
      <c r="L13" s="454">
        <f>SUMIF('10월'!$L$34:$L$300,'연간_항목별지출'!$B13,'10월'!$R$34:$R$300)</f>
        <v>0</v>
      </c>
      <c r="M13" s="454">
        <f>SUMIF('11월'!$L$34:$L$300,'연간_항목별지출'!$B13,'11월'!$R$34:$R$300)</f>
        <v>0</v>
      </c>
      <c r="N13" s="454">
        <f>SUMIF('12월'!$L$34:$L$300,'연간_항목별지출'!$B13,'12월'!$R$34:$R$300)</f>
        <v>0</v>
      </c>
      <c r="O13" s="423">
        <f t="shared" si="2"/>
        <v>0</v>
      </c>
      <c r="P13" s="423">
        <f t="shared" si="3"/>
        <v>0</v>
      </c>
    </row>
    <row r="14" ht="18.0" customHeight="1">
      <c r="B14" s="528" t="str">
        <f>'항목'!M3</f>
        <v>통신비</v>
      </c>
      <c r="C14" s="454">
        <f>SUMIF('1월'!$L$34:$L$300,'연간_항목별지출'!$B14,'1월'!$R$34:$R$300)</f>
        <v>0</v>
      </c>
      <c r="D14" s="454">
        <f>SUMIF('2월'!$L$34:$L$300,'연간_항목별지출'!$B14,'2월'!$R$34:$R$300)</f>
        <v>0</v>
      </c>
      <c r="E14" s="454">
        <f>SUMIF('3월'!$L$34:$L$300,'연간_항목별지출'!$B14,'3월'!$R$34:$R$300)</f>
        <v>0</v>
      </c>
      <c r="F14" s="454">
        <f>SUMIF('4월'!$L$34:$L$300,'연간_항목별지출'!$B14,'4월'!$R$34:$R$300)</f>
        <v>0</v>
      </c>
      <c r="G14" s="454">
        <f>SUMIF('5월'!$L$34:$L$300,'연간_항목별지출'!$B14,'5월'!$R$34:$R$300)</f>
        <v>0</v>
      </c>
      <c r="H14" s="454">
        <f>SUMIF('6월'!$L$34:$L$300,'연간_항목별지출'!$B14,'6월'!$R$34:$R$300)</f>
        <v>0</v>
      </c>
      <c r="I14" s="454">
        <f>SUMIF('7월'!$L$34:$L$300,'연간_항목별지출'!$B14,'7월'!$R$34:$R$300)</f>
        <v>0</v>
      </c>
      <c r="J14" s="454">
        <f>SUMIF('8월'!$L$34:$L$300,'연간_항목별지출'!$B14,'8월'!$R$34:$R$300)</f>
        <v>0</v>
      </c>
      <c r="K14" s="454">
        <f>SUMIF('9월'!$L$34:$L$300,'연간_항목별지출'!$B14,'9월'!$R$34:$R$300)</f>
        <v>0</v>
      </c>
      <c r="L14" s="454">
        <f>SUMIF('10월'!$L$34:$L$300,'연간_항목별지출'!$B14,'10월'!$R$34:$R$300)</f>
        <v>0</v>
      </c>
      <c r="M14" s="454">
        <f>SUMIF('11월'!$L$34:$L$300,'연간_항목별지출'!$B14,'11월'!$R$34:$R$300)</f>
        <v>0</v>
      </c>
      <c r="N14" s="454">
        <f>SUMIF('12월'!$L$34:$L$300,'연간_항목별지출'!$B14,'12월'!$R$34:$R$300)</f>
        <v>0</v>
      </c>
      <c r="O14" s="423">
        <f t="shared" si="2"/>
        <v>0</v>
      </c>
      <c r="P14" s="423">
        <f t="shared" si="3"/>
        <v>0</v>
      </c>
    </row>
    <row r="15" ht="18.0" customHeight="1">
      <c r="B15" s="528" t="str">
        <f>'항목'!N3</f>
        <v>경조사회비</v>
      </c>
      <c r="C15" s="454">
        <f>SUMIF('1월'!$L$34:$L$300,'연간_항목별지출'!$B15,'1월'!$R$34:$R$300)</f>
        <v>0</v>
      </c>
      <c r="D15" s="454">
        <f>SUMIF('2월'!$L$34:$L$300,'연간_항목별지출'!$B15,'2월'!$R$34:$R$300)</f>
        <v>0</v>
      </c>
      <c r="E15" s="454">
        <f>SUMIF('3월'!$L$34:$L$300,'연간_항목별지출'!$B15,'3월'!$R$34:$R$300)</f>
        <v>0</v>
      </c>
      <c r="F15" s="454">
        <f>SUMIF('4월'!$L$34:$L$300,'연간_항목별지출'!$B15,'4월'!$R$34:$R$300)</f>
        <v>0</v>
      </c>
      <c r="G15" s="454">
        <f>SUMIF('5월'!$L$34:$L$300,'연간_항목별지출'!$B15,'5월'!$R$34:$R$300)</f>
        <v>0</v>
      </c>
      <c r="H15" s="454">
        <f>SUMIF('6월'!$L$34:$L$300,'연간_항목별지출'!$B15,'6월'!$R$34:$R$300)</f>
        <v>0</v>
      </c>
      <c r="I15" s="454">
        <f>SUMIF('7월'!$L$34:$L$300,'연간_항목별지출'!$B15,'7월'!$R$34:$R$300)</f>
        <v>0</v>
      </c>
      <c r="J15" s="454">
        <f>SUMIF('8월'!$L$34:$L$300,'연간_항목별지출'!$B15,'8월'!$R$34:$R$300)</f>
        <v>0</v>
      </c>
      <c r="K15" s="454">
        <f>SUMIF('9월'!$L$34:$L$300,'연간_항목별지출'!$B15,'9월'!$R$34:$R$300)</f>
        <v>0</v>
      </c>
      <c r="L15" s="454">
        <f>SUMIF('10월'!$L$34:$L$300,'연간_항목별지출'!$B15,'10월'!$R$34:$R$300)</f>
        <v>0</v>
      </c>
      <c r="M15" s="454">
        <f>SUMIF('11월'!$L$34:$L$300,'연간_항목별지출'!$B15,'11월'!$R$34:$R$300)</f>
        <v>0</v>
      </c>
      <c r="N15" s="454">
        <f>SUMIF('12월'!$L$34:$L$300,'연간_항목별지출'!$B15,'12월'!$R$34:$R$300)</f>
        <v>0</v>
      </c>
      <c r="O15" s="423">
        <f t="shared" si="2"/>
        <v>0</v>
      </c>
      <c r="P15" s="423">
        <f t="shared" si="3"/>
        <v>0</v>
      </c>
    </row>
    <row r="16" ht="18.0" customHeight="1">
      <c r="B16" s="528" t="str">
        <f>'항목'!O3</f>
        <v>용돈</v>
      </c>
      <c r="C16" s="454">
        <f>SUMIF('1월'!$L$34:$L$300,'연간_항목별지출'!$B16,'1월'!$R$34:$R$300)</f>
        <v>0</v>
      </c>
      <c r="D16" s="454">
        <f>SUMIF('2월'!$L$34:$L$300,'연간_항목별지출'!$B16,'2월'!$R$34:$R$300)</f>
        <v>0</v>
      </c>
      <c r="E16" s="454">
        <f>SUMIF('3월'!$L$34:$L$300,'연간_항목별지출'!$B16,'3월'!$R$34:$R$300)</f>
        <v>0</v>
      </c>
      <c r="F16" s="454">
        <f>SUMIF('4월'!$L$34:$L$300,'연간_항목별지출'!$B16,'4월'!$R$34:$R$300)</f>
        <v>0</v>
      </c>
      <c r="G16" s="454">
        <f>SUMIF('5월'!$L$34:$L$300,'연간_항목별지출'!$B16,'5월'!$R$34:$R$300)</f>
        <v>0</v>
      </c>
      <c r="H16" s="454">
        <f>SUMIF('6월'!$L$34:$L$300,'연간_항목별지출'!$B16,'6월'!$R$34:$R$300)</f>
        <v>0</v>
      </c>
      <c r="I16" s="454">
        <f>SUMIF('7월'!$L$34:$L$300,'연간_항목별지출'!$B16,'7월'!$R$34:$R$300)</f>
        <v>0</v>
      </c>
      <c r="J16" s="454">
        <f>SUMIF('8월'!$L$34:$L$300,'연간_항목별지출'!$B16,'8월'!$R$34:$R$300)</f>
        <v>0</v>
      </c>
      <c r="K16" s="454">
        <f>SUMIF('9월'!$L$34:$L$300,'연간_항목별지출'!$B16,'9월'!$R$34:$R$300)</f>
        <v>0</v>
      </c>
      <c r="L16" s="454">
        <f>SUMIF('10월'!$L$34:$L$300,'연간_항목별지출'!$B16,'10월'!$R$34:$R$300)</f>
        <v>0</v>
      </c>
      <c r="M16" s="454">
        <f>SUMIF('11월'!$L$34:$L$300,'연간_항목별지출'!$B16,'11월'!$R$34:$R$300)</f>
        <v>0</v>
      </c>
      <c r="N16" s="454">
        <f>SUMIF('12월'!$L$34:$L$300,'연간_항목별지출'!$B16,'12월'!$R$34:$R$300)</f>
        <v>0</v>
      </c>
      <c r="O16" s="423">
        <f t="shared" si="2"/>
        <v>0</v>
      </c>
      <c r="P16" s="423">
        <f t="shared" si="3"/>
        <v>0</v>
      </c>
    </row>
    <row r="17" ht="18.0" customHeight="1">
      <c r="B17" s="529" t="str">
        <f>'항목'!P3</f>
        <v>추가항목</v>
      </c>
      <c r="C17" s="454">
        <f>SUMIF('1월'!$L$34:$L$300,'연간_항목별지출'!$B17,'1월'!$R$34:$R$300)</f>
        <v>0</v>
      </c>
      <c r="D17" s="454">
        <f>SUMIF('2월'!$L$34:$L$300,'연간_항목별지출'!$B17,'2월'!$R$34:$R$300)</f>
        <v>0</v>
      </c>
      <c r="E17" s="454">
        <f>SUMIF('3월'!$L$34:$L$300,'연간_항목별지출'!$B17,'3월'!$R$34:$R$300)</f>
        <v>0</v>
      </c>
      <c r="F17" s="454">
        <f>SUMIF('4월'!$L$34:$L$300,'연간_항목별지출'!$B17,'4월'!$R$34:$R$300)</f>
        <v>0</v>
      </c>
      <c r="G17" s="454">
        <f>SUMIF('5월'!$L$34:$L$300,'연간_항목별지출'!$B17,'5월'!$R$34:$R$300)</f>
        <v>0</v>
      </c>
      <c r="H17" s="454">
        <f>SUMIF('6월'!$L$34:$L$300,'연간_항목별지출'!$B17,'6월'!$R$34:$R$300)</f>
        <v>0</v>
      </c>
      <c r="I17" s="454">
        <f>SUMIF('7월'!$L$34:$L$300,'연간_항목별지출'!$B17,'7월'!$R$34:$R$300)</f>
        <v>0</v>
      </c>
      <c r="J17" s="454">
        <f>SUMIF('8월'!$L$34:$L$300,'연간_항목별지출'!$B17,'8월'!$R$34:$R$300)</f>
        <v>0</v>
      </c>
      <c r="K17" s="454">
        <f>SUMIF('9월'!$L$34:$L$300,'연간_항목별지출'!$B17,'9월'!$R$34:$R$300)</f>
        <v>0</v>
      </c>
      <c r="L17" s="454">
        <f>SUMIF('10월'!$L$34:$L$300,'연간_항목별지출'!$B17,'10월'!$R$34:$R$300)</f>
        <v>0</v>
      </c>
      <c r="M17" s="454">
        <f>SUMIF('11월'!$L$34:$L$300,'연간_항목별지출'!$B17,'11월'!$R$34:$R$300)</f>
        <v>0</v>
      </c>
      <c r="N17" s="454">
        <f>SUMIF('12월'!$L$34:$L$300,'연간_항목별지출'!$B17,'12월'!$R$34:$R$300)</f>
        <v>0</v>
      </c>
      <c r="O17" s="530">
        <f t="shared" si="2"/>
        <v>0</v>
      </c>
      <c r="P17" s="530">
        <f t="shared" si="3"/>
        <v>0</v>
      </c>
    </row>
    <row r="18" ht="24.75" customHeight="1">
      <c r="B18" s="531" t="s">
        <v>212</v>
      </c>
      <c r="C18" s="532">
        <f t="shared" ref="C18:O18" si="4">C4+C5</f>
        <v>0</v>
      </c>
      <c r="D18" s="532">
        <f t="shared" si="4"/>
        <v>0</v>
      </c>
      <c r="E18" s="532">
        <f t="shared" si="4"/>
        <v>0</v>
      </c>
      <c r="F18" s="532">
        <f t="shared" si="4"/>
        <v>0</v>
      </c>
      <c r="G18" s="532">
        <f t="shared" si="4"/>
        <v>0</v>
      </c>
      <c r="H18" s="532">
        <f t="shared" si="4"/>
        <v>0</v>
      </c>
      <c r="I18" s="532">
        <f t="shared" si="4"/>
        <v>0</v>
      </c>
      <c r="J18" s="532">
        <f t="shared" si="4"/>
        <v>0</v>
      </c>
      <c r="K18" s="532">
        <f t="shared" si="4"/>
        <v>0</v>
      </c>
      <c r="L18" s="532">
        <f t="shared" si="4"/>
        <v>0</v>
      </c>
      <c r="M18" s="532">
        <f t="shared" si="4"/>
        <v>0</v>
      </c>
      <c r="N18" s="533">
        <f t="shared" si="4"/>
        <v>0</v>
      </c>
      <c r="O18" s="532">
        <f t="shared" si="4"/>
        <v>0</v>
      </c>
      <c r="P18" s="534">
        <f t="shared" si="3"/>
        <v>0</v>
      </c>
    </row>
    <row r="19" ht="18.0" customHeight="1">
      <c r="B19" s="453" t="str">
        <f t="shared" ref="B19:B30" si="6">B6&amp;"율"</f>
        <v>식비율</v>
      </c>
      <c r="C19" s="535" t="str">
        <f t="shared" ref="C19:O19" si="5">IF(C6&gt;0,C6/C$5,"")</f>
        <v/>
      </c>
      <c r="D19" s="535" t="str">
        <f t="shared" si="5"/>
        <v/>
      </c>
      <c r="E19" s="535" t="str">
        <f t="shared" si="5"/>
        <v/>
      </c>
      <c r="F19" s="535" t="str">
        <f t="shared" si="5"/>
        <v/>
      </c>
      <c r="G19" s="535" t="str">
        <f t="shared" si="5"/>
        <v/>
      </c>
      <c r="H19" s="535" t="str">
        <f t="shared" si="5"/>
        <v/>
      </c>
      <c r="I19" s="535" t="str">
        <f t="shared" si="5"/>
        <v/>
      </c>
      <c r="J19" s="535" t="str">
        <f t="shared" si="5"/>
        <v/>
      </c>
      <c r="K19" s="535" t="str">
        <f t="shared" si="5"/>
        <v/>
      </c>
      <c r="L19" s="535" t="str">
        <f t="shared" si="5"/>
        <v/>
      </c>
      <c r="M19" s="535" t="str">
        <f t="shared" si="5"/>
        <v/>
      </c>
      <c r="N19" s="503" t="str">
        <f t="shared" si="5"/>
        <v/>
      </c>
      <c r="O19" s="536" t="str">
        <f t="shared" si="5"/>
        <v/>
      </c>
      <c r="P19" s="423"/>
    </row>
    <row r="20" ht="18.0" customHeight="1">
      <c r="B20" s="528" t="str">
        <f t="shared" si="6"/>
        <v>주거비율</v>
      </c>
      <c r="C20" s="535" t="str">
        <f t="shared" ref="C20:O20" si="7">IF(C7&gt;0,C7/C$5,"")</f>
        <v/>
      </c>
      <c r="D20" s="535" t="str">
        <f t="shared" si="7"/>
        <v/>
      </c>
      <c r="E20" s="535" t="str">
        <f t="shared" si="7"/>
        <v/>
      </c>
      <c r="F20" s="535" t="str">
        <f t="shared" si="7"/>
        <v/>
      </c>
      <c r="G20" s="535" t="str">
        <f t="shared" si="7"/>
        <v/>
      </c>
      <c r="H20" s="535" t="str">
        <f t="shared" si="7"/>
        <v/>
      </c>
      <c r="I20" s="535" t="str">
        <f t="shared" si="7"/>
        <v/>
      </c>
      <c r="J20" s="535" t="str">
        <f t="shared" si="7"/>
        <v/>
      </c>
      <c r="K20" s="535" t="str">
        <f t="shared" si="7"/>
        <v/>
      </c>
      <c r="L20" s="535" t="str">
        <f t="shared" si="7"/>
        <v/>
      </c>
      <c r="M20" s="535" t="str">
        <f t="shared" si="7"/>
        <v/>
      </c>
      <c r="N20" s="503" t="str">
        <f t="shared" si="7"/>
        <v/>
      </c>
      <c r="O20" s="536" t="str">
        <f t="shared" si="7"/>
        <v/>
      </c>
      <c r="P20" s="537"/>
    </row>
    <row r="21" ht="18.0" customHeight="1">
      <c r="B21" s="528" t="str">
        <f t="shared" si="6"/>
        <v>생활용품비율</v>
      </c>
      <c r="C21" s="535" t="str">
        <f t="shared" ref="C21:O21" si="8">IF(C8&gt;0,C8/C$5,"")</f>
        <v/>
      </c>
      <c r="D21" s="535" t="str">
        <f t="shared" si="8"/>
        <v/>
      </c>
      <c r="E21" s="535" t="str">
        <f t="shared" si="8"/>
        <v/>
      </c>
      <c r="F21" s="535" t="str">
        <f t="shared" si="8"/>
        <v/>
      </c>
      <c r="G21" s="535" t="str">
        <f t="shared" si="8"/>
        <v/>
      </c>
      <c r="H21" s="535" t="str">
        <f t="shared" si="8"/>
        <v/>
      </c>
      <c r="I21" s="535" t="str">
        <f t="shared" si="8"/>
        <v/>
      </c>
      <c r="J21" s="535" t="str">
        <f t="shared" si="8"/>
        <v/>
      </c>
      <c r="K21" s="535" t="str">
        <f t="shared" si="8"/>
        <v/>
      </c>
      <c r="L21" s="535" t="str">
        <f t="shared" si="8"/>
        <v/>
      </c>
      <c r="M21" s="535" t="str">
        <f t="shared" si="8"/>
        <v/>
      </c>
      <c r="N21" s="503" t="str">
        <f t="shared" si="8"/>
        <v/>
      </c>
      <c r="O21" s="536" t="str">
        <f t="shared" si="8"/>
        <v/>
      </c>
      <c r="P21" s="537"/>
    </row>
    <row r="22" ht="18.0" customHeight="1">
      <c r="B22" s="528" t="str">
        <f t="shared" si="6"/>
        <v>의류미용비율</v>
      </c>
      <c r="C22" s="535" t="str">
        <f t="shared" ref="C22:O22" si="9">IF(C9&gt;0,C9/C$5,"")</f>
        <v/>
      </c>
      <c r="D22" s="535" t="str">
        <f t="shared" si="9"/>
        <v/>
      </c>
      <c r="E22" s="535" t="str">
        <f t="shared" si="9"/>
        <v/>
      </c>
      <c r="F22" s="535" t="str">
        <f t="shared" si="9"/>
        <v/>
      </c>
      <c r="G22" s="535" t="str">
        <f t="shared" si="9"/>
        <v/>
      </c>
      <c r="H22" s="535" t="str">
        <f t="shared" si="9"/>
        <v/>
      </c>
      <c r="I22" s="535" t="str">
        <f t="shared" si="9"/>
        <v/>
      </c>
      <c r="J22" s="535" t="str">
        <f t="shared" si="9"/>
        <v/>
      </c>
      <c r="K22" s="535" t="str">
        <f t="shared" si="9"/>
        <v/>
      </c>
      <c r="L22" s="535" t="str">
        <f t="shared" si="9"/>
        <v/>
      </c>
      <c r="M22" s="535" t="str">
        <f t="shared" si="9"/>
        <v/>
      </c>
      <c r="N22" s="503" t="str">
        <f t="shared" si="9"/>
        <v/>
      </c>
      <c r="O22" s="536" t="str">
        <f t="shared" si="9"/>
        <v/>
      </c>
      <c r="P22" s="537"/>
    </row>
    <row r="23" ht="18.0" customHeight="1">
      <c r="B23" s="528" t="str">
        <f t="shared" si="6"/>
        <v>교육비율</v>
      </c>
      <c r="C23" s="535" t="str">
        <f t="shared" ref="C23:O23" si="10">IF(C10&gt;0,C10/C$5,"")</f>
        <v/>
      </c>
      <c r="D23" s="535" t="str">
        <f t="shared" si="10"/>
        <v/>
      </c>
      <c r="E23" s="535" t="str">
        <f t="shared" si="10"/>
        <v/>
      </c>
      <c r="F23" s="535" t="str">
        <f t="shared" si="10"/>
        <v/>
      </c>
      <c r="G23" s="535" t="str">
        <f t="shared" si="10"/>
        <v/>
      </c>
      <c r="H23" s="535" t="str">
        <f t="shared" si="10"/>
        <v/>
      </c>
      <c r="I23" s="535" t="str">
        <f t="shared" si="10"/>
        <v/>
      </c>
      <c r="J23" s="535" t="str">
        <f t="shared" si="10"/>
        <v/>
      </c>
      <c r="K23" s="535" t="str">
        <f t="shared" si="10"/>
        <v/>
      </c>
      <c r="L23" s="535" t="str">
        <f t="shared" si="10"/>
        <v/>
      </c>
      <c r="M23" s="535" t="str">
        <f t="shared" si="10"/>
        <v/>
      </c>
      <c r="N23" s="503" t="str">
        <f t="shared" si="10"/>
        <v/>
      </c>
      <c r="O23" s="536" t="str">
        <f t="shared" si="10"/>
        <v/>
      </c>
      <c r="P23" s="537"/>
    </row>
    <row r="24" ht="18.0" customHeight="1">
      <c r="B24" s="528" t="str">
        <f t="shared" si="6"/>
        <v>구독료율</v>
      </c>
      <c r="C24" s="535" t="str">
        <f t="shared" ref="C24:O24" si="11">IF(C11&gt;0,C11/C$5,"")</f>
        <v/>
      </c>
      <c r="D24" s="535" t="str">
        <f t="shared" si="11"/>
        <v/>
      </c>
      <c r="E24" s="535" t="str">
        <f t="shared" si="11"/>
        <v/>
      </c>
      <c r="F24" s="535" t="str">
        <f t="shared" si="11"/>
        <v/>
      </c>
      <c r="G24" s="535" t="str">
        <f t="shared" si="11"/>
        <v/>
      </c>
      <c r="H24" s="535" t="str">
        <f t="shared" si="11"/>
        <v/>
      </c>
      <c r="I24" s="535" t="str">
        <f t="shared" si="11"/>
        <v/>
      </c>
      <c r="J24" s="535" t="str">
        <f t="shared" si="11"/>
        <v/>
      </c>
      <c r="K24" s="535" t="str">
        <f t="shared" si="11"/>
        <v/>
      </c>
      <c r="L24" s="535" t="str">
        <f t="shared" si="11"/>
        <v/>
      </c>
      <c r="M24" s="535" t="str">
        <f t="shared" si="11"/>
        <v/>
      </c>
      <c r="N24" s="503" t="str">
        <f t="shared" si="11"/>
        <v/>
      </c>
      <c r="O24" s="536" t="str">
        <f t="shared" si="11"/>
        <v/>
      </c>
      <c r="P24" s="537"/>
    </row>
    <row r="25" ht="18.0" customHeight="1">
      <c r="B25" s="528" t="str">
        <f t="shared" si="6"/>
        <v>의료보험비율</v>
      </c>
      <c r="C25" s="535" t="str">
        <f t="shared" ref="C25:O25" si="12">IF(C12&gt;0,C12/C$5,"")</f>
        <v/>
      </c>
      <c r="D25" s="535" t="str">
        <f t="shared" si="12"/>
        <v/>
      </c>
      <c r="E25" s="535" t="str">
        <f t="shared" si="12"/>
        <v/>
      </c>
      <c r="F25" s="535" t="str">
        <f t="shared" si="12"/>
        <v/>
      </c>
      <c r="G25" s="535" t="str">
        <f t="shared" si="12"/>
        <v/>
      </c>
      <c r="H25" s="535" t="str">
        <f t="shared" si="12"/>
        <v/>
      </c>
      <c r="I25" s="535" t="str">
        <f t="shared" si="12"/>
        <v/>
      </c>
      <c r="J25" s="535" t="str">
        <f t="shared" si="12"/>
        <v/>
      </c>
      <c r="K25" s="535" t="str">
        <f t="shared" si="12"/>
        <v/>
      </c>
      <c r="L25" s="535" t="str">
        <f t="shared" si="12"/>
        <v/>
      </c>
      <c r="M25" s="535" t="str">
        <f t="shared" si="12"/>
        <v/>
      </c>
      <c r="N25" s="503" t="str">
        <f t="shared" si="12"/>
        <v/>
      </c>
      <c r="O25" s="536" t="str">
        <f t="shared" si="12"/>
        <v/>
      </c>
      <c r="P25" s="537"/>
    </row>
    <row r="26" ht="18.0" customHeight="1">
      <c r="B26" s="528" t="str">
        <f t="shared" si="6"/>
        <v>유류교통비율</v>
      </c>
      <c r="C26" s="535" t="str">
        <f t="shared" ref="C26:O26" si="13">IF(C13&gt;0,C13/C$5,"")</f>
        <v/>
      </c>
      <c r="D26" s="535" t="str">
        <f t="shared" si="13"/>
        <v/>
      </c>
      <c r="E26" s="535" t="str">
        <f t="shared" si="13"/>
        <v/>
      </c>
      <c r="F26" s="535" t="str">
        <f t="shared" si="13"/>
        <v/>
      </c>
      <c r="G26" s="535" t="str">
        <f t="shared" si="13"/>
        <v/>
      </c>
      <c r="H26" s="535" t="str">
        <f t="shared" si="13"/>
        <v/>
      </c>
      <c r="I26" s="535" t="str">
        <f t="shared" si="13"/>
        <v/>
      </c>
      <c r="J26" s="535" t="str">
        <f t="shared" si="13"/>
        <v/>
      </c>
      <c r="K26" s="535" t="str">
        <f t="shared" si="13"/>
        <v/>
      </c>
      <c r="L26" s="535" t="str">
        <f t="shared" si="13"/>
        <v/>
      </c>
      <c r="M26" s="535" t="str">
        <f t="shared" si="13"/>
        <v/>
      </c>
      <c r="N26" s="503" t="str">
        <f t="shared" si="13"/>
        <v/>
      </c>
      <c r="O26" s="536" t="str">
        <f t="shared" si="13"/>
        <v/>
      </c>
      <c r="P26" s="537"/>
    </row>
    <row r="27" ht="18.0" customHeight="1">
      <c r="B27" s="528" t="str">
        <f t="shared" si="6"/>
        <v>통신비율</v>
      </c>
      <c r="C27" s="535" t="str">
        <f t="shared" ref="C27:O27" si="14">IF(C14&gt;0,C14/C$5,"")</f>
        <v/>
      </c>
      <c r="D27" s="535" t="str">
        <f t="shared" si="14"/>
        <v/>
      </c>
      <c r="E27" s="535" t="str">
        <f t="shared" si="14"/>
        <v/>
      </c>
      <c r="F27" s="535" t="str">
        <f t="shared" si="14"/>
        <v/>
      </c>
      <c r="G27" s="535" t="str">
        <f t="shared" si="14"/>
        <v/>
      </c>
      <c r="H27" s="535" t="str">
        <f t="shared" si="14"/>
        <v/>
      </c>
      <c r="I27" s="535" t="str">
        <f t="shared" si="14"/>
        <v/>
      </c>
      <c r="J27" s="535" t="str">
        <f t="shared" si="14"/>
        <v/>
      </c>
      <c r="K27" s="535" t="str">
        <f t="shared" si="14"/>
        <v/>
      </c>
      <c r="L27" s="535" t="str">
        <f t="shared" si="14"/>
        <v/>
      </c>
      <c r="M27" s="535" t="str">
        <f t="shared" si="14"/>
        <v/>
      </c>
      <c r="N27" s="503" t="str">
        <f t="shared" si="14"/>
        <v/>
      </c>
      <c r="O27" s="536" t="str">
        <f t="shared" si="14"/>
        <v/>
      </c>
      <c r="P27" s="537"/>
    </row>
    <row r="28" ht="18.0" customHeight="1">
      <c r="B28" s="528" t="str">
        <f t="shared" si="6"/>
        <v>경조사회비율</v>
      </c>
      <c r="C28" s="535" t="str">
        <f t="shared" ref="C28:O28" si="15">IF(C15&gt;0,C15/C$5,"")</f>
        <v/>
      </c>
      <c r="D28" s="535" t="str">
        <f t="shared" si="15"/>
        <v/>
      </c>
      <c r="E28" s="535" t="str">
        <f t="shared" si="15"/>
        <v/>
      </c>
      <c r="F28" s="535" t="str">
        <f t="shared" si="15"/>
        <v/>
      </c>
      <c r="G28" s="535" t="str">
        <f t="shared" si="15"/>
        <v/>
      </c>
      <c r="H28" s="535" t="str">
        <f t="shared" si="15"/>
        <v/>
      </c>
      <c r="I28" s="535" t="str">
        <f t="shared" si="15"/>
        <v/>
      </c>
      <c r="J28" s="535" t="str">
        <f t="shared" si="15"/>
        <v/>
      </c>
      <c r="K28" s="535" t="str">
        <f t="shared" si="15"/>
        <v/>
      </c>
      <c r="L28" s="535" t="str">
        <f t="shared" si="15"/>
        <v/>
      </c>
      <c r="M28" s="535" t="str">
        <f t="shared" si="15"/>
        <v/>
      </c>
      <c r="N28" s="503" t="str">
        <f t="shared" si="15"/>
        <v/>
      </c>
      <c r="O28" s="536" t="str">
        <f t="shared" si="15"/>
        <v/>
      </c>
      <c r="P28" s="537"/>
    </row>
    <row r="29" ht="18.0" customHeight="1">
      <c r="B29" s="528" t="str">
        <f t="shared" si="6"/>
        <v>용돈율</v>
      </c>
      <c r="C29" s="535" t="str">
        <f t="shared" ref="C29:O29" si="16">IF(C16&gt;0,C16/C$5,"")</f>
        <v/>
      </c>
      <c r="D29" s="535" t="str">
        <f t="shared" si="16"/>
        <v/>
      </c>
      <c r="E29" s="535" t="str">
        <f t="shared" si="16"/>
        <v/>
      </c>
      <c r="F29" s="535" t="str">
        <f t="shared" si="16"/>
        <v/>
      </c>
      <c r="G29" s="535" t="str">
        <f t="shared" si="16"/>
        <v/>
      </c>
      <c r="H29" s="535" t="str">
        <f t="shared" si="16"/>
        <v/>
      </c>
      <c r="I29" s="535" t="str">
        <f t="shared" si="16"/>
        <v/>
      </c>
      <c r="J29" s="535" t="str">
        <f t="shared" si="16"/>
        <v/>
      </c>
      <c r="K29" s="535" t="str">
        <f t="shared" si="16"/>
        <v/>
      </c>
      <c r="L29" s="535" t="str">
        <f t="shared" si="16"/>
        <v/>
      </c>
      <c r="M29" s="535" t="str">
        <f t="shared" si="16"/>
        <v/>
      </c>
      <c r="N29" s="503" t="str">
        <f t="shared" si="16"/>
        <v/>
      </c>
      <c r="O29" s="536" t="str">
        <f t="shared" si="16"/>
        <v/>
      </c>
      <c r="P29" s="538"/>
    </row>
    <row r="30" ht="18.0" customHeight="1">
      <c r="B30" s="82" t="str">
        <f t="shared" si="6"/>
        <v>추가항목율</v>
      </c>
      <c r="C30" s="535" t="str">
        <f t="shared" ref="C30:O30" si="17">IF(C17&gt;0,C17/C$5,"")</f>
        <v/>
      </c>
      <c r="D30" s="535" t="str">
        <f t="shared" si="17"/>
        <v/>
      </c>
      <c r="E30" s="535" t="str">
        <f t="shared" si="17"/>
        <v/>
      </c>
      <c r="F30" s="535" t="str">
        <f t="shared" si="17"/>
        <v/>
      </c>
      <c r="G30" s="535" t="str">
        <f t="shared" si="17"/>
        <v/>
      </c>
      <c r="H30" s="535" t="str">
        <f t="shared" si="17"/>
        <v/>
      </c>
      <c r="I30" s="535" t="str">
        <f t="shared" si="17"/>
        <v/>
      </c>
      <c r="J30" s="535" t="str">
        <f t="shared" si="17"/>
        <v/>
      </c>
      <c r="K30" s="535" t="str">
        <f t="shared" si="17"/>
        <v/>
      </c>
      <c r="L30" s="535" t="str">
        <f t="shared" si="17"/>
        <v/>
      </c>
      <c r="M30" s="535" t="str">
        <f t="shared" si="17"/>
        <v/>
      </c>
      <c r="N30" s="503" t="str">
        <f t="shared" si="17"/>
        <v/>
      </c>
      <c r="O30" s="536" t="str">
        <f t="shared" si="17"/>
        <v/>
      </c>
      <c r="P30" s="538"/>
    </row>
    <row r="31" ht="24.75" customHeight="1">
      <c r="B31" s="513" t="s">
        <v>11</v>
      </c>
      <c r="C31" s="539">
        <f t="shared" ref="C31:O31" si="18">SUM(C19:C30)</f>
        <v>0</v>
      </c>
      <c r="D31" s="539">
        <f t="shared" si="18"/>
        <v>0</v>
      </c>
      <c r="E31" s="539">
        <f t="shared" si="18"/>
        <v>0</v>
      </c>
      <c r="F31" s="539">
        <f t="shared" si="18"/>
        <v>0</v>
      </c>
      <c r="G31" s="539">
        <f t="shared" si="18"/>
        <v>0</v>
      </c>
      <c r="H31" s="539">
        <f t="shared" si="18"/>
        <v>0</v>
      </c>
      <c r="I31" s="539">
        <f t="shared" si="18"/>
        <v>0</v>
      </c>
      <c r="J31" s="539">
        <f t="shared" si="18"/>
        <v>0</v>
      </c>
      <c r="K31" s="539">
        <f t="shared" si="18"/>
        <v>0</v>
      </c>
      <c r="L31" s="539">
        <f t="shared" si="18"/>
        <v>0</v>
      </c>
      <c r="M31" s="539">
        <f t="shared" si="18"/>
        <v>0</v>
      </c>
      <c r="N31" s="479">
        <f t="shared" si="18"/>
        <v>0</v>
      </c>
      <c r="O31" s="540">
        <f t="shared" si="18"/>
        <v>0</v>
      </c>
      <c r="P31" s="525"/>
    </row>
    <row r="32" ht="16.5" customHeight="1"/>
    <row r="33" ht="16.5" customHeight="1">
      <c r="B33" s="517"/>
    </row>
    <row r="34" ht="16.5" customHeight="1">
      <c r="B34" s="518"/>
      <c r="C34" s="518"/>
      <c r="D34" s="518"/>
      <c r="E34" s="518"/>
      <c r="F34" s="518"/>
      <c r="G34" s="518"/>
      <c r="H34" s="518"/>
      <c r="I34" s="518"/>
      <c r="J34" s="518"/>
      <c r="K34" s="518"/>
      <c r="L34" s="518"/>
      <c r="M34" s="518"/>
      <c r="N34" s="518"/>
      <c r="O34" s="519"/>
      <c r="P34" s="519"/>
    </row>
    <row r="35" ht="16.5" customHeight="1">
      <c r="B35" s="518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1"/>
      <c r="P35" s="521"/>
    </row>
    <row r="36" ht="16.5" customHeight="1">
      <c r="B36" s="518"/>
      <c r="C36" s="520"/>
      <c r="D36" s="520"/>
      <c r="E36" s="520"/>
      <c r="F36" s="520"/>
      <c r="G36" s="520"/>
      <c r="H36" s="520"/>
      <c r="I36" s="520"/>
      <c r="J36" s="520"/>
      <c r="K36" s="520"/>
      <c r="L36" s="520"/>
      <c r="M36" s="520"/>
      <c r="N36" s="520"/>
      <c r="O36" s="521"/>
      <c r="P36" s="521"/>
    </row>
    <row r="37" ht="16.5" customHeight="1">
      <c r="B37" s="518"/>
      <c r="C37" s="520"/>
      <c r="D37" s="520"/>
      <c r="E37" s="520"/>
      <c r="F37" s="520"/>
      <c r="G37" s="520"/>
      <c r="H37" s="520"/>
      <c r="I37" s="520"/>
      <c r="J37" s="520"/>
      <c r="K37" s="520"/>
      <c r="L37" s="520"/>
      <c r="M37" s="520"/>
      <c r="N37" s="520"/>
      <c r="O37" s="521"/>
      <c r="P37" s="521"/>
    </row>
    <row r="38" ht="16.5" customHeight="1">
      <c r="B38" s="518"/>
      <c r="C38" s="520"/>
      <c r="D38" s="520"/>
      <c r="E38" s="520"/>
      <c r="F38" s="520"/>
      <c r="G38" s="520"/>
      <c r="H38" s="520"/>
      <c r="I38" s="520"/>
      <c r="J38" s="520"/>
      <c r="K38" s="520"/>
      <c r="L38" s="520"/>
      <c r="M38" s="520"/>
      <c r="N38" s="520"/>
      <c r="O38" s="521"/>
      <c r="P38" s="521"/>
    </row>
    <row r="39" ht="16.5" customHeight="1">
      <c r="B39" s="518"/>
      <c r="C39" s="520"/>
      <c r="D39" s="520"/>
      <c r="E39" s="520"/>
      <c r="F39" s="520"/>
      <c r="G39" s="520"/>
      <c r="H39" s="520"/>
      <c r="I39" s="520"/>
      <c r="J39" s="520"/>
      <c r="K39" s="520"/>
      <c r="L39" s="520"/>
      <c r="M39" s="520"/>
      <c r="N39" s="520"/>
      <c r="O39" s="521"/>
      <c r="P39" s="521"/>
    </row>
    <row r="40" ht="16.5" customHeight="1">
      <c r="B40" s="518"/>
      <c r="C40" s="520"/>
      <c r="D40" s="520"/>
      <c r="E40" s="520"/>
      <c r="F40" s="520"/>
      <c r="G40" s="520"/>
      <c r="H40" s="520"/>
      <c r="I40" s="520"/>
      <c r="J40" s="520"/>
      <c r="K40" s="520"/>
      <c r="L40" s="520"/>
      <c r="M40" s="520"/>
      <c r="N40" s="520"/>
      <c r="O40" s="521"/>
      <c r="P40" s="521"/>
    </row>
    <row r="41" ht="16.5" customHeight="1">
      <c r="B41" s="518"/>
      <c r="C41" s="520"/>
      <c r="D41" s="520"/>
      <c r="E41" s="520"/>
      <c r="F41" s="520"/>
      <c r="G41" s="520"/>
      <c r="H41" s="520"/>
      <c r="I41" s="520"/>
      <c r="J41" s="520"/>
      <c r="K41" s="520"/>
      <c r="L41" s="520"/>
      <c r="M41" s="520"/>
      <c r="N41" s="520"/>
      <c r="O41" s="521"/>
      <c r="P41" s="521"/>
    </row>
    <row r="42" ht="16.5" customHeight="1">
      <c r="B42" s="518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1"/>
      <c r="P42" s="521"/>
    </row>
    <row r="43" ht="16.5" customHeight="1">
      <c r="B43" s="518"/>
      <c r="C43" s="520"/>
      <c r="D43" s="520"/>
      <c r="E43" s="520"/>
      <c r="F43" s="520"/>
      <c r="G43" s="520"/>
      <c r="H43" s="520"/>
      <c r="I43" s="520"/>
      <c r="J43" s="520"/>
      <c r="K43" s="520"/>
      <c r="L43" s="520"/>
      <c r="M43" s="520"/>
      <c r="N43" s="520"/>
      <c r="O43" s="521"/>
      <c r="P43" s="521"/>
    </row>
    <row r="44" ht="16.5" customHeight="1">
      <c r="B44" s="518"/>
      <c r="C44" s="520"/>
      <c r="D44" s="520"/>
      <c r="E44" s="520"/>
      <c r="F44" s="520"/>
      <c r="G44" s="520"/>
      <c r="H44" s="520"/>
      <c r="I44" s="520"/>
      <c r="J44" s="520"/>
      <c r="K44" s="520"/>
      <c r="L44" s="520"/>
      <c r="M44" s="520"/>
      <c r="N44" s="520"/>
      <c r="O44" s="521"/>
      <c r="P44" s="521"/>
    </row>
    <row r="45" ht="16.5" customHeight="1">
      <c r="B45" s="518"/>
      <c r="C45" s="520"/>
      <c r="D45" s="520"/>
      <c r="E45" s="520"/>
      <c r="F45" s="520"/>
      <c r="G45" s="520"/>
      <c r="H45" s="520"/>
      <c r="I45" s="520"/>
      <c r="J45" s="520"/>
      <c r="K45" s="520"/>
      <c r="L45" s="520"/>
      <c r="M45" s="520"/>
      <c r="N45" s="520"/>
      <c r="O45" s="521"/>
      <c r="P45" s="521"/>
    </row>
    <row r="46" ht="16.5" customHeight="1">
      <c r="B46" s="518"/>
      <c r="C46" s="520"/>
      <c r="D46" s="520"/>
      <c r="E46" s="520"/>
      <c r="F46" s="520"/>
      <c r="G46" s="520"/>
      <c r="H46" s="520"/>
      <c r="I46" s="520"/>
      <c r="J46" s="520"/>
      <c r="K46" s="520"/>
      <c r="L46" s="520"/>
      <c r="M46" s="520"/>
      <c r="N46" s="520"/>
      <c r="O46" s="521"/>
      <c r="P46" s="521"/>
    </row>
    <row r="47" ht="16.5" customHeight="1">
      <c r="B47" s="518"/>
      <c r="C47" s="520"/>
      <c r="D47" s="520"/>
      <c r="E47" s="520"/>
      <c r="F47" s="520"/>
      <c r="G47" s="520"/>
      <c r="H47" s="520"/>
      <c r="I47" s="520"/>
      <c r="J47" s="520"/>
      <c r="K47" s="520"/>
      <c r="L47" s="520"/>
      <c r="M47" s="520"/>
      <c r="N47" s="520"/>
      <c r="O47" s="521"/>
      <c r="P47" s="521"/>
    </row>
    <row r="48" ht="16.5" customHeight="1">
      <c r="B48" s="518"/>
      <c r="C48" s="520"/>
      <c r="D48" s="520"/>
      <c r="E48" s="520"/>
      <c r="F48" s="520"/>
      <c r="G48" s="520"/>
      <c r="H48" s="520"/>
      <c r="I48" s="520"/>
      <c r="J48" s="520"/>
      <c r="K48" s="520"/>
      <c r="L48" s="520"/>
      <c r="M48" s="520"/>
      <c r="N48" s="520"/>
      <c r="O48" s="521"/>
      <c r="P48" s="521"/>
    </row>
    <row r="49" ht="16.5" customHeight="1">
      <c r="B49" s="519"/>
      <c r="C49" s="521"/>
      <c r="D49" s="521"/>
      <c r="E49" s="521"/>
      <c r="F49" s="521"/>
      <c r="G49" s="521"/>
      <c r="H49" s="521"/>
      <c r="I49" s="521"/>
      <c r="J49" s="521"/>
      <c r="K49" s="521"/>
      <c r="L49" s="521"/>
      <c r="M49" s="521"/>
      <c r="N49" s="521"/>
      <c r="O49" s="521"/>
      <c r="P49" s="522"/>
    </row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57"/>
    <col customWidth="1" min="2" max="2" width="12.57"/>
    <col customWidth="1" min="3" max="18" width="10.57"/>
    <col customWidth="1" min="19" max="19" width="4.57"/>
    <col customWidth="1" min="20" max="26" width="8.71"/>
  </cols>
  <sheetData>
    <row r="1" ht="40.5" customHeight="1">
      <c r="A1" s="1"/>
      <c r="B1" s="400" t="s">
        <v>237</v>
      </c>
      <c r="C1" s="144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41"/>
      <c r="S1" s="1"/>
    </row>
    <row r="2" ht="16.5" customHeight="1">
      <c r="R2" s="542"/>
    </row>
    <row r="3" ht="30.0" customHeight="1">
      <c r="B3" s="543"/>
      <c r="C3" s="544"/>
      <c r="D3" s="402" t="s">
        <v>26</v>
      </c>
      <c r="E3" s="403" t="s">
        <v>27</v>
      </c>
      <c r="F3" s="403" t="s">
        <v>28</v>
      </c>
      <c r="G3" s="403" t="s">
        <v>29</v>
      </c>
      <c r="H3" s="403" t="s">
        <v>30</v>
      </c>
      <c r="I3" s="403" t="s">
        <v>31</v>
      </c>
      <c r="J3" s="403" t="s">
        <v>32</v>
      </c>
      <c r="K3" s="403" t="s">
        <v>33</v>
      </c>
      <c r="L3" s="403" t="s">
        <v>34</v>
      </c>
      <c r="M3" s="403" t="s">
        <v>35</v>
      </c>
      <c r="N3" s="403" t="s">
        <v>36</v>
      </c>
      <c r="O3" s="404" t="s">
        <v>37</v>
      </c>
      <c r="P3" s="406" t="s">
        <v>11</v>
      </c>
      <c r="Q3" s="406" t="s">
        <v>12</v>
      </c>
      <c r="R3" s="406" t="s">
        <v>238</v>
      </c>
    </row>
    <row r="4" ht="24.75" customHeight="1">
      <c r="B4" s="545" t="s">
        <v>212</v>
      </c>
      <c r="C4" s="544"/>
      <c r="D4" s="532">
        <f t="shared" ref="D4:O4" si="1">D5+D21</f>
        <v>0</v>
      </c>
      <c r="E4" s="532">
        <f t="shared" si="1"/>
        <v>0</v>
      </c>
      <c r="F4" s="532">
        <f t="shared" si="1"/>
        <v>0</v>
      </c>
      <c r="G4" s="532">
        <f t="shared" si="1"/>
        <v>0</v>
      </c>
      <c r="H4" s="532">
        <f t="shared" si="1"/>
        <v>0</v>
      </c>
      <c r="I4" s="532">
        <f t="shared" si="1"/>
        <v>0</v>
      </c>
      <c r="J4" s="532">
        <f t="shared" si="1"/>
        <v>0</v>
      </c>
      <c r="K4" s="532">
        <f t="shared" si="1"/>
        <v>0</v>
      </c>
      <c r="L4" s="532">
        <f t="shared" si="1"/>
        <v>0</v>
      </c>
      <c r="M4" s="532">
        <f t="shared" si="1"/>
        <v>0</v>
      </c>
      <c r="N4" s="532">
        <f t="shared" si="1"/>
        <v>0</v>
      </c>
      <c r="O4" s="532">
        <f t="shared" si="1"/>
        <v>0</v>
      </c>
      <c r="P4" s="525">
        <f t="shared" ref="P4:P201" si="3">SUM(D4:O4)</f>
        <v>0</v>
      </c>
      <c r="Q4" s="534">
        <f t="shared" ref="Q4:Q201" si="4">P4/12</f>
        <v>0</v>
      </c>
      <c r="R4" s="546" t="str">
        <f>IF(P4&gt;0,$R$5+$R$21,)</f>
        <v/>
      </c>
    </row>
    <row r="5" ht="24.75" customHeight="1">
      <c r="A5" s="547"/>
      <c r="B5" s="548" t="s">
        <v>239</v>
      </c>
      <c r="C5" s="544"/>
      <c r="D5" s="524">
        <f t="shared" ref="D5:O5" si="2">SUM(D6:D20)</f>
        <v>0</v>
      </c>
      <c r="E5" s="524">
        <f t="shared" si="2"/>
        <v>0</v>
      </c>
      <c r="F5" s="524">
        <f t="shared" si="2"/>
        <v>0</v>
      </c>
      <c r="G5" s="524">
        <f t="shared" si="2"/>
        <v>0</v>
      </c>
      <c r="H5" s="524">
        <f t="shared" si="2"/>
        <v>0</v>
      </c>
      <c r="I5" s="524">
        <f t="shared" si="2"/>
        <v>0</v>
      </c>
      <c r="J5" s="524">
        <f t="shared" si="2"/>
        <v>0</v>
      </c>
      <c r="K5" s="524">
        <f t="shared" si="2"/>
        <v>0</v>
      </c>
      <c r="L5" s="524">
        <f t="shared" si="2"/>
        <v>0</v>
      </c>
      <c r="M5" s="524">
        <f t="shared" si="2"/>
        <v>0</v>
      </c>
      <c r="N5" s="524">
        <f t="shared" si="2"/>
        <v>0</v>
      </c>
      <c r="O5" s="524">
        <f t="shared" si="2"/>
        <v>0</v>
      </c>
      <c r="P5" s="525">
        <f t="shared" si="3"/>
        <v>0</v>
      </c>
      <c r="Q5" s="525">
        <f t="shared" si="4"/>
        <v>0</v>
      </c>
      <c r="R5" s="546" t="str">
        <f>IF(P5&gt;0,P5/$P$4,"")</f>
        <v/>
      </c>
      <c r="S5" s="547"/>
      <c r="T5" s="547"/>
      <c r="U5" s="547"/>
      <c r="V5" s="547"/>
      <c r="W5" s="547"/>
      <c r="X5" s="547"/>
      <c r="Y5" s="547"/>
      <c r="Z5" s="547"/>
    </row>
    <row r="6" ht="18.0" customHeight="1">
      <c r="B6" s="549" t="str">
        <f>IF('항목'!D4="","",'항목'!D4)</f>
        <v>적금</v>
      </c>
      <c r="C6" s="550"/>
      <c r="D6" s="454">
        <f>SUMIF('1월'!$M$34:$M$300,'연간_세부항목별지출'!$B6,'1월'!$R$34:$R$300)</f>
        <v>0</v>
      </c>
      <c r="E6" s="454">
        <f>SUMIF('2월'!$M$34:$M$300,'연간_세부항목별지출'!$B6,'2월'!$R$34:$R$300)</f>
        <v>0</v>
      </c>
      <c r="F6" s="454">
        <f>SUMIF('3월'!$M$34:$M$300,'연간_세부항목별지출'!$B6,'3월'!$R$34:$R$300)</f>
        <v>0</v>
      </c>
      <c r="G6" s="454">
        <f>SUMIF('4월'!$M$34:$M$300,'연간_세부항목별지출'!$B6,'4월'!$R$34:$R$300)</f>
        <v>0</v>
      </c>
      <c r="H6" s="454">
        <f>SUMIF('5월'!$M$34:$M$300,'연간_세부항목별지출'!$B6,'5월'!$R$34:$R$300)</f>
        <v>0</v>
      </c>
      <c r="I6" s="454">
        <f>SUMIF('6월'!$M$34:$M$300,'연간_세부항목별지출'!$B6,'6월'!$R$34:$R$300)</f>
        <v>0</v>
      </c>
      <c r="J6" s="454">
        <f>SUMIF('7월'!$M$34:$M$300,'연간_세부항목별지출'!$B6,'7월'!$R$34:$R$300)</f>
        <v>0</v>
      </c>
      <c r="K6" s="454">
        <f>SUMIF('8월'!$M$34:$M$300,'연간_세부항목별지출'!$B6,'8월'!$R$34:$R$300)</f>
        <v>0</v>
      </c>
      <c r="L6" s="454">
        <f>SUMIF('9월'!$M$34:$M$300,'연간_세부항목별지출'!$B6,'9월'!$R$34:$R$300)</f>
        <v>0</v>
      </c>
      <c r="M6" s="454">
        <f>SUMIF('10월'!$M$34:$M$300,'연간_세부항목별지출'!$B6,'10월'!$R$34:$R$300)</f>
        <v>0</v>
      </c>
      <c r="N6" s="454">
        <f>SUMIF('11월'!$M$34:$M$300,'연간_세부항목별지출'!$B6,'11월'!$R$34:$R$300)</f>
        <v>0</v>
      </c>
      <c r="O6" s="454">
        <f>SUMIF('12월'!$M$34:$M$300,'연간_세부항목별지출'!$B6,'12월'!$R$34:$R$300)</f>
        <v>0</v>
      </c>
      <c r="P6" s="423">
        <f t="shared" si="3"/>
        <v>0</v>
      </c>
      <c r="Q6" s="423">
        <f t="shared" si="4"/>
        <v>0</v>
      </c>
      <c r="R6" s="551" t="str">
        <f t="shared" ref="R6:R20" si="5">IF(P6&gt;0,P6/$P$5,"")</f>
        <v/>
      </c>
    </row>
    <row r="7" ht="18.0" customHeight="1">
      <c r="B7" s="552" t="str">
        <f>IF('항목'!D5="","",'항목'!D5)</f>
        <v>주택청약(은지 + 승재)</v>
      </c>
      <c r="C7" s="553"/>
      <c r="D7" s="454">
        <f>SUMIF('1월'!$M$34:$M$300,'연간_세부항목별지출'!$B7,'1월'!$R$34:$R$300)</f>
        <v>0</v>
      </c>
      <c r="E7" s="454">
        <f>SUMIF('2월'!$M$34:$M$300,'연간_세부항목별지출'!$B7,'2월'!$R$34:$R$300)</f>
        <v>0</v>
      </c>
      <c r="F7" s="454">
        <f>SUMIF('3월'!$M$34:$M$300,'연간_세부항목별지출'!$B7,'3월'!$R$34:$R$300)</f>
        <v>0</v>
      </c>
      <c r="G7" s="454">
        <f>SUMIF('4월'!$M$34:$M$300,'연간_세부항목별지출'!$B7,'4월'!$R$34:$R$300)</f>
        <v>0</v>
      </c>
      <c r="H7" s="454">
        <f>SUMIF('5월'!$M$34:$M$300,'연간_세부항목별지출'!$B7,'5월'!$R$34:$R$300)</f>
        <v>0</v>
      </c>
      <c r="I7" s="454">
        <f>SUMIF('6월'!$M$34:$M$300,'연간_세부항목별지출'!$B7,'6월'!$R$34:$R$300)</f>
        <v>0</v>
      </c>
      <c r="J7" s="454">
        <f>SUMIF('7월'!$M$34:$M$300,'연간_세부항목별지출'!$B7,'7월'!$R$34:$R$300)</f>
        <v>0</v>
      </c>
      <c r="K7" s="454">
        <f>SUMIF('8월'!$M$34:$M$300,'연간_세부항목별지출'!$B7,'8월'!$R$34:$R$300)</f>
        <v>0</v>
      </c>
      <c r="L7" s="454">
        <f>SUMIF('9월'!$M$34:$M$300,'연간_세부항목별지출'!$B7,'9월'!$R$34:$R$300)</f>
        <v>0</v>
      </c>
      <c r="M7" s="454">
        <f>SUMIF('10월'!$M$34:$M$300,'연간_세부항목별지출'!$B7,'10월'!$R$34:$R$300)</f>
        <v>0</v>
      </c>
      <c r="N7" s="454">
        <f>SUMIF('11월'!$M$34:$M$300,'연간_세부항목별지출'!$B7,'11월'!$R$34:$R$300)</f>
        <v>0</v>
      </c>
      <c r="O7" s="454">
        <f>SUMIF('12월'!$M$34:$M$300,'연간_세부항목별지출'!$B7,'12월'!$R$34:$R$300)</f>
        <v>0</v>
      </c>
      <c r="P7" s="423">
        <f t="shared" si="3"/>
        <v>0</v>
      </c>
      <c r="Q7" s="423">
        <f t="shared" si="4"/>
        <v>0</v>
      </c>
      <c r="R7" s="554" t="str">
        <f t="shared" si="5"/>
        <v/>
      </c>
    </row>
    <row r="8" ht="18.0" customHeight="1">
      <c r="B8" s="552" t="str">
        <f>IF('항목'!D6="","",'항목'!D6)</f>
        <v>IRP(승재)</v>
      </c>
      <c r="C8" s="553"/>
      <c r="D8" s="454">
        <f>SUMIF('1월'!$M$34:$M$300,'연간_세부항목별지출'!$B8,'1월'!$R$34:$R$300)</f>
        <v>0</v>
      </c>
      <c r="E8" s="454">
        <f>SUMIF('2월'!$M$34:$M$300,'연간_세부항목별지출'!$B8,'2월'!$R$34:$R$300)</f>
        <v>0</v>
      </c>
      <c r="F8" s="454">
        <f>SUMIF('3월'!$M$34:$M$300,'연간_세부항목별지출'!$B8,'3월'!$R$34:$R$300)</f>
        <v>0</v>
      </c>
      <c r="G8" s="454">
        <f>SUMIF('4월'!$M$34:$M$300,'연간_세부항목별지출'!$B8,'4월'!$R$34:$R$300)</f>
        <v>0</v>
      </c>
      <c r="H8" s="454">
        <f>SUMIF('5월'!$M$34:$M$300,'연간_세부항목별지출'!$B8,'5월'!$R$34:$R$300)</f>
        <v>0</v>
      </c>
      <c r="I8" s="454">
        <f>SUMIF('6월'!$M$34:$M$300,'연간_세부항목별지출'!$B8,'6월'!$R$34:$R$300)</f>
        <v>0</v>
      </c>
      <c r="J8" s="454">
        <f>SUMIF('7월'!$M$34:$M$300,'연간_세부항목별지출'!$B8,'7월'!$R$34:$R$300)</f>
        <v>0</v>
      </c>
      <c r="K8" s="454">
        <f>SUMIF('8월'!$M$34:$M$300,'연간_세부항목별지출'!$B8,'8월'!$R$34:$R$300)</f>
        <v>0</v>
      </c>
      <c r="L8" s="454">
        <f>SUMIF('9월'!$M$34:$M$300,'연간_세부항목별지출'!$B8,'9월'!$R$34:$R$300)</f>
        <v>0</v>
      </c>
      <c r="M8" s="454">
        <f>SUMIF('10월'!$M$34:$M$300,'연간_세부항목별지출'!$B8,'10월'!$R$34:$R$300)</f>
        <v>0</v>
      </c>
      <c r="N8" s="454">
        <f>SUMIF('11월'!$M$34:$M$300,'연간_세부항목별지출'!$B8,'11월'!$R$34:$R$300)</f>
        <v>0</v>
      </c>
      <c r="O8" s="454">
        <f>SUMIF('12월'!$M$34:$M$300,'연간_세부항목별지출'!$B8,'12월'!$R$34:$R$300)</f>
        <v>0</v>
      </c>
      <c r="P8" s="423">
        <f t="shared" si="3"/>
        <v>0</v>
      </c>
      <c r="Q8" s="423">
        <f t="shared" si="4"/>
        <v>0</v>
      </c>
      <c r="R8" s="554" t="str">
        <f t="shared" si="5"/>
        <v/>
      </c>
    </row>
    <row r="9" ht="18.0" customHeight="1">
      <c r="B9" s="552" t="str">
        <f>IF('항목'!D7="","",'항목'!D7)</f>
        <v>IRP(은지)</v>
      </c>
      <c r="C9" s="553"/>
      <c r="D9" s="454">
        <f>SUMIF('1월'!$M$34:$M$300,'연간_세부항목별지출'!$B9,'1월'!$R$34:$R$300)</f>
        <v>0</v>
      </c>
      <c r="E9" s="454">
        <f>SUMIF('2월'!$M$34:$M$300,'연간_세부항목별지출'!$B9,'2월'!$R$34:$R$300)</f>
        <v>0</v>
      </c>
      <c r="F9" s="454">
        <f>SUMIF('3월'!$M$34:$M$300,'연간_세부항목별지출'!$B9,'3월'!$R$34:$R$300)</f>
        <v>0</v>
      </c>
      <c r="G9" s="454">
        <f>SUMIF('4월'!$M$34:$M$300,'연간_세부항목별지출'!$B9,'4월'!$R$34:$R$300)</f>
        <v>0</v>
      </c>
      <c r="H9" s="454">
        <f>SUMIF('5월'!$M$34:$M$300,'연간_세부항목별지출'!$B9,'5월'!$R$34:$R$300)</f>
        <v>0</v>
      </c>
      <c r="I9" s="454">
        <f>SUMIF('6월'!$M$34:$M$300,'연간_세부항목별지출'!$B9,'6월'!$R$34:$R$300)</f>
        <v>0</v>
      </c>
      <c r="J9" s="454">
        <f>SUMIF('7월'!$M$34:$M$300,'연간_세부항목별지출'!$B9,'7월'!$R$34:$R$300)</f>
        <v>0</v>
      </c>
      <c r="K9" s="454">
        <f>SUMIF('8월'!$M$34:$M$300,'연간_세부항목별지출'!$B9,'8월'!$R$34:$R$300)</f>
        <v>0</v>
      </c>
      <c r="L9" s="454">
        <f>SUMIF('9월'!$M$34:$M$300,'연간_세부항목별지출'!$B9,'9월'!$R$34:$R$300)</f>
        <v>0</v>
      </c>
      <c r="M9" s="454">
        <f>SUMIF('10월'!$M$34:$M$300,'연간_세부항목별지출'!$B9,'10월'!$R$34:$R$300)</f>
        <v>0</v>
      </c>
      <c r="N9" s="454">
        <f>SUMIF('11월'!$M$34:$M$300,'연간_세부항목별지출'!$B9,'11월'!$R$34:$R$300)</f>
        <v>0</v>
      </c>
      <c r="O9" s="454">
        <f>SUMIF('12월'!$M$34:$M$300,'연간_세부항목별지출'!$B9,'12월'!$R$34:$R$300)</f>
        <v>0</v>
      </c>
      <c r="P9" s="423">
        <f t="shared" si="3"/>
        <v>0</v>
      </c>
      <c r="Q9" s="423">
        <f t="shared" si="4"/>
        <v>0</v>
      </c>
      <c r="R9" s="554" t="str">
        <f t="shared" si="5"/>
        <v/>
      </c>
    </row>
    <row r="10" ht="18.0" customHeight="1">
      <c r="B10" s="552" t="str">
        <f>IF('항목'!D8="","",'항목'!D8)</f>
        <v>퇴직연금(승재)</v>
      </c>
      <c r="C10" s="553"/>
      <c r="D10" s="454">
        <f>SUMIF('1월'!$M$34:$M$300,'연간_세부항목별지출'!$B10,'1월'!$R$34:$R$300)</f>
        <v>0</v>
      </c>
      <c r="E10" s="454">
        <f>SUMIF('2월'!$M$34:$M$300,'연간_세부항목별지출'!$B10,'2월'!$R$34:$R$300)</f>
        <v>0</v>
      </c>
      <c r="F10" s="454">
        <f>SUMIF('3월'!$M$34:$M$300,'연간_세부항목별지출'!$B10,'3월'!$R$34:$R$300)</f>
        <v>0</v>
      </c>
      <c r="G10" s="454">
        <f>SUMIF('4월'!$M$34:$M$300,'연간_세부항목별지출'!$B10,'4월'!$R$34:$R$300)</f>
        <v>0</v>
      </c>
      <c r="H10" s="454">
        <f>SUMIF('5월'!$M$34:$M$300,'연간_세부항목별지출'!$B10,'5월'!$R$34:$R$300)</f>
        <v>0</v>
      </c>
      <c r="I10" s="454">
        <f>SUMIF('6월'!$M$34:$M$300,'연간_세부항목별지출'!$B10,'6월'!$R$34:$R$300)</f>
        <v>0</v>
      </c>
      <c r="J10" s="454">
        <f>SUMIF('7월'!$M$34:$M$300,'연간_세부항목별지출'!$B10,'7월'!$R$34:$R$300)</f>
        <v>0</v>
      </c>
      <c r="K10" s="454">
        <f>SUMIF('8월'!$M$34:$M$300,'연간_세부항목별지출'!$B10,'8월'!$R$34:$R$300)</f>
        <v>0</v>
      </c>
      <c r="L10" s="454">
        <f>SUMIF('9월'!$M$34:$M$300,'연간_세부항목별지출'!$B10,'9월'!$R$34:$R$300)</f>
        <v>0</v>
      </c>
      <c r="M10" s="454">
        <f>SUMIF('10월'!$M$34:$M$300,'연간_세부항목별지출'!$B10,'10월'!$R$34:$R$300)</f>
        <v>0</v>
      </c>
      <c r="N10" s="454">
        <f>SUMIF('11월'!$M$34:$M$300,'연간_세부항목별지출'!$B10,'11월'!$R$34:$R$300)</f>
        <v>0</v>
      </c>
      <c r="O10" s="454">
        <f>SUMIF('12월'!$M$34:$M$300,'연간_세부항목별지출'!$B10,'12월'!$R$34:$R$300)</f>
        <v>0</v>
      </c>
      <c r="P10" s="423">
        <f t="shared" si="3"/>
        <v>0</v>
      </c>
      <c r="Q10" s="423">
        <f t="shared" si="4"/>
        <v>0</v>
      </c>
      <c r="R10" s="554" t="str">
        <f t="shared" si="5"/>
        <v/>
      </c>
    </row>
    <row r="11" ht="18.0" customHeight="1">
      <c r="B11" s="552" t="str">
        <f>IF('항목'!D9="","",'항목'!D9)</f>
        <v>퇴직연금(은지)</v>
      </c>
      <c r="C11" s="553"/>
      <c r="D11" s="454">
        <f>SUMIF('1월'!$M$34:$M$300,'연간_세부항목별지출'!$B11,'1월'!$R$34:$R$300)</f>
        <v>0</v>
      </c>
      <c r="E11" s="454">
        <f>SUMIF('2월'!$M$34:$M$300,'연간_세부항목별지출'!$B11,'2월'!$R$34:$R$300)</f>
        <v>0</v>
      </c>
      <c r="F11" s="454">
        <f>SUMIF('3월'!$M$34:$M$300,'연간_세부항목별지출'!$B11,'3월'!$R$34:$R$300)</f>
        <v>0</v>
      </c>
      <c r="G11" s="454">
        <f>SUMIF('4월'!$M$34:$M$300,'연간_세부항목별지출'!$B11,'4월'!$R$34:$R$300)</f>
        <v>0</v>
      </c>
      <c r="H11" s="454">
        <f>SUMIF('5월'!$M$34:$M$300,'연간_세부항목별지출'!$B11,'5월'!$R$34:$R$300)</f>
        <v>0</v>
      </c>
      <c r="I11" s="454">
        <f>SUMIF('6월'!$M$34:$M$300,'연간_세부항목별지출'!$B11,'6월'!$R$34:$R$300)</f>
        <v>0</v>
      </c>
      <c r="J11" s="454">
        <f>SUMIF('7월'!$M$34:$M$300,'연간_세부항목별지출'!$B11,'7월'!$R$34:$R$300)</f>
        <v>0</v>
      </c>
      <c r="K11" s="454">
        <f>SUMIF('8월'!$M$34:$M$300,'연간_세부항목별지출'!$B11,'8월'!$R$34:$R$300)</f>
        <v>0</v>
      </c>
      <c r="L11" s="454">
        <f>SUMIF('9월'!$M$34:$M$300,'연간_세부항목별지출'!$B11,'9월'!$R$34:$R$300)</f>
        <v>0</v>
      </c>
      <c r="M11" s="454">
        <f>SUMIF('10월'!$M$34:$M$300,'연간_세부항목별지출'!$B11,'10월'!$R$34:$R$300)</f>
        <v>0</v>
      </c>
      <c r="N11" s="454">
        <f>SUMIF('11월'!$M$34:$M$300,'연간_세부항목별지출'!$B11,'11월'!$R$34:$R$300)</f>
        <v>0</v>
      </c>
      <c r="O11" s="454">
        <f>SUMIF('12월'!$M$34:$M$300,'연간_세부항목별지출'!$B11,'12월'!$R$34:$R$300)</f>
        <v>0</v>
      </c>
      <c r="P11" s="423">
        <f t="shared" si="3"/>
        <v>0</v>
      </c>
      <c r="Q11" s="423">
        <f t="shared" si="4"/>
        <v>0</v>
      </c>
      <c r="R11" s="554" t="str">
        <f t="shared" si="5"/>
        <v/>
      </c>
    </row>
    <row r="12" ht="18.0" customHeight="1">
      <c r="B12" s="552" t="str">
        <f>IF('항목'!D10="","",'항목'!D10)</f>
        <v>여행 적금</v>
      </c>
      <c r="C12" s="553"/>
      <c r="D12" s="454">
        <f>SUMIF('1월'!$M$34:$M$300,'연간_세부항목별지출'!$B12,'1월'!$R$34:$R$300)</f>
        <v>0</v>
      </c>
      <c r="E12" s="454">
        <f>SUMIF('2월'!$M$34:$M$300,'연간_세부항목별지출'!$B12,'2월'!$R$34:$R$300)</f>
        <v>0</v>
      </c>
      <c r="F12" s="454">
        <f>SUMIF('3월'!$M$34:$M$300,'연간_세부항목별지출'!$B12,'3월'!$R$34:$R$300)</f>
        <v>0</v>
      </c>
      <c r="G12" s="454">
        <f>SUMIF('4월'!$M$34:$M$300,'연간_세부항목별지출'!$B12,'4월'!$R$34:$R$300)</f>
        <v>0</v>
      </c>
      <c r="H12" s="454">
        <f>SUMIF('5월'!$M$34:$M$300,'연간_세부항목별지출'!$B12,'5월'!$R$34:$R$300)</f>
        <v>0</v>
      </c>
      <c r="I12" s="454">
        <f>SUMIF('6월'!$M$34:$M$300,'연간_세부항목별지출'!$B12,'6월'!$R$34:$R$300)</f>
        <v>0</v>
      </c>
      <c r="J12" s="454">
        <f>SUMIF('7월'!$M$34:$M$300,'연간_세부항목별지출'!$B12,'7월'!$R$34:$R$300)</f>
        <v>0</v>
      </c>
      <c r="K12" s="454">
        <f>SUMIF('8월'!$M$34:$M$300,'연간_세부항목별지출'!$B12,'8월'!$R$34:$R$300)</f>
        <v>0</v>
      </c>
      <c r="L12" s="454">
        <f>SUMIF('9월'!$M$34:$M$300,'연간_세부항목별지출'!$B12,'9월'!$R$34:$R$300)</f>
        <v>0</v>
      </c>
      <c r="M12" s="454">
        <f>SUMIF('10월'!$M$34:$M$300,'연간_세부항목별지출'!$B12,'10월'!$R$34:$R$300)</f>
        <v>0</v>
      </c>
      <c r="N12" s="454">
        <f>SUMIF('11월'!$M$34:$M$300,'연간_세부항목별지출'!$B12,'11월'!$R$34:$R$300)</f>
        <v>0</v>
      </c>
      <c r="O12" s="454">
        <f>SUMIF('12월'!$M$34:$M$300,'연간_세부항목별지출'!$B12,'12월'!$R$34:$R$300)</f>
        <v>0</v>
      </c>
      <c r="P12" s="423">
        <f t="shared" si="3"/>
        <v>0</v>
      </c>
      <c r="Q12" s="423">
        <f t="shared" si="4"/>
        <v>0</v>
      </c>
      <c r="R12" s="554" t="str">
        <f t="shared" si="5"/>
        <v/>
      </c>
    </row>
    <row r="13" ht="18.0" customHeight="1">
      <c r="B13" s="552" t="str">
        <f>IF('항목'!D11="","",'항목'!D11)</f>
        <v>적금식 투자</v>
      </c>
      <c r="C13" s="553"/>
      <c r="D13" s="454">
        <f>SUMIF('1월'!$M$34:$M$300,'연간_세부항목별지출'!$B13,'1월'!$R$34:$R$300)</f>
        <v>0</v>
      </c>
      <c r="E13" s="454">
        <f>SUMIF('2월'!$M$34:$M$300,'연간_세부항목별지출'!$B13,'2월'!$R$34:$R$300)</f>
        <v>0</v>
      </c>
      <c r="F13" s="454">
        <f>SUMIF('3월'!$M$34:$M$300,'연간_세부항목별지출'!$B13,'3월'!$R$34:$R$300)</f>
        <v>0</v>
      </c>
      <c r="G13" s="454">
        <f>SUMIF('4월'!$M$34:$M$300,'연간_세부항목별지출'!$B13,'4월'!$R$34:$R$300)</f>
        <v>0</v>
      </c>
      <c r="H13" s="454">
        <f>SUMIF('5월'!$M$34:$M$300,'연간_세부항목별지출'!$B13,'5월'!$R$34:$R$300)</f>
        <v>0</v>
      </c>
      <c r="I13" s="454">
        <f>SUMIF('6월'!$M$34:$M$300,'연간_세부항목별지출'!$B13,'6월'!$R$34:$R$300)</f>
        <v>0</v>
      </c>
      <c r="J13" s="454">
        <f>SUMIF('7월'!$M$34:$M$300,'연간_세부항목별지출'!$B13,'7월'!$R$34:$R$300)</f>
        <v>0</v>
      </c>
      <c r="K13" s="454">
        <f>SUMIF('8월'!$M$34:$M$300,'연간_세부항목별지출'!$B13,'8월'!$R$34:$R$300)</f>
        <v>0</v>
      </c>
      <c r="L13" s="454">
        <f>SUMIF('9월'!$M$34:$M$300,'연간_세부항목별지출'!$B13,'9월'!$R$34:$R$300)</f>
        <v>0</v>
      </c>
      <c r="M13" s="454">
        <f>SUMIF('10월'!$M$34:$M$300,'연간_세부항목별지출'!$B13,'10월'!$R$34:$R$300)</f>
        <v>0</v>
      </c>
      <c r="N13" s="454">
        <f>SUMIF('11월'!$M$34:$M$300,'연간_세부항목별지출'!$B13,'11월'!$R$34:$R$300)</f>
        <v>0</v>
      </c>
      <c r="O13" s="454">
        <f>SUMIF('12월'!$M$34:$M$300,'연간_세부항목별지출'!$B13,'12월'!$R$34:$R$300)</f>
        <v>0</v>
      </c>
      <c r="P13" s="423">
        <f t="shared" si="3"/>
        <v>0</v>
      </c>
      <c r="Q13" s="423">
        <f t="shared" si="4"/>
        <v>0</v>
      </c>
      <c r="R13" s="554" t="str">
        <f t="shared" si="5"/>
        <v/>
      </c>
    </row>
    <row r="14" ht="18.0" customHeight="1">
      <c r="B14" s="552" t="str">
        <f>IF('항목'!D12="","",'항목'!D12)</f>
        <v>단기 투자</v>
      </c>
      <c r="C14" s="553"/>
      <c r="D14" s="454">
        <f>SUMIF('1월'!$M$34:$M$300,'연간_세부항목별지출'!$B14,'1월'!$R$34:$R$300)</f>
        <v>0</v>
      </c>
      <c r="E14" s="454">
        <f>SUMIF('2월'!$M$34:$M$300,'연간_세부항목별지출'!$B14,'2월'!$R$34:$R$300)</f>
        <v>0</v>
      </c>
      <c r="F14" s="454">
        <f>SUMIF('3월'!$M$34:$M$300,'연간_세부항목별지출'!$B14,'3월'!$R$34:$R$300)</f>
        <v>0</v>
      </c>
      <c r="G14" s="454">
        <f>SUMIF('4월'!$M$34:$M$300,'연간_세부항목별지출'!$B14,'4월'!$R$34:$R$300)</f>
        <v>0</v>
      </c>
      <c r="H14" s="454">
        <f>SUMIF('5월'!$M$34:$M$300,'연간_세부항목별지출'!$B14,'5월'!$R$34:$R$300)</f>
        <v>0</v>
      </c>
      <c r="I14" s="454">
        <f>SUMIF('6월'!$M$34:$M$300,'연간_세부항목별지출'!$B14,'6월'!$R$34:$R$300)</f>
        <v>0</v>
      </c>
      <c r="J14" s="454">
        <f>SUMIF('7월'!$M$34:$M$300,'연간_세부항목별지출'!$B14,'7월'!$R$34:$R$300)</f>
        <v>0</v>
      </c>
      <c r="K14" s="454">
        <f>SUMIF('8월'!$M$34:$M$300,'연간_세부항목별지출'!$B14,'8월'!$R$34:$R$300)</f>
        <v>0</v>
      </c>
      <c r="L14" s="454">
        <f>SUMIF('9월'!$M$34:$M$300,'연간_세부항목별지출'!$B14,'9월'!$R$34:$R$300)</f>
        <v>0</v>
      </c>
      <c r="M14" s="454">
        <f>SUMIF('10월'!$M$34:$M$300,'연간_세부항목별지출'!$B14,'10월'!$R$34:$R$300)</f>
        <v>0</v>
      </c>
      <c r="N14" s="454">
        <f>SUMIF('11월'!$M$34:$M$300,'연간_세부항목별지출'!$B14,'11월'!$R$34:$R$300)</f>
        <v>0</v>
      </c>
      <c r="O14" s="454">
        <f>SUMIF('12월'!$M$34:$M$300,'연간_세부항목별지출'!$B14,'12월'!$R$34:$R$300)</f>
        <v>0</v>
      </c>
      <c r="P14" s="423">
        <f t="shared" si="3"/>
        <v>0</v>
      </c>
      <c r="Q14" s="423">
        <f t="shared" si="4"/>
        <v>0</v>
      </c>
      <c r="R14" s="554" t="str">
        <f t="shared" si="5"/>
        <v/>
      </c>
    </row>
    <row r="15" ht="18.0" customHeight="1">
      <c r="B15" s="552" t="str">
        <f>IF('항목'!D13="","",'항목'!D13)</f>
        <v>청년도약적금</v>
      </c>
      <c r="C15" s="553"/>
      <c r="D15" s="454">
        <f>SUMIF('1월'!$M$34:$M$300,'연간_세부항목별지출'!$B15,'1월'!$R$34:$R$300)</f>
        <v>0</v>
      </c>
      <c r="E15" s="454">
        <f>SUMIF('2월'!$M$34:$M$300,'연간_세부항목별지출'!$B15,'2월'!$R$34:$R$300)</f>
        <v>0</v>
      </c>
      <c r="F15" s="454">
        <f>SUMIF('3월'!$M$34:$M$300,'연간_세부항목별지출'!$B15,'3월'!$R$34:$R$300)</f>
        <v>0</v>
      </c>
      <c r="G15" s="454">
        <f>SUMIF('4월'!$M$34:$M$300,'연간_세부항목별지출'!$B15,'4월'!$R$34:$R$300)</f>
        <v>0</v>
      </c>
      <c r="H15" s="454">
        <f>SUMIF('5월'!$M$34:$M$300,'연간_세부항목별지출'!$B15,'5월'!$R$34:$R$300)</f>
        <v>0</v>
      </c>
      <c r="I15" s="454">
        <f>SUMIF('6월'!$M$34:$M$300,'연간_세부항목별지출'!$B15,'6월'!$R$34:$R$300)</f>
        <v>0</v>
      </c>
      <c r="J15" s="454">
        <f>SUMIF('7월'!$M$34:$M$300,'연간_세부항목별지출'!$B15,'7월'!$R$34:$R$300)</f>
        <v>0</v>
      </c>
      <c r="K15" s="454">
        <f>SUMIF('8월'!$M$34:$M$300,'연간_세부항목별지출'!$B15,'8월'!$R$34:$R$300)</f>
        <v>0</v>
      </c>
      <c r="L15" s="454">
        <f>SUMIF('9월'!$M$34:$M$300,'연간_세부항목별지출'!$B15,'9월'!$R$34:$R$300)</f>
        <v>0</v>
      </c>
      <c r="M15" s="454">
        <f>SUMIF('10월'!$M$34:$M$300,'연간_세부항목별지출'!$B15,'10월'!$R$34:$R$300)</f>
        <v>0</v>
      </c>
      <c r="N15" s="454">
        <f>SUMIF('11월'!$M$34:$M$300,'연간_세부항목별지출'!$B15,'11월'!$R$34:$R$300)</f>
        <v>0</v>
      </c>
      <c r="O15" s="454">
        <f>SUMIF('12월'!$M$34:$M$300,'연간_세부항목별지출'!$B15,'12월'!$R$34:$R$300)</f>
        <v>0</v>
      </c>
      <c r="P15" s="423">
        <f t="shared" si="3"/>
        <v>0</v>
      </c>
      <c r="Q15" s="423">
        <f t="shared" si="4"/>
        <v>0</v>
      </c>
      <c r="R15" s="554" t="str">
        <f t="shared" si="5"/>
        <v/>
      </c>
    </row>
    <row r="16" ht="18.0" customHeight="1">
      <c r="B16" s="552" t="str">
        <f>IF('항목'!D14="","",'항목'!D14)</f>
        <v>곗돈(은지)</v>
      </c>
      <c r="C16" s="553"/>
      <c r="D16" s="454">
        <f>SUMIF('1월'!$M$34:$M$300,'연간_세부항목별지출'!$B16,'1월'!$R$34:$R$300)</f>
        <v>0</v>
      </c>
      <c r="E16" s="454">
        <f>SUMIF('2월'!$M$34:$M$300,'연간_세부항목별지출'!$B16,'2월'!$R$34:$R$300)</f>
        <v>0</v>
      </c>
      <c r="F16" s="454">
        <f>SUMIF('3월'!$M$34:$M$300,'연간_세부항목별지출'!$B16,'3월'!$R$34:$R$300)</f>
        <v>0</v>
      </c>
      <c r="G16" s="454">
        <f>SUMIF('4월'!$M$34:$M$300,'연간_세부항목별지출'!$B16,'4월'!$R$34:$R$300)</f>
        <v>0</v>
      </c>
      <c r="H16" s="454">
        <f>SUMIF('5월'!$M$34:$M$300,'연간_세부항목별지출'!$B16,'5월'!$R$34:$R$300)</f>
        <v>0</v>
      </c>
      <c r="I16" s="454">
        <f>SUMIF('6월'!$M$34:$M$300,'연간_세부항목별지출'!$B16,'6월'!$R$34:$R$300)</f>
        <v>0</v>
      </c>
      <c r="J16" s="454">
        <f>SUMIF('7월'!$M$34:$M$300,'연간_세부항목별지출'!$B16,'7월'!$R$34:$R$300)</f>
        <v>0</v>
      </c>
      <c r="K16" s="454">
        <f>SUMIF('8월'!$M$34:$M$300,'연간_세부항목별지출'!$B16,'8월'!$R$34:$R$300)</f>
        <v>0</v>
      </c>
      <c r="L16" s="454">
        <f>SUMIF('9월'!$M$34:$M$300,'연간_세부항목별지출'!$B16,'9월'!$R$34:$R$300)</f>
        <v>0</v>
      </c>
      <c r="M16" s="454">
        <f>SUMIF('10월'!$M$34:$M$300,'연간_세부항목별지출'!$B16,'10월'!$R$34:$R$300)</f>
        <v>0</v>
      </c>
      <c r="N16" s="454">
        <f>SUMIF('11월'!$M$34:$M$300,'연간_세부항목별지출'!$B16,'11월'!$R$34:$R$300)</f>
        <v>0</v>
      </c>
      <c r="O16" s="454">
        <f>SUMIF('12월'!$M$34:$M$300,'연간_세부항목별지출'!$B16,'12월'!$R$34:$R$300)</f>
        <v>0</v>
      </c>
      <c r="P16" s="423">
        <f t="shared" si="3"/>
        <v>0</v>
      </c>
      <c r="Q16" s="423">
        <f t="shared" si="4"/>
        <v>0</v>
      </c>
      <c r="R16" s="554" t="str">
        <f t="shared" si="5"/>
        <v/>
      </c>
    </row>
    <row r="17" ht="18.0" customHeight="1">
      <c r="B17" s="552" t="str">
        <f>IF('항목'!D15="","",'항목'!D15)</f>
        <v>기타</v>
      </c>
      <c r="C17" s="553"/>
      <c r="D17" s="454">
        <f>SUMIF('1월'!$M$34:$M$300,'연간_세부항목별지출'!$B17,'1월'!$R$34:$R$300)</f>
        <v>0</v>
      </c>
      <c r="E17" s="454">
        <f>SUMIF('2월'!$M$34:$M$300,'연간_세부항목별지출'!$B17,'2월'!$R$34:$R$300)</f>
        <v>0</v>
      </c>
      <c r="F17" s="454">
        <f>SUMIF('3월'!$M$34:$M$300,'연간_세부항목별지출'!$B17,'3월'!$R$34:$R$300)</f>
        <v>0</v>
      </c>
      <c r="G17" s="454">
        <f>SUMIF('4월'!$M$34:$M$300,'연간_세부항목별지출'!$B17,'4월'!$R$34:$R$300)</f>
        <v>0</v>
      </c>
      <c r="H17" s="454">
        <f>SUMIF('5월'!$M$34:$M$300,'연간_세부항목별지출'!$B17,'5월'!$R$34:$R$300)</f>
        <v>0</v>
      </c>
      <c r="I17" s="454">
        <f>SUMIF('6월'!$M$34:$M$300,'연간_세부항목별지출'!$B17,'6월'!$R$34:$R$300)</f>
        <v>0</v>
      </c>
      <c r="J17" s="454">
        <f>SUMIF('7월'!$M$34:$M$300,'연간_세부항목별지출'!$B17,'7월'!$R$34:$R$300)</f>
        <v>0</v>
      </c>
      <c r="K17" s="454">
        <f>SUMIF('8월'!$M$34:$M$300,'연간_세부항목별지출'!$B17,'8월'!$R$34:$R$300)</f>
        <v>0</v>
      </c>
      <c r="L17" s="454">
        <f>SUMIF('9월'!$M$34:$M$300,'연간_세부항목별지출'!$B17,'9월'!$R$34:$R$300)</f>
        <v>0</v>
      </c>
      <c r="M17" s="454">
        <f>SUMIF('10월'!$M$34:$M$300,'연간_세부항목별지출'!$B17,'10월'!$R$34:$R$300)</f>
        <v>0</v>
      </c>
      <c r="N17" s="454">
        <f>SUMIF('11월'!$M$34:$M$300,'연간_세부항목별지출'!$B17,'11월'!$R$34:$R$300)</f>
        <v>0</v>
      </c>
      <c r="O17" s="454">
        <f>SUMIF('12월'!$M$34:$M$300,'연간_세부항목별지출'!$B17,'12월'!$R$34:$R$300)</f>
        <v>0</v>
      </c>
      <c r="P17" s="423">
        <f t="shared" si="3"/>
        <v>0</v>
      </c>
      <c r="Q17" s="423">
        <f t="shared" si="4"/>
        <v>0</v>
      </c>
      <c r="R17" s="554" t="str">
        <f t="shared" si="5"/>
        <v/>
      </c>
    </row>
    <row r="18" ht="18.0" customHeight="1">
      <c r="B18" s="552" t="str">
        <f>IF('항목'!D16="","",'항목'!D16)</f>
        <v/>
      </c>
      <c r="C18" s="553"/>
      <c r="D18" s="454">
        <f>SUMIF('1월'!$M$34:$M$300,'연간_세부항목별지출'!$B18,'1월'!$R$34:$R$300)</f>
        <v>0</v>
      </c>
      <c r="E18" s="454">
        <f>SUMIF('2월'!$M$34:$M$300,'연간_세부항목별지출'!$B18,'2월'!$R$34:$R$300)</f>
        <v>0</v>
      </c>
      <c r="F18" s="454">
        <f>SUMIF('3월'!$M$34:$M$300,'연간_세부항목별지출'!$B18,'3월'!$R$34:$R$300)</f>
        <v>0</v>
      </c>
      <c r="G18" s="454">
        <f>SUMIF('4월'!$M$34:$M$300,'연간_세부항목별지출'!$B18,'4월'!$R$34:$R$300)</f>
        <v>0</v>
      </c>
      <c r="H18" s="454">
        <f>SUMIF('5월'!$M$34:$M$300,'연간_세부항목별지출'!$B18,'5월'!$R$34:$R$300)</f>
        <v>0</v>
      </c>
      <c r="I18" s="454">
        <f>SUMIF('6월'!$M$34:$M$300,'연간_세부항목별지출'!$B18,'6월'!$R$34:$R$300)</f>
        <v>0</v>
      </c>
      <c r="J18" s="454">
        <f>SUMIF('7월'!$M$34:$M$300,'연간_세부항목별지출'!$B18,'7월'!$R$34:$R$300)</f>
        <v>0</v>
      </c>
      <c r="K18" s="454">
        <f>SUMIF('8월'!$M$34:$M$300,'연간_세부항목별지출'!$B18,'8월'!$R$34:$R$300)</f>
        <v>0</v>
      </c>
      <c r="L18" s="454">
        <f>SUMIF('9월'!$M$34:$M$300,'연간_세부항목별지출'!$B18,'9월'!$R$34:$R$300)</f>
        <v>0</v>
      </c>
      <c r="M18" s="454">
        <f>SUMIF('10월'!$M$34:$M$300,'연간_세부항목별지출'!$B18,'10월'!$R$34:$R$300)</f>
        <v>0</v>
      </c>
      <c r="N18" s="454">
        <f>SUMIF('11월'!$M$34:$M$300,'연간_세부항목별지출'!$B18,'11월'!$R$34:$R$300)</f>
        <v>0</v>
      </c>
      <c r="O18" s="454">
        <f>SUMIF('12월'!$M$34:$M$300,'연간_세부항목별지출'!$B18,'12월'!$R$34:$R$300)</f>
        <v>0</v>
      </c>
      <c r="P18" s="423">
        <f t="shared" si="3"/>
        <v>0</v>
      </c>
      <c r="Q18" s="423">
        <f t="shared" si="4"/>
        <v>0</v>
      </c>
      <c r="R18" s="554" t="str">
        <f t="shared" si="5"/>
        <v/>
      </c>
    </row>
    <row r="19" ht="18.0" customHeight="1">
      <c r="B19" s="552" t="str">
        <f>IF('항목'!D17="","",'항목'!D17)</f>
        <v/>
      </c>
      <c r="C19" s="553"/>
      <c r="D19" s="454">
        <f>SUMIF('1월'!$M$34:$M$300,'연간_세부항목별지출'!$B19,'1월'!$R$34:$R$300)</f>
        <v>0</v>
      </c>
      <c r="E19" s="454">
        <f>SUMIF('2월'!$M$34:$M$300,'연간_세부항목별지출'!$B19,'2월'!$R$34:$R$300)</f>
        <v>0</v>
      </c>
      <c r="F19" s="454">
        <f>SUMIF('3월'!$M$34:$M$300,'연간_세부항목별지출'!$B19,'3월'!$R$34:$R$300)</f>
        <v>0</v>
      </c>
      <c r="G19" s="454">
        <f>SUMIF('4월'!$M$34:$M$300,'연간_세부항목별지출'!$B19,'4월'!$R$34:$R$300)</f>
        <v>0</v>
      </c>
      <c r="H19" s="454">
        <f>SUMIF('5월'!$M$34:$M$300,'연간_세부항목별지출'!$B19,'5월'!$R$34:$R$300)</f>
        <v>0</v>
      </c>
      <c r="I19" s="454">
        <f>SUMIF('6월'!$M$34:$M$300,'연간_세부항목별지출'!$B19,'6월'!$R$34:$R$300)</f>
        <v>0</v>
      </c>
      <c r="J19" s="454">
        <f>SUMIF('7월'!$M$34:$M$300,'연간_세부항목별지출'!$B19,'7월'!$R$34:$R$300)</f>
        <v>0</v>
      </c>
      <c r="K19" s="454">
        <f>SUMIF('8월'!$M$34:$M$300,'연간_세부항목별지출'!$B19,'8월'!$R$34:$R$300)</f>
        <v>0</v>
      </c>
      <c r="L19" s="454">
        <f>SUMIF('9월'!$M$34:$M$300,'연간_세부항목별지출'!$B19,'9월'!$R$34:$R$300)</f>
        <v>0</v>
      </c>
      <c r="M19" s="454">
        <f>SUMIF('10월'!$M$34:$M$300,'연간_세부항목별지출'!$B19,'10월'!$R$34:$R$300)</f>
        <v>0</v>
      </c>
      <c r="N19" s="454">
        <f>SUMIF('11월'!$M$34:$M$300,'연간_세부항목별지출'!$B19,'11월'!$R$34:$R$300)</f>
        <v>0</v>
      </c>
      <c r="O19" s="454">
        <f>SUMIF('12월'!$M$34:$M$300,'연간_세부항목별지출'!$B19,'12월'!$R$34:$R$300)</f>
        <v>0</v>
      </c>
      <c r="P19" s="423">
        <f t="shared" si="3"/>
        <v>0</v>
      </c>
      <c r="Q19" s="423">
        <f t="shared" si="4"/>
        <v>0</v>
      </c>
      <c r="R19" s="554" t="str">
        <f t="shared" si="5"/>
        <v/>
      </c>
    </row>
    <row r="20" ht="18.0" customHeight="1">
      <c r="B20" s="552" t="str">
        <f>IF('항목'!D18="","",'항목'!D18)</f>
        <v/>
      </c>
      <c r="C20" s="553"/>
      <c r="D20" s="454">
        <f>SUMIF('1월'!$M$34:$M$300,'연간_세부항목별지출'!$B20,'1월'!$R$34:$R$300)</f>
        <v>0</v>
      </c>
      <c r="E20" s="454">
        <f>SUMIF('2월'!$M$34:$M$300,'연간_세부항목별지출'!$B20,'2월'!$R$34:$R$300)</f>
        <v>0</v>
      </c>
      <c r="F20" s="454">
        <f>SUMIF('3월'!$M$34:$M$300,'연간_세부항목별지출'!$B20,'3월'!$R$34:$R$300)</f>
        <v>0</v>
      </c>
      <c r="G20" s="454">
        <f>SUMIF('4월'!$M$34:$M$300,'연간_세부항목별지출'!$B20,'4월'!$R$34:$R$300)</f>
        <v>0</v>
      </c>
      <c r="H20" s="454">
        <f>SUMIF('5월'!$M$34:$M$300,'연간_세부항목별지출'!$B20,'5월'!$R$34:$R$300)</f>
        <v>0</v>
      </c>
      <c r="I20" s="454">
        <f>SUMIF('6월'!$M$34:$M$300,'연간_세부항목별지출'!$B20,'6월'!$R$34:$R$300)</f>
        <v>0</v>
      </c>
      <c r="J20" s="454">
        <f>SUMIF('7월'!$M$34:$M$300,'연간_세부항목별지출'!$B20,'7월'!$R$34:$R$300)</f>
        <v>0</v>
      </c>
      <c r="K20" s="454">
        <f>SUMIF('8월'!$M$34:$M$300,'연간_세부항목별지출'!$B20,'8월'!$R$34:$R$300)</f>
        <v>0</v>
      </c>
      <c r="L20" s="454">
        <f>SUMIF('9월'!$M$34:$M$300,'연간_세부항목별지출'!$B20,'9월'!$R$34:$R$300)</f>
        <v>0</v>
      </c>
      <c r="M20" s="454">
        <f>SUMIF('10월'!$M$34:$M$300,'연간_세부항목별지출'!$B20,'10월'!$R$34:$R$300)</f>
        <v>0</v>
      </c>
      <c r="N20" s="454">
        <f>SUMIF('11월'!$M$34:$M$300,'연간_세부항목별지출'!$B20,'11월'!$R$34:$R$300)</f>
        <v>0</v>
      </c>
      <c r="O20" s="454">
        <f>SUMIF('12월'!$M$34:$M$300,'연간_세부항목별지출'!$B20,'12월'!$R$34:$R$300)</f>
        <v>0</v>
      </c>
      <c r="P20" s="423">
        <f t="shared" si="3"/>
        <v>0</v>
      </c>
      <c r="Q20" s="423">
        <f t="shared" si="4"/>
        <v>0</v>
      </c>
      <c r="R20" s="554" t="str">
        <f t="shared" si="5"/>
        <v/>
      </c>
    </row>
    <row r="21" ht="24.75" customHeight="1">
      <c r="A21" s="547"/>
      <c r="B21" s="548" t="s">
        <v>240</v>
      </c>
      <c r="C21" s="544"/>
      <c r="D21" s="555">
        <f t="shared" ref="D21:O21" si="6">SUM(D22:D201)</f>
        <v>0</v>
      </c>
      <c r="E21" s="524">
        <f t="shared" si="6"/>
        <v>0</v>
      </c>
      <c r="F21" s="524">
        <f t="shared" si="6"/>
        <v>0</v>
      </c>
      <c r="G21" s="524">
        <f t="shared" si="6"/>
        <v>0</v>
      </c>
      <c r="H21" s="524">
        <f t="shared" si="6"/>
        <v>0</v>
      </c>
      <c r="I21" s="524">
        <f t="shared" si="6"/>
        <v>0</v>
      </c>
      <c r="J21" s="524">
        <f t="shared" si="6"/>
        <v>0</v>
      </c>
      <c r="K21" s="524">
        <f t="shared" si="6"/>
        <v>0</v>
      </c>
      <c r="L21" s="524">
        <f t="shared" si="6"/>
        <v>0</v>
      </c>
      <c r="M21" s="524">
        <f t="shared" si="6"/>
        <v>0</v>
      </c>
      <c r="N21" s="524">
        <f t="shared" si="6"/>
        <v>0</v>
      </c>
      <c r="O21" s="556">
        <f t="shared" si="6"/>
        <v>0</v>
      </c>
      <c r="P21" s="525">
        <f t="shared" si="3"/>
        <v>0</v>
      </c>
      <c r="Q21" s="525">
        <f t="shared" si="4"/>
        <v>0</v>
      </c>
      <c r="R21" s="546" t="str">
        <f>IF(P21&gt;0,P21/$P$4,"")</f>
        <v/>
      </c>
      <c r="S21" s="547"/>
      <c r="T21" s="547"/>
      <c r="U21" s="547"/>
      <c r="V21" s="547"/>
      <c r="W21" s="547"/>
      <c r="X21" s="547"/>
      <c r="Y21" s="547"/>
      <c r="Z21" s="547"/>
    </row>
    <row r="22" ht="18.0" customHeight="1">
      <c r="B22" s="557" t="str">
        <f>'항목'!E3</f>
        <v>식비</v>
      </c>
      <c r="C22" s="558" t="str">
        <f>IF('항목'!E4="","",'항목'!E4)</f>
        <v>시장/마트</v>
      </c>
      <c r="D22" s="454">
        <f>SUMIF('1월'!$M$34:$M$300,'연간_세부항목별지출'!$C22,'1월'!$R$34:$R$300)</f>
        <v>0</v>
      </c>
      <c r="E22" s="454">
        <f>SUMIF('2월'!$M$34:$M$300,'연간_세부항목별지출'!$C22,'2월'!$R$34:$R$300)</f>
        <v>0</v>
      </c>
      <c r="F22" s="454">
        <f>SUMIF('3월'!$M$34:$M$300,'연간_세부항목별지출'!$C22,'3월'!$R$34:$R$300)</f>
        <v>0</v>
      </c>
      <c r="G22" s="454">
        <f>SUMIF('4월'!$M$34:$M$300,'연간_세부항목별지출'!$C22,'4월'!$R$34:$R$300)</f>
        <v>0</v>
      </c>
      <c r="H22" s="454">
        <f>SUMIF('5월'!$M$34:$M$300,'연간_세부항목별지출'!$C22,'5월'!$R$34:$R$300)</f>
        <v>0</v>
      </c>
      <c r="I22" s="454">
        <f>SUMIF('6월'!$M$34:$M$300,'연간_세부항목별지출'!$C22,'6월'!$R$34:$R$300)</f>
        <v>0</v>
      </c>
      <c r="J22" s="454">
        <f>SUMIF('7월'!$M$34:$M$300,'연간_세부항목별지출'!$C22,'7월'!$R$34:$R$300)</f>
        <v>0</v>
      </c>
      <c r="K22" s="454">
        <f>SUMIF('8월'!$M$34:$M$300,'연간_세부항목별지출'!$C22,'8월'!$R$34:$R$300)</f>
        <v>0</v>
      </c>
      <c r="L22" s="454">
        <f>SUMIF('9월'!$M$34:$M$300,'연간_세부항목별지출'!$C22,'9월'!$R$34:$R$300)</f>
        <v>0</v>
      </c>
      <c r="M22" s="454">
        <f>SUMIF('10월'!$M$34:$M$300,'연간_세부항목별지출'!$C22,'10월'!$R$34:$R$300)</f>
        <v>0</v>
      </c>
      <c r="N22" s="454">
        <f>SUMIF('11월'!$M$34:$M$300,'연간_세부항목별지출'!$C22,'11월'!$R$34:$R$300)</f>
        <v>0</v>
      </c>
      <c r="O22" s="454">
        <f>SUMIF('12월'!$M$34:$M$300,'연간_세부항목별지출'!$C22,'12월'!$R$34:$R$300)</f>
        <v>0</v>
      </c>
      <c r="P22" s="423">
        <f t="shared" si="3"/>
        <v>0</v>
      </c>
      <c r="Q22" s="423">
        <f t="shared" si="4"/>
        <v>0</v>
      </c>
      <c r="R22" s="551" t="str">
        <f t="shared" ref="R22:R201" si="7">IF(P22&gt;0,P22/$P$21,"")</f>
        <v/>
      </c>
    </row>
    <row r="23" ht="18.0" customHeight="1">
      <c r="B23" s="559"/>
      <c r="C23" s="560" t="str">
        <f>IF('항목'!E5="","",'항목'!E5)</f>
        <v>외식/배달</v>
      </c>
      <c r="D23" s="454">
        <f>SUMIF('1월'!$M$34:$M$300,'연간_세부항목별지출'!$C23,'1월'!$R$34:$R$300)</f>
        <v>0</v>
      </c>
      <c r="E23" s="454">
        <f>SUMIF('2월'!$M$34:$M$300,'연간_세부항목별지출'!$C23,'2월'!$R$34:$R$300)</f>
        <v>0</v>
      </c>
      <c r="F23" s="454">
        <f>SUMIF('3월'!$M$34:$M$300,'연간_세부항목별지출'!$C23,'3월'!$R$34:$R$300)</f>
        <v>0</v>
      </c>
      <c r="G23" s="454">
        <f>SUMIF('4월'!$M$34:$M$300,'연간_세부항목별지출'!$C23,'4월'!$R$34:$R$300)</f>
        <v>0</v>
      </c>
      <c r="H23" s="454">
        <f>SUMIF('5월'!$M$34:$M$300,'연간_세부항목별지출'!$C23,'5월'!$R$34:$R$300)</f>
        <v>0</v>
      </c>
      <c r="I23" s="454">
        <f>SUMIF('6월'!$M$34:$M$300,'연간_세부항목별지출'!$C23,'6월'!$R$34:$R$300)</f>
        <v>0</v>
      </c>
      <c r="J23" s="454">
        <f>SUMIF('7월'!$M$34:$M$300,'연간_세부항목별지출'!$C23,'7월'!$R$34:$R$300)</f>
        <v>0</v>
      </c>
      <c r="K23" s="454">
        <f>SUMIF('8월'!$M$34:$M$300,'연간_세부항목별지출'!$C23,'8월'!$R$34:$R$300)</f>
        <v>0</v>
      </c>
      <c r="L23" s="454">
        <f>SUMIF('9월'!$M$34:$M$300,'연간_세부항목별지출'!$C23,'9월'!$R$34:$R$300)</f>
        <v>0</v>
      </c>
      <c r="M23" s="454">
        <f>SUMIF('10월'!$M$34:$M$300,'연간_세부항목별지출'!$C23,'10월'!$R$34:$R$300)</f>
        <v>0</v>
      </c>
      <c r="N23" s="454">
        <f>SUMIF('11월'!$M$34:$M$300,'연간_세부항목별지출'!$C23,'11월'!$R$34:$R$300)</f>
        <v>0</v>
      </c>
      <c r="O23" s="454">
        <f>SUMIF('12월'!$M$34:$M$300,'연간_세부항목별지출'!$C23,'12월'!$R$34:$R$300)</f>
        <v>0</v>
      </c>
      <c r="P23" s="537">
        <f t="shared" si="3"/>
        <v>0</v>
      </c>
      <c r="Q23" s="537">
        <f t="shared" si="4"/>
        <v>0</v>
      </c>
      <c r="R23" s="554" t="str">
        <f t="shared" si="7"/>
        <v/>
      </c>
    </row>
    <row r="24" ht="18.0" customHeight="1">
      <c r="B24" s="559"/>
      <c r="C24" s="560" t="str">
        <f>IF('항목'!E6="","",'항목'!E6)</f>
        <v>간식</v>
      </c>
      <c r="D24" s="454">
        <f>SUMIF('1월'!$M$34:$M$300,'연간_세부항목별지출'!$C24,'1월'!$R$34:$R$300)</f>
        <v>0</v>
      </c>
      <c r="E24" s="454">
        <f>SUMIF('2월'!$M$34:$M$300,'연간_세부항목별지출'!$C24,'2월'!$R$34:$R$300)</f>
        <v>0</v>
      </c>
      <c r="F24" s="454">
        <f>SUMIF('3월'!$M$34:$M$300,'연간_세부항목별지출'!$C24,'3월'!$R$34:$R$300)</f>
        <v>0</v>
      </c>
      <c r="G24" s="454">
        <f>SUMIF('4월'!$M$34:$M$300,'연간_세부항목별지출'!$C24,'4월'!$R$34:$R$300)</f>
        <v>0</v>
      </c>
      <c r="H24" s="454">
        <f>SUMIF('5월'!$M$34:$M$300,'연간_세부항목별지출'!$C24,'5월'!$R$34:$R$300)</f>
        <v>0</v>
      </c>
      <c r="I24" s="454">
        <f>SUMIF('6월'!$M$34:$M$300,'연간_세부항목별지출'!$C24,'6월'!$R$34:$R$300)</f>
        <v>0</v>
      </c>
      <c r="J24" s="454">
        <f>SUMIF('7월'!$M$34:$M$300,'연간_세부항목별지출'!$C24,'7월'!$R$34:$R$300)</f>
        <v>0</v>
      </c>
      <c r="K24" s="454">
        <f>SUMIF('8월'!$M$34:$M$300,'연간_세부항목별지출'!$C24,'8월'!$R$34:$R$300)</f>
        <v>0</v>
      </c>
      <c r="L24" s="454">
        <f>SUMIF('9월'!$M$34:$M$300,'연간_세부항목별지출'!$C24,'9월'!$R$34:$R$300)</f>
        <v>0</v>
      </c>
      <c r="M24" s="454">
        <f>SUMIF('10월'!$M$34:$M$300,'연간_세부항목별지출'!$C24,'10월'!$R$34:$R$300)</f>
        <v>0</v>
      </c>
      <c r="N24" s="454">
        <f>SUMIF('11월'!$M$34:$M$300,'연간_세부항목별지출'!$C24,'11월'!$R$34:$R$300)</f>
        <v>0</v>
      </c>
      <c r="O24" s="454">
        <f>SUMIF('12월'!$M$34:$M$300,'연간_세부항목별지출'!$C24,'12월'!$R$34:$R$300)</f>
        <v>0</v>
      </c>
      <c r="P24" s="537">
        <f t="shared" si="3"/>
        <v>0</v>
      </c>
      <c r="Q24" s="537">
        <f t="shared" si="4"/>
        <v>0</v>
      </c>
      <c r="R24" s="554" t="str">
        <f t="shared" si="7"/>
        <v/>
      </c>
    </row>
    <row r="25" ht="18.0" customHeight="1">
      <c r="B25" s="559"/>
      <c r="C25" s="560" t="str">
        <f>IF('항목'!E7="","",'항목'!E7)</f>
        <v>술/회식</v>
      </c>
      <c r="D25" s="454">
        <f>SUMIF('1월'!$M$34:$M$300,'연간_세부항목별지출'!$C25,'1월'!$R$34:$R$300)</f>
        <v>0</v>
      </c>
      <c r="E25" s="454">
        <f>SUMIF('2월'!$M$34:$M$300,'연간_세부항목별지출'!$C25,'2월'!$R$34:$R$300)</f>
        <v>0</v>
      </c>
      <c r="F25" s="454">
        <f>SUMIF('3월'!$M$34:$M$300,'연간_세부항목별지출'!$C25,'3월'!$R$34:$R$300)</f>
        <v>0</v>
      </c>
      <c r="G25" s="454">
        <f>SUMIF('4월'!$M$34:$M$300,'연간_세부항목별지출'!$C25,'4월'!$R$34:$R$300)</f>
        <v>0</v>
      </c>
      <c r="H25" s="454">
        <f>SUMIF('5월'!$M$34:$M$300,'연간_세부항목별지출'!$C25,'5월'!$R$34:$R$300)</f>
        <v>0</v>
      </c>
      <c r="I25" s="454">
        <f>SUMIF('6월'!$M$34:$M$300,'연간_세부항목별지출'!$C25,'6월'!$R$34:$R$300)</f>
        <v>0</v>
      </c>
      <c r="J25" s="454">
        <f>SUMIF('7월'!$M$34:$M$300,'연간_세부항목별지출'!$C25,'7월'!$R$34:$R$300)</f>
        <v>0</v>
      </c>
      <c r="K25" s="454">
        <f>SUMIF('8월'!$M$34:$M$300,'연간_세부항목별지출'!$C25,'8월'!$R$34:$R$300)</f>
        <v>0</v>
      </c>
      <c r="L25" s="454">
        <f>SUMIF('9월'!$M$34:$M$300,'연간_세부항목별지출'!$C25,'9월'!$R$34:$R$300)</f>
        <v>0</v>
      </c>
      <c r="M25" s="454">
        <f>SUMIF('10월'!$M$34:$M$300,'연간_세부항목별지출'!$C25,'10월'!$R$34:$R$300)</f>
        <v>0</v>
      </c>
      <c r="N25" s="454">
        <f>SUMIF('11월'!$M$34:$M$300,'연간_세부항목별지출'!$C25,'11월'!$R$34:$R$300)</f>
        <v>0</v>
      </c>
      <c r="O25" s="454">
        <f>SUMIF('12월'!$M$34:$M$300,'연간_세부항목별지출'!$C25,'12월'!$R$34:$R$300)</f>
        <v>0</v>
      </c>
      <c r="P25" s="537">
        <f t="shared" si="3"/>
        <v>0</v>
      </c>
      <c r="Q25" s="537">
        <f t="shared" si="4"/>
        <v>0</v>
      </c>
      <c r="R25" s="554" t="str">
        <f t="shared" si="7"/>
        <v/>
      </c>
    </row>
    <row r="26" ht="18.0" customHeight="1">
      <c r="B26" s="559"/>
      <c r="C26" s="560" t="str">
        <f>IF('항목'!E8="","",'항목'!E8)</f>
        <v>커피숍</v>
      </c>
      <c r="D26" s="454">
        <f>SUMIF('1월'!$M$34:$M$300,'연간_세부항목별지출'!$C26,'1월'!$R$34:$R$300)</f>
        <v>0</v>
      </c>
      <c r="E26" s="454">
        <f>SUMIF('2월'!$M$34:$M$300,'연간_세부항목별지출'!$C26,'2월'!$R$34:$R$300)</f>
        <v>0</v>
      </c>
      <c r="F26" s="454">
        <f>SUMIF('3월'!$M$34:$M$300,'연간_세부항목별지출'!$C26,'3월'!$R$34:$R$300)</f>
        <v>0</v>
      </c>
      <c r="G26" s="454">
        <f>SUMIF('4월'!$M$34:$M$300,'연간_세부항목별지출'!$C26,'4월'!$R$34:$R$300)</f>
        <v>0</v>
      </c>
      <c r="H26" s="454">
        <f>SUMIF('5월'!$M$34:$M$300,'연간_세부항목별지출'!$C26,'5월'!$R$34:$R$300)</f>
        <v>0</v>
      </c>
      <c r="I26" s="454">
        <f>SUMIF('6월'!$M$34:$M$300,'연간_세부항목별지출'!$C26,'6월'!$R$34:$R$300)</f>
        <v>0</v>
      </c>
      <c r="J26" s="454">
        <f>SUMIF('7월'!$M$34:$M$300,'연간_세부항목별지출'!$C26,'7월'!$R$34:$R$300)</f>
        <v>0</v>
      </c>
      <c r="K26" s="454">
        <f>SUMIF('8월'!$M$34:$M$300,'연간_세부항목별지출'!$C26,'8월'!$R$34:$R$300)</f>
        <v>0</v>
      </c>
      <c r="L26" s="454">
        <f>SUMIF('9월'!$M$34:$M$300,'연간_세부항목별지출'!$C26,'9월'!$R$34:$R$300)</f>
        <v>0</v>
      </c>
      <c r="M26" s="454">
        <f>SUMIF('10월'!$M$34:$M$300,'연간_세부항목별지출'!$C26,'10월'!$R$34:$R$300)</f>
        <v>0</v>
      </c>
      <c r="N26" s="454">
        <f>SUMIF('11월'!$M$34:$M$300,'연간_세부항목별지출'!$C26,'11월'!$R$34:$R$300)</f>
        <v>0</v>
      </c>
      <c r="O26" s="454">
        <f>SUMIF('12월'!$M$34:$M$300,'연간_세부항목별지출'!$C26,'12월'!$R$34:$R$300)</f>
        <v>0</v>
      </c>
      <c r="P26" s="537">
        <f t="shared" si="3"/>
        <v>0</v>
      </c>
      <c r="Q26" s="537">
        <f t="shared" si="4"/>
        <v>0</v>
      </c>
      <c r="R26" s="554" t="str">
        <f t="shared" si="7"/>
        <v/>
      </c>
    </row>
    <row r="27" ht="18.0" customHeight="1">
      <c r="B27" s="559"/>
      <c r="C27" s="560" t="str">
        <f>IF('항목'!E9="","",'항목'!E9)</f>
        <v>기타 식비</v>
      </c>
      <c r="D27" s="454">
        <f>SUMIF('1월'!$M$34:$M$300,'연간_세부항목별지출'!$C27,'1월'!$R$34:$R$300)</f>
        <v>0</v>
      </c>
      <c r="E27" s="454">
        <f>SUMIF('2월'!$M$34:$M$300,'연간_세부항목별지출'!$C27,'2월'!$R$34:$R$300)</f>
        <v>0</v>
      </c>
      <c r="F27" s="454">
        <f>SUMIF('3월'!$M$34:$M$300,'연간_세부항목별지출'!$C27,'3월'!$R$34:$R$300)</f>
        <v>0</v>
      </c>
      <c r="G27" s="454">
        <f>SUMIF('4월'!$M$34:$M$300,'연간_세부항목별지출'!$C27,'4월'!$R$34:$R$300)</f>
        <v>0</v>
      </c>
      <c r="H27" s="454">
        <f>SUMIF('5월'!$M$34:$M$300,'연간_세부항목별지출'!$C27,'5월'!$R$34:$R$300)</f>
        <v>0</v>
      </c>
      <c r="I27" s="454">
        <f>SUMIF('6월'!$M$34:$M$300,'연간_세부항목별지출'!$C27,'6월'!$R$34:$R$300)</f>
        <v>0</v>
      </c>
      <c r="J27" s="454">
        <f>SUMIF('7월'!$M$34:$M$300,'연간_세부항목별지출'!$C27,'7월'!$R$34:$R$300)</f>
        <v>0</v>
      </c>
      <c r="K27" s="454">
        <f>SUMIF('8월'!$M$34:$M$300,'연간_세부항목별지출'!$C27,'8월'!$R$34:$R$300)</f>
        <v>0</v>
      </c>
      <c r="L27" s="454">
        <f>SUMIF('9월'!$M$34:$M$300,'연간_세부항목별지출'!$C27,'9월'!$R$34:$R$300)</f>
        <v>0</v>
      </c>
      <c r="M27" s="454">
        <f>SUMIF('10월'!$M$34:$M$300,'연간_세부항목별지출'!$C27,'10월'!$R$34:$R$300)</f>
        <v>0</v>
      </c>
      <c r="N27" s="454">
        <f>SUMIF('11월'!$M$34:$M$300,'연간_세부항목별지출'!$C27,'11월'!$R$34:$R$300)</f>
        <v>0</v>
      </c>
      <c r="O27" s="454">
        <f>SUMIF('12월'!$M$34:$M$300,'연간_세부항목별지출'!$C27,'12월'!$R$34:$R$300)</f>
        <v>0</v>
      </c>
      <c r="P27" s="537">
        <f t="shared" si="3"/>
        <v>0</v>
      </c>
      <c r="Q27" s="537">
        <f t="shared" si="4"/>
        <v>0</v>
      </c>
      <c r="R27" s="554" t="str">
        <f t="shared" si="7"/>
        <v/>
      </c>
    </row>
    <row r="28" ht="18.0" customHeight="1">
      <c r="B28" s="559"/>
      <c r="C28" s="560" t="str">
        <f>IF('항목'!E10="","",'항목'!E10)</f>
        <v/>
      </c>
      <c r="D28" s="454">
        <f>SUMIF('1월'!$M$34:$M$300,'연간_세부항목별지출'!$C28,'1월'!$R$34:$R$300)</f>
        <v>0</v>
      </c>
      <c r="E28" s="454">
        <f>SUMIF('2월'!$M$34:$M$300,'연간_세부항목별지출'!$C28,'2월'!$R$34:$R$300)</f>
        <v>0</v>
      </c>
      <c r="F28" s="454">
        <f>SUMIF('3월'!$M$34:$M$300,'연간_세부항목별지출'!$C28,'3월'!$R$34:$R$300)</f>
        <v>0</v>
      </c>
      <c r="G28" s="454">
        <f>SUMIF('4월'!$M$34:$M$300,'연간_세부항목별지출'!$C28,'4월'!$R$34:$R$300)</f>
        <v>0</v>
      </c>
      <c r="H28" s="454">
        <f>SUMIF('5월'!$M$34:$M$300,'연간_세부항목별지출'!$C28,'5월'!$R$34:$R$300)</f>
        <v>0</v>
      </c>
      <c r="I28" s="454">
        <f>SUMIF('6월'!$M$34:$M$300,'연간_세부항목별지출'!$C28,'6월'!$R$34:$R$300)</f>
        <v>0</v>
      </c>
      <c r="J28" s="454">
        <f>SUMIF('7월'!$M$34:$M$300,'연간_세부항목별지출'!$C28,'7월'!$R$34:$R$300)</f>
        <v>0</v>
      </c>
      <c r="K28" s="454">
        <f>SUMIF('8월'!$M$34:$M$300,'연간_세부항목별지출'!$C28,'8월'!$R$34:$R$300)</f>
        <v>0</v>
      </c>
      <c r="L28" s="454">
        <f>SUMIF('9월'!$M$34:$M$300,'연간_세부항목별지출'!$C28,'9월'!$R$34:$R$300)</f>
        <v>0</v>
      </c>
      <c r="M28" s="454">
        <f>SUMIF('10월'!$M$34:$M$300,'연간_세부항목별지출'!$C28,'10월'!$R$34:$R$300)</f>
        <v>0</v>
      </c>
      <c r="N28" s="454">
        <f>SUMIF('11월'!$M$34:$M$300,'연간_세부항목별지출'!$C28,'11월'!$R$34:$R$300)</f>
        <v>0</v>
      </c>
      <c r="O28" s="454">
        <f>SUMIF('12월'!$M$34:$M$300,'연간_세부항목별지출'!$C28,'12월'!$R$34:$R$300)</f>
        <v>0</v>
      </c>
      <c r="P28" s="537">
        <f t="shared" si="3"/>
        <v>0</v>
      </c>
      <c r="Q28" s="537">
        <f t="shared" si="4"/>
        <v>0</v>
      </c>
      <c r="R28" s="554" t="str">
        <f t="shared" si="7"/>
        <v/>
      </c>
    </row>
    <row r="29" ht="18.0" customHeight="1">
      <c r="B29" s="559"/>
      <c r="C29" s="560" t="str">
        <f>IF('항목'!E11="","",'항목'!E11)</f>
        <v/>
      </c>
      <c r="D29" s="454">
        <f>SUMIF('1월'!$M$34:$M$300,'연간_세부항목별지출'!$C29,'1월'!$R$34:$R$300)</f>
        <v>0</v>
      </c>
      <c r="E29" s="454">
        <f>SUMIF('2월'!$M$34:$M$300,'연간_세부항목별지출'!$C29,'2월'!$R$34:$R$300)</f>
        <v>0</v>
      </c>
      <c r="F29" s="454">
        <f>SUMIF('3월'!$M$34:$M$300,'연간_세부항목별지출'!$C29,'3월'!$R$34:$R$300)</f>
        <v>0</v>
      </c>
      <c r="G29" s="454">
        <f>SUMIF('4월'!$M$34:$M$300,'연간_세부항목별지출'!$C29,'4월'!$R$34:$R$300)</f>
        <v>0</v>
      </c>
      <c r="H29" s="454">
        <f>SUMIF('5월'!$M$34:$M$300,'연간_세부항목별지출'!$C29,'5월'!$R$34:$R$300)</f>
        <v>0</v>
      </c>
      <c r="I29" s="454">
        <f>SUMIF('6월'!$M$34:$M$300,'연간_세부항목별지출'!$C29,'6월'!$R$34:$R$300)</f>
        <v>0</v>
      </c>
      <c r="J29" s="454">
        <f>SUMIF('7월'!$M$34:$M$300,'연간_세부항목별지출'!$C29,'7월'!$R$34:$R$300)</f>
        <v>0</v>
      </c>
      <c r="K29" s="454">
        <f>SUMIF('8월'!$M$34:$M$300,'연간_세부항목별지출'!$C29,'8월'!$R$34:$R$300)</f>
        <v>0</v>
      </c>
      <c r="L29" s="454">
        <f>SUMIF('9월'!$M$34:$M$300,'연간_세부항목별지출'!$C29,'9월'!$R$34:$R$300)</f>
        <v>0</v>
      </c>
      <c r="M29" s="454">
        <f>SUMIF('10월'!$M$34:$M$300,'연간_세부항목별지출'!$C29,'10월'!$R$34:$R$300)</f>
        <v>0</v>
      </c>
      <c r="N29" s="454">
        <f>SUMIF('11월'!$M$34:$M$300,'연간_세부항목별지출'!$C29,'11월'!$R$34:$R$300)</f>
        <v>0</v>
      </c>
      <c r="O29" s="454">
        <f>SUMIF('12월'!$M$34:$M$300,'연간_세부항목별지출'!$C29,'12월'!$R$34:$R$300)</f>
        <v>0</v>
      </c>
      <c r="P29" s="537">
        <f t="shared" si="3"/>
        <v>0</v>
      </c>
      <c r="Q29" s="537">
        <f t="shared" si="4"/>
        <v>0</v>
      </c>
      <c r="R29" s="554" t="str">
        <f t="shared" si="7"/>
        <v/>
      </c>
    </row>
    <row r="30" ht="18.0" customHeight="1">
      <c r="B30" s="559"/>
      <c r="C30" s="560" t="str">
        <f>IF('항목'!E12="","",'항목'!E12)</f>
        <v/>
      </c>
      <c r="D30" s="454">
        <f>SUMIF('1월'!$M$34:$M$300,'연간_세부항목별지출'!$C30,'1월'!$R$34:$R$300)</f>
        <v>0</v>
      </c>
      <c r="E30" s="454">
        <f>SUMIF('2월'!$M$34:$M$300,'연간_세부항목별지출'!$C30,'2월'!$R$34:$R$300)</f>
        <v>0</v>
      </c>
      <c r="F30" s="454">
        <f>SUMIF('3월'!$M$34:$M$300,'연간_세부항목별지출'!$C30,'3월'!$R$34:$R$300)</f>
        <v>0</v>
      </c>
      <c r="G30" s="454">
        <f>SUMIF('4월'!$M$34:$M$300,'연간_세부항목별지출'!$C30,'4월'!$R$34:$R$300)</f>
        <v>0</v>
      </c>
      <c r="H30" s="454">
        <f>SUMIF('5월'!$M$34:$M$300,'연간_세부항목별지출'!$C30,'5월'!$R$34:$R$300)</f>
        <v>0</v>
      </c>
      <c r="I30" s="454">
        <f>SUMIF('6월'!$M$34:$M$300,'연간_세부항목별지출'!$C30,'6월'!$R$34:$R$300)</f>
        <v>0</v>
      </c>
      <c r="J30" s="454">
        <f>SUMIF('7월'!$M$34:$M$300,'연간_세부항목별지출'!$C30,'7월'!$R$34:$R$300)</f>
        <v>0</v>
      </c>
      <c r="K30" s="454">
        <f>SUMIF('8월'!$M$34:$M$300,'연간_세부항목별지출'!$C30,'8월'!$R$34:$R$300)</f>
        <v>0</v>
      </c>
      <c r="L30" s="454">
        <f>SUMIF('9월'!$M$34:$M$300,'연간_세부항목별지출'!$C30,'9월'!$R$34:$R$300)</f>
        <v>0</v>
      </c>
      <c r="M30" s="454">
        <f>SUMIF('10월'!$M$34:$M$300,'연간_세부항목별지출'!$C30,'10월'!$R$34:$R$300)</f>
        <v>0</v>
      </c>
      <c r="N30" s="454">
        <f>SUMIF('11월'!$M$34:$M$300,'연간_세부항목별지출'!$C30,'11월'!$R$34:$R$300)</f>
        <v>0</v>
      </c>
      <c r="O30" s="454">
        <f>SUMIF('12월'!$M$34:$M$300,'연간_세부항목별지출'!$C30,'12월'!$R$34:$R$300)</f>
        <v>0</v>
      </c>
      <c r="P30" s="537">
        <f t="shared" si="3"/>
        <v>0</v>
      </c>
      <c r="Q30" s="537">
        <f t="shared" si="4"/>
        <v>0</v>
      </c>
      <c r="R30" s="554" t="str">
        <f t="shared" si="7"/>
        <v/>
      </c>
    </row>
    <row r="31" ht="18.0" customHeight="1">
      <c r="B31" s="559"/>
      <c r="C31" s="560" t="str">
        <f>IF('항목'!E13="","",'항목'!E13)</f>
        <v/>
      </c>
      <c r="D31" s="454">
        <f>SUMIF('1월'!$M$34:$M$300,'연간_세부항목별지출'!$C31,'1월'!$R$34:$R$300)</f>
        <v>0</v>
      </c>
      <c r="E31" s="454">
        <f>SUMIF('2월'!$M$34:$M$300,'연간_세부항목별지출'!$C31,'2월'!$R$34:$R$300)</f>
        <v>0</v>
      </c>
      <c r="F31" s="454">
        <f>SUMIF('3월'!$M$34:$M$300,'연간_세부항목별지출'!$C31,'3월'!$R$34:$R$300)</f>
        <v>0</v>
      </c>
      <c r="G31" s="454">
        <f>SUMIF('4월'!$M$34:$M$300,'연간_세부항목별지출'!$C31,'4월'!$R$34:$R$300)</f>
        <v>0</v>
      </c>
      <c r="H31" s="454">
        <f>SUMIF('5월'!$M$34:$M$300,'연간_세부항목별지출'!$C31,'5월'!$R$34:$R$300)</f>
        <v>0</v>
      </c>
      <c r="I31" s="454">
        <f>SUMIF('6월'!$M$34:$M$300,'연간_세부항목별지출'!$C31,'6월'!$R$34:$R$300)</f>
        <v>0</v>
      </c>
      <c r="J31" s="454">
        <f>SUMIF('7월'!$M$34:$M$300,'연간_세부항목별지출'!$C31,'7월'!$R$34:$R$300)</f>
        <v>0</v>
      </c>
      <c r="K31" s="454">
        <f>SUMIF('8월'!$M$34:$M$300,'연간_세부항목별지출'!$C31,'8월'!$R$34:$R$300)</f>
        <v>0</v>
      </c>
      <c r="L31" s="454">
        <f>SUMIF('9월'!$M$34:$M$300,'연간_세부항목별지출'!$C31,'9월'!$R$34:$R$300)</f>
        <v>0</v>
      </c>
      <c r="M31" s="454">
        <f>SUMIF('10월'!$M$34:$M$300,'연간_세부항목별지출'!$C31,'10월'!$R$34:$R$300)</f>
        <v>0</v>
      </c>
      <c r="N31" s="454">
        <f>SUMIF('11월'!$M$34:$M$300,'연간_세부항목별지출'!$C31,'11월'!$R$34:$R$300)</f>
        <v>0</v>
      </c>
      <c r="O31" s="454">
        <f>SUMIF('12월'!$M$34:$M$300,'연간_세부항목별지출'!$C31,'12월'!$R$34:$R$300)</f>
        <v>0</v>
      </c>
      <c r="P31" s="537">
        <f t="shared" si="3"/>
        <v>0</v>
      </c>
      <c r="Q31" s="537">
        <f t="shared" si="4"/>
        <v>0</v>
      </c>
      <c r="R31" s="554" t="str">
        <f t="shared" si="7"/>
        <v/>
      </c>
    </row>
    <row r="32" ht="18.0" customHeight="1">
      <c r="B32" s="559"/>
      <c r="C32" s="560" t="str">
        <f>IF('항목'!E14="","",'항목'!E14)</f>
        <v/>
      </c>
      <c r="D32" s="454">
        <f>SUMIF('1월'!$M$34:$M$300,'연간_세부항목별지출'!$C32,'1월'!$R$34:$R$300)</f>
        <v>0</v>
      </c>
      <c r="E32" s="454">
        <f>SUMIF('2월'!$M$34:$M$300,'연간_세부항목별지출'!$C32,'2월'!$R$34:$R$300)</f>
        <v>0</v>
      </c>
      <c r="F32" s="454">
        <f>SUMIF('3월'!$M$34:$M$300,'연간_세부항목별지출'!$C32,'3월'!$R$34:$R$300)</f>
        <v>0</v>
      </c>
      <c r="G32" s="454">
        <f>SUMIF('4월'!$M$34:$M$300,'연간_세부항목별지출'!$C32,'4월'!$R$34:$R$300)</f>
        <v>0</v>
      </c>
      <c r="H32" s="454">
        <f>SUMIF('5월'!$M$34:$M$300,'연간_세부항목별지출'!$C32,'5월'!$R$34:$R$300)</f>
        <v>0</v>
      </c>
      <c r="I32" s="454">
        <f>SUMIF('6월'!$M$34:$M$300,'연간_세부항목별지출'!$C32,'6월'!$R$34:$R$300)</f>
        <v>0</v>
      </c>
      <c r="J32" s="454">
        <f>SUMIF('7월'!$M$34:$M$300,'연간_세부항목별지출'!$C32,'7월'!$R$34:$R$300)</f>
        <v>0</v>
      </c>
      <c r="K32" s="454">
        <f>SUMIF('8월'!$M$34:$M$300,'연간_세부항목별지출'!$C32,'8월'!$R$34:$R$300)</f>
        <v>0</v>
      </c>
      <c r="L32" s="454">
        <f>SUMIF('9월'!$M$34:$M$300,'연간_세부항목별지출'!$C32,'9월'!$R$34:$R$300)</f>
        <v>0</v>
      </c>
      <c r="M32" s="454">
        <f>SUMIF('10월'!$M$34:$M$300,'연간_세부항목별지출'!$C32,'10월'!$R$34:$R$300)</f>
        <v>0</v>
      </c>
      <c r="N32" s="454">
        <f>SUMIF('11월'!$M$34:$M$300,'연간_세부항목별지출'!$C32,'11월'!$R$34:$R$300)</f>
        <v>0</v>
      </c>
      <c r="O32" s="454">
        <f>SUMIF('12월'!$M$34:$M$300,'연간_세부항목별지출'!$C32,'12월'!$R$34:$R$300)</f>
        <v>0</v>
      </c>
      <c r="P32" s="537">
        <f t="shared" si="3"/>
        <v>0</v>
      </c>
      <c r="Q32" s="537">
        <f t="shared" si="4"/>
        <v>0</v>
      </c>
      <c r="R32" s="554" t="str">
        <f t="shared" si="7"/>
        <v/>
      </c>
    </row>
    <row r="33" ht="18.0" customHeight="1">
      <c r="B33" s="559"/>
      <c r="C33" s="560" t="str">
        <f>IF('항목'!E15="","",'항목'!E15)</f>
        <v/>
      </c>
      <c r="D33" s="454">
        <f>SUMIF('1월'!$M$34:$M$300,'연간_세부항목별지출'!$C33,'1월'!$R$34:$R$300)</f>
        <v>0</v>
      </c>
      <c r="E33" s="454">
        <f>SUMIF('2월'!$M$34:$M$300,'연간_세부항목별지출'!$C33,'2월'!$R$34:$R$300)</f>
        <v>0</v>
      </c>
      <c r="F33" s="454">
        <f>SUMIF('3월'!$M$34:$M$300,'연간_세부항목별지출'!$C33,'3월'!$R$34:$R$300)</f>
        <v>0</v>
      </c>
      <c r="G33" s="454">
        <f>SUMIF('4월'!$M$34:$M$300,'연간_세부항목별지출'!$C33,'4월'!$R$34:$R$300)</f>
        <v>0</v>
      </c>
      <c r="H33" s="454">
        <f>SUMIF('5월'!$M$34:$M$300,'연간_세부항목별지출'!$C33,'5월'!$R$34:$R$300)</f>
        <v>0</v>
      </c>
      <c r="I33" s="454">
        <f>SUMIF('6월'!$M$34:$M$300,'연간_세부항목별지출'!$C33,'6월'!$R$34:$R$300)</f>
        <v>0</v>
      </c>
      <c r="J33" s="454">
        <f>SUMIF('7월'!$M$34:$M$300,'연간_세부항목별지출'!$C33,'7월'!$R$34:$R$300)</f>
        <v>0</v>
      </c>
      <c r="K33" s="454">
        <f>SUMIF('8월'!$M$34:$M$300,'연간_세부항목별지출'!$C33,'8월'!$R$34:$R$300)</f>
        <v>0</v>
      </c>
      <c r="L33" s="454">
        <f>SUMIF('9월'!$M$34:$M$300,'연간_세부항목별지출'!$C33,'9월'!$R$34:$R$300)</f>
        <v>0</v>
      </c>
      <c r="M33" s="454">
        <f>SUMIF('10월'!$M$34:$M$300,'연간_세부항목별지출'!$C33,'10월'!$R$34:$R$300)</f>
        <v>0</v>
      </c>
      <c r="N33" s="454">
        <f>SUMIF('11월'!$M$34:$M$300,'연간_세부항목별지출'!$C33,'11월'!$R$34:$R$300)</f>
        <v>0</v>
      </c>
      <c r="O33" s="454">
        <f>SUMIF('12월'!$M$34:$M$300,'연간_세부항목별지출'!$C33,'12월'!$R$34:$R$300)</f>
        <v>0</v>
      </c>
      <c r="P33" s="537">
        <f t="shared" si="3"/>
        <v>0</v>
      </c>
      <c r="Q33" s="537">
        <f t="shared" si="4"/>
        <v>0</v>
      </c>
      <c r="R33" s="554" t="str">
        <f t="shared" si="7"/>
        <v/>
      </c>
    </row>
    <row r="34" ht="18.0" customHeight="1">
      <c r="B34" s="559"/>
      <c r="C34" s="560" t="str">
        <f>IF('항목'!E16="","",'항목'!E16)</f>
        <v/>
      </c>
      <c r="D34" s="454">
        <f>SUMIF('1월'!$M$34:$M$300,'연간_세부항목별지출'!$C34,'1월'!$R$34:$R$300)</f>
        <v>0</v>
      </c>
      <c r="E34" s="454">
        <f>SUMIF('2월'!$M$34:$M$300,'연간_세부항목별지출'!$C34,'2월'!$R$34:$R$300)</f>
        <v>0</v>
      </c>
      <c r="F34" s="454">
        <f>SUMIF('3월'!$M$34:$M$300,'연간_세부항목별지출'!$C34,'3월'!$R$34:$R$300)</f>
        <v>0</v>
      </c>
      <c r="G34" s="454">
        <f>SUMIF('4월'!$M$34:$M$300,'연간_세부항목별지출'!$C34,'4월'!$R$34:$R$300)</f>
        <v>0</v>
      </c>
      <c r="H34" s="454">
        <f>SUMIF('5월'!$M$34:$M$300,'연간_세부항목별지출'!$C34,'5월'!$R$34:$R$300)</f>
        <v>0</v>
      </c>
      <c r="I34" s="454">
        <f>SUMIF('6월'!$M$34:$M$300,'연간_세부항목별지출'!$C34,'6월'!$R$34:$R$300)</f>
        <v>0</v>
      </c>
      <c r="J34" s="454">
        <f>SUMIF('7월'!$M$34:$M$300,'연간_세부항목별지출'!$C34,'7월'!$R$34:$R$300)</f>
        <v>0</v>
      </c>
      <c r="K34" s="454">
        <f>SUMIF('8월'!$M$34:$M$300,'연간_세부항목별지출'!$C34,'8월'!$R$34:$R$300)</f>
        <v>0</v>
      </c>
      <c r="L34" s="454">
        <f>SUMIF('9월'!$M$34:$M$300,'연간_세부항목별지출'!$C34,'9월'!$R$34:$R$300)</f>
        <v>0</v>
      </c>
      <c r="M34" s="454">
        <f>SUMIF('10월'!$M$34:$M$300,'연간_세부항목별지출'!$C34,'10월'!$R$34:$R$300)</f>
        <v>0</v>
      </c>
      <c r="N34" s="454">
        <f>SUMIF('11월'!$M$34:$M$300,'연간_세부항목별지출'!$C34,'11월'!$R$34:$R$300)</f>
        <v>0</v>
      </c>
      <c r="O34" s="454">
        <f>SUMIF('12월'!$M$34:$M$300,'연간_세부항목별지출'!$C34,'12월'!$R$34:$R$300)</f>
        <v>0</v>
      </c>
      <c r="P34" s="537">
        <f t="shared" si="3"/>
        <v>0</v>
      </c>
      <c r="Q34" s="537">
        <f t="shared" si="4"/>
        <v>0</v>
      </c>
      <c r="R34" s="554" t="str">
        <f t="shared" si="7"/>
        <v/>
      </c>
    </row>
    <row r="35" ht="18.0" customHeight="1">
      <c r="B35" s="559"/>
      <c r="C35" s="560" t="str">
        <f>IF('항목'!E17="","",'항목'!E17)</f>
        <v/>
      </c>
      <c r="D35" s="454">
        <f>SUMIF('1월'!$M$34:$M$300,'연간_세부항목별지출'!$C35,'1월'!$R$34:$R$300)</f>
        <v>0</v>
      </c>
      <c r="E35" s="454">
        <f>SUMIF('2월'!$M$34:$M$300,'연간_세부항목별지출'!$C35,'2월'!$R$34:$R$300)</f>
        <v>0</v>
      </c>
      <c r="F35" s="454">
        <f>SUMIF('3월'!$M$34:$M$300,'연간_세부항목별지출'!$C35,'3월'!$R$34:$R$300)</f>
        <v>0</v>
      </c>
      <c r="G35" s="454">
        <f>SUMIF('4월'!$M$34:$M$300,'연간_세부항목별지출'!$C35,'4월'!$R$34:$R$300)</f>
        <v>0</v>
      </c>
      <c r="H35" s="454">
        <f>SUMIF('5월'!$M$34:$M$300,'연간_세부항목별지출'!$C35,'5월'!$R$34:$R$300)</f>
        <v>0</v>
      </c>
      <c r="I35" s="454">
        <f>SUMIF('6월'!$M$34:$M$300,'연간_세부항목별지출'!$C35,'6월'!$R$34:$R$300)</f>
        <v>0</v>
      </c>
      <c r="J35" s="454">
        <f>SUMIF('7월'!$M$34:$M$300,'연간_세부항목별지출'!$C35,'7월'!$R$34:$R$300)</f>
        <v>0</v>
      </c>
      <c r="K35" s="454">
        <f>SUMIF('8월'!$M$34:$M$300,'연간_세부항목별지출'!$C35,'8월'!$R$34:$R$300)</f>
        <v>0</v>
      </c>
      <c r="L35" s="454">
        <f>SUMIF('9월'!$M$34:$M$300,'연간_세부항목별지출'!$C35,'9월'!$R$34:$R$300)</f>
        <v>0</v>
      </c>
      <c r="M35" s="454">
        <f>SUMIF('10월'!$M$34:$M$300,'연간_세부항목별지출'!$C35,'10월'!$R$34:$R$300)</f>
        <v>0</v>
      </c>
      <c r="N35" s="454">
        <f>SUMIF('11월'!$M$34:$M$300,'연간_세부항목별지출'!$C35,'11월'!$R$34:$R$300)</f>
        <v>0</v>
      </c>
      <c r="O35" s="454">
        <f>SUMIF('12월'!$M$34:$M$300,'연간_세부항목별지출'!$C35,'12월'!$R$34:$R$300)</f>
        <v>0</v>
      </c>
      <c r="P35" s="537">
        <f t="shared" si="3"/>
        <v>0</v>
      </c>
      <c r="Q35" s="537">
        <f t="shared" si="4"/>
        <v>0</v>
      </c>
      <c r="R35" s="554" t="str">
        <f t="shared" si="7"/>
        <v/>
      </c>
    </row>
    <row r="36" ht="18.0" customHeight="1">
      <c r="B36" s="561"/>
      <c r="C36" s="562" t="str">
        <f>IF('항목'!E18="","",'항목'!E18)</f>
        <v/>
      </c>
      <c r="D36" s="563">
        <f>SUMIF('1월'!$M$34:$M$300,'연간_세부항목별지출'!$C36,'1월'!$R$34:$R$300)</f>
        <v>0</v>
      </c>
      <c r="E36" s="563">
        <f>SUMIF('2월'!$M$34:$M$300,'연간_세부항목별지출'!$C36,'2월'!$R$34:$R$300)</f>
        <v>0</v>
      </c>
      <c r="F36" s="563">
        <f>SUMIF('3월'!$M$34:$M$300,'연간_세부항목별지출'!$C36,'3월'!$R$34:$R$300)</f>
        <v>0</v>
      </c>
      <c r="G36" s="563">
        <f>SUMIF('4월'!$M$34:$M$300,'연간_세부항목별지출'!$C36,'4월'!$R$34:$R$300)</f>
        <v>0</v>
      </c>
      <c r="H36" s="563">
        <f>SUMIF('5월'!$M$34:$M$300,'연간_세부항목별지출'!$C36,'5월'!$R$34:$R$300)</f>
        <v>0</v>
      </c>
      <c r="I36" s="563">
        <f>SUMIF('6월'!$M$34:$M$300,'연간_세부항목별지출'!$C36,'6월'!$R$34:$R$300)</f>
        <v>0</v>
      </c>
      <c r="J36" s="563">
        <f>SUMIF('7월'!$M$34:$M$300,'연간_세부항목별지출'!$C36,'7월'!$R$34:$R$300)</f>
        <v>0</v>
      </c>
      <c r="K36" s="563">
        <f>SUMIF('8월'!$M$34:$M$300,'연간_세부항목별지출'!$C36,'8월'!$R$34:$R$300)</f>
        <v>0</v>
      </c>
      <c r="L36" s="563">
        <f>SUMIF('9월'!$M$34:$M$300,'연간_세부항목별지출'!$C36,'9월'!$R$34:$R$300)</f>
        <v>0</v>
      </c>
      <c r="M36" s="563">
        <f>SUMIF('10월'!$M$34:$M$300,'연간_세부항목별지출'!$C36,'10월'!$R$34:$R$300)</f>
        <v>0</v>
      </c>
      <c r="N36" s="563">
        <f>SUMIF('11월'!$M$34:$M$300,'연간_세부항목별지출'!$C36,'11월'!$R$34:$R$300)</f>
        <v>0</v>
      </c>
      <c r="O36" s="563">
        <f>SUMIF('12월'!$M$34:$M$300,'연간_세부항목별지출'!$C36,'12월'!$R$34:$R$300)</f>
        <v>0</v>
      </c>
      <c r="P36" s="564">
        <f t="shared" si="3"/>
        <v>0</v>
      </c>
      <c r="Q36" s="564">
        <f t="shared" si="4"/>
        <v>0</v>
      </c>
      <c r="R36" s="565" t="str">
        <f t="shared" si="7"/>
        <v/>
      </c>
    </row>
    <row r="37" ht="18.0" customHeight="1">
      <c r="B37" s="566" t="str">
        <f>'항목'!F3</f>
        <v>주거비</v>
      </c>
      <c r="C37" s="558" t="str">
        <f>IF('항목'!F4="","",'항목'!F4)</f>
        <v>재산세</v>
      </c>
      <c r="D37" s="567">
        <f>SUMIF('1월'!$M$34:$M$300,'연간_세부항목별지출'!$C37,'1월'!$R$34:$R$300)</f>
        <v>0</v>
      </c>
      <c r="E37" s="567">
        <f>SUMIF('2월'!$M$34:$M$300,'연간_세부항목별지출'!$C37,'2월'!$R$34:$R$300)</f>
        <v>0</v>
      </c>
      <c r="F37" s="567">
        <f>SUMIF('3월'!$M$34:$M$300,'연간_세부항목별지출'!$C37,'3월'!$R$34:$R$300)</f>
        <v>0</v>
      </c>
      <c r="G37" s="567">
        <f>SUMIF('4월'!$M$34:$M$300,'연간_세부항목별지출'!$C37,'4월'!$R$34:$R$300)</f>
        <v>0</v>
      </c>
      <c r="H37" s="567">
        <f>SUMIF('5월'!$M$34:$M$300,'연간_세부항목별지출'!$C37,'5월'!$R$34:$R$300)</f>
        <v>0</v>
      </c>
      <c r="I37" s="567">
        <f>SUMIF('6월'!$M$34:$M$300,'연간_세부항목별지출'!$C37,'6월'!$R$34:$R$300)</f>
        <v>0</v>
      </c>
      <c r="J37" s="567">
        <f>SUMIF('7월'!$M$34:$M$300,'연간_세부항목별지출'!$C37,'7월'!$R$34:$R$300)</f>
        <v>0</v>
      </c>
      <c r="K37" s="567">
        <f>SUMIF('8월'!$M$34:$M$300,'연간_세부항목별지출'!$C37,'8월'!$R$34:$R$300)</f>
        <v>0</v>
      </c>
      <c r="L37" s="567">
        <f>SUMIF('9월'!$M$34:$M$300,'연간_세부항목별지출'!$C37,'9월'!$R$34:$R$300)</f>
        <v>0</v>
      </c>
      <c r="M37" s="567">
        <f>SUMIF('10월'!$M$34:$M$300,'연간_세부항목별지출'!$C37,'10월'!$R$34:$R$300)</f>
        <v>0</v>
      </c>
      <c r="N37" s="567">
        <f>SUMIF('11월'!$M$34:$M$300,'연간_세부항목별지출'!$C37,'11월'!$R$34:$R$300)</f>
        <v>0</v>
      </c>
      <c r="O37" s="567">
        <f>SUMIF('12월'!$M$34:$M$300,'연간_세부항목별지출'!$C37,'12월'!$R$34:$R$300)</f>
        <v>0</v>
      </c>
      <c r="P37" s="423">
        <f t="shared" si="3"/>
        <v>0</v>
      </c>
      <c r="Q37" s="423">
        <f t="shared" si="4"/>
        <v>0</v>
      </c>
      <c r="R37" s="551" t="str">
        <f t="shared" si="7"/>
        <v/>
      </c>
    </row>
    <row r="38" ht="18.0" customHeight="1">
      <c r="B38" s="559"/>
      <c r="C38" s="560" t="str">
        <f>IF('항목'!F5="","",'항목'!F5)</f>
        <v>주담대 원리금</v>
      </c>
      <c r="D38" s="454">
        <f>SUMIF('1월'!$M$34:$M$300,'연간_세부항목별지출'!$C38,'1월'!$R$34:$R$300)</f>
        <v>0</v>
      </c>
      <c r="E38" s="454">
        <f>SUMIF('2월'!$M$34:$M$300,'연간_세부항목별지출'!$C38,'2월'!$R$34:$R$300)</f>
        <v>0</v>
      </c>
      <c r="F38" s="454">
        <f>SUMIF('3월'!$M$34:$M$300,'연간_세부항목별지출'!$C38,'3월'!$R$34:$R$300)</f>
        <v>0</v>
      </c>
      <c r="G38" s="454">
        <f>SUMIF('4월'!$M$34:$M$300,'연간_세부항목별지출'!$C38,'4월'!$R$34:$R$300)</f>
        <v>0</v>
      </c>
      <c r="H38" s="454">
        <f>SUMIF('5월'!$M$34:$M$300,'연간_세부항목별지출'!$C38,'5월'!$R$34:$R$300)</f>
        <v>0</v>
      </c>
      <c r="I38" s="454">
        <f>SUMIF('6월'!$M$34:$M$300,'연간_세부항목별지출'!$C38,'6월'!$R$34:$R$300)</f>
        <v>0</v>
      </c>
      <c r="J38" s="454">
        <f>SUMIF('7월'!$M$34:$M$300,'연간_세부항목별지출'!$C38,'7월'!$R$34:$R$300)</f>
        <v>0</v>
      </c>
      <c r="K38" s="454">
        <f>SUMIF('8월'!$M$34:$M$300,'연간_세부항목별지출'!$C38,'8월'!$R$34:$R$300)</f>
        <v>0</v>
      </c>
      <c r="L38" s="454">
        <f>SUMIF('9월'!$M$34:$M$300,'연간_세부항목별지출'!$C38,'9월'!$R$34:$R$300)</f>
        <v>0</v>
      </c>
      <c r="M38" s="454">
        <f>SUMIF('10월'!$M$34:$M$300,'연간_세부항목별지출'!$C38,'10월'!$R$34:$R$300)</f>
        <v>0</v>
      </c>
      <c r="N38" s="454">
        <f>SUMIF('11월'!$M$34:$M$300,'연간_세부항목별지출'!$C38,'11월'!$R$34:$R$300)</f>
        <v>0</v>
      </c>
      <c r="O38" s="454">
        <f>SUMIF('12월'!$M$34:$M$300,'연간_세부항목별지출'!$C38,'12월'!$R$34:$R$300)</f>
        <v>0</v>
      </c>
      <c r="P38" s="537">
        <f t="shared" si="3"/>
        <v>0</v>
      </c>
      <c r="Q38" s="537">
        <f t="shared" si="4"/>
        <v>0</v>
      </c>
      <c r="R38" s="554" t="str">
        <f t="shared" si="7"/>
        <v/>
      </c>
    </row>
    <row r="39" ht="18.0" customHeight="1">
      <c r="B39" s="559"/>
      <c r="C39" s="560" t="str">
        <f>IF('항목'!F6="","",'항목'!F6)</f>
        <v>관리비</v>
      </c>
      <c r="D39" s="454">
        <f>SUMIF('1월'!$M$34:$M$300,'연간_세부항목별지출'!$C39,'1월'!$R$34:$R$300)</f>
        <v>0</v>
      </c>
      <c r="E39" s="454">
        <f>SUMIF('2월'!$M$34:$M$300,'연간_세부항목별지출'!$C39,'2월'!$R$34:$R$300)</f>
        <v>0</v>
      </c>
      <c r="F39" s="454">
        <f>SUMIF('3월'!$M$34:$M$300,'연간_세부항목별지출'!$C39,'3월'!$R$34:$R$300)</f>
        <v>0</v>
      </c>
      <c r="G39" s="454">
        <f>SUMIF('4월'!$M$34:$M$300,'연간_세부항목별지출'!$C39,'4월'!$R$34:$R$300)</f>
        <v>0</v>
      </c>
      <c r="H39" s="454">
        <f>SUMIF('5월'!$M$34:$M$300,'연간_세부항목별지출'!$C39,'5월'!$R$34:$R$300)</f>
        <v>0</v>
      </c>
      <c r="I39" s="454">
        <f>SUMIF('6월'!$M$34:$M$300,'연간_세부항목별지출'!$C39,'6월'!$R$34:$R$300)</f>
        <v>0</v>
      </c>
      <c r="J39" s="454">
        <f>SUMIF('7월'!$M$34:$M$300,'연간_세부항목별지출'!$C39,'7월'!$R$34:$R$300)</f>
        <v>0</v>
      </c>
      <c r="K39" s="454">
        <f>SUMIF('8월'!$M$34:$M$300,'연간_세부항목별지출'!$C39,'8월'!$R$34:$R$300)</f>
        <v>0</v>
      </c>
      <c r="L39" s="454">
        <f>SUMIF('9월'!$M$34:$M$300,'연간_세부항목별지출'!$C39,'9월'!$R$34:$R$300)</f>
        <v>0</v>
      </c>
      <c r="M39" s="454">
        <f>SUMIF('10월'!$M$34:$M$300,'연간_세부항목별지출'!$C39,'10월'!$R$34:$R$300)</f>
        <v>0</v>
      </c>
      <c r="N39" s="454">
        <f>SUMIF('11월'!$M$34:$M$300,'연간_세부항목별지출'!$C39,'11월'!$R$34:$R$300)</f>
        <v>0</v>
      </c>
      <c r="O39" s="454">
        <f>SUMIF('12월'!$M$34:$M$300,'연간_세부항목별지출'!$C39,'12월'!$R$34:$R$300)</f>
        <v>0</v>
      </c>
      <c r="P39" s="537">
        <f t="shared" si="3"/>
        <v>0</v>
      </c>
      <c r="Q39" s="537">
        <f t="shared" si="4"/>
        <v>0</v>
      </c>
      <c r="R39" s="554" t="str">
        <f t="shared" si="7"/>
        <v/>
      </c>
    </row>
    <row r="40" ht="18.0" customHeight="1">
      <c r="B40" s="559"/>
      <c r="C40" s="560" t="str">
        <f>IF('항목'!F7="","",'항목'!F7)</f>
        <v/>
      </c>
      <c r="D40" s="454">
        <f>SUMIF('1월'!$M$34:$M$300,'연간_세부항목별지출'!$C40,'1월'!$R$34:$R$300)</f>
        <v>0</v>
      </c>
      <c r="E40" s="454">
        <f>SUMIF('2월'!$M$34:$M$300,'연간_세부항목별지출'!$C40,'2월'!$R$34:$R$300)</f>
        <v>0</v>
      </c>
      <c r="F40" s="454">
        <f>SUMIF('3월'!$M$34:$M$300,'연간_세부항목별지출'!$C40,'3월'!$R$34:$R$300)</f>
        <v>0</v>
      </c>
      <c r="G40" s="454">
        <f>SUMIF('4월'!$M$34:$M$300,'연간_세부항목별지출'!$C40,'4월'!$R$34:$R$300)</f>
        <v>0</v>
      </c>
      <c r="H40" s="454">
        <f>SUMIF('5월'!$M$34:$M$300,'연간_세부항목별지출'!$C40,'5월'!$R$34:$R$300)</f>
        <v>0</v>
      </c>
      <c r="I40" s="454">
        <f>SUMIF('6월'!$M$34:$M$300,'연간_세부항목별지출'!$C40,'6월'!$R$34:$R$300)</f>
        <v>0</v>
      </c>
      <c r="J40" s="454">
        <f>SUMIF('7월'!$M$34:$M$300,'연간_세부항목별지출'!$C40,'7월'!$R$34:$R$300)</f>
        <v>0</v>
      </c>
      <c r="K40" s="454">
        <f>SUMIF('8월'!$M$34:$M$300,'연간_세부항목별지출'!$C40,'8월'!$R$34:$R$300)</f>
        <v>0</v>
      </c>
      <c r="L40" s="454">
        <f>SUMIF('9월'!$M$34:$M$300,'연간_세부항목별지출'!$C40,'9월'!$R$34:$R$300)</f>
        <v>0</v>
      </c>
      <c r="M40" s="454">
        <f>SUMIF('10월'!$M$34:$M$300,'연간_세부항목별지출'!$C40,'10월'!$R$34:$R$300)</f>
        <v>0</v>
      </c>
      <c r="N40" s="454">
        <f>SUMIF('11월'!$M$34:$M$300,'연간_세부항목별지출'!$C40,'11월'!$R$34:$R$300)</f>
        <v>0</v>
      </c>
      <c r="O40" s="454">
        <f>SUMIF('12월'!$M$34:$M$300,'연간_세부항목별지출'!$C40,'12월'!$R$34:$R$300)</f>
        <v>0</v>
      </c>
      <c r="P40" s="537">
        <f t="shared" si="3"/>
        <v>0</v>
      </c>
      <c r="Q40" s="537">
        <f t="shared" si="4"/>
        <v>0</v>
      </c>
      <c r="R40" s="554" t="str">
        <f t="shared" si="7"/>
        <v/>
      </c>
    </row>
    <row r="41" ht="18.0" customHeight="1">
      <c r="B41" s="559"/>
      <c r="C41" s="560" t="str">
        <f>IF('항목'!F8="","",'항목'!F8)</f>
        <v/>
      </c>
      <c r="D41" s="454">
        <f>SUMIF('1월'!$M$34:$M$300,'연간_세부항목별지출'!$C41,'1월'!$R$34:$R$300)</f>
        <v>0</v>
      </c>
      <c r="E41" s="454">
        <f>SUMIF('2월'!$M$34:$M$300,'연간_세부항목별지출'!$C41,'2월'!$R$34:$R$300)</f>
        <v>0</v>
      </c>
      <c r="F41" s="454">
        <f>SUMIF('3월'!$M$34:$M$300,'연간_세부항목별지출'!$C41,'3월'!$R$34:$R$300)</f>
        <v>0</v>
      </c>
      <c r="G41" s="454">
        <f>SUMIF('4월'!$M$34:$M$300,'연간_세부항목별지출'!$C41,'4월'!$R$34:$R$300)</f>
        <v>0</v>
      </c>
      <c r="H41" s="454">
        <f>SUMIF('5월'!$M$34:$M$300,'연간_세부항목별지출'!$C41,'5월'!$R$34:$R$300)</f>
        <v>0</v>
      </c>
      <c r="I41" s="454">
        <f>SUMIF('6월'!$M$34:$M$300,'연간_세부항목별지출'!$C41,'6월'!$R$34:$R$300)</f>
        <v>0</v>
      </c>
      <c r="J41" s="454">
        <f>SUMIF('7월'!$M$34:$M$300,'연간_세부항목별지출'!$C41,'7월'!$R$34:$R$300)</f>
        <v>0</v>
      </c>
      <c r="K41" s="454">
        <f>SUMIF('8월'!$M$34:$M$300,'연간_세부항목별지출'!$C41,'8월'!$R$34:$R$300)</f>
        <v>0</v>
      </c>
      <c r="L41" s="454">
        <f>SUMIF('9월'!$M$34:$M$300,'연간_세부항목별지출'!$C41,'9월'!$R$34:$R$300)</f>
        <v>0</v>
      </c>
      <c r="M41" s="454">
        <f>SUMIF('10월'!$M$34:$M$300,'연간_세부항목별지출'!$C41,'10월'!$R$34:$R$300)</f>
        <v>0</v>
      </c>
      <c r="N41" s="454">
        <f>SUMIF('11월'!$M$34:$M$300,'연간_세부항목별지출'!$C41,'11월'!$R$34:$R$300)</f>
        <v>0</v>
      </c>
      <c r="O41" s="454">
        <f>SUMIF('12월'!$M$34:$M$300,'연간_세부항목별지출'!$C41,'12월'!$R$34:$R$300)</f>
        <v>0</v>
      </c>
      <c r="P41" s="537">
        <f t="shared" si="3"/>
        <v>0</v>
      </c>
      <c r="Q41" s="537">
        <f t="shared" si="4"/>
        <v>0</v>
      </c>
      <c r="R41" s="554" t="str">
        <f t="shared" si="7"/>
        <v/>
      </c>
    </row>
    <row r="42" ht="18.0" customHeight="1">
      <c r="B42" s="559"/>
      <c r="C42" s="560" t="str">
        <f>IF('항목'!F9="","",'항목'!F9)</f>
        <v/>
      </c>
      <c r="D42" s="454">
        <f>SUMIF('1월'!$M$34:$M$300,'연간_세부항목별지출'!$C42,'1월'!$R$34:$R$300)</f>
        <v>0</v>
      </c>
      <c r="E42" s="454">
        <f>SUMIF('2월'!$M$34:$M$300,'연간_세부항목별지출'!$C42,'2월'!$R$34:$R$300)</f>
        <v>0</v>
      </c>
      <c r="F42" s="454">
        <f>SUMIF('3월'!$M$34:$M$300,'연간_세부항목별지출'!$C42,'3월'!$R$34:$R$300)</f>
        <v>0</v>
      </c>
      <c r="G42" s="454">
        <f>SUMIF('4월'!$M$34:$M$300,'연간_세부항목별지출'!$C42,'4월'!$R$34:$R$300)</f>
        <v>0</v>
      </c>
      <c r="H42" s="454">
        <f>SUMIF('5월'!$M$34:$M$300,'연간_세부항목별지출'!$C42,'5월'!$R$34:$R$300)</f>
        <v>0</v>
      </c>
      <c r="I42" s="454">
        <f>SUMIF('6월'!$M$34:$M$300,'연간_세부항목별지출'!$C42,'6월'!$R$34:$R$300)</f>
        <v>0</v>
      </c>
      <c r="J42" s="454">
        <f>SUMIF('7월'!$M$34:$M$300,'연간_세부항목별지출'!$C42,'7월'!$R$34:$R$300)</f>
        <v>0</v>
      </c>
      <c r="K42" s="454">
        <f>SUMIF('8월'!$M$34:$M$300,'연간_세부항목별지출'!$C42,'8월'!$R$34:$R$300)</f>
        <v>0</v>
      </c>
      <c r="L42" s="454">
        <f>SUMIF('9월'!$M$34:$M$300,'연간_세부항목별지출'!$C42,'9월'!$R$34:$R$300)</f>
        <v>0</v>
      </c>
      <c r="M42" s="454">
        <f>SUMIF('10월'!$M$34:$M$300,'연간_세부항목별지출'!$C42,'10월'!$R$34:$R$300)</f>
        <v>0</v>
      </c>
      <c r="N42" s="454">
        <f>SUMIF('11월'!$M$34:$M$300,'연간_세부항목별지출'!$C42,'11월'!$R$34:$R$300)</f>
        <v>0</v>
      </c>
      <c r="O42" s="454">
        <f>SUMIF('12월'!$M$34:$M$300,'연간_세부항목별지출'!$C42,'12월'!$R$34:$R$300)</f>
        <v>0</v>
      </c>
      <c r="P42" s="537">
        <f t="shared" si="3"/>
        <v>0</v>
      </c>
      <c r="Q42" s="537">
        <f t="shared" si="4"/>
        <v>0</v>
      </c>
      <c r="R42" s="554" t="str">
        <f t="shared" si="7"/>
        <v/>
      </c>
    </row>
    <row r="43" ht="18.0" customHeight="1">
      <c r="B43" s="559"/>
      <c r="C43" s="560" t="str">
        <f>IF('항목'!F10="","",'항목'!F10)</f>
        <v/>
      </c>
      <c r="D43" s="454">
        <f>SUMIF('1월'!$M$34:$M$300,'연간_세부항목별지출'!$C43,'1월'!$R$34:$R$300)</f>
        <v>0</v>
      </c>
      <c r="E43" s="454">
        <f>SUMIF('2월'!$M$34:$M$300,'연간_세부항목별지출'!$C43,'2월'!$R$34:$R$300)</f>
        <v>0</v>
      </c>
      <c r="F43" s="454">
        <f>SUMIF('3월'!$M$34:$M$300,'연간_세부항목별지출'!$C43,'3월'!$R$34:$R$300)</f>
        <v>0</v>
      </c>
      <c r="G43" s="454">
        <f>SUMIF('4월'!$M$34:$M$300,'연간_세부항목별지출'!$C43,'4월'!$R$34:$R$300)</f>
        <v>0</v>
      </c>
      <c r="H43" s="454">
        <f>SUMIF('5월'!$M$34:$M$300,'연간_세부항목별지출'!$C43,'5월'!$R$34:$R$300)</f>
        <v>0</v>
      </c>
      <c r="I43" s="454">
        <f>SUMIF('6월'!$M$34:$M$300,'연간_세부항목별지출'!$C43,'6월'!$R$34:$R$300)</f>
        <v>0</v>
      </c>
      <c r="J43" s="454">
        <f>SUMIF('7월'!$M$34:$M$300,'연간_세부항목별지출'!$C43,'7월'!$R$34:$R$300)</f>
        <v>0</v>
      </c>
      <c r="K43" s="454">
        <f>SUMIF('8월'!$M$34:$M$300,'연간_세부항목별지출'!$C43,'8월'!$R$34:$R$300)</f>
        <v>0</v>
      </c>
      <c r="L43" s="454">
        <f>SUMIF('9월'!$M$34:$M$300,'연간_세부항목별지출'!$C43,'9월'!$R$34:$R$300)</f>
        <v>0</v>
      </c>
      <c r="M43" s="454">
        <f>SUMIF('10월'!$M$34:$M$300,'연간_세부항목별지출'!$C43,'10월'!$R$34:$R$300)</f>
        <v>0</v>
      </c>
      <c r="N43" s="454">
        <f>SUMIF('11월'!$M$34:$M$300,'연간_세부항목별지출'!$C43,'11월'!$R$34:$R$300)</f>
        <v>0</v>
      </c>
      <c r="O43" s="454">
        <f>SUMIF('12월'!$M$34:$M$300,'연간_세부항목별지출'!$C43,'12월'!$R$34:$R$300)</f>
        <v>0</v>
      </c>
      <c r="P43" s="537">
        <f t="shared" si="3"/>
        <v>0</v>
      </c>
      <c r="Q43" s="537">
        <f t="shared" si="4"/>
        <v>0</v>
      </c>
      <c r="R43" s="554" t="str">
        <f t="shared" si="7"/>
        <v/>
      </c>
    </row>
    <row r="44" ht="18.0" customHeight="1">
      <c r="B44" s="559"/>
      <c r="C44" s="560" t="str">
        <f>IF('항목'!F11="","",'항목'!F11)</f>
        <v/>
      </c>
      <c r="D44" s="454">
        <f>SUMIF('1월'!$M$34:$M$300,'연간_세부항목별지출'!$C44,'1월'!$R$34:$R$300)</f>
        <v>0</v>
      </c>
      <c r="E44" s="454">
        <f>SUMIF('2월'!$M$34:$M$300,'연간_세부항목별지출'!$C44,'2월'!$R$34:$R$300)</f>
        <v>0</v>
      </c>
      <c r="F44" s="454">
        <f>SUMIF('3월'!$M$34:$M$300,'연간_세부항목별지출'!$C44,'3월'!$R$34:$R$300)</f>
        <v>0</v>
      </c>
      <c r="G44" s="454">
        <f>SUMIF('4월'!$M$34:$M$300,'연간_세부항목별지출'!$C44,'4월'!$R$34:$R$300)</f>
        <v>0</v>
      </c>
      <c r="H44" s="454">
        <f>SUMIF('5월'!$M$34:$M$300,'연간_세부항목별지출'!$C44,'5월'!$R$34:$R$300)</f>
        <v>0</v>
      </c>
      <c r="I44" s="454">
        <f>SUMIF('6월'!$M$34:$M$300,'연간_세부항목별지출'!$C44,'6월'!$R$34:$R$300)</f>
        <v>0</v>
      </c>
      <c r="J44" s="454">
        <f>SUMIF('7월'!$M$34:$M$300,'연간_세부항목별지출'!$C44,'7월'!$R$34:$R$300)</f>
        <v>0</v>
      </c>
      <c r="K44" s="454">
        <f>SUMIF('8월'!$M$34:$M$300,'연간_세부항목별지출'!$C44,'8월'!$R$34:$R$300)</f>
        <v>0</v>
      </c>
      <c r="L44" s="454">
        <f>SUMIF('9월'!$M$34:$M$300,'연간_세부항목별지출'!$C44,'9월'!$R$34:$R$300)</f>
        <v>0</v>
      </c>
      <c r="M44" s="454">
        <f>SUMIF('10월'!$M$34:$M$300,'연간_세부항목별지출'!$C44,'10월'!$R$34:$R$300)</f>
        <v>0</v>
      </c>
      <c r="N44" s="454">
        <f>SUMIF('11월'!$M$34:$M$300,'연간_세부항목별지출'!$C44,'11월'!$R$34:$R$300)</f>
        <v>0</v>
      </c>
      <c r="O44" s="454">
        <f>SUMIF('12월'!$M$34:$M$300,'연간_세부항목별지출'!$C44,'12월'!$R$34:$R$300)</f>
        <v>0</v>
      </c>
      <c r="P44" s="537">
        <f t="shared" si="3"/>
        <v>0</v>
      </c>
      <c r="Q44" s="537">
        <f t="shared" si="4"/>
        <v>0</v>
      </c>
      <c r="R44" s="554" t="str">
        <f t="shared" si="7"/>
        <v/>
      </c>
    </row>
    <row r="45" ht="18.0" customHeight="1">
      <c r="B45" s="559"/>
      <c r="C45" s="560" t="str">
        <f>IF('항목'!F12="","",'항목'!F12)</f>
        <v/>
      </c>
      <c r="D45" s="454">
        <f>SUMIF('1월'!$M$34:$M$300,'연간_세부항목별지출'!$C45,'1월'!$R$34:$R$300)</f>
        <v>0</v>
      </c>
      <c r="E45" s="454">
        <f>SUMIF('2월'!$M$34:$M$300,'연간_세부항목별지출'!$C45,'2월'!$R$34:$R$300)</f>
        <v>0</v>
      </c>
      <c r="F45" s="454">
        <f>SUMIF('3월'!$M$34:$M$300,'연간_세부항목별지출'!$C45,'3월'!$R$34:$R$300)</f>
        <v>0</v>
      </c>
      <c r="G45" s="454">
        <f>SUMIF('4월'!$M$34:$M$300,'연간_세부항목별지출'!$C45,'4월'!$R$34:$R$300)</f>
        <v>0</v>
      </c>
      <c r="H45" s="454">
        <f>SUMIF('5월'!$M$34:$M$300,'연간_세부항목별지출'!$C45,'5월'!$R$34:$R$300)</f>
        <v>0</v>
      </c>
      <c r="I45" s="454">
        <f>SUMIF('6월'!$M$34:$M$300,'연간_세부항목별지출'!$C45,'6월'!$R$34:$R$300)</f>
        <v>0</v>
      </c>
      <c r="J45" s="454">
        <f>SUMIF('7월'!$M$34:$M$300,'연간_세부항목별지출'!$C45,'7월'!$R$34:$R$300)</f>
        <v>0</v>
      </c>
      <c r="K45" s="454">
        <f>SUMIF('8월'!$M$34:$M$300,'연간_세부항목별지출'!$C45,'8월'!$R$34:$R$300)</f>
        <v>0</v>
      </c>
      <c r="L45" s="454">
        <f>SUMIF('9월'!$M$34:$M$300,'연간_세부항목별지출'!$C45,'9월'!$R$34:$R$300)</f>
        <v>0</v>
      </c>
      <c r="M45" s="454">
        <f>SUMIF('10월'!$M$34:$M$300,'연간_세부항목별지출'!$C45,'10월'!$R$34:$R$300)</f>
        <v>0</v>
      </c>
      <c r="N45" s="454">
        <f>SUMIF('11월'!$M$34:$M$300,'연간_세부항목별지출'!$C45,'11월'!$R$34:$R$300)</f>
        <v>0</v>
      </c>
      <c r="O45" s="454">
        <f>SUMIF('12월'!$M$34:$M$300,'연간_세부항목별지출'!$C45,'12월'!$R$34:$R$300)</f>
        <v>0</v>
      </c>
      <c r="P45" s="537">
        <f t="shared" si="3"/>
        <v>0</v>
      </c>
      <c r="Q45" s="537">
        <f t="shared" si="4"/>
        <v>0</v>
      </c>
      <c r="R45" s="554" t="str">
        <f t="shared" si="7"/>
        <v/>
      </c>
    </row>
    <row r="46" ht="18.0" customHeight="1">
      <c r="B46" s="559"/>
      <c r="C46" s="560" t="str">
        <f>IF('항목'!F13="","",'항목'!F13)</f>
        <v/>
      </c>
      <c r="D46" s="454">
        <f>SUMIF('1월'!$M$34:$M$300,'연간_세부항목별지출'!$C46,'1월'!$R$34:$R$300)</f>
        <v>0</v>
      </c>
      <c r="E46" s="454">
        <f>SUMIF('2월'!$M$34:$M$300,'연간_세부항목별지출'!$C46,'2월'!$R$34:$R$300)</f>
        <v>0</v>
      </c>
      <c r="F46" s="454">
        <f>SUMIF('3월'!$M$34:$M$300,'연간_세부항목별지출'!$C46,'3월'!$R$34:$R$300)</f>
        <v>0</v>
      </c>
      <c r="G46" s="454">
        <f>SUMIF('4월'!$M$34:$M$300,'연간_세부항목별지출'!$C46,'4월'!$R$34:$R$300)</f>
        <v>0</v>
      </c>
      <c r="H46" s="454">
        <f>SUMIF('5월'!$M$34:$M$300,'연간_세부항목별지출'!$C46,'5월'!$R$34:$R$300)</f>
        <v>0</v>
      </c>
      <c r="I46" s="454">
        <f>SUMIF('6월'!$M$34:$M$300,'연간_세부항목별지출'!$C46,'6월'!$R$34:$R$300)</f>
        <v>0</v>
      </c>
      <c r="J46" s="454">
        <f>SUMIF('7월'!$M$34:$M$300,'연간_세부항목별지출'!$C46,'7월'!$R$34:$R$300)</f>
        <v>0</v>
      </c>
      <c r="K46" s="454">
        <f>SUMIF('8월'!$M$34:$M$300,'연간_세부항목별지출'!$C46,'8월'!$R$34:$R$300)</f>
        <v>0</v>
      </c>
      <c r="L46" s="454">
        <f>SUMIF('9월'!$M$34:$M$300,'연간_세부항목별지출'!$C46,'9월'!$R$34:$R$300)</f>
        <v>0</v>
      </c>
      <c r="M46" s="454">
        <f>SUMIF('10월'!$M$34:$M$300,'연간_세부항목별지출'!$C46,'10월'!$R$34:$R$300)</f>
        <v>0</v>
      </c>
      <c r="N46" s="454">
        <f>SUMIF('11월'!$M$34:$M$300,'연간_세부항목별지출'!$C46,'11월'!$R$34:$R$300)</f>
        <v>0</v>
      </c>
      <c r="O46" s="454">
        <f>SUMIF('12월'!$M$34:$M$300,'연간_세부항목별지출'!$C46,'12월'!$R$34:$R$300)</f>
        <v>0</v>
      </c>
      <c r="P46" s="537">
        <f t="shared" si="3"/>
        <v>0</v>
      </c>
      <c r="Q46" s="537">
        <f t="shared" si="4"/>
        <v>0</v>
      </c>
      <c r="R46" s="554" t="str">
        <f t="shared" si="7"/>
        <v/>
      </c>
    </row>
    <row r="47" ht="18.0" customHeight="1">
      <c r="B47" s="559"/>
      <c r="C47" s="560" t="str">
        <f>IF('항목'!F14="","",'항목'!F14)</f>
        <v/>
      </c>
      <c r="D47" s="454">
        <f>SUMIF('1월'!$M$34:$M$300,'연간_세부항목별지출'!$C47,'1월'!$R$34:$R$300)</f>
        <v>0</v>
      </c>
      <c r="E47" s="454">
        <f>SUMIF('2월'!$M$34:$M$300,'연간_세부항목별지출'!$C47,'2월'!$R$34:$R$300)</f>
        <v>0</v>
      </c>
      <c r="F47" s="454">
        <f>SUMIF('3월'!$M$34:$M$300,'연간_세부항목별지출'!$C47,'3월'!$R$34:$R$300)</f>
        <v>0</v>
      </c>
      <c r="G47" s="454">
        <f>SUMIF('4월'!$M$34:$M$300,'연간_세부항목별지출'!$C47,'4월'!$R$34:$R$300)</f>
        <v>0</v>
      </c>
      <c r="H47" s="454">
        <f>SUMIF('5월'!$M$34:$M$300,'연간_세부항목별지출'!$C47,'5월'!$R$34:$R$300)</f>
        <v>0</v>
      </c>
      <c r="I47" s="454">
        <f>SUMIF('6월'!$M$34:$M$300,'연간_세부항목별지출'!$C47,'6월'!$R$34:$R$300)</f>
        <v>0</v>
      </c>
      <c r="J47" s="454">
        <f>SUMIF('7월'!$M$34:$M$300,'연간_세부항목별지출'!$C47,'7월'!$R$34:$R$300)</f>
        <v>0</v>
      </c>
      <c r="K47" s="454">
        <f>SUMIF('8월'!$M$34:$M$300,'연간_세부항목별지출'!$C47,'8월'!$R$34:$R$300)</f>
        <v>0</v>
      </c>
      <c r="L47" s="454">
        <f>SUMIF('9월'!$M$34:$M$300,'연간_세부항목별지출'!$C47,'9월'!$R$34:$R$300)</f>
        <v>0</v>
      </c>
      <c r="M47" s="454">
        <f>SUMIF('10월'!$M$34:$M$300,'연간_세부항목별지출'!$C47,'10월'!$R$34:$R$300)</f>
        <v>0</v>
      </c>
      <c r="N47" s="454">
        <f>SUMIF('11월'!$M$34:$M$300,'연간_세부항목별지출'!$C47,'11월'!$R$34:$R$300)</f>
        <v>0</v>
      </c>
      <c r="O47" s="454">
        <f>SUMIF('12월'!$M$34:$M$300,'연간_세부항목별지출'!$C47,'12월'!$R$34:$R$300)</f>
        <v>0</v>
      </c>
      <c r="P47" s="537">
        <f t="shared" si="3"/>
        <v>0</v>
      </c>
      <c r="Q47" s="537">
        <f t="shared" si="4"/>
        <v>0</v>
      </c>
      <c r="R47" s="554" t="str">
        <f t="shared" si="7"/>
        <v/>
      </c>
    </row>
    <row r="48" ht="18.0" customHeight="1">
      <c r="B48" s="559"/>
      <c r="C48" s="560" t="str">
        <f>IF('항목'!F15="","",'항목'!F15)</f>
        <v/>
      </c>
      <c r="D48" s="454">
        <f>SUMIF('1월'!$M$34:$M$300,'연간_세부항목별지출'!$C48,'1월'!$R$34:$R$300)</f>
        <v>0</v>
      </c>
      <c r="E48" s="454">
        <f>SUMIF('2월'!$M$34:$M$300,'연간_세부항목별지출'!$C48,'2월'!$R$34:$R$300)</f>
        <v>0</v>
      </c>
      <c r="F48" s="454">
        <f>SUMIF('3월'!$M$34:$M$300,'연간_세부항목별지출'!$C48,'3월'!$R$34:$R$300)</f>
        <v>0</v>
      </c>
      <c r="G48" s="454">
        <f>SUMIF('4월'!$M$34:$M$300,'연간_세부항목별지출'!$C48,'4월'!$R$34:$R$300)</f>
        <v>0</v>
      </c>
      <c r="H48" s="454">
        <f>SUMIF('5월'!$M$34:$M$300,'연간_세부항목별지출'!$C48,'5월'!$R$34:$R$300)</f>
        <v>0</v>
      </c>
      <c r="I48" s="454">
        <f>SUMIF('6월'!$M$34:$M$300,'연간_세부항목별지출'!$C48,'6월'!$R$34:$R$300)</f>
        <v>0</v>
      </c>
      <c r="J48" s="454">
        <f>SUMIF('7월'!$M$34:$M$300,'연간_세부항목별지출'!$C48,'7월'!$R$34:$R$300)</f>
        <v>0</v>
      </c>
      <c r="K48" s="454">
        <f>SUMIF('8월'!$M$34:$M$300,'연간_세부항목별지출'!$C48,'8월'!$R$34:$R$300)</f>
        <v>0</v>
      </c>
      <c r="L48" s="454">
        <f>SUMIF('9월'!$M$34:$M$300,'연간_세부항목별지출'!$C48,'9월'!$R$34:$R$300)</f>
        <v>0</v>
      </c>
      <c r="M48" s="454">
        <f>SUMIF('10월'!$M$34:$M$300,'연간_세부항목별지출'!$C48,'10월'!$R$34:$R$300)</f>
        <v>0</v>
      </c>
      <c r="N48" s="454">
        <f>SUMIF('11월'!$M$34:$M$300,'연간_세부항목별지출'!$C48,'11월'!$R$34:$R$300)</f>
        <v>0</v>
      </c>
      <c r="O48" s="454">
        <f>SUMIF('12월'!$M$34:$M$300,'연간_세부항목별지출'!$C48,'12월'!$R$34:$R$300)</f>
        <v>0</v>
      </c>
      <c r="P48" s="537">
        <f t="shared" si="3"/>
        <v>0</v>
      </c>
      <c r="Q48" s="537">
        <f t="shared" si="4"/>
        <v>0</v>
      </c>
      <c r="R48" s="554" t="str">
        <f t="shared" si="7"/>
        <v/>
      </c>
    </row>
    <row r="49" ht="18.0" customHeight="1">
      <c r="B49" s="559"/>
      <c r="C49" s="560" t="str">
        <f>IF('항목'!F16="","",'항목'!F16)</f>
        <v/>
      </c>
      <c r="D49" s="454">
        <f>SUMIF('1월'!$M$34:$M$300,'연간_세부항목별지출'!$C49,'1월'!$R$34:$R$300)</f>
        <v>0</v>
      </c>
      <c r="E49" s="454">
        <f>SUMIF('2월'!$M$34:$M$300,'연간_세부항목별지출'!$C49,'2월'!$R$34:$R$300)</f>
        <v>0</v>
      </c>
      <c r="F49" s="454">
        <f>SUMIF('3월'!$M$34:$M$300,'연간_세부항목별지출'!$C49,'3월'!$R$34:$R$300)</f>
        <v>0</v>
      </c>
      <c r="G49" s="454">
        <f>SUMIF('4월'!$M$34:$M$300,'연간_세부항목별지출'!$C49,'4월'!$R$34:$R$300)</f>
        <v>0</v>
      </c>
      <c r="H49" s="454">
        <f>SUMIF('5월'!$M$34:$M$300,'연간_세부항목별지출'!$C49,'5월'!$R$34:$R$300)</f>
        <v>0</v>
      </c>
      <c r="I49" s="454">
        <f>SUMIF('6월'!$M$34:$M$300,'연간_세부항목별지출'!$C49,'6월'!$R$34:$R$300)</f>
        <v>0</v>
      </c>
      <c r="J49" s="454">
        <f>SUMIF('7월'!$M$34:$M$300,'연간_세부항목별지출'!$C49,'7월'!$R$34:$R$300)</f>
        <v>0</v>
      </c>
      <c r="K49" s="454">
        <f>SUMIF('8월'!$M$34:$M$300,'연간_세부항목별지출'!$C49,'8월'!$R$34:$R$300)</f>
        <v>0</v>
      </c>
      <c r="L49" s="454">
        <f>SUMIF('9월'!$M$34:$M$300,'연간_세부항목별지출'!$C49,'9월'!$R$34:$R$300)</f>
        <v>0</v>
      </c>
      <c r="M49" s="454">
        <f>SUMIF('10월'!$M$34:$M$300,'연간_세부항목별지출'!$C49,'10월'!$R$34:$R$300)</f>
        <v>0</v>
      </c>
      <c r="N49" s="454">
        <f>SUMIF('11월'!$M$34:$M$300,'연간_세부항목별지출'!$C49,'11월'!$R$34:$R$300)</f>
        <v>0</v>
      </c>
      <c r="O49" s="454">
        <f>SUMIF('12월'!$M$34:$M$300,'연간_세부항목별지출'!$C49,'12월'!$R$34:$R$300)</f>
        <v>0</v>
      </c>
      <c r="P49" s="537">
        <f t="shared" si="3"/>
        <v>0</v>
      </c>
      <c r="Q49" s="537">
        <f t="shared" si="4"/>
        <v>0</v>
      </c>
      <c r="R49" s="554" t="str">
        <f t="shared" si="7"/>
        <v/>
      </c>
    </row>
    <row r="50" ht="18.0" customHeight="1">
      <c r="B50" s="559"/>
      <c r="C50" s="560" t="str">
        <f>IF('항목'!F17="","",'항목'!F17)</f>
        <v/>
      </c>
      <c r="D50" s="454">
        <f>SUMIF('1월'!$M$34:$M$300,'연간_세부항목별지출'!$C50,'1월'!$R$34:$R$300)</f>
        <v>0</v>
      </c>
      <c r="E50" s="454">
        <f>SUMIF('2월'!$M$34:$M$300,'연간_세부항목별지출'!$C50,'2월'!$R$34:$R$300)</f>
        <v>0</v>
      </c>
      <c r="F50" s="454">
        <f>SUMIF('3월'!$M$34:$M$300,'연간_세부항목별지출'!$C50,'3월'!$R$34:$R$300)</f>
        <v>0</v>
      </c>
      <c r="G50" s="454">
        <f>SUMIF('4월'!$M$34:$M$300,'연간_세부항목별지출'!$C50,'4월'!$R$34:$R$300)</f>
        <v>0</v>
      </c>
      <c r="H50" s="454">
        <f>SUMIF('5월'!$M$34:$M$300,'연간_세부항목별지출'!$C50,'5월'!$R$34:$R$300)</f>
        <v>0</v>
      </c>
      <c r="I50" s="454">
        <f>SUMIF('6월'!$M$34:$M$300,'연간_세부항목별지출'!$C50,'6월'!$R$34:$R$300)</f>
        <v>0</v>
      </c>
      <c r="J50" s="454">
        <f>SUMIF('7월'!$M$34:$M$300,'연간_세부항목별지출'!$C50,'7월'!$R$34:$R$300)</f>
        <v>0</v>
      </c>
      <c r="K50" s="454">
        <f>SUMIF('8월'!$M$34:$M$300,'연간_세부항목별지출'!$C50,'8월'!$R$34:$R$300)</f>
        <v>0</v>
      </c>
      <c r="L50" s="454">
        <f>SUMIF('9월'!$M$34:$M$300,'연간_세부항목별지출'!$C50,'9월'!$R$34:$R$300)</f>
        <v>0</v>
      </c>
      <c r="M50" s="454">
        <f>SUMIF('10월'!$M$34:$M$300,'연간_세부항목별지출'!$C50,'10월'!$R$34:$R$300)</f>
        <v>0</v>
      </c>
      <c r="N50" s="454">
        <f>SUMIF('11월'!$M$34:$M$300,'연간_세부항목별지출'!$C50,'11월'!$R$34:$R$300)</f>
        <v>0</v>
      </c>
      <c r="O50" s="454">
        <f>SUMIF('12월'!$M$34:$M$300,'연간_세부항목별지출'!$C50,'12월'!$R$34:$R$300)</f>
        <v>0</v>
      </c>
      <c r="P50" s="537">
        <f t="shared" si="3"/>
        <v>0</v>
      </c>
      <c r="Q50" s="537">
        <f t="shared" si="4"/>
        <v>0</v>
      </c>
      <c r="R50" s="554" t="str">
        <f t="shared" si="7"/>
        <v/>
      </c>
    </row>
    <row r="51" ht="18.0" customHeight="1">
      <c r="B51" s="561"/>
      <c r="C51" s="560" t="str">
        <f>IF('항목'!F18="","",'항목'!F18)</f>
        <v/>
      </c>
      <c r="D51" s="563">
        <f>SUMIF('1월'!$M$34:$M$300,'연간_세부항목별지출'!$C51,'1월'!$R$34:$R$300)</f>
        <v>0</v>
      </c>
      <c r="E51" s="563">
        <f>SUMIF('2월'!$M$34:$M$300,'연간_세부항목별지출'!$C51,'2월'!$R$34:$R$300)</f>
        <v>0</v>
      </c>
      <c r="F51" s="563">
        <f>SUMIF('3월'!$M$34:$M$300,'연간_세부항목별지출'!$C51,'3월'!$R$34:$R$300)</f>
        <v>0</v>
      </c>
      <c r="G51" s="563">
        <f>SUMIF('4월'!$M$34:$M$300,'연간_세부항목별지출'!$C51,'4월'!$R$34:$R$300)</f>
        <v>0</v>
      </c>
      <c r="H51" s="563">
        <f>SUMIF('5월'!$M$34:$M$300,'연간_세부항목별지출'!$C51,'5월'!$R$34:$R$300)</f>
        <v>0</v>
      </c>
      <c r="I51" s="563">
        <f>SUMIF('6월'!$M$34:$M$300,'연간_세부항목별지출'!$C51,'6월'!$R$34:$R$300)</f>
        <v>0</v>
      </c>
      <c r="J51" s="563">
        <f>SUMIF('7월'!$M$34:$M$300,'연간_세부항목별지출'!$C51,'7월'!$R$34:$R$300)</f>
        <v>0</v>
      </c>
      <c r="K51" s="563">
        <f>SUMIF('8월'!$M$34:$M$300,'연간_세부항목별지출'!$C51,'8월'!$R$34:$R$300)</f>
        <v>0</v>
      </c>
      <c r="L51" s="563">
        <f>SUMIF('9월'!$M$34:$M$300,'연간_세부항목별지출'!$C51,'9월'!$R$34:$R$300)</f>
        <v>0</v>
      </c>
      <c r="M51" s="563">
        <f>SUMIF('10월'!$M$34:$M$300,'연간_세부항목별지출'!$C51,'10월'!$R$34:$R$300)</f>
        <v>0</v>
      </c>
      <c r="N51" s="563">
        <f>SUMIF('11월'!$M$34:$M$300,'연간_세부항목별지출'!$C51,'11월'!$R$34:$R$300)</f>
        <v>0</v>
      </c>
      <c r="O51" s="563">
        <f>SUMIF('12월'!$M$34:$M$300,'연간_세부항목별지출'!$C51,'12월'!$R$34:$R$300)</f>
        <v>0</v>
      </c>
      <c r="P51" s="537">
        <f t="shared" si="3"/>
        <v>0</v>
      </c>
      <c r="Q51" s="537">
        <f t="shared" si="4"/>
        <v>0</v>
      </c>
      <c r="R51" s="554" t="str">
        <f t="shared" si="7"/>
        <v/>
      </c>
    </row>
    <row r="52" ht="18.0" customHeight="1">
      <c r="B52" s="566" t="str">
        <f>'항목'!G3</f>
        <v>생활용품비</v>
      </c>
      <c r="C52" s="568" t="str">
        <f>IF('항목'!G4="","",'항목'!G4)</f>
        <v>가구/가전</v>
      </c>
      <c r="D52" s="567">
        <f>SUMIF('1월'!$M$34:$M$300,'연간_세부항목별지출'!$C52,'1월'!$R$34:$R$300)</f>
        <v>0</v>
      </c>
      <c r="E52" s="567">
        <f>SUMIF('2월'!$M$34:$M$300,'연간_세부항목별지출'!$C52,'2월'!$R$34:$R$300)</f>
        <v>0</v>
      </c>
      <c r="F52" s="567">
        <f>SUMIF('3월'!$M$34:$M$300,'연간_세부항목별지출'!$C52,'3월'!$R$34:$R$300)</f>
        <v>0</v>
      </c>
      <c r="G52" s="567">
        <f>SUMIF('4월'!$M$34:$M$300,'연간_세부항목별지출'!$C52,'4월'!$R$34:$R$300)</f>
        <v>0</v>
      </c>
      <c r="H52" s="567">
        <f>SUMIF('5월'!$M$34:$M$300,'연간_세부항목별지출'!$C52,'5월'!$R$34:$R$300)</f>
        <v>0</v>
      </c>
      <c r="I52" s="567">
        <f>SUMIF('6월'!$M$34:$M$300,'연간_세부항목별지출'!$C52,'6월'!$R$34:$R$300)</f>
        <v>0</v>
      </c>
      <c r="J52" s="567">
        <f>SUMIF('7월'!$M$34:$M$300,'연간_세부항목별지출'!$C52,'7월'!$R$34:$R$300)</f>
        <v>0</v>
      </c>
      <c r="K52" s="567">
        <f>SUMIF('8월'!$M$34:$M$300,'연간_세부항목별지출'!$C52,'8월'!$R$34:$R$300)</f>
        <v>0</v>
      </c>
      <c r="L52" s="567">
        <f>SUMIF('9월'!$M$34:$M$300,'연간_세부항목별지출'!$C52,'9월'!$R$34:$R$300)</f>
        <v>0</v>
      </c>
      <c r="M52" s="567">
        <f>SUMIF('10월'!$M$34:$M$300,'연간_세부항목별지출'!$C52,'10월'!$R$34:$R$300)</f>
        <v>0</v>
      </c>
      <c r="N52" s="567">
        <f>SUMIF('11월'!$M$34:$M$300,'연간_세부항목별지출'!$C52,'11월'!$R$34:$R$300)</f>
        <v>0</v>
      </c>
      <c r="O52" s="567">
        <f>SUMIF('12월'!$M$34:$M$300,'연간_세부항목별지출'!$C52,'12월'!$R$34:$R$300)</f>
        <v>0</v>
      </c>
      <c r="P52" s="569">
        <f t="shared" si="3"/>
        <v>0</v>
      </c>
      <c r="Q52" s="569">
        <f t="shared" si="4"/>
        <v>0</v>
      </c>
      <c r="R52" s="570" t="str">
        <f t="shared" si="7"/>
        <v/>
      </c>
    </row>
    <row r="53" ht="18.0" customHeight="1">
      <c r="B53" s="559"/>
      <c r="C53" s="560" t="str">
        <f>IF('항목'!G5="","",'항목'!G5)</f>
        <v>주방/욕실</v>
      </c>
      <c r="D53" s="454">
        <f>SUMIF('1월'!$M$34:$M$300,'연간_세부항목별지출'!$C53,'1월'!$R$34:$R$300)</f>
        <v>0</v>
      </c>
      <c r="E53" s="454">
        <f>SUMIF('2월'!$M$34:$M$300,'연간_세부항목별지출'!$C53,'2월'!$R$34:$R$300)</f>
        <v>0</v>
      </c>
      <c r="F53" s="454">
        <f>SUMIF('3월'!$M$34:$M$300,'연간_세부항목별지출'!$C53,'3월'!$R$34:$R$300)</f>
        <v>0</v>
      </c>
      <c r="G53" s="454">
        <f>SUMIF('4월'!$M$34:$M$300,'연간_세부항목별지출'!$C53,'4월'!$R$34:$R$300)</f>
        <v>0</v>
      </c>
      <c r="H53" s="454">
        <f>SUMIF('5월'!$M$34:$M$300,'연간_세부항목별지출'!$C53,'5월'!$R$34:$R$300)</f>
        <v>0</v>
      </c>
      <c r="I53" s="454">
        <f>SUMIF('6월'!$M$34:$M$300,'연간_세부항목별지출'!$C53,'6월'!$R$34:$R$300)</f>
        <v>0</v>
      </c>
      <c r="J53" s="454">
        <f>SUMIF('7월'!$M$34:$M$300,'연간_세부항목별지출'!$C53,'7월'!$R$34:$R$300)</f>
        <v>0</v>
      </c>
      <c r="K53" s="454">
        <f>SUMIF('8월'!$M$34:$M$300,'연간_세부항목별지출'!$C53,'8월'!$R$34:$R$300)</f>
        <v>0</v>
      </c>
      <c r="L53" s="454">
        <f>SUMIF('9월'!$M$34:$M$300,'연간_세부항목별지출'!$C53,'9월'!$R$34:$R$300)</f>
        <v>0</v>
      </c>
      <c r="M53" s="454">
        <f>SUMIF('10월'!$M$34:$M$300,'연간_세부항목별지출'!$C53,'10월'!$R$34:$R$300)</f>
        <v>0</v>
      </c>
      <c r="N53" s="454">
        <f>SUMIF('11월'!$M$34:$M$300,'연간_세부항목별지출'!$C53,'11월'!$R$34:$R$300)</f>
        <v>0</v>
      </c>
      <c r="O53" s="454">
        <f>SUMIF('12월'!$M$34:$M$300,'연간_세부항목별지출'!$C53,'12월'!$R$34:$R$300)</f>
        <v>0</v>
      </c>
      <c r="P53" s="537">
        <f t="shared" si="3"/>
        <v>0</v>
      </c>
      <c r="Q53" s="537">
        <f t="shared" si="4"/>
        <v>0</v>
      </c>
      <c r="R53" s="554" t="str">
        <f t="shared" si="7"/>
        <v/>
      </c>
    </row>
    <row r="54" ht="18.0" customHeight="1">
      <c r="B54" s="559"/>
      <c r="C54" s="560" t="str">
        <f>IF('항목'!G6="","",'항목'!G6)</f>
        <v>오피스/문구</v>
      </c>
      <c r="D54" s="454">
        <f>SUMIF('1월'!$M$34:$M$300,'연간_세부항목별지출'!$C54,'1월'!$R$34:$R$300)</f>
        <v>0</v>
      </c>
      <c r="E54" s="454">
        <f>SUMIF('2월'!$M$34:$M$300,'연간_세부항목별지출'!$C54,'2월'!$R$34:$R$300)</f>
        <v>0</v>
      </c>
      <c r="F54" s="454">
        <f>SUMIF('3월'!$M$34:$M$300,'연간_세부항목별지출'!$C54,'3월'!$R$34:$R$300)</f>
        <v>0</v>
      </c>
      <c r="G54" s="454">
        <f>SUMIF('4월'!$M$34:$M$300,'연간_세부항목별지출'!$C54,'4월'!$R$34:$R$300)</f>
        <v>0</v>
      </c>
      <c r="H54" s="454">
        <f>SUMIF('5월'!$M$34:$M$300,'연간_세부항목별지출'!$C54,'5월'!$R$34:$R$300)</f>
        <v>0</v>
      </c>
      <c r="I54" s="454">
        <f>SUMIF('6월'!$M$34:$M$300,'연간_세부항목별지출'!$C54,'6월'!$R$34:$R$300)</f>
        <v>0</v>
      </c>
      <c r="J54" s="454">
        <f>SUMIF('7월'!$M$34:$M$300,'연간_세부항목별지출'!$C54,'7월'!$R$34:$R$300)</f>
        <v>0</v>
      </c>
      <c r="K54" s="454">
        <f>SUMIF('8월'!$M$34:$M$300,'연간_세부항목별지출'!$C54,'8월'!$R$34:$R$300)</f>
        <v>0</v>
      </c>
      <c r="L54" s="454">
        <f>SUMIF('9월'!$M$34:$M$300,'연간_세부항목별지출'!$C54,'9월'!$R$34:$R$300)</f>
        <v>0</v>
      </c>
      <c r="M54" s="454">
        <f>SUMIF('10월'!$M$34:$M$300,'연간_세부항목별지출'!$C54,'10월'!$R$34:$R$300)</f>
        <v>0</v>
      </c>
      <c r="N54" s="454">
        <f>SUMIF('11월'!$M$34:$M$300,'연간_세부항목별지출'!$C54,'11월'!$R$34:$R$300)</f>
        <v>0</v>
      </c>
      <c r="O54" s="454">
        <f>SUMIF('12월'!$M$34:$M$300,'연간_세부항목별지출'!$C54,'12월'!$R$34:$R$300)</f>
        <v>0</v>
      </c>
      <c r="P54" s="537">
        <f t="shared" si="3"/>
        <v>0</v>
      </c>
      <c r="Q54" s="537">
        <f t="shared" si="4"/>
        <v>0</v>
      </c>
      <c r="R54" s="554" t="str">
        <f t="shared" si="7"/>
        <v/>
      </c>
    </row>
    <row r="55" ht="18.0" customHeight="1">
      <c r="B55" s="559"/>
      <c r="C55" s="560" t="str">
        <f>IF('항목'!G7="","",'항목'!G7)</f>
        <v>기타 생활용품</v>
      </c>
      <c r="D55" s="454">
        <f>SUMIF('1월'!$M$34:$M$300,'연간_세부항목별지출'!$C55,'1월'!$R$34:$R$300)</f>
        <v>0</v>
      </c>
      <c r="E55" s="454">
        <f>SUMIF('2월'!$M$34:$M$300,'연간_세부항목별지출'!$C55,'2월'!$R$34:$R$300)</f>
        <v>0</v>
      </c>
      <c r="F55" s="454">
        <f>SUMIF('3월'!$M$34:$M$300,'연간_세부항목별지출'!$C55,'3월'!$R$34:$R$300)</f>
        <v>0</v>
      </c>
      <c r="G55" s="454">
        <f>SUMIF('4월'!$M$34:$M$300,'연간_세부항목별지출'!$C55,'4월'!$R$34:$R$300)</f>
        <v>0</v>
      </c>
      <c r="H55" s="454">
        <f>SUMIF('5월'!$M$34:$M$300,'연간_세부항목별지출'!$C55,'5월'!$R$34:$R$300)</f>
        <v>0</v>
      </c>
      <c r="I55" s="454">
        <f>SUMIF('6월'!$M$34:$M$300,'연간_세부항목별지출'!$C55,'6월'!$R$34:$R$300)</f>
        <v>0</v>
      </c>
      <c r="J55" s="454">
        <f>SUMIF('7월'!$M$34:$M$300,'연간_세부항목별지출'!$C55,'7월'!$R$34:$R$300)</f>
        <v>0</v>
      </c>
      <c r="K55" s="454">
        <f>SUMIF('8월'!$M$34:$M$300,'연간_세부항목별지출'!$C55,'8월'!$R$34:$R$300)</f>
        <v>0</v>
      </c>
      <c r="L55" s="454">
        <f>SUMIF('9월'!$M$34:$M$300,'연간_세부항목별지출'!$C55,'9월'!$R$34:$R$300)</f>
        <v>0</v>
      </c>
      <c r="M55" s="454">
        <f>SUMIF('10월'!$M$34:$M$300,'연간_세부항목별지출'!$C55,'10월'!$R$34:$R$300)</f>
        <v>0</v>
      </c>
      <c r="N55" s="454">
        <f>SUMIF('11월'!$M$34:$M$300,'연간_세부항목별지출'!$C55,'11월'!$R$34:$R$300)</f>
        <v>0</v>
      </c>
      <c r="O55" s="454">
        <f>SUMIF('12월'!$M$34:$M$300,'연간_세부항목별지출'!$C55,'12월'!$R$34:$R$300)</f>
        <v>0</v>
      </c>
      <c r="P55" s="537">
        <f t="shared" si="3"/>
        <v>0</v>
      </c>
      <c r="Q55" s="537">
        <f t="shared" si="4"/>
        <v>0</v>
      </c>
      <c r="R55" s="554" t="str">
        <f t="shared" si="7"/>
        <v/>
      </c>
    </row>
    <row r="56" ht="18.0" customHeight="1">
      <c r="B56" s="559"/>
      <c r="C56" s="560" t="str">
        <f>IF('항목'!G8="","",'항목'!G8)</f>
        <v>기타 잡지출</v>
      </c>
      <c r="D56" s="454">
        <f>SUMIF('1월'!$M$34:$M$300,'연간_세부항목별지출'!$C56,'1월'!$R$34:$R$300)</f>
        <v>0</v>
      </c>
      <c r="E56" s="454">
        <f>SUMIF('2월'!$M$34:$M$300,'연간_세부항목별지출'!$C56,'2월'!$R$34:$R$300)</f>
        <v>0</v>
      </c>
      <c r="F56" s="454">
        <f>SUMIF('3월'!$M$34:$M$300,'연간_세부항목별지출'!$C56,'3월'!$R$34:$R$300)</f>
        <v>0</v>
      </c>
      <c r="G56" s="454">
        <f>SUMIF('4월'!$M$34:$M$300,'연간_세부항목별지출'!$C56,'4월'!$R$34:$R$300)</f>
        <v>0</v>
      </c>
      <c r="H56" s="454">
        <f>SUMIF('5월'!$M$34:$M$300,'연간_세부항목별지출'!$C56,'5월'!$R$34:$R$300)</f>
        <v>0</v>
      </c>
      <c r="I56" s="454">
        <f>SUMIF('6월'!$M$34:$M$300,'연간_세부항목별지출'!$C56,'6월'!$R$34:$R$300)</f>
        <v>0</v>
      </c>
      <c r="J56" s="454">
        <f>SUMIF('7월'!$M$34:$M$300,'연간_세부항목별지출'!$C56,'7월'!$R$34:$R$300)</f>
        <v>0</v>
      </c>
      <c r="K56" s="454">
        <f>SUMIF('8월'!$M$34:$M$300,'연간_세부항목별지출'!$C56,'8월'!$R$34:$R$300)</f>
        <v>0</v>
      </c>
      <c r="L56" s="454">
        <f>SUMIF('9월'!$M$34:$M$300,'연간_세부항목별지출'!$C56,'9월'!$R$34:$R$300)</f>
        <v>0</v>
      </c>
      <c r="M56" s="454">
        <f>SUMIF('10월'!$M$34:$M$300,'연간_세부항목별지출'!$C56,'10월'!$R$34:$R$300)</f>
        <v>0</v>
      </c>
      <c r="N56" s="454">
        <f>SUMIF('11월'!$M$34:$M$300,'연간_세부항목별지출'!$C56,'11월'!$R$34:$R$300)</f>
        <v>0</v>
      </c>
      <c r="O56" s="454">
        <f>SUMIF('12월'!$M$34:$M$300,'연간_세부항목별지출'!$C56,'12월'!$R$34:$R$300)</f>
        <v>0</v>
      </c>
      <c r="P56" s="537">
        <f t="shared" si="3"/>
        <v>0</v>
      </c>
      <c r="Q56" s="537">
        <f t="shared" si="4"/>
        <v>0</v>
      </c>
      <c r="R56" s="554" t="str">
        <f t="shared" si="7"/>
        <v/>
      </c>
    </row>
    <row r="57" ht="18.0" customHeight="1">
      <c r="B57" s="559"/>
      <c r="C57" s="560" t="str">
        <f>IF('항목'!G9="","",'항목'!G9)</f>
        <v/>
      </c>
      <c r="D57" s="454">
        <f>SUMIF('1월'!$M$34:$M$300,'연간_세부항목별지출'!$C57,'1월'!$R$34:$R$300)</f>
        <v>0</v>
      </c>
      <c r="E57" s="454">
        <f>SUMIF('2월'!$M$34:$M$300,'연간_세부항목별지출'!$C57,'2월'!$R$34:$R$300)</f>
        <v>0</v>
      </c>
      <c r="F57" s="454">
        <f>SUMIF('3월'!$M$34:$M$300,'연간_세부항목별지출'!$C57,'3월'!$R$34:$R$300)</f>
        <v>0</v>
      </c>
      <c r="G57" s="454">
        <f>SUMIF('4월'!$M$34:$M$300,'연간_세부항목별지출'!$C57,'4월'!$R$34:$R$300)</f>
        <v>0</v>
      </c>
      <c r="H57" s="454">
        <f>SUMIF('5월'!$M$34:$M$300,'연간_세부항목별지출'!$C57,'5월'!$R$34:$R$300)</f>
        <v>0</v>
      </c>
      <c r="I57" s="454">
        <f>SUMIF('6월'!$M$34:$M$300,'연간_세부항목별지출'!$C57,'6월'!$R$34:$R$300)</f>
        <v>0</v>
      </c>
      <c r="J57" s="454">
        <f>SUMIF('7월'!$M$34:$M$300,'연간_세부항목별지출'!$C57,'7월'!$R$34:$R$300)</f>
        <v>0</v>
      </c>
      <c r="K57" s="454">
        <f>SUMIF('8월'!$M$34:$M$300,'연간_세부항목별지출'!$C57,'8월'!$R$34:$R$300)</f>
        <v>0</v>
      </c>
      <c r="L57" s="454">
        <f>SUMIF('9월'!$M$34:$M$300,'연간_세부항목별지출'!$C57,'9월'!$R$34:$R$300)</f>
        <v>0</v>
      </c>
      <c r="M57" s="454">
        <f>SUMIF('10월'!$M$34:$M$300,'연간_세부항목별지출'!$C57,'10월'!$R$34:$R$300)</f>
        <v>0</v>
      </c>
      <c r="N57" s="454">
        <f>SUMIF('11월'!$M$34:$M$300,'연간_세부항목별지출'!$C57,'11월'!$R$34:$R$300)</f>
        <v>0</v>
      </c>
      <c r="O57" s="454">
        <f>SUMIF('12월'!$M$34:$M$300,'연간_세부항목별지출'!$C57,'12월'!$R$34:$R$300)</f>
        <v>0</v>
      </c>
      <c r="P57" s="537">
        <f t="shared" si="3"/>
        <v>0</v>
      </c>
      <c r="Q57" s="537">
        <f t="shared" si="4"/>
        <v>0</v>
      </c>
      <c r="R57" s="554" t="str">
        <f t="shared" si="7"/>
        <v/>
      </c>
    </row>
    <row r="58" ht="18.0" customHeight="1">
      <c r="B58" s="559"/>
      <c r="C58" s="560" t="str">
        <f>IF('항목'!G10="","",'항목'!G10)</f>
        <v/>
      </c>
      <c r="D58" s="454">
        <f>SUMIF('1월'!$M$34:$M$300,'연간_세부항목별지출'!$C58,'1월'!$R$34:$R$300)</f>
        <v>0</v>
      </c>
      <c r="E58" s="454">
        <f>SUMIF('2월'!$M$34:$M$300,'연간_세부항목별지출'!$C58,'2월'!$R$34:$R$300)</f>
        <v>0</v>
      </c>
      <c r="F58" s="454">
        <f>SUMIF('3월'!$M$34:$M$300,'연간_세부항목별지출'!$C58,'3월'!$R$34:$R$300)</f>
        <v>0</v>
      </c>
      <c r="G58" s="454">
        <f>SUMIF('4월'!$M$34:$M$300,'연간_세부항목별지출'!$C58,'4월'!$R$34:$R$300)</f>
        <v>0</v>
      </c>
      <c r="H58" s="454">
        <f>SUMIF('5월'!$M$34:$M$300,'연간_세부항목별지출'!$C58,'5월'!$R$34:$R$300)</f>
        <v>0</v>
      </c>
      <c r="I58" s="454">
        <f>SUMIF('6월'!$M$34:$M$300,'연간_세부항목별지출'!$C58,'6월'!$R$34:$R$300)</f>
        <v>0</v>
      </c>
      <c r="J58" s="454">
        <f>SUMIF('7월'!$M$34:$M$300,'연간_세부항목별지출'!$C58,'7월'!$R$34:$R$300)</f>
        <v>0</v>
      </c>
      <c r="K58" s="454">
        <f>SUMIF('8월'!$M$34:$M$300,'연간_세부항목별지출'!$C58,'8월'!$R$34:$R$300)</f>
        <v>0</v>
      </c>
      <c r="L58" s="454">
        <f>SUMIF('9월'!$M$34:$M$300,'연간_세부항목별지출'!$C58,'9월'!$R$34:$R$300)</f>
        <v>0</v>
      </c>
      <c r="M58" s="454">
        <f>SUMIF('10월'!$M$34:$M$300,'연간_세부항목별지출'!$C58,'10월'!$R$34:$R$300)</f>
        <v>0</v>
      </c>
      <c r="N58" s="454">
        <f>SUMIF('11월'!$M$34:$M$300,'연간_세부항목별지출'!$C58,'11월'!$R$34:$R$300)</f>
        <v>0</v>
      </c>
      <c r="O58" s="454">
        <f>SUMIF('12월'!$M$34:$M$300,'연간_세부항목별지출'!$C58,'12월'!$R$34:$R$300)</f>
        <v>0</v>
      </c>
      <c r="P58" s="537">
        <f t="shared" si="3"/>
        <v>0</v>
      </c>
      <c r="Q58" s="537">
        <f t="shared" si="4"/>
        <v>0</v>
      </c>
      <c r="R58" s="554" t="str">
        <f t="shared" si="7"/>
        <v/>
      </c>
    </row>
    <row r="59" ht="18.0" customHeight="1">
      <c r="B59" s="559"/>
      <c r="C59" s="560" t="str">
        <f>IF('항목'!G11="","",'항목'!G11)</f>
        <v/>
      </c>
      <c r="D59" s="454">
        <f>SUMIF('1월'!$M$34:$M$300,'연간_세부항목별지출'!$C59,'1월'!$R$34:$R$300)</f>
        <v>0</v>
      </c>
      <c r="E59" s="454">
        <f>SUMIF('2월'!$M$34:$M$300,'연간_세부항목별지출'!$C59,'2월'!$R$34:$R$300)</f>
        <v>0</v>
      </c>
      <c r="F59" s="454">
        <f>SUMIF('3월'!$M$34:$M$300,'연간_세부항목별지출'!$C59,'3월'!$R$34:$R$300)</f>
        <v>0</v>
      </c>
      <c r="G59" s="454">
        <f>SUMIF('4월'!$M$34:$M$300,'연간_세부항목별지출'!$C59,'4월'!$R$34:$R$300)</f>
        <v>0</v>
      </c>
      <c r="H59" s="454">
        <f>SUMIF('5월'!$M$34:$M$300,'연간_세부항목별지출'!$C59,'5월'!$R$34:$R$300)</f>
        <v>0</v>
      </c>
      <c r="I59" s="454">
        <f>SUMIF('6월'!$M$34:$M$300,'연간_세부항목별지출'!$C59,'6월'!$R$34:$R$300)</f>
        <v>0</v>
      </c>
      <c r="J59" s="454">
        <f>SUMIF('7월'!$M$34:$M$300,'연간_세부항목별지출'!$C59,'7월'!$R$34:$R$300)</f>
        <v>0</v>
      </c>
      <c r="K59" s="454">
        <f>SUMIF('8월'!$M$34:$M$300,'연간_세부항목별지출'!$C59,'8월'!$R$34:$R$300)</f>
        <v>0</v>
      </c>
      <c r="L59" s="454">
        <f>SUMIF('9월'!$M$34:$M$300,'연간_세부항목별지출'!$C59,'9월'!$R$34:$R$300)</f>
        <v>0</v>
      </c>
      <c r="M59" s="454">
        <f>SUMIF('10월'!$M$34:$M$300,'연간_세부항목별지출'!$C59,'10월'!$R$34:$R$300)</f>
        <v>0</v>
      </c>
      <c r="N59" s="454">
        <f>SUMIF('11월'!$M$34:$M$300,'연간_세부항목별지출'!$C59,'11월'!$R$34:$R$300)</f>
        <v>0</v>
      </c>
      <c r="O59" s="454">
        <f>SUMIF('12월'!$M$34:$M$300,'연간_세부항목별지출'!$C59,'12월'!$R$34:$R$300)</f>
        <v>0</v>
      </c>
      <c r="P59" s="537">
        <f t="shared" si="3"/>
        <v>0</v>
      </c>
      <c r="Q59" s="537">
        <f t="shared" si="4"/>
        <v>0</v>
      </c>
      <c r="R59" s="554" t="str">
        <f t="shared" si="7"/>
        <v/>
      </c>
    </row>
    <row r="60" ht="18.0" customHeight="1">
      <c r="B60" s="559"/>
      <c r="C60" s="560" t="str">
        <f>IF('항목'!G12="","",'항목'!G12)</f>
        <v/>
      </c>
      <c r="D60" s="454">
        <f>SUMIF('1월'!$M$34:$M$300,'연간_세부항목별지출'!$C60,'1월'!$R$34:$R$300)</f>
        <v>0</v>
      </c>
      <c r="E60" s="454">
        <f>SUMIF('2월'!$M$34:$M$300,'연간_세부항목별지출'!$C60,'2월'!$R$34:$R$300)</f>
        <v>0</v>
      </c>
      <c r="F60" s="454">
        <f>SUMIF('3월'!$M$34:$M$300,'연간_세부항목별지출'!$C60,'3월'!$R$34:$R$300)</f>
        <v>0</v>
      </c>
      <c r="G60" s="454">
        <f>SUMIF('4월'!$M$34:$M$300,'연간_세부항목별지출'!$C60,'4월'!$R$34:$R$300)</f>
        <v>0</v>
      </c>
      <c r="H60" s="454">
        <f>SUMIF('5월'!$M$34:$M$300,'연간_세부항목별지출'!$C60,'5월'!$R$34:$R$300)</f>
        <v>0</v>
      </c>
      <c r="I60" s="454">
        <f>SUMIF('6월'!$M$34:$M$300,'연간_세부항목별지출'!$C60,'6월'!$R$34:$R$300)</f>
        <v>0</v>
      </c>
      <c r="J60" s="454">
        <f>SUMIF('7월'!$M$34:$M$300,'연간_세부항목별지출'!$C60,'7월'!$R$34:$R$300)</f>
        <v>0</v>
      </c>
      <c r="K60" s="454">
        <f>SUMIF('8월'!$M$34:$M$300,'연간_세부항목별지출'!$C60,'8월'!$R$34:$R$300)</f>
        <v>0</v>
      </c>
      <c r="L60" s="454">
        <f>SUMIF('9월'!$M$34:$M$300,'연간_세부항목별지출'!$C60,'9월'!$R$34:$R$300)</f>
        <v>0</v>
      </c>
      <c r="M60" s="454">
        <f>SUMIF('10월'!$M$34:$M$300,'연간_세부항목별지출'!$C60,'10월'!$R$34:$R$300)</f>
        <v>0</v>
      </c>
      <c r="N60" s="454">
        <f>SUMIF('11월'!$M$34:$M$300,'연간_세부항목별지출'!$C60,'11월'!$R$34:$R$300)</f>
        <v>0</v>
      </c>
      <c r="O60" s="454">
        <f>SUMIF('12월'!$M$34:$M$300,'연간_세부항목별지출'!$C60,'12월'!$R$34:$R$300)</f>
        <v>0</v>
      </c>
      <c r="P60" s="537">
        <f t="shared" si="3"/>
        <v>0</v>
      </c>
      <c r="Q60" s="537">
        <f t="shared" si="4"/>
        <v>0</v>
      </c>
      <c r="R60" s="554" t="str">
        <f t="shared" si="7"/>
        <v/>
      </c>
    </row>
    <row r="61" ht="18.0" customHeight="1">
      <c r="B61" s="559"/>
      <c r="C61" s="560" t="str">
        <f>IF('항목'!G13="","",'항목'!G13)</f>
        <v/>
      </c>
      <c r="D61" s="454">
        <f>SUMIF('1월'!$M$34:$M$300,'연간_세부항목별지출'!$C61,'1월'!$R$34:$R$300)</f>
        <v>0</v>
      </c>
      <c r="E61" s="454">
        <f>SUMIF('2월'!$M$34:$M$300,'연간_세부항목별지출'!$C61,'2월'!$R$34:$R$300)</f>
        <v>0</v>
      </c>
      <c r="F61" s="454">
        <f>SUMIF('3월'!$M$34:$M$300,'연간_세부항목별지출'!$C61,'3월'!$R$34:$R$300)</f>
        <v>0</v>
      </c>
      <c r="G61" s="454">
        <f>SUMIF('4월'!$M$34:$M$300,'연간_세부항목별지출'!$C61,'4월'!$R$34:$R$300)</f>
        <v>0</v>
      </c>
      <c r="H61" s="454">
        <f>SUMIF('5월'!$M$34:$M$300,'연간_세부항목별지출'!$C61,'5월'!$R$34:$R$300)</f>
        <v>0</v>
      </c>
      <c r="I61" s="454">
        <f>SUMIF('6월'!$M$34:$M$300,'연간_세부항목별지출'!$C61,'6월'!$R$34:$R$300)</f>
        <v>0</v>
      </c>
      <c r="J61" s="454">
        <f>SUMIF('7월'!$M$34:$M$300,'연간_세부항목별지출'!$C61,'7월'!$R$34:$R$300)</f>
        <v>0</v>
      </c>
      <c r="K61" s="454">
        <f>SUMIF('8월'!$M$34:$M$300,'연간_세부항목별지출'!$C61,'8월'!$R$34:$R$300)</f>
        <v>0</v>
      </c>
      <c r="L61" s="454">
        <f>SUMIF('9월'!$M$34:$M$300,'연간_세부항목별지출'!$C61,'9월'!$R$34:$R$300)</f>
        <v>0</v>
      </c>
      <c r="M61" s="454">
        <f>SUMIF('10월'!$M$34:$M$300,'연간_세부항목별지출'!$C61,'10월'!$R$34:$R$300)</f>
        <v>0</v>
      </c>
      <c r="N61" s="454">
        <f>SUMIF('11월'!$M$34:$M$300,'연간_세부항목별지출'!$C61,'11월'!$R$34:$R$300)</f>
        <v>0</v>
      </c>
      <c r="O61" s="454">
        <f>SUMIF('12월'!$M$34:$M$300,'연간_세부항목별지출'!$C61,'12월'!$R$34:$R$300)</f>
        <v>0</v>
      </c>
      <c r="P61" s="537">
        <f t="shared" si="3"/>
        <v>0</v>
      </c>
      <c r="Q61" s="537">
        <f t="shared" si="4"/>
        <v>0</v>
      </c>
      <c r="R61" s="554" t="str">
        <f t="shared" si="7"/>
        <v/>
      </c>
    </row>
    <row r="62" ht="18.0" customHeight="1">
      <c r="B62" s="559"/>
      <c r="C62" s="560" t="str">
        <f>IF('항목'!G14="","",'항목'!G14)</f>
        <v/>
      </c>
      <c r="D62" s="454">
        <f>SUMIF('1월'!$M$34:$M$300,'연간_세부항목별지출'!$C62,'1월'!$R$34:$R$300)</f>
        <v>0</v>
      </c>
      <c r="E62" s="454">
        <f>SUMIF('2월'!$M$34:$M$300,'연간_세부항목별지출'!$C62,'2월'!$R$34:$R$300)</f>
        <v>0</v>
      </c>
      <c r="F62" s="454">
        <f>SUMIF('3월'!$M$34:$M$300,'연간_세부항목별지출'!$C62,'3월'!$R$34:$R$300)</f>
        <v>0</v>
      </c>
      <c r="G62" s="454">
        <f>SUMIF('4월'!$M$34:$M$300,'연간_세부항목별지출'!$C62,'4월'!$R$34:$R$300)</f>
        <v>0</v>
      </c>
      <c r="H62" s="454">
        <f>SUMIF('5월'!$M$34:$M$300,'연간_세부항목별지출'!$C62,'5월'!$R$34:$R$300)</f>
        <v>0</v>
      </c>
      <c r="I62" s="454">
        <f>SUMIF('6월'!$M$34:$M$300,'연간_세부항목별지출'!$C62,'6월'!$R$34:$R$300)</f>
        <v>0</v>
      </c>
      <c r="J62" s="454">
        <f>SUMIF('7월'!$M$34:$M$300,'연간_세부항목별지출'!$C62,'7월'!$R$34:$R$300)</f>
        <v>0</v>
      </c>
      <c r="K62" s="454">
        <f>SUMIF('8월'!$M$34:$M$300,'연간_세부항목별지출'!$C62,'8월'!$R$34:$R$300)</f>
        <v>0</v>
      </c>
      <c r="L62" s="454">
        <f>SUMIF('9월'!$M$34:$M$300,'연간_세부항목별지출'!$C62,'9월'!$R$34:$R$300)</f>
        <v>0</v>
      </c>
      <c r="M62" s="454">
        <f>SUMIF('10월'!$M$34:$M$300,'연간_세부항목별지출'!$C62,'10월'!$R$34:$R$300)</f>
        <v>0</v>
      </c>
      <c r="N62" s="454">
        <f>SUMIF('11월'!$M$34:$M$300,'연간_세부항목별지출'!$C62,'11월'!$R$34:$R$300)</f>
        <v>0</v>
      </c>
      <c r="O62" s="454">
        <f>SUMIF('12월'!$M$34:$M$300,'연간_세부항목별지출'!$C62,'12월'!$R$34:$R$300)</f>
        <v>0</v>
      </c>
      <c r="P62" s="537">
        <f t="shared" si="3"/>
        <v>0</v>
      </c>
      <c r="Q62" s="537">
        <f t="shared" si="4"/>
        <v>0</v>
      </c>
      <c r="R62" s="554" t="str">
        <f t="shared" si="7"/>
        <v/>
      </c>
    </row>
    <row r="63" ht="18.0" customHeight="1">
      <c r="B63" s="559"/>
      <c r="C63" s="560" t="str">
        <f>IF('항목'!G15="","",'항목'!G15)</f>
        <v/>
      </c>
      <c r="D63" s="454">
        <f>SUMIF('1월'!$M$34:$M$300,'연간_세부항목별지출'!$C63,'1월'!$R$34:$R$300)</f>
        <v>0</v>
      </c>
      <c r="E63" s="454">
        <f>SUMIF('2월'!$M$34:$M$300,'연간_세부항목별지출'!$C63,'2월'!$R$34:$R$300)</f>
        <v>0</v>
      </c>
      <c r="F63" s="454">
        <f>SUMIF('3월'!$M$34:$M$300,'연간_세부항목별지출'!$C63,'3월'!$R$34:$R$300)</f>
        <v>0</v>
      </c>
      <c r="G63" s="454">
        <f>SUMIF('4월'!$M$34:$M$300,'연간_세부항목별지출'!$C63,'4월'!$R$34:$R$300)</f>
        <v>0</v>
      </c>
      <c r="H63" s="454">
        <f>SUMIF('5월'!$M$34:$M$300,'연간_세부항목별지출'!$C63,'5월'!$R$34:$R$300)</f>
        <v>0</v>
      </c>
      <c r="I63" s="454">
        <f>SUMIF('6월'!$M$34:$M$300,'연간_세부항목별지출'!$C63,'6월'!$R$34:$R$300)</f>
        <v>0</v>
      </c>
      <c r="J63" s="454">
        <f>SUMIF('7월'!$M$34:$M$300,'연간_세부항목별지출'!$C63,'7월'!$R$34:$R$300)</f>
        <v>0</v>
      </c>
      <c r="K63" s="454">
        <f>SUMIF('8월'!$M$34:$M$300,'연간_세부항목별지출'!$C63,'8월'!$R$34:$R$300)</f>
        <v>0</v>
      </c>
      <c r="L63" s="454">
        <f>SUMIF('9월'!$M$34:$M$300,'연간_세부항목별지출'!$C63,'9월'!$R$34:$R$300)</f>
        <v>0</v>
      </c>
      <c r="M63" s="454">
        <f>SUMIF('10월'!$M$34:$M$300,'연간_세부항목별지출'!$C63,'10월'!$R$34:$R$300)</f>
        <v>0</v>
      </c>
      <c r="N63" s="454">
        <f>SUMIF('11월'!$M$34:$M$300,'연간_세부항목별지출'!$C63,'11월'!$R$34:$R$300)</f>
        <v>0</v>
      </c>
      <c r="O63" s="454">
        <f>SUMIF('12월'!$M$34:$M$300,'연간_세부항목별지출'!$C63,'12월'!$R$34:$R$300)</f>
        <v>0</v>
      </c>
      <c r="P63" s="537">
        <f t="shared" si="3"/>
        <v>0</v>
      </c>
      <c r="Q63" s="537">
        <f t="shared" si="4"/>
        <v>0</v>
      </c>
      <c r="R63" s="554" t="str">
        <f t="shared" si="7"/>
        <v/>
      </c>
    </row>
    <row r="64" ht="18.0" customHeight="1">
      <c r="B64" s="559"/>
      <c r="C64" s="560" t="str">
        <f>IF('항목'!G16="","",'항목'!G16)</f>
        <v/>
      </c>
      <c r="D64" s="454">
        <f>SUMIF('1월'!$M$34:$M$300,'연간_세부항목별지출'!$C64,'1월'!$R$34:$R$300)</f>
        <v>0</v>
      </c>
      <c r="E64" s="454">
        <f>SUMIF('2월'!$M$34:$M$300,'연간_세부항목별지출'!$C64,'2월'!$R$34:$R$300)</f>
        <v>0</v>
      </c>
      <c r="F64" s="454">
        <f>SUMIF('3월'!$M$34:$M$300,'연간_세부항목별지출'!$C64,'3월'!$R$34:$R$300)</f>
        <v>0</v>
      </c>
      <c r="G64" s="454">
        <f>SUMIF('4월'!$M$34:$M$300,'연간_세부항목별지출'!$C64,'4월'!$R$34:$R$300)</f>
        <v>0</v>
      </c>
      <c r="H64" s="454">
        <f>SUMIF('5월'!$M$34:$M$300,'연간_세부항목별지출'!$C64,'5월'!$R$34:$R$300)</f>
        <v>0</v>
      </c>
      <c r="I64" s="454">
        <f>SUMIF('6월'!$M$34:$M$300,'연간_세부항목별지출'!$C64,'6월'!$R$34:$R$300)</f>
        <v>0</v>
      </c>
      <c r="J64" s="454">
        <f>SUMIF('7월'!$M$34:$M$300,'연간_세부항목별지출'!$C64,'7월'!$R$34:$R$300)</f>
        <v>0</v>
      </c>
      <c r="K64" s="454">
        <f>SUMIF('8월'!$M$34:$M$300,'연간_세부항목별지출'!$C64,'8월'!$R$34:$R$300)</f>
        <v>0</v>
      </c>
      <c r="L64" s="454">
        <f>SUMIF('9월'!$M$34:$M$300,'연간_세부항목별지출'!$C64,'9월'!$R$34:$R$300)</f>
        <v>0</v>
      </c>
      <c r="M64" s="454">
        <f>SUMIF('10월'!$M$34:$M$300,'연간_세부항목별지출'!$C64,'10월'!$R$34:$R$300)</f>
        <v>0</v>
      </c>
      <c r="N64" s="454">
        <f>SUMIF('11월'!$M$34:$M$300,'연간_세부항목별지출'!$C64,'11월'!$R$34:$R$300)</f>
        <v>0</v>
      </c>
      <c r="O64" s="454">
        <f>SUMIF('12월'!$M$34:$M$300,'연간_세부항목별지출'!$C64,'12월'!$R$34:$R$300)</f>
        <v>0</v>
      </c>
      <c r="P64" s="537">
        <f t="shared" si="3"/>
        <v>0</v>
      </c>
      <c r="Q64" s="537">
        <f t="shared" si="4"/>
        <v>0</v>
      </c>
      <c r="R64" s="554" t="str">
        <f t="shared" si="7"/>
        <v/>
      </c>
    </row>
    <row r="65" ht="18.0" customHeight="1">
      <c r="B65" s="559"/>
      <c r="C65" s="560" t="str">
        <f>IF('항목'!G17="","",'항목'!G17)</f>
        <v/>
      </c>
      <c r="D65" s="454">
        <f>SUMIF('1월'!$M$34:$M$300,'연간_세부항목별지출'!$C65,'1월'!$R$34:$R$300)</f>
        <v>0</v>
      </c>
      <c r="E65" s="454">
        <f>SUMIF('2월'!$M$34:$M$300,'연간_세부항목별지출'!$C65,'2월'!$R$34:$R$300)</f>
        <v>0</v>
      </c>
      <c r="F65" s="454">
        <f>SUMIF('3월'!$M$34:$M$300,'연간_세부항목별지출'!$C65,'3월'!$R$34:$R$300)</f>
        <v>0</v>
      </c>
      <c r="G65" s="454">
        <f>SUMIF('4월'!$M$34:$M$300,'연간_세부항목별지출'!$C65,'4월'!$R$34:$R$300)</f>
        <v>0</v>
      </c>
      <c r="H65" s="454">
        <f>SUMIF('5월'!$M$34:$M$300,'연간_세부항목별지출'!$C65,'5월'!$R$34:$R$300)</f>
        <v>0</v>
      </c>
      <c r="I65" s="454">
        <f>SUMIF('6월'!$M$34:$M$300,'연간_세부항목별지출'!$C65,'6월'!$R$34:$R$300)</f>
        <v>0</v>
      </c>
      <c r="J65" s="454">
        <f>SUMIF('7월'!$M$34:$M$300,'연간_세부항목별지출'!$C65,'7월'!$R$34:$R$300)</f>
        <v>0</v>
      </c>
      <c r="K65" s="454">
        <f>SUMIF('8월'!$M$34:$M$300,'연간_세부항목별지출'!$C65,'8월'!$R$34:$R$300)</f>
        <v>0</v>
      </c>
      <c r="L65" s="454">
        <f>SUMIF('9월'!$M$34:$M$300,'연간_세부항목별지출'!$C65,'9월'!$R$34:$R$300)</f>
        <v>0</v>
      </c>
      <c r="M65" s="454">
        <f>SUMIF('10월'!$M$34:$M$300,'연간_세부항목별지출'!$C65,'10월'!$R$34:$R$300)</f>
        <v>0</v>
      </c>
      <c r="N65" s="454">
        <f>SUMIF('11월'!$M$34:$M$300,'연간_세부항목별지출'!$C65,'11월'!$R$34:$R$300)</f>
        <v>0</v>
      </c>
      <c r="O65" s="454">
        <f>SUMIF('12월'!$M$34:$M$300,'연간_세부항목별지출'!$C65,'12월'!$R$34:$R$300)</f>
        <v>0</v>
      </c>
      <c r="P65" s="537">
        <f t="shared" si="3"/>
        <v>0</v>
      </c>
      <c r="Q65" s="537">
        <f t="shared" si="4"/>
        <v>0</v>
      </c>
      <c r="R65" s="554" t="str">
        <f t="shared" si="7"/>
        <v/>
      </c>
    </row>
    <row r="66" ht="18.0" customHeight="1">
      <c r="B66" s="571"/>
      <c r="C66" s="562" t="str">
        <f>IF('항목'!G18="","",'항목'!G18)</f>
        <v/>
      </c>
      <c r="D66" s="563">
        <f>SUMIF('1월'!$M$34:$M$300,'연간_세부항목별지출'!$C66,'1월'!$R$34:$R$300)</f>
        <v>0</v>
      </c>
      <c r="E66" s="563">
        <f>SUMIF('2월'!$M$34:$M$300,'연간_세부항목별지출'!$C66,'2월'!$R$34:$R$300)</f>
        <v>0</v>
      </c>
      <c r="F66" s="563">
        <f>SUMIF('3월'!$M$34:$M$300,'연간_세부항목별지출'!$C66,'3월'!$R$34:$R$300)</f>
        <v>0</v>
      </c>
      <c r="G66" s="563">
        <f>SUMIF('4월'!$M$34:$M$300,'연간_세부항목별지출'!$C66,'4월'!$R$34:$R$300)</f>
        <v>0</v>
      </c>
      <c r="H66" s="563">
        <f>SUMIF('5월'!$M$34:$M$300,'연간_세부항목별지출'!$C66,'5월'!$R$34:$R$300)</f>
        <v>0</v>
      </c>
      <c r="I66" s="563">
        <f>SUMIF('6월'!$M$34:$M$300,'연간_세부항목별지출'!$C66,'6월'!$R$34:$R$300)</f>
        <v>0</v>
      </c>
      <c r="J66" s="563">
        <f>SUMIF('7월'!$M$34:$M$300,'연간_세부항목별지출'!$C66,'7월'!$R$34:$R$300)</f>
        <v>0</v>
      </c>
      <c r="K66" s="563">
        <f>SUMIF('8월'!$M$34:$M$300,'연간_세부항목별지출'!$C66,'8월'!$R$34:$R$300)</f>
        <v>0</v>
      </c>
      <c r="L66" s="563">
        <f>SUMIF('9월'!$M$34:$M$300,'연간_세부항목별지출'!$C66,'9월'!$R$34:$R$300)</f>
        <v>0</v>
      </c>
      <c r="M66" s="563">
        <f>SUMIF('10월'!$M$34:$M$300,'연간_세부항목별지출'!$C66,'10월'!$R$34:$R$300)</f>
        <v>0</v>
      </c>
      <c r="N66" s="563">
        <f>SUMIF('11월'!$M$34:$M$300,'연간_세부항목별지출'!$C66,'11월'!$R$34:$R$300)</f>
        <v>0</v>
      </c>
      <c r="O66" s="563">
        <f>SUMIF('12월'!$M$34:$M$300,'연간_세부항목별지출'!$C66,'12월'!$R$34:$R$300)</f>
        <v>0</v>
      </c>
      <c r="P66" s="564">
        <f t="shared" si="3"/>
        <v>0</v>
      </c>
      <c r="Q66" s="564">
        <f t="shared" si="4"/>
        <v>0</v>
      </c>
      <c r="R66" s="565" t="str">
        <f t="shared" si="7"/>
        <v/>
      </c>
    </row>
    <row r="67" ht="18.0" customHeight="1">
      <c r="B67" s="566" t="str">
        <f>'항목'!H3</f>
        <v>의류미용비</v>
      </c>
      <c r="C67" s="568" t="str">
        <f>IF('항목'!H4="","",'항목'!H4)</f>
        <v>의류</v>
      </c>
      <c r="D67" s="567">
        <f>SUMIF('1월'!$M$34:$M$300,'연간_세부항목별지출'!$C67,'1월'!$R$34:$R$300)</f>
        <v>0</v>
      </c>
      <c r="E67" s="567">
        <f>SUMIF('2월'!$M$34:$M$300,'연간_세부항목별지출'!$C67,'2월'!$R$34:$R$300)</f>
        <v>0</v>
      </c>
      <c r="F67" s="567">
        <f>SUMIF('3월'!$M$34:$M$300,'연간_세부항목별지출'!$C67,'3월'!$R$34:$R$300)</f>
        <v>0</v>
      </c>
      <c r="G67" s="567">
        <f>SUMIF('4월'!$M$34:$M$300,'연간_세부항목별지출'!$C67,'4월'!$R$34:$R$300)</f>
        <v>0</v>
      </c>
      <c r="H67" s="567">
        <f>SUMIF('5월'!$M$34:$M$300,'연간_세부항목별지출'!$C67,'5월'!$R$34:$R$300)</f>
        <v>0</v>
      </c>
      <c r="I67" s="567">
        <f>SUMIF('6월'!$M$34:$M$300,'연간_세부항목별지출'!$C67,'6월'!$R$34:$R$300)</f>
        <v>0</v>
      </c>
      <c r="J67" s="567">
        <f>SUMIF('7월'!$M$34:$M$300,'연간_세부항목별지출'!$C67,'7월'!$R$34:$R$300)</f>
        <v>0</v>
      </c>
      <c r="K67" s="567">
        <f>SUMIF('8월'!$M$34:$M$300,'연간_세부항목별지출'!$C67,'8월'!$R$34:$R$300)</f>
        <v>0</v>
      </c>
      <c r="L67" s="567">
        <f>SUMIF('9월'!$M$34:$M$300,'연간_세부항목별지출'!$C67,'9월'!$R$34:$R$300)</f>
        <v>0</v>
      </c>
      <c r="M67" s="567">
        <f>SUMIF('10월'!$M$34:$M$300,'연간_세부항목별지출'!$C67,'10월'!$R$34:$R$300)</f>
        <v>0</v>
      </c>
      <c r="N67" s="567">
        <f>SUMIF('11월'!$M$34:$M$300,'연간_세부항목별지출'!$C67,'11월'!$R$34:$R$300)</f>
        <v>0</v>
      </c>
      <c r="O67" s="567">
        <f>SUMIF('12월'!$M$34:$M$300,'연간_세부항목별지출'!$C67,'12월'!$R$34:$R$300)</f>
        <v>0</v>
      </c>
      <c r="P67" s="569">
        <f t="shared" si="3"/>
        <v>0</v>
      </c>
      <c r="Q67" s="569">
        <f t="shared" si="4"/>
        <v>0</v>
      </c>
      <c r="R67" s="570" t="str">
        <f t="shared" si="7"/>
        <v/>
      </c>
    </row>
    <row r="68" ht="18.0" customHeight="1">
      <c r="B68" s="559"/>
      <c r="C68" s="560" t="str">
        <f>IF('항목'!H5="","",'항목'!H5)</f>
        <v>패션잡화</v>
      </c>
      <c r="D68" s="454">
        <f>SUMIF('1월'!$M$34:$M$300,'연간_세부항목별지출'!$C68,'1월'!$R$34:$R$300)</f>
        <v>0</v>
      </c>
      <c r="E68" s="454">
        <f>SUMIF('2월'!$M$34:$M$300,'연간_세부항목별지출'!$C68,'2월'!$R$34:$R$300)</f>
        <v>0</v>
      </c>
      <c r="F68" s="454">
        <f>SUMIF('3월'!$M$34:$M$300,'연간_세부항목별지출'!$C68,'3월'!$R$34:$R$300)</f>
        <v>0</v>
      </c>
      <c r="G68" s="454">
        <f>SUMIF('4월'!$M$34:$M$300,'연간_세부항목별지출'!$C68,'4월'!$R$34:$R$300)</f>
        <v>0</v>
      </c>
      <c r="H68" s="454">
        <f>SUMIF('5월'!$M$34:$M$300,'연간_세부항목별지출'!$C68,'5월'!$R$34:$R$300)</f>
        <v>0</v>
      </c>
      <c r="I68" s="454">
        <f>SUMIF('6월'!$M$34:$M$300,'연간_세부항목별지출'!$C68,'6월'!$R$34:$R$300)</f>
        <v>0</v>
      </c>
      <c r="J68" s="454">
        <f>SUMIF('7월'!$M$34:$M$300,'연간_세부항목별지출'!$C68,'7월'!$R$34:$R$300)</f>
        <v>0</v>
      </c>
      <c r="K68" s="454">
        <f>SUMIF('8월'!$M$34:$M$300,'연간_세부항목별지출'!$C68,'8월'!$R$34:$R$300)</f>
        <v>0</v>
      </c>
      <c r="L68" s="454">
        <f>SUMIF('9월'!$M$34:$M$300,'연간_세부항목별지출'!$C68,'9월'!$R$34:$R$300)</f>
        <v>0</v>
      </c>
      <c r="M68" s="454">
        <f>SUMIF('10월'!$M$34:$M$300,'연간_세부항목별지출'!$C68,'10월'!$R$34:$R$300)</f>
        <v>0</v>
      </c>
      <c r="N68" s="454">
        <f>SUMIF('11월'!$M$34:$M$300,'연간_세부항목별지출'!$C68,'11월'!$R$34:$R$300)</f>
        <v>0</v>
      </c>
      <c r="O68" s="454">
        <f>SUMIF('12월'!$M$34:$M$300,'연간_세부항목별지출'!$C68,'12월'!$R$34:$R$300)</f>
        <v>0</v>
      </c>
      <c r="P68" s="537">
        <f t="shared" si="3"/>
        <v>0</v>
      </c>
      <c r="Q68" s="537">
        <f t="shared" si="4"/>
        <v>0</v>
      </c>
      <c r="R68" s="554" t="str">
        <f t="shared" si="7"/>
        <v/>
      </c>
    </row>
    <row r="69" ht="18.0" customHeight="1">
      <c r="B69" s="559"/>
      <c r="C69" s="560" t="str">
        <f>IF('항목'!H6="","",'항목'!H6)</f>
        <v>세탁비</v>
      </c>
      <c r="D69" s="454">
        <f>SUMIF('1월'!$M$34:$M$300,'연간_세부항목별지출'!$C69,'1월'!$R$34:$R$300)</f>
        <v>0</v>
      </c>
      <c r="E69" s="454">
        <f>SUMIF('2월'!$M$34:$M$300,'연간_세부항목별지출'!$C69,'2월'!$R$34:$R$300)</f>
        <v>0</v>
      </c>
      <c r="F69" s="454">
        <f>SUMIF('3월'!$M$34:$M$300,'연간_세부항목별지출'!$C69,'3월'!$R$34:$R$300)</f>
        <v>0</v>
      </c>
      <c r="G69" s="454">
        <f>SUMIF('4월'!$M$34:$M$300,'연간_세부항목별지출'!$C69,'4월'!$R$34:$R$300)</f>
        <v>0</v>
      </c>
      <c r="H69" s="454">
        <f>SUMIF('5월'!$M$34:$M$300,'연간_세부항목별지출'!$C69,'5월'!$R$34:$R$300)</f>
        <v>0</v>
      </c>
      <c r="I69" s="454">
        <f>SUMIF('6월'!$M$34:$M$300,'연간_세부항목별지출'!$C69,'6월'!$R$34:$R$300)</f>
        <v>0</v>
      </c>
      <c r="J69" s="454">
        <f>SUMIF('7월'!$M$34:$M$300,'연간_세부항목별지출'!$C69,'7월'!$R$34:$R$300)</f>
        <v>0</v>
      </c>
      <c r="K69" s="454">
        <f>SUMIF('8월'!$M$34:$M$300,'연간_세부항목별지출'!$C69,'8월'!$R$34:$R$300)</f>
        <v>0</v>
      </c>
      <c r="L69" s="454">
        <f>SUMIF('9월'!$M$34:$M$300,'연간_세부항목별지출'!$C69,'9월'!$R$34:$R$300)</f>
        <v>0</v>
      </c>
      <c r="M69" s="454">
        <f>SUMIF('10월'!$M$34:$M$300,'연간_세부항목별지출'!$C69,'10월'!$R$34:$R$300)</f>
        <v>0</v>
      </c>
      <c r="N69" s="454">
        <f>SUMIF('11월'!$M$34:$M$300,'연간_세부항목별지출'!$C69,'11월'!$R$34:$R$300)</f>
        <v>0</v>
      </c>
      <c r="O69" s="454">
        <f>SUMIF('12월'!$M$34:$M$300,'연간_세부항목별지출'!$C69,'12월'!$R$34:$R$300)</f>
        <v>0</v>
      </c>
      <c r="P69" s="537">
        <f t="shared" si="3"/>
        <v>0</v>
      </c>
      <c r="Q69" s="537">
        <f t="shared" si="4"/>
        <v>0</v>
      </c>
      <c r="R69" s="554" t="str">
        <f t="shared" si="7"/>
        <v/>
      </c>
    </row>
    <row r="70" ht="18.0" customHeight="1">
      <c r="B70" s="559"/>
      <c r="C70" s="560" t="str">
        <f>IF('항목'!H7="","",'항목'!H7)</f>
        <v>기타 의류</v>
      </c>
      <c r="D70" s="454">
        <f>SUMIF('1월'!$M$34:$M$300,'연간_세부항목별지출'!$C70,'1월'!$R$34:$R$300)</f>
        <v>0</v>
      </c>
      <c r="E70" s="454">
        <f>SUMIF('2월'!$M$34:$M$300,'연간_세부항목별지출'!$C70,'2월'!$R$34:$R$300)</f>
        <v>0</v>
      </c>
      <c r="F70" s="454">
        <f>SUMIF('3월'!$M$34:$M$300,'연간_세부항목별지출'!$C70,'3월'!$R$34:$R$300)</f>
        <v>0</v>
      </c>
      <c r="G70" s="454">
        <f>SUMIF('4월'!$M$34:$M$300,'연간_세부항목별지출'!$C70,'4월'!$R$34:$R$300)</f>
        <v>0</v>
      </c>
      <c r="H70" s="454">
        <f>SUMIF('5월'!$M$34:$M$300,'연간_세부항목별지출'!$C70,'5월'!$R$34:$R$300)</f>
        <v>0</v>
      </c>
      <c r="I70" s="454">
        <f>SUMIF('6월'!$M$34:$M$300,'연간_세부항목별지출'!$C70,'6월'!$R$34:$R$300)</f>
        <v>0</v>
      </c>
      <c r="J70" s="454">
        <f>SUMIF('7월'!$M$34:$M$300,'연간_세부항목별지출'!$C70,'7월'!$R$34:$R$300)</f>
        <v>0</v>
      </c>
      <c r="K70" s="454">
        <f>SUMIF('8월'!$M$34:$M$300,'연간_세부항목별지출'!$C70,'8월'!$R$34:$R$300)</f>
        <v>0</v>
      </c>
      <c r="L70" s="454">
        <f>SUMIF('9월'!$M$34:$M$300,'연간_세부항목별지출'!$C70,'9월'!$R$34:$R$300)</f>
        <v>0</v>
      </c>
      <c r="M70" s="454">
        <f>SUMIF('10월'!$M$34:$M$300,'연간_세부항목별지출'!$C70,'10월'!$R$34:$R$300)</f>
        <v>0</v>
      </c>
      <c r="N70" s="454">
        <f>SUMIF('11월'!$M$34:$M$300,'연간_세부항목별지출'!$C70,'11월'!$R$34:$R$300)</f>
        <v>0</v>
      </c>
      <c r="O70" s="454">
        <f>SUMIF('12월'!$M$34:$M$300,'연간_세부항목별지출'!$C70,'12월'!$R$34:$R$300)</f>
        <v>0</v>
      </c>
      <c r="P70" s="537">
        <f t="shared" si="3"/>
        <v>0</v>
      </c>
      <c r="Q70" s="537">
        <f t="shared" si="4"/>
        <v>0</v>
      </c>
      <c r="R70" s="554" t="str">
        <f t="shared" si="7"/>
        <v/>
      </c>
    </row>
    <row r="71" ht="18.0" customHeight="1">
      <c r="B71" s="559"/>
      <c r="C71" s="560" t="str">
        <f>IF('항목'!H8="","",'항목'!H8)</f>
        <v>화장품</v>
      </c>
      <c r="D71" s="454">
        <f>SUMIF('1월'!$M$34:$M$300,'연간_세부항목별지출'!$C71,'1월'!$R$34:$R$300)</f>
        <v>0</v>
      </c>
      <c r="E71" s="454">
        <f>SUMIF('2월'!$M$34:$M$300,'연간_세부항목별지출'!$C71,'2월'!$R$34:$R$300)</f>
        <v>0</v>
      </c>
      <c r="F71" s="454">
        <f>SUMIF('3월'!$M$34:$M$300,'연간_세부항목별지출'!$C71,'3월'!$R$34:$R$300)</f>
        <v>0</v>
      </c>
      <c r="G71" s="454">
        <f>SUMIF('4월'!$M$34:$M$300,'연간_세부항목별지출'!$C71,'4월'!$R$34:$R$300)</f>
        <v>0</v>
      </c>
      <c r="H71" s="454">
        <f>SUMIF('5월'!$M$34:$M$300,'연간_세부항목별지출'!$C71,'5월'!$R$34:$R$300)</f>
        <v>0</v>
      </c>
      <c r="I71" s="454">
        <f>SUMIF('6월'!$M$34:$M$300,'연간_세부항목별지출'!$C71,'6월'!$R$34:$R$300)</f>
        <v>0</v>
      </c>
      <c r="J71" s="454">
        <f>SUMIF('7월'!$M$34:$M$300,'연간_세부항목별지출'!$C71,'7월'!$R$34:$R$300)</f>
        <v>0</v>
      </c>
      <c r="K71" s="454">
        <f>SUMIF('8월'!$M$34:$M$300,'연간_세부항목별지출'!$C71,'8월'!$R$34:$R$300)</f>
        <v>0</v>
      </c>
      <c r="L71" s="454">
        <f>SUMIF('9월'!$M$34:$M$300,'연간_세부항목별지출'!$C71,'9월'!$R$34:$R$300)</f>
        <v>0</v>
      </c>
      <c r="M71" s="454">
        <f>SUMIF('10월'!$M$34:$M$300,'연간_세부항목별지출'!$C71,'10월'!$R$34:$R$300)</f>
        <v>0</v>
      </c>
      <c r="N71" s="454">
        <f>SUMIF('11월'!$M$34:$M$300,'연간_세부항목별지출'!$C71,'11월'!$R$34:$R$300)</f>
        <v>0</v>
      </c>
      <c r="O71" s="454">
        <f>SUMIF('12월'!$M$34:$M$300,'연간_세부항목별지출'!$C71,'12월'!$R$34:$R$300)</f>
        <v>0</v>
      </c>
      <c r="P71" s="537">
        <f t="shared" si="3"/>
        <v>0</v>
      </c>
      <c r="Q71" s="537">
        <f t="shared" si="4"/>
        <v>0</v>
      </c>
      <c r="R71" s="554" t="str">
        <f t="shared" si="7"/>
        <v/>
      </c>
    </row>
    <row r="72" ht="18.0" customHeight="1">
      <c r="B72" s="559"/>
      <c r="C72" s="560" t="str">
        <f>IF('항목'!H9="","",'항목'!H9)</f>
        <v>미용실</v>
      </c>
      <c r="D72" s="454">
        <f>SUMIF('1월'!$M$34:$M$300,'연간_세부항목별지출'!$C72,'1월'!$R$34:$R$300)</f>
        <v>0</v>
      </c>
      <c r="E72" s="454">
        <f>SUMIF('2월'!$M$34:$M$300,'연간_세부항목별지출'!$C72,'2월'!$R$34:$R$300)</f>
        <v>0</v>
      </c>
      <c r="F72" s="454">
        <f>SUMIF('3월'!$M$34:$M$300,'연간_세부항목별지출'!$C72,'3월'!$R$34:$R$300)</f>
        <v>0</v>
      </c>
      <c r="G72" s="454">
        <f>SUMIF('4월'!$M$34:$M$300,'연간_세부항목별지출'!$C72,'4월'!$R$34:$R$300)</f>
        <v>0</v>
      </c>
      <c r="H72" s="454">
        <f>SUMIF('5월'!$M$34:$M$300,'연간_세부항목별지출'!$C72,'5월'!$R$34:$R$300)</f>
        <v>0</v>
      </c>
      <c r="I72" s="454">
        <f>SUMIF('6월'!$M$34:$M$300,'연간_세부항목별지출'!$C72,'6월'!$R$34:$R$300)</f>
        <v>0</v>
      </c>
      <c r="J72" s="454">
        <f>SUMIF('7월'!$M$34:$M$300,'연간_세부항목별지출'!$C72,'7월'!$R$34:$R$300)</f>
        <v>0</v>
      </c>
      <c r="K72" s="454">
        <f>SUMIF('8월'!$M$34:$M$300,'연간_세부항목별지출'!$C72,'8월'!$R$34:$R$300)</f>
        <v>0</v>
      </c>
      <c r="L72" s="454">
        <f>SUMIF('9월'!$M$34:$M$300,'연간_세부항목별지출'!$C72,'9월'!$R$34:$R$300)</f>
        <v>0</v>
      </c>
      <c r="M72" s="454">
        <f>SUMIF('10월'!$M$34:$M$300,'연간_세부항목별지출'!$C72,'10월'!$R$34:$R$300)</f>
        <v>0</v>
      </c>
      <c r="N72" s="454">
        <f>SUMIF('11월'!$M$34:$M$300,'연간_세부항목별지출'!$C72,'11월'!$R$34:$R$300)</f>
        <v>0</v>
      </c>
      <c r="O72" s="454">
        <f>SUMIF('12월'!$M$34:$M$300,'연간_세부항목별지출'!$C72,'12월'!$R$34:$R$300)</f>
        <v>0</v>
      </c>
      <c r="P72" s="537">
        <f t="shared" si="3"/>
        <v>0</v>
      </c>
      <c r="Q72" s="537">
        <f t="shared" si="4"/>
        <v>0</v>
      </c>
      <c r="R72" s="554" t="str">
        <f t="shared" si="7"/>
        <v/>
      </c>
    </row>
    <row r="73" ht="18.0" customHeight="1">
      <c r="B73" s="559"/>
      <c r="C73" s="560" t="str">
        <f>IF('항목'!H10="","",'항목'!H10)</f>
        <v>기타 미용</v>
      </c>
      <c r="D73" s="454">
        <f>SUMIF('1월'!$M$34:$M$300,'연간_세부항목별지출'!$C73,'1월'!$R$34:$R$300)</f>
        <v>0</v>
      </c>
      <c r="E73" s="454">
        <f>SUMIF('2월'!$M$34:$M$300,'연간_세부항목별지출'!$C73,'2월'!$R$34:$R$300)</f>
        <v>0</v>
      </c>
      <c r="F73" s="454">
        <f>SUMIF('3월'!$M$34:$M$300,'연간_세부항목별지출'!$C73,'3월'!$R$34:$R$300)</f>
        <v>0</v>
      </c>
      <c r="G73" s="454">
        <f>SUMIF('4월'!$M$34:$M$300,'연간_세부항목별지출'!$C73,'4월'!$R$34:$R$300)</f>
        <v>0</v>
      </c>
      <c r="H73" s="454">
        <f>SUMIF('5월'!$M$34:$M$300,'연간_세부항목별지출'!$C73,'5월'!$R$34:$R$300)</f>
        <v>0</v>
      </c>
      <c r="I73" s="454">
        <f>SUMIF('6월'!$M$34:$M$300,'연간_세부항목별지출'!$C73,'6월'!$R$34:$R$300)</f>
        <v>0</v>
      </c>
      <c r="J73" s="454">
        <f>SUMIF('7월'!$M$34:$M$300,'연간_세부항목별지출'!$C73,'7월'!$R$34:$R$300)</f>
        <v>0</v>
      </c>
      <c r="K73" s="454">
        <f>SUMIF('8월'!$M$34:$M$300,'연간_세부항목별지출'!$C73,'8월'!$R$34:$R$300)</f>
        <v>0</v>
      </c>
      <c r="L73" s="454">
        <f>SUMIF('9월'!$M$34:$M$300,'연간_세부항목별지출'!$C73,'9월'!$R$34:$R$300)</f>
        <v>0</v>
      </c>
      <c r="M73" s="454">
        <f>SUMIF('10월'!$M$34:$M$300,'연간_세부항목별지출'!$C73,'10월'!$R$34:$R$300)</f>
        <v>0</v>
      </c>
      <c r="N73" s="454">
        <f>SUMIF('11월'!$M$34:$M$300,'연간_세부항목별지출'!$C73,'11월'!$R$34:$R$300)</f>
        <v>0</v>
      </c>
      <c r="O73" s="454">
        <f>SUMIF('12월'!$M$34:$M$300,'연간_세부항목별지출'!$C73,'12월'!$R$34:$R$300)</f>
        <v>0</v>
      </c>
      <c r="P73" s="537">
        <f t="shared" si="3"/>
        <v>0</v>
      </c>
      <c r="Q73" s="537">
        <f t="shared" si="4"/>
        <v>0</v>
      </c>
      <c r="R73" s="554" t="str">
        <f t="shared" si="7"/>
        <v/>
      </c>
    </row>
    <row r="74" ht="18.0" customHeight="1">
      <c r="B74" s="559"/>
      <c r="C74" s="560" t="str">
        <f>IF('항목'!H11="","",'항목'!H11)</f>
        <v/>
      </c>
      <c r="D74" s="454">
        <f>SUMIF('1월'!$M$34:$M$300,'연간_세부항목별지출'!$C74,'1월'!$R$34:$R$300)</f>
        <v>0</v>
      </c>
      <c r="E74" s="454">
        <f>SUMIF('2월'!$M$34:$M$300,'연간_세부항목별지출'!$C74,'2월'!$R$34:$R$300)</f>
        <v>0</v>
      </c>
      <c r="F74" s="454">
        <f>SUMIF('3월'!$M$34:$M$300,'연간_세부항목별지출'!$C74,'3월'!$R$34:$R$300)</f>
        <v>0</v>
      </c>
      <c r="G74" s="454">
        <f>SUMIF('4월'!$M$34:$M$300,'연간_세부항목별지출'!$C74,'4월'!$R$34:$R$300)</f>
        <v>0</v>
      </c>
      <c r="H74" s="454">
        <f>SUMIF('5월'!$M$34:$M$300,'연간_세부항목별지출'!$C74,'5월'!$R$34:$R$300)</f>
        <v>0</v>
      </c>
      <c r="I74" s="454">
        <f>SUMIF('6월'!$M$34:$M$300,'연간_세부항목별지출'!$C74,'6월'!$R$34:$R$300)</f>
        <v>0</v>
      </c>
      <c r="J74" s="454">
        <f>SUMIF('7월'!$M$34:$M$300,'연간_세부항목별지출'!$C74,'7월'!$R$34:$R$300)</f>
        <v>0</v>
      </c>
      <c r="K74" s="454">
        <f>SUMIF('8월'!$M$34:$M$300,'연간_세부항목별지출'!$C74,'8월'!$R$34:$R$300)</f>
        <v>0</v>
      </c>
      <c r="L74" s="454">
        <f>SUMIF('9월'!$M$34:$M$300,'연간_세부항목별지출'!$C74,'9월'!$R$34:$R$300)</f>
        <v>0</v>
      </c>
      <c r="M74" s="454">
        <f>SUMIF('10월'!$M$34:$M$300,'연간_세부항목별지출'!$C74,'10월'!$R$34:$R$300)</f>
        <v>0</v>
      </c>
      <c r="N74" s="454">
        <f>SUMIF('11월'!$M$34:$M$300,'연간_세부항목별지출'!$C74,'11월'!$R$34:$R$300)</f>
        <v>0</v>
      </c>
      <c r="O74" s="454">
        <f>SUMIF('12월'!$M$34:$M$300,'연간_세부항목별지출'!$C74,'12월'!$R$34:$R$300)</f>
        <v>0</v>
      </c>
      <c r="P74" s="537">
        <f t="shared" si="3"/>
        <v>0</v>
      </c>
      <c r="Q74" s="537">
        <f t="shared" si="4"/>
        <v>0</v>
      </c>
      <c r="R74" s="554" t="str">
        <f t="shared" si="7"/>
        <v/>
      </c>
    </row>
    <row r="75" ht="18.0" customHeight="1">
      <c r="B75" s="559"/>
      <c r="C75" s="560" t="str">
        <f>IF('항목'!H12="","",'항목'!H12)</f>
        <v/>
      </c>
      <c r="D75" s="454">
        <f>SUMIF('1월'!$M$34:$M$300,'연간_세부항목별지출'!$C75,'1월'!$R$34:$R$300)</f>
        <v>0</v>
      </c>
      <c r="E75" s="454">
        <f>SUMIF('2월'!$M$34:$M$300,'연간_세부항목별지출'!$C75,'2월'!$R$34:$R$300)</f>
        <v>0</v>
      </c>
      <c r="F75" s="454">
        <f>SUMIF('3월'!$M$34:$M$300,'연간_세부항목별지출'!$C75,'3월'!$R$34:$R$300)</f>
        <v>0</v>
      </c>
      <c r="G75" s="454">
        <f>SUMIF('4월'!$M$34:$M$300,'연간_세부항목별지출'!$C75,'4월'!$R$34:$R$300)</f>
        <v>0</v>
      </c>
      <c r="H75" s="454">
        <f>SUMIF('5월'!$M$34:$M$300,'연간_세부항목별지출'!$C75,'5월'!$R$34:$R$300)</f>
        <v>0</v>
      </c>
      <c r="I75" s="454">
        <f>SUMIF('6월'!$M$34:$M$300,'연간_세부항목별지출'!$C75,'6월'!$R$34:$R$300)</f>
        <v>0</v>
      </c>
      <c r="J75" s="454">
        <f>SUMIF('7월'!$M$34:$M$300,'연간_세부항목별지출'!$C75,'7월'!$R$34:$R$300)</f>
        <v>0</v>
      </c>
      <c r="K75" s="454">
        <f>SUMIF('8월'!$M$34:$M$300,'연간_세부항목별지출'!$C75,'8월'!$R$34:$R$300)</f>
        <v>0</v>
      </c>
      <c r="L75" s="454">
        <f>SUMIF('9월'!$M$34:$M$300,'연간_세부항목별지출'!$C75,'9월'!$R$34:$R$300)</f>
        <v>0</v>
      </c>
      <c r="M75" s="454">
        <f>SUMIF('10월'!$M$34:$M$300,'연간_세부항목별지출'!$C75,'10월'!$R$34:$R$300)</f>
        <v>0</v>
      </c>
      <c r="N75" s="454">
        <f>SUMIF('11월'!$M$34:$M$300,'연간_세부항목별지출'!$C75,'11월'!$R$34:$R$300)</f>
        <v>0</v>
      </c>
      <c r="O75" s="454">
        <f>SUMIF('12월'!$M$34:$M$300,'연간_세부항목별지출'!$C75,'12월'!$R$34:$R$300)</f>
        <v>0</v>
      </c>
      <c r="P75" s="537">
        <f t="shared" si="3"/>
        <v>0</v>
      </c>
      <c r="Q75" s="537">
        <f t="shared" si="4"/>
        <v>0</v>
      </c>
      <c r="R75" s="554" t="str">
        <f t="shared" si="7"/>
        <v/>
      </c>
    </row>
    <row r="76" ht="18.0" customHeight="1">
      <c r="B76" s="559"/>
      <c r="C76" s="560" t="str">
        <f>IF('항목'!H13="","",'항목'!H13)</f>
        <v/>
      </c>
      <c r="D76" s="454">
        <f>SUMIF('1월'!$M$34:$M$300,'연간_세부항목별지출'!$C76,'1월'!$R$34:$R$300)</f>
        <v>0</v>
      </c>
      <c r="E76" s="454">
        <f>SUMIF('2월'!$M$34:$M$300,'연간_세부항목별지출'!$C76,'2월'!$R$34:$R$300)</f>
        <v>0</v>
      </c>
      <c r="F76" s="454">
        <f>SUMIF('3월'!$M$34:$M$300,'연간_세부항목별지출'!$C76,'3월'!$R$34:$R$300)</f>
        <v>0</v>
      </c>
      <c r="G76" s="454">
        <f>SUMIF('4월'!$M$34:$M$300,'연간_세부항목별지출'!$C76,'4월'!$R$34:$R$300)</f>
        <v>0</v>
      </c>
      <c r="H76" s="454">
        <f>SUMIF('5월'!$M$34:$M$300,'연간_세부항목별지출'!$C76,'5월'!$R$34:$R$300)</f>
        <v>0</v>
      </c>
      <c r="I76" s="454">
        <f>SUMIF('6월'!$M$34:$M$300,'연간_세부항목별지출'!$C76,'6월'!$R$34:$R$300)</f>
        <v>0</v>
      </c>
      <c r="J76" s="454">
        <f>SUMIF('7월'!$M$34:$M$300,'연간_세부항목별지출'!$C76,'7월'!$R$34:$R$300)</f>
        <v>0</v>
      </c>
      <c r="K76" s="454">
        <f>SUMIF('8월'!$M$34:$M$300,'연간_세부항목별지출'!$C76,'8월'!$R$34:$R$300)</f>
        <v>0</v>
      </c>
      <c r="L76" s="454">
        <f>SUMIF('9월'!$M$34:$M$300,'연간_세부항목별지출'!$C76,'9월'!$R$34:$R$300)</f>
        <v>0</v>
      </c>
      <c r="M76" s="454">
        <f>SUMIF('10월'!$M$34:$M$300,'연간_세부항목별지출'!$C76,'10월'!$R$34:$R$300)</f>
        <v>0</v>
      </c>
      <c r="N76" s="454">
        <f>SUMIF('11월'!$M$34:$M$300,'연간_세부항목별지출'!$C76,'11월'!$R$34:$R$300)</f>
        <v>0</v>
      </c>
      <c r="O76" s="454">
        <f>SUMIF('12월'!$M$34:$M$300,'연간_세부항목별지출'!$C76,'12월'!$R$34:$R$300)</f>
        <v>0</v>
      </c>
      <c r="P76" s="537">
        <f t="shared" si="3"/>
        <v>0</v>
      </c>
      <c r="Q76" s="537">
        <f t="shared" si="4"/>
        <v>0</v>
      </c>
      <c r="R76" s="554" t="str">
        <f t="shared" si="7"/>
        <v/>
      </c>
    </row>
    <row r="77" ht="18.0" customHeight="1">
      <c r="B77" s="559"/>
      <c r="C77" s="560" t="str">
        <f>IF('항목'!H14="","",'항목'!H14)</f>
        <v/>
      </c>
      <c r="D77" s="454">
        <f>SUMIF('1월'!$M$34:$M$300,'연간_세부항목별지출'!$C77,'1월'!$R$34:$R$300)</f>
        <v>0</v>
      </c>
      <c r="E77" s="454">
        <f>SUMIF('2월'!$M$34:$M$300,'연간_세부항목별지출'!$C77,'2월'!$R$34:$R$300)</f>
        <v>0</v>
      </c>
      <c r="F77" s="454">
        <f>SUMIF('3월'!$M$34:$M$300,'연간_세부항목별지출'!$C77,'3월'!$R$34:$R$300)</f>
        <v>0</v>
      </c>
      <c r="G77" s="454">
        <f>SUMIF('4월'!$M$34:$M$300,'연간_세부항목별지출'!$C77,'4월'!$R$34:$R$300)</f>
        <v>0</v>
      </c>
      <c r="H77" s="454">
        <f>SUMIF('5월'!$M$34:$M$300,'연간_세부항목별지출'!$C77,'5월'!$R$34:$R$300)</f>
        <v>0</v>
      </c>
      <c r="I77" s="454">
        <f>SUMIF('6월'!$M$34:$M$300,'연간_세부항목별지출'!$C77,'6월'!$R$34:$R$300)</f>
        <v>0</v>
      </c>
      <c r="J77" s="454">
        <f>SUMIF('7월'!$M$34:$M$300,'연간_세부항목별지출'!$C77,'7월'!$R$34:$R$300)</f>
        <v>0</v>
      </c>
      <c r="K77" s="454">
        <f>SUMIF('8월'!$M$34:$M$300,'연간_세부항목별지출'!$C77,'8월'!$R$34:$R$300)</f>
        <v>0</v>
      </c>
      <c r="L77" s="454">
        <f>SUMIF('9월'!$M$34:$M$300,'연간_세부항목별지출'!$C77,'9월'!$R$34:$R$300)</f>
        <v>0</v>
      </c>
      <c r="M77" s="454">
        <f>SUMIF('10월'!$M$34:$M$300,'연간_세부항목별지출'!$C77,'10월'!$R$34:$R$300)</f>
        <v>0</v>
      </c>
      <c r="N77" s="454">
        <f>SUMIF('11월'!$M$34:$M$300,'연간_세부항목별지출'!$C77,'11월'!$R$34:$R$300)</f>
        <v>0</v>
      </c>
      <c r="O77" s="454">
        <f>SUMIF('12월'!$M$34:$M$300,'연간_세부항목별지출'!$C77,'12월'!$R$34:$R$300)</f>
        <v>0</v>
      </c>
      <c r="P77" s="537">
        <f t="shared" si="3"/>
        <v>0</v>
      </c>
      <c r="Q77" s="537">
        <f t="shared" si="4"/>
        <v>0</v>
      </c>
      <c r="R77" s="554" t="str">
        <f t="shared" si="7"/>
        <v/>
      </c>
    </row>
    <row r="78" ht="18.0" customHeight="1">
      <c r="B78" s="559"/>
      <c r="C78" s="560" t="str">
        <f>IF('항목'!H15="","",'항목'!H15)</f>
        <v/>
      </c>
      <c r="D78" s="454">
        <f>SUMIF('1월'!$M$34:$M$300,'연간_세부항목별지출'!$C78,'1월'!$R$34:$R$300)</f>
        <v>0</v>
      </c>
      <c r="E78" s="454">
        <f>SUMIF('2월'!$M$34:$M$300,'연간_세부항목별지출'!$C78,'2월'!$R$34:$R$300)</f>
        <v>0</v>
      </c>
      <c r="F78" s="454">
        <f>SUMIF('3월'!$M$34:$M$300,'연간_세부항목별지출'!$C78,'3월'!$R$34:$R$300)</f>
        <v>0</v>
      </c>
      <c r="G78" s="454">
        <f>SUMIF('4월'!$M$34:$M$300,'연간_세부항목별지출'!$C78,'4월'!$R$34:$R$300)</f>
        <v>0</v>
      </c>
      <c r="H78" s="454">
        <f>SUMIF('5월'!$M$34:$M$300,'연간_세부항목별지출'!$C78,'5월'!$R$34:$R$300)</f>
        <v>0</v>
      </c>
      <c r="I78" s="454">
        <f>SUMIF('6월'!$M$34:$M$300,'연간_세부항목별지출'!$C78,'6월'!$R$34:$R$300)</f>
        <v>0</v>
      </c>
      <c r="J78" s="454">
        <f>SUMIF('7월'!$M$34:$M$300,'연간_세부항목별지출'!$C78,'7월'!$R$34:$R$300)</f>
        <v>0</v>
      </c>
      <c r="K78" s="454">
        <f>SUMIF('8월'!$M$34:$M$300,'연간_세부항목별지출'!$C78,'8월'!$R$34:$R$300)</f>
        <v>0</v>
      </c>
      <c r="L78" s="454">
        <f>SUMIF('9월'!$M$34:$M$300,'연간_세부항목별지출'!$C78,'9월'!$R$34:$R$300)</f>
        <v>0</v>
      </c>
      <c r="M78" s="454">
        <f>SUMIF('10월'!$M$34:$M$300,'연간_세부항목별지출'!$C78,'10월'!$R$34:$R$300)</f>
        <v>0</v>
      </c>
      <c r="N78" s="454">
        <f>SUMIF('11월'!$M$34:$M$300,'연간_세부항목별지출'!$C78,'11월'!$R$34:$R$300)</f>
        <v>0</v>
      </c>
      <c r="O78" s="454">
        <f>SUMIF('12월'!$M$34:$M$300,'연간_세부항목별지출'!$C78,'12월'!$R$34:$R$300)</f>
        <v>0</v>
      </c>
      <c r="P78" s="537">
        <f t="shared" si="3"/>
        <v>0</v>
      </c>
      <c r="Q78" s="537">
        <f t="shared" si="4"/>
        <v>0</v>
      </c>
      <c r="R78" s="554" t="str">
        <f t="shared" si="7"/>
        <v/>
      </c>
    </row>
    <row r="79" ht="18.0" customHeight="1">
      <c r="B79" s="559"/>
      <c r="C79" s="560" t="str">
        <f>IF('항목'!H16="","",'항목'!H16)</f>
        <v/>
      </c>
      <c r="D79" s="454">
        <f>SUMIF('1월'!$M$34:$M$300,'연간_세부항목별지출'!$C79,'1월'!$R$34:$R$300)</f>
        <v>0</v>
      </c>
      <c r="E79" s="454">
        <f>SUMIF('2월'!$M$34:$M$300,'연간_세부항목별지출'!$C79,'2월'!$R$34:$R$300)</f>
        <v>0</v>
      </c>
      <c r="F79" s="454">
        <f>SUMIF('3월'!$M$34:$M$300,'연간_세부항목별지출'!$C79,'3월'!$R$34:$R$300)</f>
        <v>0</v>
      </c>
      <c r="G79" s="454">
        <f>SUMIF('4월'!$M$34:$M$300,'연간_세부항목별지출'!$C79,'4월'!$R$34:$R$300)</f>
        <v>0</v>
      </c>
      <c r="H79" s="454">
        <f>SUMIF('5월'!$M$34:$M$300,'연간_세부항목별지출'!$C79,'5월'!$R$34:$R$300)</f>
        <v>0</v>
      </c>
      <c r="I79" s="454">
        <f>SUMIF('6월'!$M$34:$M$300,'연간_세부항목별지출'!$C79,'6월'!$R$34:$R$300)</f>
        <v>0</v>
      </c>
      <c r="J79" s="454">
        <f>SUMIF('7월'!$M$34:$M$300,'연간_세부항목별지출'!$C79,'7월'!$R$34:$R$300)</f>
        <v>0</v>
      </c>
      <c r="K79" s="454">
        <f>SUMIF('8월'!$M$34:$M$300,'연간_세부항목별지출'!$C79,'8월'!$R$34:$R$300)</f>
        <v>0</v>
      </c>
      <c r="L79" s="454">
        <f>SUMIF('9월'!$M$34:$M$300,'연간_세부항목별지출'!$C79,'9월'!$R$34:$R$300)</f>
        <v>0</v>
      </c>
      <c r="M79" s="454">
        <f>SUMIF('10월'!$M$34:$M$300,'연간_세부항목별지출'!$C79,'10월'!$R$34:$R$300)</f>
        <v>0</v>
      </c>
      <c r="N79" s="454">
        <f>SUMIF('11월'!$M$34:$M$300,'연간_세부항목별지출'!$C79,'11월'!$R$34:$R$300)</f>
        <v>0</v>
      </c>
      <c r="O79" s="454">
        <f>SUMIF('12월'!$M$34:$M$300,'연간_세부항목별지출'!$C79,'12월'!$R$34:$R$300)</f>
        <v>0</v>
      </c>
      <c r="P79" s="537">
        <f t="shared" si="3"/>
        <v>0</v>
      </c>
      <c r="Q79" s="537">
        <f t="shared" si="4"/>
        <v>0</v>
      </c>
      <c r="R79" s="554" t="str">
        <f t="shared" si="7"/>
        <v/>
      </c>
    </row>
    <row r="80" ht="18.0" customHeight="1">
      <c r="B80" s="559"/>
      <c r="C80" s="560" t="str">
        <f>IF('항목'!H17="","",'항목'!H17)</f>
        <v/>
      </c>
      <c r="D80" s="454">
        <f>SUMIF('1월'!$M$34:$M$300,'연간_세부항목별지출'!$C80,'1월'!$R$34:$R$300)</f>
        <v>0</v>
      </c>
      <c r="E80" s="454">
        <f>SUMIF('2월'!$M$34:$M$300,'연간_세부항목별지출'!$C80,'2월'!$R$34:$R$300)</f>
        <v>0</v>
      </c>
      <c r="F80" s="454">
        <f>SUMIF('3월'!$M$34:$M$300,'연간_세부항목별지출'!$C80,'3월'!$R$34:$R$300)</f>
        <v>0</v>
      </c>
      <c r="G80" s="454">
        <f>SUMIF('4월'!$M$34:$M$300,'연간_세부항목별지출'!$C80,'4월'!$R$34:$R$300)</f>
        <v>0</v>
      </c>
      <c r="H80" s="454">
        <f>SUMIF('5월'!$M$34:$M$300,'연간_세부항목별지출'!$C80,'5월'!$R$34:$R$300)</f>
        <v>0</v>
      </c>
      <c r="I80" s="454">
        <f>SUMIF('6월'!$M$34:$M$300,'연간_세부항목별지출'!$C80,'6월'!$R$34:$R$300)</f>
        <v>0</v>
      </c>
      <c r="J80" s="454">
        <f>SUMIF('7월'!$M$34:$M$300,'연간_세부항목별지출'!$C80,'7월'!$R$34:$R$300)</f>
        <v>0</v>
      </c>
      <c r="K80" s="454">
        <f>SUMIF('8월'!$M$34:$M$300,'연간_세부항목별지출'!$C80,'8월'!$R$34:$R$300)</f>
        <v>0</v>
      </c>
      <c r="L80" s="454">
        <f>SUMIF('9월'!$M$34:$M$300,'연간_세부항목별지출'!$C80,'9월'!$R$34:$R$300)</f>
        <v>0</v>
      </c>
      <c r="M80" s="454">
        <f>SUMIF('10월'!$M$34:$M$300,'연간_세부항목별지출'!$C80,'10월'!$R$34:$R$300)</f>
        <v>0</v>
      </c>
      <c r="N80" s="454">
        <f>SUMIF('11월'!$M$34:$M$300,'연간_세부항목별지출'!$C80,'11월'!$R$34:$R$300)</f>
        <v>0</v>
      </c>
      <c r="O80" s="454">
        <f>SUMIF('12월'!$M$34:$M$300,'연간_세부항목별지출'!$C80,'12월'!$R$34:$R$300)</f>
        <v>0</v>
      </c>
      <c r="P80" s="537">
        <f t="shared" si="3"/>
        <v>0</v>
      </c>
      <c r="Q80" s="537">
        <f t="shared" si="4"/>
        <v>0</v>
      </c>
      <c r="R80" s="554" t="str">
        <f t="shared" si="7"/>
        <v/>
      </c>
    </row>
    <row r="81" ht="18.0" customHeight="1">
      <c r="B81" s="571"/>
      <c r="C81" s="562" t="str">
        <f>IF('항목'!H18="","",'항목'!H18)</f>
        <v/>
      </c>
      <c r="D81" s="563">
        <f>SUMIF('1월'!$M$34:$M$300,'연간_세부항목별지출'!$C81,'1월'!$R$34:$R$300)</f>
        <v>0</v>
      </c>
      <c r="E81" s="563">
        <f>SUMIF('2월'!$M$34:$M$300,'연간_세부항목별지출'!$C81,'2월'!$R$34:$R$300)</f>
        <v>0</v>
      </c>
      <c r="F81" s="563">
        <f>SUMIF('3월'!$M$34:$M$300,'연간_세부항목별지출'!$C81,'3월'!$R$34:$R$300)</f>
        <v>0</v>
      </c>
      <c r="G81" s="563">
        <f>SUMIF('4월'!$M$34:$M$300,'연간_세부항목별지출'!$C81,'4월'!$R$34:$R$300)</f>
        <v>0</v>
      </c>
      <c r="H81" s="563">
        <f>SUMIF('5월'!$M$34:$M$300,'연간_세부항목별지출'!$C81,'5월'!$R$34:$R$300)</f>
        <v>0</v>
      </c>
      <c r="I81" s="563">
        <f>SUMIF('6월'!$M$34:$M$300,'연간_세부항목별지출'!$C81,'6월'!$R$34:$R$300)</f>
        <v>0</v>
      </c>
      <c r="J81" s="563">
        <f>SUMIF('7월'!$M$34:$M$300,'연간_세부항목별지출'!$C81,'7월'!$R$34:$R$300)</f>
        <v>0</v>
      </c>
      <c r="K81" s="563">
        <f>SUMIF('8월'!$M$34:$M$300,'연간_세부항목별지출'!$C81,'8월'!$R$34:$R$300)</f>
        <v>0</v>
      </c>
      <c r="L81" s="563">
        <f>SUMIF('9월'!$M$34:$M$300,'연간_세부항목별지출'!$C81,'9월'!$R$34:$R$300)</f>
        <v>0</v>
      </c>
      <c r="M81" s="563">
        <f>SUMIF('10월'!$M$34:$M$300,'연간_세부항목별지출'!$C81,'10월'!$R$34:$R$300)</f>
        <v>0</v>
      </c>
      <c r="N81" s="563">
        <f>SUMIF('11월'!$M$34:$M$300,'연간_세부항목별지출'!$C81,'11월'!$R$34:$R$300)</f>
        <v>0</v>
      </c>
      <c r="O81" s="563">
        <f>SUMIF('12월'!$M$34:$M$300,'연간_세부항목별지출'!$C81,'12월'!$R$34:$R$300)</f>
        <v>0</v>
      </c>
      <c r="P81" s="564">
        <f t="shared" si="3"/>
        <v>0</v>
      </c>
      <c r="Q81" s="564">
        <f t="shared" si="4"/>
        <v>0</v>
      </c>
      <c r="R81" s="565" t="str">
        <f t="shared" si="7"/>
        <v/>
      </c>
    </row>
    <row r="82" ht="18.0" customHeight="1">
      <c r="B82" s="566" t="str">
        <f>'항목'!I3</f>
        <v>교육비</v>
      </c>
      <c r="C82" s="568" t="str">
        <f>IF('항목'!I4="","",'항목'!I4)</f>
        <v>학교</v>
      </c>
      <c r="D82" s="567">
        <f>SUMIF('1월'!$M$34:$M$300,'연간_세부항목별지출'!$C82,'1월'!$R$34:$R$300)</f>
        <v>0</v>
      </c>
      <c r="E82" s="567">
        <f>SUMIF('2월'!$M$34:$M$300,'연간_세부항목별지출'!$C82,'2월'!$R$34:$R$300)</f>
        <v>0</v>
      </c>
      <c r="F82" s="567">
        <f>SUMIF('3월'!$M$34:$M$300,'연간_세부항목별지출'!$C82,'3월'!$R$34:$R$300)</f>
        <v>0</v>
      </c>
      <c r="G82" s="567">
        <f>SUMIF('4월'!$M$34:$M$300,'연간_세부항목별지출'!$C82,'4월'!$R$34:$R$300)</f>
        <v>0</v>
      </c>
      <c r="H82" s="567">
        <f>SUMIF('5월'!$M$34:$M$300,'연간_세부항목별지출'!$C82,'5월'!$R$34:$R$300)</f>
        <v>0</v>
      </c>
      <c r="I82" s="567">
        <f>SUMIF('6월'!$M$34:$M$300,'연간_세부항목별지출'!$C82,'6월'!$R$34:$R$300)</f>
        <v>0</v>
      </c>
      <c r="J82" s="567">
        <f>SUMIF('7월'!$M$34:$M$300,'연간_세부항목별지출'!$C82,'7월'!$R$34:$R$300)</f>
        <v>0</v>
      </c>
      <c r="K82" s="567">
        <f>SUMIF('8월'!$M$34:$M$300,'연간_세부항목별지출'!$C82,'8월'!$R$34:$R$300)</f>
        <v>0</v>
      </c>
      <c r="L82" s="567">
        <f>SUMIF('9월'!$M$34:$M$300,'연간_세부항목별지출'!$C82,'9월'!$R$34:$R$300)</f>
        <v>0</v>
      </c>
      <c r="M82" s="567">
        <f>SUMIF('10월'!$M$34:$M$300,'연간_세부항목별지출'!$C82,'10월'!$R$34:$R$300)</f>
        <v>0</v>
      </c>
      <c r="N82" s="567">
        <f>SUMIF('11월'!$M$34:$M$300,'연간_세부항목별지출'!$C82,'11월'!$R$34:$R$300)</f>
        <v>0</v>
      </c>
      <c r="O82" s="567">
        <f>SUMIF('12월'!$M$34:$M$300,'연간_세부항목별지출'!$C82,'12월'!$R$34:$R$300)</f>
        <v>0</v>
      </c>
      <c r="P82" s="569">
        <f t="shared" si="3"/>
        <v>0</v>
      </c>
      <c r="Q82" s="569">
        <f t="shared" si="4"/>
        <v>0</v>
      </c>
      <c r="R82" s="570" t="str">
        <f t="shared" si="7"/>
        <v/>
      </c>
    </row>
    <row r="83" ht="18.0" customHeight="1">
      <c r="B83" s="559"/>
      <c r="C83" s="558" t="str">
        <f>IF('항목'!I5="","",'항목'!I5)</f>
        <v>학원</v>
      </c>
      <c r="D83" s="454">
        <f>SUMIF('1월'!$M$34:$M$300,'연간_세부항목별지출'!$C83,'1월'!$R$34:$R$300)</f>
        <v>0</v>
      </c>
      <c r="E83" s="454">
        <f>SUMIF('2월'!$M$34:$M$300,'연간_세부항목별지출'!$C83,'2월'!$R$34:$R$300)</f>
        <v>0</v>
      </c>
      <c r="F83" s="454">
        <f>SUMIF('3월'!$M$34:$M$300,'연간_세부항목별지출'!$C83,'3월'!$R$34:$R$300)</f>
        <v>0</v>
      </c>
      <c r="G83" s="454">
        <f>SUMIF('4월'!$M$34:$M$300,'연간_세부항목별지출'!$C83,'4월'!$R$34:$R$300)</f>
        <v>0</v>
      </c>
      <c r="H83" s="454">
        <f>SUMIF('5월'!$M$34:$M$300,'연간_세부항목별지출'!$C83,'5월'!$R$34:$R$300)</f>
        <v>0</v>
      </c>
      <c r="I83" s="454">
        <f>SUMIF('6월'!$M$34:$M$300,'연간_세부항목별지출'!$C83,'6월'!$R$34:$R$300)</f>
        <v>0</v>
      </c>
      <c r="J83" s="454">
        <f>SUMIF('7월'!$M$34:$M$300,'연간_세부항목별지출'!$C83,'7월'!$R$34:$R$300)</f>
        <v>0</v>
      </c>
      <c r="K83" s="454">
        <f>SUMIF('8월'!$M$34:$M$300,'연간_세부항목별지출'!$C83,'8월'!$R$34:$R$300)</f>
        <v>0</v>
      </c>
      <c r="L83" s="454">
        <f>SUMIF('9월'!$M$34:$M$300,'연간_세부항목별지출'!$C83,'9월'!$R$34:$R$300)</f>
        <v>0</v>
      </c>
      <c r="M83" s="454">
        <f>SUMIF('10월'!$M$34:$M$300,'연간_세부항목별지출'!$C83,'10월'!$R$34:$R$300)</f>
        <v>0</v>
      </c>
      <c r="N83" s="454">
        <f>SUMIF('11월'!$M$34:$M$300,'연간_세부항목별지출'!$C83,'11월'!$R$34:$R$300)</f>
        <v>0</v>
      </c>
      <c r="O83" s="454">
        <f>SUMIF('12월'!$M$34:$M$300,'연간_세부항목별지출'!$C83,'12월'!$R$34:$R$300)</f>
        <v>0</v>
      </c>
      <c r="P83" s="537">
        <f t="shared" si="3"/>
        <v>0</v>
      </c>
      <c r="Q83" s="537">
        <f t="shared" si="4"/>
        <v>0</v>
      </c>
      <c r="R83" s="554" t="str">
        <f t="shared" si="7"/>
        <v/>
      </c>
    </row>
    <row r="84" ht="18.0" customHeight="1">
      <c r="B84" s="559"/>
      <c r="C84" s="558" t="str">
        <f>IF('항목'!I6="","",'항목'!I6)</f>
        <v>도서</v>
      </c>
      <c r="D84" s="454">
        <f>SUMIF('1월'!$M$34:$M$300,'연간_세부항목별지출'!$C84,'1월'!$R$34:$R$300)</f>
        <v>0</v>
      </c>
      <c r="E84" s="454">
        <f>SUMIF('2월'!$M$34:$M$300,'연간_세부항목별지출'!$C84,'2월'!$R$34:$R$300)</f>
        <v>0</v>
      </c>
      <c r="F84" s="454">
        <f>SUMIF('3월'!$M$34:$M$300,'연간_세부항목별지출'!$C84,'3월'!$R$34:$R$300)</f>
        <v>0</v>
      </c>
      <c r="G84" s="454">
        <f>SUMIF('4월'!$M$34:$M$300,'연간_세부항목별지출'!$C84,'4월'!$R$34:$R$300)</f>
        <v>0</v>
      </c>
      <c r="H84" s="454">
        <f>SUMIF('5월'!$M$34:$M$300,'연간_세부항목별지출'!$C84,'5월'!$R$34:$R$300)</f>
        <v>0</v>
      </c>
      <c r="I84" s="454">
        <f>SUMIF('6월'!$M$34:$M$300,'연간_세부항목별지출'!$C84,'6월'!$R$34:$R$300)</f>
        <v>0</v>
      </c>
      <c r="J84" s="454">
        <f>SUMIF('7월'!$M$34:$M$300,'연간_세부항목별지출'!$C84,'7월'!$R$34:$R$300)</f>
        <v>0</v>
      </c>
      <c r="K84" s="454">
        <f>SUMIF('8월'!$M$34:$M$300,'연간_세부항목별지출'!$C84,'8월'!$R$34:$R$300)</f>
        <v>0</v>
      </c>
      <c r="L84" s="454">
        <f>SUMIF('9월'!$M$34:$M$300,'연간_세부항목별지출'!$C84,'9월'!$R$34:$R$300)</f>
        <v>0</v>
      </c>
      <c r="M84" s="454">
        <f>SUMIF('10월'!$M$34:$M$300,'연간_세부항목별지출'!$C84,'10월'!$R$34:$R$300)</f>
        <v>0</v>
      </c>
      <c r="N84" s="454">
        <f>SUMIF('11월'!$M$34:$M$300,'연간_세부항목별지출'!$C84,'11월'!$R$34:$R$300)</f>
        <v>0</v>
      </c>
      <c r="O84" s="454">
        <f>SUMIF('12월'!$M$34:$M$300,'연간_세부항목별지출'!$C84,'12월'!$R$34:$R$300)</f>
        <v>0</v>
      </c>
      <c r="P84" s="537">
        <f t="shared" si="3"/>
        <v>0</v>
      </c>
      <c r="Q84" s="537">
        <f t="shared" si="4"/>
        <v>0</v>
      </c>
      <c r="R84" s="554" t="str">
        <f t="shared" si="7"/>
        <v/>
      </c>
    </row>
    <row r="85" ht="18.0" customHeight="1">
      <c r="B85" s="559"/>
      <c r="C85" s="558" t="str">
        <f>IF('항목'!I7="","",'항목'!I7)</f>
        <v>강의</v>
      </c>
      <c r="D85" s="454">
        <f>SUMIF('1월'!$M$34:$M$300,'연간_세부항목별지출'!$C85,'1월'!$R$34:$R$300)</f>
        <v>0</v>
      </c>
      <c r="E85" s="454">
        <f>SUMIF('2월'!$M$34:$M$300,'연간_세부항목별지출'!$C85,'2월'!$R$34:$R$300)</f>
        <v>0</v>
      </c>
      <c r="F85" s="454">
        <f>SUMIF('3월'!$M$34:$M$300,'연간_세부항목별지출'!$C85,'3월'!$R$34:$R$300)</f>
        <v>0</v>
      </c>
      <c r="G85" s="454">
        <f>SUMIF('4월'!$M$34:$M$300,'연간_세부항목별지출'!$C85,'4월'!$R$34:$R$300)</f>
        <v>0</v>
      </c>
      <c r="H85" s="454">
        <f>SUMIF('5월'!$M$34:$M$300,'연간_세부항목별지출'!$C85,'5월'!$R$34:$R$300)</f>
        <v>0</v>
      </c>
      <c r="I85" s="454">
        <f>SUMIF('6월'!$M$34:$M$300,'연간_세부항목별지출'!$C85,'6월'!$R$34:$R$300)</f>
        <v>0</v>
      </c>
      <c r="J85" s="454">
        <f>SUMIF('7월'!$M$34:$M$300,'연간_세부항목별지출'!$C85,'7월'!$R$34:$R$300)</f>
        <v>0</v>
      </c>
      <c r="K85" s="454">
        <f>SUMIF('8월'!$M$34:$M$300,'연간_세부항목별지출'!$C85,'8월'!$R$34:$R$300)</f>
        <v>0</v>
      </c>
      <c r="L85" s="454">
        <f>SUMIF('9월'!$M$34:$M$300,'연간_세부항목별지출'!$C85,'9월'!$R$34:$R$300)</f>
        <v>0</v>
      </c>
      <c r="M85" s="454">
        <f>SUMIF('10월'!$M$34:$M$300,'연간_세부항목별지출'!$C85,'10월'!$R$34:$R$300)</f>
        <v>0</v>
      </c>
      <c r="N85" s="454">
        <f>SUMIF('11월'!$M$34:$M$300,'연간_세부항목별지출'!$C85,'11월'!$R$34:$R$300)</f>
        <v>0</v>
      </c>
      <c r="O85" s="454">
        <f>SUMIF('12월'!$M$34:$M$300,'연간_세부항목별지출'!$C85,'12월'!$R$34:$R$300)</f>
        <v>0</v>
      </c>
      <c r="P85" s="537">
        <f t="shared" si="3"/>
        <v>0</v>
      </c>
      <c r="Q85" s="537">
        <f t="shared" si="4"/>
        <v>0</v>
      </c>
      <c r="R85" s="554" t="str">
        <f t="shared" si="7"/>
        <v/>
      </c>
    </row>
    <row r="86" ht="18.0" customHeight="1">
      <c r="B86" s="559"/>
      <c r="C86" s="558" t="str">
        <f>IF('항목'!I8="","",'항목'!I8)</f>
        <v>기타 교육</v>
      </c>
      <c r="D86" s="454">
        <f>SUMIF('1월'!$M$34:$M$300,'연간_세부항목별지출'!$C86,'1월'!$R$34:$R$300)</f>
        <v>0</v>
      </c>
      <c r="E86" s="454">
        <f>SUMIF('2월'!$M$34:$M$300,'연간_세부항목별지출'!$C86,'2월'!$R$34:$R$300)</f>
        <v>0</v>
      </c>
      <c r="F86" s="454">
        <f>SUMIF('3월'!$M$34:$M$300,'연간_세부항목별지출'!$C86,'3월'!$R$34:$R$300)</f>
        <v>0</v>
      </c>
      <c r="G86" s="454">
        <f>SUMIF('4월'!$M$34:$M$300,'연간_세부항목별지출'!$C86,'4월'!$R$34:$R$300)</f>
        <v>0</v>
      </c>
      <c r="H86" s="454">
        <f>SUMIF('5월'!$M$34:$M$300,'연간_세부항목별지출'!$C86,'5월'!$R$34:$R$300)</f>
        <v>0</v>
      </c>
      <c r="I86" s="454">
        <f>SUMIF('6월'!$M$34:$M$300,'연간_세부항목별지출'!$C86,'6월'!$R$34:$R$300)</f>
        <v>0</v>
      </c>
      <c r="J86" s="454">
        <f>SUMIF('7월'!$M$34:$M$300,'연간_세부항목별지출'!$C86,'7월'!$R$34:$R$300)</f>
        <v>0</v>
      </c>
      <c r="K86" s="454">
        <f>SUMIF('8월'!$M$34:$M$300,'연간_세부항목별지출'!$C86,'8월'!$R$34:$R$300)</f>
        <v>0</v>
      </c>
      <c r="L86" s="454">
        <f>SUMIF('9월'!$M$34:$M$300,'연간_세부항목별지출'!$C86,'9월'!$R$34:$R$300)</f>
        <v>0</v>
      </c>
      <c r="M86" s="454">
        <f>SUMIF('10월'!$M$34:$M$300,'연간_세부항목별지출'!$C86,'10월'!$R$34:$R$300)</f>
        <v>0</v>
      </c>
      <c r="N86" s="454">
        <f>SUMIF('11월'!$M$34:$M$300,'연간_세부항목별지출'!$C86,'11월'!$R$34:$R$300)</f>
        <v>0</v>
      </c>
      <c r="O86" s="454">
        <f>SUMIF('12월'!$M$34:$M$300,'연간_세부항목별지출'!$C86,'12월'!$R$34:$R$300)</f>
        <v>0</v>
      </c>
      <c r="P86" s="537">
        <f t="shared" si="3"/>
        <v>0</v>
      </c>
      <c r="Q86" s="537">
        <f t="shared" si="4"/>
        <v>0</v>
      </c>
      <c r="R86" s="554" t="str">
        <f t="shared" si="7"/>
        <v/>
      </c>
    </row>
    <row r="87" ht="18.0" customHeight="1">
      <c r="B87" s="559"/>
      <c r="C87" s="558" t="str">
        <f>IF('항목'!I9="","",'항목'!I9)</f>
        <v/>
      </c>
      <c r="D87" s="454">
        <f>SUMIF('1월'!$M$34:$M$300,'연간_세부항목별지출'!$C87,'1월'!$R$34:$R$300)</f>
        <v>0</v>
      </c>
      <c r="E87" s="454">
        <f>SUMIF('2월'!$M$34:$M$300,'연간_세부항목별지출'!$C87,'2월'!$R$34:$R$300)</f>
        <v>0</v>
      </c>
      <c r="F87" s="454">
        <f>SUMIF('3월'!$M$34:$M$300,'연간_세부항목별지출'!$C87,'3월'!$R$34:$R$300)</f>
        <v>0</v>
      </c>
      <c r="G87" s="454">
        <f>SUMIF('4월'!$M$34:$M$300,'연간_세부항목별지출'!$C87,'4월'!$R$34:$R$300)</f>
        <v>0</v>
      </c>
      <c r="H87" s="454">
        <f>SUMIF('5월'!$M$34:$M$300,'연간_세부항목별지출'!$C87,'5월'!$R$34:$R$300)</f>
        <v>0</v>
      </c>
      <c r="I87" s="454">
        <f>SUMIF('6월'!$M$34:$M$300,'연간_세부항목별지출'!$C87,'6월'!$R$34:$R$300)</f>
        <v>0</v>
      </c>
      <c r="J87" s="454">
        <f>SUMIF('7월'!$M$34:$M$300,'연간_세부항목별지출'!$C87,'7월'!$R$34:$R$300)</f>
        <v>0</v>
      </c>
      <c r="K87" s="454">
        <f>SUMIF('8월'!$M$34:$M$300,'연간_세부항목별지출'!$C87,'8월'!$R$34:$R$300)</f>
        <v>0</v>
      </c>
      <c r="L87" s="454">
        <f>SUMIF('9월'!$M$34:$M$300,'연간_세부항목별지출'!$C87,'9월'!$R$34:$R$300)</f>
        <v>0</v>
      </c>
      <c r="M87" s="454">
        <f>SUMIF('10월'!$M$34:$M$300,'연간_세부항목별지출'!$C87,'10월'!$R$34:$R$300)</f>
        <v>0</v>
      </c>
      <c r="N87" s="454">
        <f>SUMIF('11월'!$M$34:$M$300,'연간_세부항목별지출'!$C87,'11월'!$R$34:$R$300)</f>
        <v>0</v>
      </c>
      <c r="O87" s="454">
        <f>SUMIF('12월'!$M$34:$M$300,'연간_세부항목별지출'!$C87,'12월'!$R$34:$R$300)</f>
        <v>0</v>
      </c>
      <c r="P87" s="537">
        <f t="shared" si="3"/>
        <v>0</v>
      </c>
      <c r="Q87" s="537">
        <f t="shared" si="4"/>
        <v>0</v>
      </c>
      <c r="R87" s="554" t="str">
        <f t="shared" si="7"/>
        <v/>
      </c>
    </row>
    <row r="88" ht="18.0" customHeight="1">
      <c r="B88" s="559"/>
      <c r="C88" s="558" t="str">
        <f>IF('항목'!I10="","",'항목'!I10)</f>
        <v/>
      </c>
      <c r="D88" s="454">
        <f>SUMIF('1월'!$M$34:$M$300,'연간_세부항목별지출'!$C88,'1월'!$R$34:$R$300)</f>
        <v>0</v>
      </c>
      <c r="E88" s="454">
        <f>SUMIF('2월'!$M$34:$M$300,'연간_세부항목별지출'!$C88,'2월'!$R$34:$R$300)</f>
        <v>0</v>
      </c>
      <c r="F88" s="454">
        <f>SUMIF('3월'!$M$34:$M$300,'연간_세부항목별지출'!$C88,'3월'!$R$34:$R$300)</f>
        <v>0</v>
      </c>
      <c r="G88" s="454">
        <f>SUMIF('4월'!$M$34:$M$300,'연간_세부항목별지출'!$C88,'4월'!$R$34:$R$300)</f>
        <v>0</v>
      </c>
      <c r="H88" s="454">
        <f>SUMIF('5월'!$M$34:$M$300,'연간_세부항목별지출'!$C88,'5월'!$R$34:$R$300)</f>
        <v>0</v>
      </c>
      <c r="I88" s="454">
        <f>SUMIF('6월'!$M$34:$M$300,'연간_세부항목별지출'!$C88,'6월'!$R$34:$R$300)</f>
        <v>0</v>
      </c>
      <c r="J88" s="454">
        <f>SUMIF('7월'!$M$34:$M$300,'연간_세부항목별지출'!$C88,'7월'!$R$34:$R$300)</f>
        <v>0</v>
      </c>
      <c r="K88" s="454">
        <f>SUMIF('8월'!$M$34:$M$300,'연간_세부항목별지출'!$C88,'8월'!$R$34:$R$300)</f>
        <v>0</v>
      </c>
      <c r="L88" s="454">
        <f>SUMIF('9월'!$M$34:$M$300,'연간_세부항목별지출'!$C88,'9월'!$R$34:$R$300)</f>
        <v>0</v>
      </c>
      <c r="M88" s="454">
        <f>SUMIF('10월'!$M$34:$M$300,'연간_세부항목별지출'!$C88,'10월'!$R$34:$R$300)</f>
        <v>0</v>
      </c>
      <c r="N88" s="454">
        <f>SUMIF('11월'!$M$34:$M$300,'연간_세부항목별지출'!$C88,'11월'!$R$34:$R$300)</f>
        <v>0</v>
      </c>
      <c r="O88" s="454">
        <f>SUMIF('12월'!$M$34:$M$300,'연간_세부항목별지출'!$C88,'12월'!$R$34:$R$300)</f>
        <v>0</v>
      </c>
      <c r="P88" s="537">
        <f t="shared" si="3"/>
        <v>0</v>
      </c>
      <c r="Q88" s="537">
        <f t="shared" si="4"/>
        <v>0</v>
      </c>
      <c r="R88" s="554" t="str">
        <f t="shared" si="7"/>
        <v/>
      </c>
    </row>
    <row r="89" ht="18.0" customHeight="1">
      <c r="B89" s="559"/>
      <c r="C89" s="558" t="str">
        <f>IF('항목'!I11="","",'항목'!I11)</f>
        <v/>
      </c>
      <c r="D89" s="454">
        <f>SUMIF('1월'!$M$34:$M$300,'연간_세부항목별지출'!$C89,'1월'!$R$34:$R$300)</f>
        <v>0</v>
      </c>
      <c r="E89" s="454">
        <f>SUMIF('2월'!$M$34:$M$300,'연간_세부항목별지출'!$C89,'2월'!$R$34:$R$300)</f>
        <v>0</v>
      </c>
      <c r="F89" s="454">
        <f>SUMIF('3월'!$M$34:$M$300,'연간_세부항목별지출'!$C89,'3월'!$R$34:$R$300)</f>
        <v>0</v>
      </c>
      <c r="G89" s="454">
        <f>SUMIF('4월'!$M$34:$M$300,'연간_세부항목별지출'!$C89,'4월'!$R$34:$R$300)</f>
        <v>0</v>
      </c>
      <c r="H89" s="454">
        <f>SUMIF('5월'!$M$34:$M$300,'연간_세부항목별지출'!$C89,'5월'!$R$34:$R$300)</f>
        <v>0</v>
      </c>
      <c r="I89" s="454">
        <f>SUMIF('6월'!$M$34:$M$300,'연간_세부항목별지출'!$C89,'6월'!$R$34:$R$300)</f>
        <v>0</v>
      </c>
      <c r="J89" s="454">
        <f>SUMIF('7월'!$M$34:$M$300,'연간_세부항목별지출'!$C89,'7월'!$R$34:$R$300)</f>
        <v>0</v>
      </c>
      <c r="K89" s="454">
        <f>SUMIF('8월'!$M$34:$M$300,'연간_세부항목별지출'!$C89,'8월'!$R$34:$R$300)</f>
        <v>0</v>
      </c>
      <c r="L89" s="454">
        <f>SUMIF('9월'!$M$34:$M$300,'연간_세부항목별지출'!$C89,'9월'!$R$34:$R$300)</f>
        <v>0</v>
      </c>
      <c r="M89" s="454">
        <f>SUMIF('10월'!$M$34:$M$300,'연간_세부항목별지출'!$C89,'10월'!$R$34:$R$300)</f>
        <v>0</v>
      </c>
      <c r="N89" s="454">
        <f>SUMIF('11월'!$M$34:$M$300,'연간_세부항목별지출'!$C89,'11월'!$R$34:$R$300)</f>
        <v>0</v>
      </c>
      <c r="O89" s="454">
        <f>SUMIF('12월'!$M$34:$M$300,'연간_세부항목별지출'!$C89,'12월'!$R$34:$R$300)</f>
        <v>0</v>
      </c>
      <c r="P89" s="537">
        <f t="shared" si="3"/>
        <v>0</v>
      </c>
      <c r="Q89" s="537">
        <f t="shared" si="4"/>
        <v>0</v>
      </c>
      <c r="R89" s="554" t="str">
        <f t="shared" si="7"/>
        <v/>
      </c>
    </row>
    <row r="90" ht="18.0" customHeight="1">
      <c r="B90" s="559"/>
      <c r="C90" s="558" t="str">
        <f>IF('항목'!I12="","",'항목'!I12)</f>
        <v/>
      </c>
      <c r="D90" s="454">
        <f>SUMIF('1월'!$M$34:$M$300,'연간_세부항목별지출'!$C90,'1월'!$R$34:$R$300)</f>
        <v>0</v>
      </c>
      <c r="E90" s="454">
        <f>SUMIF('2월'!$M$34:$M$300,'연간_세부항목별지출'!$C90,'2월'!$R$34:$R$300)</f>
        <v>0</v>
      </c>
      <c r="F90" s="454">
        <f>SUMIF('3월'!$M$34:$M$300,'연간_세부항목별지출'!$C90,'3월'!$R$34:$R$300)</f>
        <v>0</v>
      </c>
      <c r="G90" s="454">
        <f>SUMIF('4월'!$M$34:$M$300,'연간_세부항목별지출'!$C90,'4월'!$R$34:$R$300)</f>
        <v>0</v>
      </c>
      <c r="H90" s="454">
        <f>SUMIF('5월'!$M$34:$M$300,'연간_세부항목별지출'!$C90,'5월'!$R$34:$R$300)</f>
        <v>0</v>
      </c>
      <c r="I90" s="454">
        <f>SUMIF('6월'!$M$34:$M$300,'연간_세부항목별지출'!$C90,'6월'!$R$34:$R$300)</f>
        <v>0</v>
      </c>
      <c r="J90" s="454">
        <f>SUMIF('7월'!$M$34:$M$300,'연간_세부항목별지출'!$C90,'7월'!$R$34:$R$300)</f>
        <v>0</v>
      </c>
      <c r="K90" s="454">
        <f>SUMIF('8월'!$M$34:$M$300,'연간_세부항목별지출'!$C90,'8월'!$R$34:$R$300)</f>
        <v>0</v>
      </c>
      <c r="L90" s="454">
        <f>SUMIF('9월'!$M$34:$M$300,'연간_세부항목별지출'!$C90,'9월'!$R$34:$R$300)</f>
        <v>0</v>
      </c>
      <c r="M90" s="454">
        <f>SUMIF('10월'!$M$34:$M$300,'연간_세부항목별지출'!$C90,'10월'!$R$34:$R$300)</f>
        <v>0</v>
      </c>
      <c r="N90" s="454">
        <f>SUMIF('11월'!$M$34:$M$300,'연간_세부항목별지출'!$C90,'11월'!$R$34:$R$300)</f>
        <v>0</v>
      </c>
      <c r="O90" s="454">
        <f>SUMIF('12월'!$M$34:$M$300,'연간_세부항목별지출'!$C90,'12월'!$R$34:$R$300)</f>
        <v>0</v>
      </c>
      <c r="P90" s="537">
        <f t="shared" si="3"/>
        <v>0</v>
      </c>
      <c r="Q90" s="537">
        <f t="shared" si="4"/>
        <v>0</v>
      </c>
      <c r="R90" s="554" t="str">
        <f t="shared" si="7"/>
        <v/>
      </c>
    </row>
    <row r="91" ht="18.0" customHeight="1">
      <c r="B91" s="559"/>
      <c r="C91" s="558" t="str">
        <f>IF('항목'!I13="","",'항목'!I13)</f>
        <v/>
      </c>
      <c r="D91" s="454">
        <f>SUMIF('1월'!$M$34:$M$300,'연간_세부항목별지출'!$C91,'1월'!$R$34:$R$300)</f>
        <v>0</v>
      </c>
      <c r="E91" s="454">
        <f>SUMIF('2월'!$M$34:$M$300,'연간_세부항목별지출'!$C91,'2월'!$R$34:$R$300)</f>
        <v>0</v>
      </c>
      <c r="F91" s="454">
        <f>SUMIF('3월'!$M$34:$M$300,'연간_세부항목별지출'!$C91,'3월'!$R$34:$R$300)</f>
        <v>0</v>
      </c>
      <c r="G91" s="454">
        <f>SUMIF('4월'!$M$34:$M$300,'연간_세부항목별지출'!$C91,'4월'!$R$34:$R$300)</f>
        <v>0</v>
      </c>
      <c r="H91" s="454">
        <f>SUMIF('5월'!$M$34:$M$300,'연간_세부항목별지출'!$C91,'5월'!$R$34:$R$300)</f>
        <v>0</v>
      </c>
      <c r="I91" s="454">
        <f>SUMIF('6월'!$M$34:$M$300,'연간_세부항목별지출'!$C91,'6월'!$R$34:$R$300)</f>
        <v>0</v>
      </c>
      <c r="J91" s="454">
        <f>SUMIF('7월'!$M$34:$M$300,'연간_세부항목별지출'!$C91,'7월'!$R$34:$R$300)</f>
        <v>0</v>
      </c>
      <c r="K91" s="454">
        <f>SUMIF('8월'!$M$34:$M$300,'연간_세부항목별지출'!$C91,'8월'!$R$34:$R$300)</f>
        <v>0</v>
      </c>
      <c r="L91" s="454">
        <f>SUMIF('9월'!$M$34:$M$300,'연간_세부항목별지출'!$C91,'9월'!$R$34:$R$300)</f>
        <v>0</v>
      </c>
      <c r="M91" s="454">
        <f>SUMIF('10월'!$M$34:$M$300,'연간_세부항목별지출'!$C91,'10월'!$R$34:$R$300)</f>
        <v>0</v>
      </c>
      <c r="N91" s="454">
        <f>SUMIF('11월'!$M$34:$M$300,'연간_세부항목별지출'!$C91,'11월'!$R$34:$R$300)</f>
        <v>0</v>
      </c>
      <c r="O91" s="454">
        <f>SUMIF('12월'!$M$34:$M$300,'연간_세부항목별지출'!$C91,'12월'!$R$34:$R$300)</f>
        <v>0</v>
      </c>
      <c r="P91" s="537">
        <f t="shared" si="3"/>
        <v>0</v>
      </c>
      <c r="Q91" s="537">
        <f t="shared" si="4"/>
        <v>0</v>
      </c>
      <c r="R91" s="554" t="str">
        <f t="shared" si="7"/>
        <v/>
      </c>
    </row>
    <row r="92" ht="18.0" customHeight="1">
      <c r="B92" s="559"/>
      <c r="C92" s="558" t="str">
        <f>IF('항목'!I14="","",'항목'!I14)</f>
        <v/>
      </c>
      <c r="D92" s="454">
        <f>SUMIF('1월'!$M$34:$M$300,'연간_세부항목별지출'!$C92,'1월'!$R$34:$R$300)</f>
        <v>0</v>
      </c>
      <c r="E92" s="454">
        <f>SUMIF('2월'!$M$34:$M$300,'연간_세부항목별지출'!$C92,'2월'!$R$34:$R$300)</f>
        <v>0</v>
      </c>
      <c r="F92" s="454">
        <f>SUMIF('3월'!$M$34:$M$300,'연간_세부항목별지출'!$C92,'3월'!$R$34:$R$300)</f>
        <v>0</v>
      </c>
      <c r="G92" s="454">
        <f>SUMIF('4월'!$M$34:$M$300,'연간_세부항목별지출'!$C92,'4월'!$R$34:$R$300)</f>
        <v>0</v>
      </c>
      <c r="H92" s="454">
        <f>SUMIF('5월'!$M$34:$M$300,'연간_세부항목별지출'!$C92,'5월'!$R$34:$R$300)</f>
        <v>0</v>
      </c>
      <c r="I92" s="454">
        <f>SUMIF('6월'!$M$34:$M$300,'연간_세부항목별지출'!$C92,'6월'!$R$34:$R$300)</f>
        <v>0</v>
      </c>
      <c r="J92" s="454">
        <f>SUMIF('7월'!$M$34:$M$300,'연간_세부항목별지출'!$C92,'7월'!$R$34:$R$300)</f>
        <v>0</v>
      </c>
      <c r="K92" s="454">
        <f>SUMIF('8월'!$M$34:$M$300,'연간_세부항목별지출'!$C92,'8월'!$R$34:$R$300)</f>
        <v>0</v>
      </c>
      <c r="L92" s="454">
        <f>SUMIF('9월'!$M$34:$M$300,'연간_세부항목별지출'!$C92,'9월'!$R$34:$R$300)</f>
        <v>0</v>
      </c>
      <c r="M92" s="454">
        <f>SUMIF('10월'!$M$34:$M$300,'연간_세부항목별지출'!$C92,'10월'!$R$34:$R$300)</f>
        <v>0</v>
      </c>
      <c r="N92" s="454">
        <f>SUMIF('11월'!$M$34:$M$300,'연간_세부항목별지출'!$C92,'11월'!$R$34:$R$300)</f>
        <v>0</v>
      </c>
      <c r="O92" s="454">
        <f>SUMIF('12월'!$M$34:$M$300,'연간_세부항목별지출'!$C92,'12월'!$R$34:$R$300)</f>
        <v>0</v>
      </c>
      <c r="P92" s="537">
        <f t="shared" si="3"/>
        <v>0</v>
      </c>
      <c r="Q92" s="537">
        <f t="shared" si="4"/>
        <v>0</v>
      </c>
      <c r="R92" s="554" t="str">
        <f t="shared" si="7"/>
        <v/>
      </c>
    </row>
    <row r="93" ht="18.0" customHeight="1">
      <c r="B93" s="559"/>
      <c r="C93" s="558" t="str">
        <f>IF('항목'!I15="","",'항목'!I15)</f>
        <v/>
      </c>
      <c r="D93" s="454">
        <f>SUMIF('1월'!$M$34:$M$300,'연간_세부항목별지출'!$C93,'1월'!$R$34:$R$300)</f>
        <v>0</v>
      </c>
      <c r="E93" s="454">
        <f>SUMIF('2월'!$M$34:$M$300,'연간_세부항목별지출'!$C93,'2월'!$R$34:$R$300)</f>
        <v>0</v>
      </c>
      <c r="F93" s="454">
        <f>SUMIF('3월'!$M$34:$M$300,'연간_세부항목별지출'!$C93,'3월'!$R$34:$R$300)</f>
        <v>0</v>
      </c>
      <c r="G93" s="454">
        <f>SUMIF('4월'!$M$34:$M$300,'연간_세부항목별지출'!$C93,'4월'!$R$34:$R$300)</f>
        <v>0</v>
      </c>
      <c r="H93" s="454">
        <f>SUMIF('5월'!$M$34:$M$300,'연간_세부항목별지출'!$C93,'5월'!$R$34:$R$300)</f>
        <v>0</v>
      </c>
      <c r="I93" s="454">
        <f>SUMIF('6월'!$M$34:$M$300,'연간_세부항목별지출'!$C93,'6월'!$R$34:$R$300)</f>
        <v>0</v>
      </c>
      <c r="J93" s="454">
        <f>SUMIF('7월'!$M$34:$M$300,'연간_세부항목별지출'!$C93,'7월'!$R$34:$R$300)</f>
        <v>0</v>
      </c>
      <c r="K93" s="454">
        <f>SUMIF('8월'!$M$34:$M$300,'연간_세부항목별지출'!$C93,'8월'!$R$34:$R$300)</f>
        <v>0</v>
      </c>
      <c r="L93" s="454">
        <f>SUMIF('9월'!$M$34:$M$300,'연간_세부항목별지출'!$C93,'9월'!$R$34:$R$300)</f>
        <v>0</v>
      </c>
      <c r="M93" s="454">
        <f>SUMIF('10월'!$M$34:$M$300,'연간_세부항목별지출'!$C93,'10월'!$R$34:$R$300)</f>
        <v>0</v>
      </c>
      <c r="N93" s="454">
        <f>SUMIF('11월'!$M$34:$M$300,'연간_세부항목별지출'!$C93,'11월'!$R$34:$R$300)</f>
        <v>0</v>
      </c>
      <c r="O93" s="454">
        <f>SUMIF('12월'!$M$34:$M$300,'연간_세부항목별지출'!$C93,'12월'!$R$34:$R$300)</f>
        <v>0</v>
      </c>
      <c r="P93" s="537">
        <f t="shared" si="3"/>
        <v>0</v>
      </c>
      <c r="Q93" s="537">
        <f t="shared" si="4"/>
        <v>0</v>
      </c>
      <c r="R93" s="554" t="str">
        <f t="shared" si="7"/>
        <v/>
      </c>
    </row>
    <row r="94" ht="18.0" customHeight="1">
      <c r="B94" s="559"/>
      <c r="C94" s="558" t="str">
        <f>IF('항목'!I16="","",'항목'!I16)</f>
        <v/>
      </c>
      <c r="D94" s="454">
        <f>SUMIF('1월'!$M$34:$M$300,'연간_세부항목별지출'!$C94,'1월'!$R$34:$R$300)</f>
        <v>0</v>
      </c>
      <c r="E94" s="454">
        <f>SUMIF('2월'!$M$34:$M$300,'연간_세부항목별지출'!$C94,'2월'!$R$34:$R$300)</f>
        <v>0</v>
      </c>
      <c r="F94" s="454">
        <f>SUMIF('3월'!$M$34:$M$300,'연간_세부항목별지출'!$C94,'3월'!$R$34:$R$300)</f>
        <v>0</v>
      </c>
      <c r="G94" s="454">
        <f>SUMIF('4월'!$M$34:$M$300,'연간_세부항목별지출'!$C94,'4월'!$R$34:$R$300)</f>
        <v>0</v>
      </c>
      <c r="H94" s="454">
        <f>SUMIF('5월'!$M$34:$M$300,'연간_세부항목별지출'!$C94,'5월'!$R$34:$R$300)</f>
        <v>0</v>
      </c>
      <c r="I94" s="454">
        <f>SUMIF('6월'!$M$34:$M$300,'연간_세부항목별지출'!$C94,'6월'!$R$34:$R$300)</f>
        <v>0</v>
      </c>
      <c r="J94" s="454">
        <f>SUMIF('7월'!$M$34:$M$300,'연간_세부항목별지출'!$C94,'7월'!$R$34:$R$300)</f>
        <v>0</v>
      </c>
      <c r="K94" s="454">
        <f>SUMIF('8월'!$M$34:$M$300,'연간_세부항목별지출'!$C94,'8월'!$R$34:$R$300)</f>
        <v>0</v>
      </c>
      <c r="L94" s="454">
        <f>SUMIF('9월'!$M$34:$M$300,'연간_세부항목별지출'!$C94,'9월'!$R$34:$R$300)</f>
        <v>0</v>
      </c>
      <c r="M94" s="454">
        <f>SUMIF('10월'!$M$34:$M$300,'연간_세부항목별지출'!$C94,'10월'!$R$34:$R$300)</f>
        <v>0</v>
      </c>
      <c r="N94" s="454">
        <f>SUMIF('11월'!$M$34:$M$300,'연간_세부항목별지출'!$C94,'11월'!$R$34:$R$300)</f>
        <v>0</v>
      </c>
      <c r="O94" s="454">
        <f>SUMIF('12월'!$M$34:$M$300,'연간_세부항목별지출'!$C94,'12월'!$R$34:$R$300)</f>
        <v>0</v>
      </c>
      <c r="P94" s="537">
        <f t="shared" si="3"/>
        <v>0</v>
      </c>
      <c r="Q94" s="537">
        <f t="shared" si="4"/>
        <v>0</v>
      </c>
      <c r="R94" s="554" t="str">
        <f t="shared" si="7"/>
        <v/>
      </c>
    </row>
    <row r="95" ht="18.0" customHeight="1">
      <c r="B95" s="559"/>
      <c r="C95" s="558" t="str">
        <f>IF('항목'!I17="","",'항목'!I17)</f>
        <v/>
      </c>
      <c r="D95" s="454">
        <f>SUMIF('1월'!$M$34:$M$300,'연간_세부항목별지출'!$C95,'1월'!$R$34:$R$300)</f>
        <v>0</v>
      </c>
      <c r="E95" s="454">
        <f>SUMIF('2월'!$M$34:$M$300,'연간_세부항목별지출'!$C95,'2월'!$R$34:$R$300)</f>
        <v>0</v>
      </c>
      <c r="F95" s="454">
        <f>SUMIF('3월'!$M$34:$M$300,'연간_세부항목별지출'!$C95,'3월'!$R$34:$R$300)</f>
        <v>0</v>
      </c>
      <c r="G95" s="454">
        <f>SUMIF('4월'!$M$34:$M$300,'연간_세부항목별지출'!$C95,'4월'!$R$34:$R$300)</f>
        <v>0</v>
      </c>
      <c r="H95" s="454">
        <f>SUMIF('5월'!$M$34:$M$300,'연간_세부항목별지출'!$C95,'5월'!$R$34:$R$300)</f>
        <v>0</v>
      </c>
      <c r="I95" s="454">
        <f>SUMIF('6월'!$M$34:$M$300,'연간_세부항목별지출'!$C95,'6월'!$R$34:$R$300)</f>
        <v>0</v>
      </c>
      <c r="J95" s="454">
        <f>SUMIF('7월'!$M$34:$M$300,'연간_세부항목별지출'!$C95,'7월'!$R$34:$R$300)</f>
        <v>0</v>
      </c>
      <c r="K95" s="454">
        <f>SUMIF('8월'!$M$34:$M$300,'연간_세부항목별지출'!$C95,'8월'!$R$34:$R$300)</f>
        <v>0</v>
      </c>
      <c r="L95" s="454">
        <f>SUMIF('9월'!$M$34:$M$300,'연간_세부항목별지출'!$C95,'9월'!$R$34:$R$300)</f>
        <v>0</v>
      </c>
      <c r="M95" s="454">
        <f>SUMIF('10월'!$M$34:$M$300,'연간_세부항목별지출'!$C95,'10월'!$R$34:$R$300)</f>
        <v>0</v>
      </c>
      <c r="N95" s="454">
        <f>SUMIF('11월'!$M$34:$M$300,'연간_세부항목별지출'!$C95,'11월'!$R$34:$R$300)</f>
        <v>0</v>
      </c>
      <c r="O95" s="454">
        <f>SUMIF('12월'!$M$34:$M$300,'연간_세부항목별지출'!$C95,'12월'!$R$34:$R$300)</f>
        <v>0</v>
      </c>
      <c r="P95" s="537">
        <f t="shared" si="3"/>
        <v>0</v>
      </c>
      <c r="Q95" s="537">
        <f t="shared" si="4"/>
        <v>0</v>
      </c>
      <c r="R95" s="554" t="str">
        <f t="shared" si="7"/>
        <v/>
      </c>
    </row>
    <row r="96" ht="18.0" customHeight="1">
      <c r="B96" s="571"/>
      <c r="C96" s="572" t="str">
        <f>IF('항목'!I18="","",'항목'!I18)</f>
        <v/>
      </c>
      <c r="D96" s="563">
        <f>SUMIF('1월'!$M$34:$M$300,'연간_세부항목별지출'!$C96,'1월'!$R$34:$R$300)</f>
        <v>0</v>
      </c>
      <c r="E96" s="563">
        <f>SUMIF('2월'!$M$34:$M$300,'연간_세부항목별지출'!$C96,'2월'!$R$34:$R$300)</f>
        <v>0</v>
      </c>
      <c r="F96" s="563">
        <f>SUMIF('3월'!$M$34:$M$300,'연간_세부항목별지출'!$C96,'3월'!$R$34:$R$300)</f>
        <v>0</v>
      </c>
      <c r="G96" s="563">
        <f>SUMIF('4월'!$M$34:$M$300,'연간_세부항목별지출'!$C96,'4월'!$R$34:$R$300)</f>
        <v>0</v>
      </c>
      <c r="H96" s="563">
        <f>SUMIF('5월'!$M$34:$M$300,'연간_세부항목별지출'!$C96,'5월'!$R$34:$R$300)</f>
        <v>0</v>
      </c>
      <c r="I96" s="563">
        <f>SUMIF('6월'!$M$34:$M$300,'연간_세부항목별지출'!$C96,'6월'!$R$34:$R$300)</f>
        <v>0</v>
      </c>
      <c r="J96" s="563">
        <f>SUMIF('7월'!$M$34:$M$300,'연간_세부항목별지출'!$C96,'7월'!$R$34:$R$300)</f>
        <v>0</v>
      </c>
      <c r="K96" s="563">
        <f>SUMIF('8월'!$M$34:$M$300,'연간_세부항목별지출'!$C96,'8월'!$R$34:$R$300)</f>
        <v>0</v>
      </c>
      <c r="L96" s="563">
        <f>SUMIF('9월'!$M$34:$M$300,'연간_세부항목별지출'!$C96,'9월'!$R$34:$R$300)</f>
        <v>0</v>
      </c>
      <c r="M96" s="563">
        <f>SUMIF('10월'!$M$34:$M$300,'연간_세부항목별지출'!$C96,'10월'!$R$34:$R$300)</f>
        <v>0</v>
      </c>
      <c r="N96" s="563">
        <f>SUMIF('11월'!$M$34:$M$300,'연간_세부항목별지출'!$C96,'11월'!$R$34:$R$300)</f>
        <v>0</v>
      </c>
      <c r="O96" s="563">
        <f>SUMIF('12월'!$M$34:$M$300,'연간_세부항목별지출'!$C96,'12월'!$R$34:$R$300)</f>
        <v>0</v>
      </c>
      <c r="P96" s="564">
        <f t="shared" si="3"/>
        <v>0</v>
      </c>
      <c r="Q96" s="564">
        <f t="shared" si="4"/>
        <v>0</v>
      </c>
      <c r="R96" s="565" t="str">
        <f t="shared" si="7"/>
        <v/>
      </c>
    </row>
    <row r="97" ht="18.0" customHeight="1">
      <c r="B97" s="566" t="str">
        <f>'항목'!J3</f>
        <v>구독료</v>
      </c>
      <c r="C97" s="568" t="str">
        <f>IF('항목'!J4="","",'항목'!J4)</f>
        <v>쿠팡</v>
      </c>
      <c r="D97" s="567">
        <f>SUMIF('1월'!$M$34:$M$300,'연간_세부항목별지출'!$C97,'1월'!$R$34:$R$300)</f>
        <v>0</v>
      </c>
      <c r="E97" s="567">
        <f>SUMIF('2월'!$M$34:$M$300,'연간_세부항목별지출'!$C97,'2월'!$R$34:$R$300)</f>
        <v>0</v>
      </c>
      <c r="F97" s="567">
        <f>SUMIF('3월'!$M$34:$M$300,'연간_세부항목별지출'!$C97,'3월'!$R$34:$R$300)</f>
        <v>0</v>
      </c>
      <c r="G97" s="567">
        <f>SUMIF('4월'!$M$34:$M$300,'연간_세부항목별지출'!$C97,'4월'!$R$34:$R$300)</f>
        <v>0</v>
      </c>
      <c r="H97" s="567">
        <f>SUMIF('5월'!$M$34:$M$300,'연간_세부항목별지출'!$C97,'5월'!$R$34:$R$300)</f>
        <v>0</v>
      </c>
      <c r="I97" s="567">
        <f>SUMIF('6월'!$M$34:$M$300,'연간_세부항목별지출'!$C97,'6월'!$R$34:$R$300)</f>
        <v>0</v>
      </c>
      <c r="J97" s="567">
        <f>SUMIF('7월'!$M$34:$M$300,'연간_세부항목별지출'!$C97,'7월'!$R$34:$R$300)</f>
        <v>0</v>
      </c>
      <c r="K97" s="567">
        <f>SUMIF('8월'!$M$34:$M$300,'연간_세부항목별지출'!$C97,'8월'!$R$34:$R$300)</f>
        <v>0</v>
      </c>
      <c r="L97" s="567">
        <f>SUMIF('9월'!$M$34:$M$300,'연간_세부항목별지출'!$C97,'9월'!$R$34:$R$300)</f>
        <v>0</v>
      </c>
      <c r="M97" s="567">
        <f>SUMIF('10월'!$M$34:$M$300,'연간_세부항목별지출'!$C97,'10월'!$R$34:$R$300)</f>
        <v>0</v>
      </c>
      <c r="N97" s="567">
        <f>SUMIF('11월'!$M$34:$M$300,'연간_세부항목별지출'!$C97,'11월'!$R$34:$R$300)</f>
        <v>0</v>
      </c>
      <c r="O97" s="567">
        <f>SUMIF('12월'!$M$34:$M$300,'연간_세부항목별지출'!$C97,'12월'!$R$34:$R$300)</f>
        <v>0</v>
      </c>
      <c r="P97" s="569">
        <f t="shared" si="3"/>
        <v>0</v>
      </c>
      <c r="Q97" s="569">
        <f t="shared" si="4"/>
        <v>0</v>
      </c>
      <c r="R97" s="570" t="str">
        <f t="shared" si="7"/>
        <v/>
      </c>
    </row>
    <row r="98" ht="18.0" customHeight="1">
      <c r="B98" s="559"/>
      <c r="C98" s="560" t="str">
        <f>IF('항목'!J5="","",'항목'!J5)</f>
        <v>코웨이</v>
      </c>
      <c r="D98" s="454">
        <f>SUMIF('1월'!$M$34:$M$300,'연간_세부항목별지출'!$C98,'1월'!$R$34:$R$300)</f>
        <v>0</v>
      </c>
      <c r="E98" s="454">
        <f>SUMIF('2월'!$M$34:$M$300,'연간_세부항목별지출'!$C98,'2월'!$R$34:$R$300)</f>
        <v>0</v>
      </c>
      <c r="F98" s="454">
        <f>SUMIF('3월'!$M$34:$M$300,'연간_세부항목별지출'!$C98,'3월'!$R$34:$R$300)</f>
        <v>0</v>
      </c>
      <c r="G98" s="454">
        <f>SUMIF('4월'!$M$34:$M$300,'연간_세부항목별지출'!$C98,'4월'!$R$34:$R$300)</f>
        <v>0</v>
      </c>
      <c r="H98" s="454">
        <f>SUMIF('5월'!$M$34:$M$300,'연간_세부항목별지출'!$C98,'5월'!$R$34:$R$300)</f>
        <v>0</v>
      </c>
      <c r="I98" s="454">
        <f>SUMIF('6월'!$M$34:$M$300,'연간_세부항목별지출'!$C98,'6월'!$R$34:$R$300)</f>
        <v>0</v>
      </c>
      <c r="J98" s="454">
        <f>SUMIF('7월'!$M$34:$M$300,'연간_세부항목별지출'!$C98,'7월'!$R$34:$R$300)</f>
        <v>0</v>
      </c>
      <c r="K98" s="454">
        <f>SUMIF('8월'!$M$34:$M$300,'연간_세부항목별지출'!$C98,'8월'!$R$34:$R$300)</f>
        <v>0</v>
      </c>
      <c r="L98" s="454">
        <f>SUMIF('9월'!$M$34:$M$300,'연간_세부항목별지출'!$C98,'9월'!$R$34:$R$300)</f>
        <v>0</v>
      </c>
      <c r="M98" s="454">
        <f>SUMIF('10월'!$M$34:$M$300,'연간_세부항목별지출'!$C98,'10월'!$R$34:$R$300)</f>
        <v>0</v>
      </c>
      <c r="N98" s="454">
        <f>SUMIF('11월'!$M$34:$M$300,'연간_세부항목별지출'!$C98,'11월'!$R$34:$R$300)</f>
        <v>0</v>
      </c>
      <c r="O98" s="454">
        <f>SUMIF('12월'!$M$34:$M$300,'연간_세부항목별지출'!$C98,'12월'!$R$34:$R$300)</f>
        <v>0</v>
      </c>
      <c r="P98" s="537">
        <f t="shared" si="3"/>
        <v>0</v>
      </c>
      <c r="Q98" s="537">
        <f t="shared" si="4"/>
        <v>0</v>
      </c>
      <c r="R98" s="554" t="str">
        <f t="shared" si="7"/>
        <v/>
      </c>
    </row>
    <row r="99" ht="18.0" customHeight="1">
      <c r="B99" s="559"/>
      <c r="C99" s="560" t="str">
        <f>IF('항목'!J6="","",'항목'!J6)</f>
        <v>유튜브</v>
      </c>
      <c r="D99" s="454">
        <f>SUMIF('1월'!$M$34:$M$300,'연간_세부항목별지출'!$C99,'1월'!$R$34:$R$300)</f>
        <v>0</v>
      </c>
      <c r="E99" s="454">
        <f>SUMIF('2월'!$M$34:$M$300,'연간_세부항목별지출'!$C99,'2월'!$R$34:$R$300)</f>
        <v>0</v>
      </c>
      <c r="F99" s="454">
        <f>SUMIF('3월'!$M$34:$M$300,'연간_세부항목별지출'!$C99,'3월'!$R$34:$R$300)</f>
        <v>0</v>
      </c>
      <c r="G99" s="454">
        <f>SUMIF('4월'!$M$34:$M$300,'연간_세부항목별지출'!$C99,'4월'!$R$34:$R$300)</f>
        <v>0</v>
      </c>
      <c r="H99" s="454">
        <f>SUMIF('5월'!$M$34:$M$300,'연간_세부항목별지출'!$C99,'5월'!$R$34:$R$300)</f>
        <v>0</v>
      </c>
      <c r="I99" s="454">
        <f>SUMIF('6월'!$M$34:$M$300,'연간_세부항목별지출'!$C99,'6월'!$R$34:$R$300)</f>
        <v>0</v>
      </c>
      <c r="J99" s="454">
        <f>SUMIF('7월'!$M$34:$M$300,'연간_세부항목별지출'!$C99,'7월'!$R$34:$R$300)</f>
        <v>0</v>
      </c>
      <c r="K99" s="454">
        <f>SUMIF('8월'!$M$34:$M$300,'연간_세부항목별지출'!$C99,'8월'!$R$34:$R$300)</f>
        <v>0</v>
      </c>
      <c r="L99" s="454">
        <f>SUMIF('9월'!$M$34:$M$300,'연간_세부항목별지출'!$C99,'9월'!$R$34:$R$300)</f>
        <v>0</v>
      </c>
      <c r="M99" s="454">
        <f>SUMIF('10월'!$M$34:$M$300,'연간_세부항목별지출'!$C99,'10월'!$R$34:$R$300)</f>
        <v>0</v>
      </c>
      <c r="N99" s="454">
        <f>SUMIF('11월'!$M$34:$M$300,'연간_세부항목별지출'!$C99,'11월'!$R$34:$R$300)</f>
        <v>0</v>
      </c>
      <c r="O99" s="454">
        <f>SUMIF('12월'!$M$34:$M$300,'연간_세부항목별지출'!$C99,'12월'!$R$34:$R$300)</f>
        <v>0</v>
      </c>
      <c r="P99" s="537">
        <f t="shared" si="3"/>
        <v>0</v>
      </c>
      <c r="Q99" s="537">
        <f t="shared" si="4"/>
        <v>0</v>
      </c>
      <c r="R99" s="554" t="str">
        <f t="shared" si="7"/>
        <v/>
      </c>
    </row>
    <row r="100" ht="18.0" customHeight="1">
      <c r="B100" s="559"/>
      <c r="C100" s="560" t="str">
        <f>IF('항목'!J7="","",'항목'!J7)</f>
        <v>애플(승재)</v>
      </c>
      <c r="D100" s="454">
        <f>SUMIF('1월'!$M$34:$M$300,'연간_세부항목별지출'!$C100,'1월'!$R$34:$R$300)</f>
        <v>0</v>
      </c>
      <c r="E100" s="454">
        <f>SUMIF('2월'!$M$34:$M$300,'연간_세부항목별지출'!$C100,'2월'!$R$34:$R$300)</f>
        <v>0</v>
      </c>
      <c r="F100" s="454">
        <f>SUMIF('3월'!$M$34:$M$300,'연간_세부항목별지출'!$C100,'3월'!$R$34:$R$300)</f>
        <v>0</v>
      </c>
      <c r="G100" s="454">
        <f>SUMIF('4월'!$M$34:$M$300,'연간_세부항목별지출'!$C100,'4월'!$R$34:$R$300)</f>
        <v>0</v>
      </c>
      <c r="H100" s="454">
        <f>SUMIF('5월'!$M$34:$M$300,'연간_세부항목별지출'!$C100,'5월'!$R$34:$R$300)</f>
        <v>0</v>
      </c>
      <c r="I100" s="454">
        <f>SUMIF('6월'!$M$34:$M$300,'연간_세부항목별지출'!$C100,'6월'!$R$34:$R$300)</f>
        <v>0</v>
      </c>
      <c r="J100" s="454">
        <f>SUMIF('7월'!$M$34:$M$300,'연간_세부항목별지출'!$C100,'7월'!$R$34:$R$300)</f>
        <v>0</v>
      </c>
      <c r="K100" s="454">
        <f>SUMIF('8월'!$M$34:$M$300,'연간_세부항목별지출'!$C100,'8월'!$R$34:$R$300)</f>
        <v>0</v>
      </c>
      <c r="L100" s="454">
        <f>SUMIF('9월'!$M$34:$M$300,'연간_세부항목별지출'!$C100,'9월'!$R$34:$R$300)</f>
        <v>0</v>
      </c>
      <c r="M100" s="454">
        <f>SUMIF('10월'!$M$34:$M$300,'연간_세부항목별지출'!$C100,'10월'!$R$34:$R$300)</f>
        <v>0</v>
      </c>
      <c r="N100" s="454">
        <f>SUMIF('11월'!$M$34:$M$300,'연간_세부항목별지출'!$C100,'11월'!$R$34:$R$300)</f>
        <v>0</v>
      </c>
      <c r="O100" s="454">
        <f>SUMIF('12월'!$M$34:$M$300,'연간_세부항목별지출'!$C100,'12월'!$R$34:$R$300)</f>
        <v>0</v>
      </c>
      <c r="P100" s="537">
        <f t="shared" si="3"/>
        <v>0</v>
      </c>
      <c r="Q100" s="537">
        <f t="shared" si="4"/>
        <v>0</v>
      </c>
      <c r="R100" s="554" t="str">
        <f t="shared" si="7"/>
        <v/>
      </c>
    </row>
    <row r="101" ht="18.0" customHeight="1">
      <c r="B101" s="559"/>
      <c r="C101" s="560" t="str">
        <f>IF('항목'!J8="","",'항목'!J8)</f>
        <v>애플(은지)</v>
      </c>
      <c r="D101" s="454">
        <f>SUMIF('1월'!$M$34:$M$300,'연간_세부항목별지출'!$C101,'1월'!$R$34:$R$300)</f>
        <v>0</v>
      </c>
      <c r="E101" s="454">
        <f>SUMIF('2월'!$M$34:$M$300,'연간_세부항목별지출'!$C101,'2월'!$R$34:$R$300)</f>
        <v>0</v>
      </c>
      <c r="F101" s="454">
        <f>SUMIF('3월'!$M$34:$M$300,'연간_세부항목별지출'!$C101,'3월'!$R$34:$R$300)</f>
        <v>0</v>
      </c>
      <c r="G101" s="454">
        <f>SUMIF('4월'!$M$34:$M$300,'연간_세부항목별지출'!$C101,'4월'!$R$34:$R$300)</f>
        <v>0</v>
      </c>
      <c r="H101" s="454">
        <f>SUMIF('5월'!$M$34:$M$300,'연간_세부항목별지출'!$C101,'5월'!$R$34:$R$300)</f>
        <v>0</v>
      </c>
      <c r="I101" s="454">
        <f>SUMIF('6월'!$M$34:$M$300,'연간_세부항목별지출'!$C101,'6월'!$R$34:$R$300)</f>
        <v>0</v>
      </c>
      <c r="J101" s="454">
        <f>SUMIF('7월'!$M$34:$M$300,'연간_세부항목별지출'!$C101,'7월'!$R$34:$R$300)</f>
        <v>0</v>
      </c>
      <c r="K101" s="454">
        <f>SUMIF('8월'!$M$34:$M$300,'연간_세부항목별지출'!$C101,'8월'!$R$34:$R$300)</f>
        <v>0</v>
      </c>
      <c r="L101" s="454">
        <f>SUMIF('9월'!$M$34:$M$300,'연간_세부항목별지출'!$C101,'9월'!$R$34:$R$300)</f>
        <v>0</v>
      </c>
      <c r="M101" s="454">
        <f>SUMIF('10월'!$M$34:$M$300,'연간_세부항목별지출'!$C101,'10월'!$R$34:$R$300)</f>
        <v>0</v>
      </c>
      <c r="N101" s="454">
        <f>SUMIF('11월'!$M$34:$M$300,'연간_세부항목별지출'!$C101,'11월'!$R$34:$R$300)</f>
        <v>0</v>
      </c>
      <c r="O101" s="454">
        <f>SUMIF('12월'!$M$34:$M$300,'연간_세부항목별지출'!$C101,'12월'!$R$34:$R$300)</f>
        <v>0</v>
      </c>
      <c r="P101" s="537">
        <f t="shared" si="3"/>
        <v>0</v>
      </c>
      <c r="Q101" s="537">
        <f t="shared" si="4"/>
        <v>0</v>
      </c>
      <c r="R101" s="554" t="str">
        <f t="shared" si="7"/>
        <v/>
      </c>
    </row>
    <row r="102" ht="18.0" customHeight="1">
      <c r="B102" s="559"/>
      <c r="C102" s="560" t="str">
        <f>IF('항목'!J9="","",'항목'!J9)</f>
        <v>아파트아이</v>
      </c>
      <c r="D102" s="454">
        <f>SUMIF('1월'!$M$34:$M$300,'연간_세부항목별지출'!$C102,'1월'!$R$34:$R$300)</f>
        <v>0</v>
      </c>
      <c r="E102" s="454">
        <f>SUMIF('2월'!$M$34:$M$300,'연간_세부항목별지출'!$C102,'2월'!$R$34:$R$300)</f>
        <v>0</v>
      </c>
      <c r="F102" s="454">
        <f>SUMIF('3월'!$M$34:$M$300,'연간_세부항목별지출'!$C102,'3월'!$R$34:$R$300)</f>
        <v>0</v>
      </c>
      <c r="G102" s="454">
        <f>SUMIF('4월'!$M$34:$M$300,'연간_세부항목별지출'!$C102,'4월'!$R$34:$R$300)</f>
        <v>0</v>
      </c>
      <c r="H102" s="454">
        <f>SUMIF('5월'!$M$34:$M$300,'연간_세부항목별지출'!$C102,'5월'!$R$34:$R$300)</f>
        <v>0</v>
      </c>
      <c r="I102" s="454">
        <f>SUMIF('6월'!$M$34:$M$300,'연간_세부항목별지출'!$C102,'6월'!$R$34:$R$300)</f>
        <v>0</v>
      </c>
      <c r="J102" s="454">
        <f>SUMIF('7월'!$M$34:$M$300,'연간_세부항목별지출'!$C102,'7월'!$R$34:$R$300)</f>
        <v>0</v>
      </c>
      <c r="K102" s="454">
        <f>SUMIF('8월'!$M$34:$M$300,'연간_세부항목별지출'!$C102,'8월'!$R$34:$R$300)</f>
        <v>0</v>
      </c>
      <c r="L102" s="454">
        <f>SUMIF('9월'!$M$34:$M$300,'연간_세부항목별지출'!$C102,'9월'!$R$34:$R$300)</f>
        <v>0</v>
      </c>
      <c r="M102" s="454">
        <f>SUMIF('10월'!$M$34:$M$300,'연간_세부항목별지출'!$C102,'10월'!$R$34:$R$300)</f>
        <v>0</v>
      </c>
      <c r="N102" s="454">
        <f>SUMIF('11월'!$M$34:$M$300,'연간_세부항목별지출'!$C102,'11월'!$R$34:$R$300)</f>
        <v>0</v>
      </c>
      <c r="O102" s="454">
        <f>SUMIF('12월'!$M$34:$M$300,'연간_세부항목별지출'!$C102,'12월'!$R$34:$R$300)</f>
        <v>0</v>
      </c>
      <c r="P102" s="537">
        <f t="shared" si="3"/>
        <v>0</v>
      </c>
      <c r="Q102" s="537">
        <f t="shared" si="4"/>
        <v>0</v>
      </c>
      <c r="R102" s="554" t="str">
        <f t="shared" si="7"/>
        <v/>
      </c>
    </row>
    <row r="103" ht="18.0" customHeight="1">
      <c r="B103" s="559"/>
      <c r="C103" s="560" t="str">
        <f>IF('항목'!J10="","",'항목'!J10)</f>
        <v>넷플릭스</v>
      </c>
      <c r="D103" s="454">
        <f>SUMIF('1월'!$M$34:$M$300,'연간_세부항목별지출'!$C103,'1월'!$R$34:$R$300)</f>
        <v>0</v>
      </c>
      <c r="E103" s="454">
        <f>SUMIF('2월'!$M$34:$M$300,'연간_세부항목별지출'!$C103,'2월'!$R$34:$R$300)</f>
        <v>0</v>
      </c>
      <c r="F103" s="454">
        <f>SUMIF('3월'!$M$34:$M$300,'연간_세부항목별지출'!$C103,'3월'!$R$34:$R$300)</f>
        <v>0</v>
      </c>
      <c r="G103" s="454">
        <f>SUMIF('4월'!$M$34:$M$300,'연간_세부항목별지출'!$C103,'4월'!$R$34:$R$300)</f>
        <v>0</v>
      </c>
      <c r="H103" s="454">
        <f>SUMIF('5월'!$M$34:$M$300,'연간_세부항목별지출'!$C103,'5월'!$R$34:$R$300)</f>
        <v>0</v>
      </c>
      <c r="I103" s="454">
        <f>SUMIF('6월'!$M$34:$M$300,'연간_세부항목별지출'!$C103,'6월'!$R$34:$R$300)</f>
        <v>0</v>
      </c>
      <c r="J103" s="454">
        <f>SUMIF('7월'!$M$34:$M$300,'연간_세부항목별지출'!$C103,'7월'!$R$34:$R$300)</f>
        <v>0</v>
      </c>
      <c r="K103" s="454">
        <f>SUMIF('8월'!$M$34:$M$300,'연간_세부항목별지출'!$C103,'8월'!$R$34:$R$300)</f>
        <v>0</v>
      </c>
      <c r="L103" s="454">
        <f>SUMIF('9월'!$M$34:$M$300,'연간_세부항목별지출'!$C103,'9월'!$R$34:$R$300)</f>
        <v>0</v>
      </c>
      <c r="M103" s="454">
        <f>SUMIF('10월'!$M$34:$M$300,'연간_세부항목별지출'!$C103,'10월'!$R$34:$R$300)</f>
        <v>0</v>
      </c>
      <c r="N103" s="454">
        <f>SUMIF('11월'!$M$34:$M$300,'연간_세부항목별지출'!$C103,'11월'!$R$34:$R$300)</f>
        <v>0</v>
      </c>
      <c r="O103" s="454">
        <f>SUMIF('12월'!$M$34:$M$300,'연간_세부항목별지출'!$C103,'12월'!$R$34:$R$300)</f>
        <v>0</v>
      </c>
      <c r="P103" s="537">
        <f t="shared" si="3"/>
        <v>0</v>
      </c>
      <c r="Q103" s="537">
        <f t="shared" si="4"/>
        <v>0</v>
      </c>
      <c r="R103" s="554" t="str">
        <f t="shared" si="7"/>
        <v/>
      </c>
    </row>
    <row r="104" ht="18.0" customHeight="1">
      <c r="B104" s="559"/>
      <c r="C104" s="560" t="str">
        <f>IF('항목'!J11="","",'항목'!J11)</f>
        <v>구글 드라이브</v>
      </c>
      <c r="D104" s="454">
        <f>SUMIF('1월'!$M$34:$M$300,'연간_세부항목별지출'!$C104,'1월'!$R$34:$R$300)</f>
        <v>0</v>
      </c>
      <c r="E104" s="454">
        <f>SUMIF('2월'!$M$34:$M$300,'연간_세부항목별지출'!$C104,'2월'!$R$34:$R$300)</f>
        <v>0</v>
      </c>
      <c r="F104" s="454">
        <f>SUMIF('3월'!$M$34:$M$300,'연간_세부항목별지출'!$C104,'3월'!$R$34:$R$300)</f>
        <v>0</v>
      </c>
      <c r="G104" s="454">
        <f>SUMIF('4월'!$M$34:$M$300,'연간_세부항목별지출'!$C104,'4월'!$R$34:$R$300)</f>
        <v>0</v>
      </c>
      <c r="H104" s="454">
        <f>SUMIF('5월'!$M$34:$M$300,'연간_세부항목별지출'!$C104,'5월'!$R$34:$R$300)</f>
        <v>0</v>
      </c>
      <c r="I104" s="454">
        <f>SUMIF('6월'!$M$34:$M$300,'연간_세부항목별지출'!$C104,'6월'!$R$34:$R$300)</f>
        <v>0</v>
      </c>
      <c r="J104" s="454">
        <f>SUMIF('7월'!$M$34:$M$300,'연간_세부항목별지출'!$C104,'7월'!$R$34:$R$300)</f>
        <v>0</v>
      </c>
      <c r="K104" s="454">
        <f>SUMIF('8월'!$M$34:$M$300,'연간_세부항목별지출'!$C104,'8월'!$R$34:$R$300)</f>
        <v>0</v>
      </c>
      <c r="L104" s="454">
        <f>SUMIF('9월'!$M$34:$M$300,'연간_세부항목별지출'!$C104,'9월'!$R$34:$R$300)</f>
        <v>0</v>
      </c>
      <c r="M104" s="454">
        <f>SUMIF('10월'!$M$34:$M$300,'연간_세부항목별지출'!$C104,'10월'!$R$34:$R$300)</f>
        <v>0</v>
      </c>
      <c r="N104" s="454">
        <f>SUMIF('11월'!$M$34:$M$300,'연간_세부항목별지출'!$C104,'11월'!$R$34:$R$300)</f>
        <v>0</v>
      </c>
      <c r="O104" s="454">
        <f>SUMIF('12월'!$M$34:$M$300,'연간_세부항목별지출'!$C104,'12월'!$R$34:$R$300)</f>
        <v>0</v>
      </c>
      <c r="P104" s="537">
        <f t="shared" si="3"/>
        <v>0</v>
      </c>
      <c r="Q104" s="537">
        <f t="shared" si="4"/>
        <v>0</v>
      </c>
      <c r="R104" s="554" t="str">
        <f t="shared" si="7"/>
        <v/>
      </c>
    </row>
    <row r="105" ht="18.0" customHeight="1">
      <c r="B105" s="559"/>
      <c r="C105" s="560" t="str">
        <f>IF('항목'!J12="","",'항목'!J12)</f>
        <v/>
      </c>
      <c r="D105" s="454">
        <f>SUMIF('1월'!$M$34:$M$300,'연간_세부항목별지출'!$C105,'1월'!$R$34:$R$300)</f>
        <v>0</v>
      </c>
      <c r="E105" s="454">
        <f>SUMIF('2월'!$M$34:$M$300,'연간_세부항목별지출'!$C105,'2월'!$R$34:$R$300)</f>
        <v>0</v>
      </c>
      <c r="F105" s="454">
        <f>SUMIF('3월'!$M$34:$M$300,'연간_세부항목별지출'!$C105,'3월'!$R$34:$R$300)</f>
        <v>0</v>
      </c>
      <c r="G105" s="454">
        <f>SUMIF('4월'!$M$34:$M$300,'연간_세부항목별지출'!$C105,'4월'!$R$34:$R$300)</f>
        <v>0</v>
      </c>
      <c r="H105" s="454">
        <f>SUMIF('5월'!$M$34:$M$300,'연간_세부항목별지출'!$C105,'5월'!$R$34:$R$300)</f>
        <v>0</v>
      </c>
      <c r="I105" s="454">
        <f>SUMIF('6월'!$M$34:$M$300,'연간_세부항목별지출'!$C105,'6월'!$R$34:$R$300)</f>
        <v>0</v>
      </c>
      <c r="J105" s="454">
        <f>SUMIF('7월'!$M$34:$M$300,'연간_세부항목별지출'!$C105,'7월'!$R$34:$R$300)</f>
        <v>0</v>
      </c>
      <c r="K105" s="454">
        <f>SUMIF('8월'!$M$34:$M$300,'연간_세부항목별지출'!$C105,'8월'!$R$34:$R$300)</f>
        <v>0</v>
      </c>
      <c r="L105" s="454">
        <f>SUMIF('9월'!$M$34:$M$300,'연간_세부항목별지출'!$C105,'9월'!$R$34:$R$300)</f>
        <v>0</v>
      </c>
      <c r="M105" s="454">
        <f>SUMIF('10월'!$M$34:$M$300,'연간_세부항목별지출'!$C105,'10월'!$R$34:$R$300)</f>
        <v>0</v>
      </c>
      <c r="N105" s="454">
        <f>SUMIF('11월'!$M$34:$M$300,'연간_세부항목별지출'!$C105,'11월'!$R$34:$R$300)</f>
        <v>0</v>
      </c>
      <c r="O105" s="454">
        <f>SUMIF('12월'!$M$34:$M$300,'연간_세부항목별지출'!$C105,'12월'!$R$34:$R$300)</f>
        <v>0</v>
      </c>
      <c r="P105" s="537">
        <f t="shared" si="3"/>
        <v>0</v>
      </c>
      <c r="Q105" s="537">
        <f t="shared" si="4"/>
        <v>0</v>
      </c>
      <c r="R105" s="554" t="str">
        <f t="shared" si="7"/>
        <v/>
      </c>
    </row>
    <row r="106" ht="18.0" customHeight="1">
      <c r="B106" s="559"/>
      <c r="C106" s="560" t="str">
        <f>IF('항목'!J13="","",'항목'!J13)</f>
        <v/>
      </c>
      <c r="D106" s="454">
        <f>SUMIF('1월'!$M$34:$M$300,'연간_세부항목별지출'!$C106,'1월'!$R$34:$R$300)</f>
        <v>0</v>
      </c>
      <c r="E106" s="454">
        <f>SUMIF('2월'!$M$34:$M$300,'연간_세부항목별지출'!$C106,'2월'!$R$34:$R$300)</f>
        <v>0</v>
      </c>
      <c r="F106" s="454">
        <f>SUMIF('3월'!$M$34:$M$300,'연간_세부항목별지출'!$C106,'3월'!$R$34:$R$300)</f>
        <v>0</v>
      </c>
      <c r="G106" s="454">
        <f>SUMIF('4월'!$M$34:$M$300,'연간_세부항목별지출'!$C106,'4월'!$R$34:$R$300)</f>
        <v>0</v>
      </c>
      <c r="H106" s="454">
        <f>SUMIF('5월'!$M$34:$M$300,'연간_세부항목별지출'!$C106,'5월'!$R$34:$R$300)</f>
        <v>0</v>
      </c>
      <c r="I106" s="454">
        <f>SUMIF('6월'!$M$34:$M$300,'연간_세부항목별지출'!$C106,'6월'!$R$34:$R$300)</f>
        <v>0</v>
      </c>
      <c r="J106" s="454">
        <f>SUMIF('7월'!$M$34:$M$300,'연간_세부항목별지출'!$C106,'7월'!$R$34:$R$300)</f>
        <v>0</v>
      </c>
      <c r="K106" s="454">
        <f>SUMIF('8월'!$M$34:$M$300,'연간_세부항목별지출'!$C106,'8월'!$R$34:$R$300)</f>
        <v>0</v>
      </c>
      <c r="L106" s="454">
        <f>SUMIF('9월'!$M$34:$M$300,'연간_세부항목별지출'!$C106,'9월'!$R$34:$R$300)</f>
        <v>0</v>
      </c>
      <c r="M106" s="454">
        <f>SUMIF('10월'!$M$34:$M$300,'연간_세부항목별지출'!$C106,'10월'!$R$34:$R$300)</f>
        <v>0</v>
      </c>
      <c r="N106" s="454">
        <f>SUMIF('11월'!$M$34:$M$300,'연간_세부항목별지출'!$C106,'11월'!$R$34:$R$300)</f>
        <v>0</v>
      </c>
      <c r="O106" s="454">
        <f>SUMIF('12월'!$M$34:$M$300,'연간_세부항목별지출'!$C106,'12월'!$R$34:$R$300)</f>
        <v>0</v>
      </c>
      <c r="P106" s="537">
        <f t="shared" si="3"/>
        <v>0</v>
      </c>
      <c r="Q106" s="537">
        <f t="shared" si="4"/>
        <v>0</v>
      </c>
      <c r="R106" s="554" t="str">
        <f t="shared" si="7"/>
        <v/>
      </c>
    </row>
    <row r="107" ht="18.0" customHeight="1">
      <c r="B107" s="559"/>
      <c r="C107" s="560" t="str">
        <f>IF('항목'!J14="","",'항목'!J14)</f>
        <v/>
      </c>
      <c r="D107" s="454">
        <f>SUMIF('1월'!$M$34:$M$300,'연간_세부항목별지출'!$C107,'1월'!$R$34:$R$300)</f>
        <v>0</v>
      </c>
      <c r="E107" s="454">
        <f>SUMIF('2월'!$M$34:$M$300,'연간_세부항목별지출'!$C107,'2월'!$R$34:$R$300)</f>
        <v>0</v>
      </c>
      <c r="F107" s="454">
        <f>SUMIF('3월'!$M$34:$M$300,'연간_세부항목별지출'!$C107,'3월'!$R$34:$R$300)</f>
        <v>0</v>
      </c>
      <c r="G107" s="454">
        <f>SUMIF('4월'!$M$34:$M$300,'연간_세부항목별지출'!$C107,'4월'!$R$34:$R$300)</f>
        <v>0</v>
      </c>
      <c r="H107" s="454">
        <f>SUMIF('5월'!$M$34:$M$300,'연간_세부항목별지출'!$C107,'5월'!$R$34:$R$300)</f>
        <v>0</v>
      </c>
      <c r="I107" s="454">
        <f>SUMIF('6월'!$M$34:$M$300,'연간_세부항목별지출'!$C107,'6월'!$R$34:$R$300)</f>
        <v>0</v>
      </c>
      <c r="J107" s="454">
        <f>SUMIF('7월'!$M$34:$M$300,'연간_세부항목별지출'!$C107,'7월'!$R$34:$R$300)</f>
        <v>0</v>
      </c>
      <c r="K107" s="454">
        <f>SUMIF('8월'!$M$34:$M$300,'연간_세부항목별지출'!$C107,'8월'!$R$34:$R$300)</f>
        <v>0</v>
      </c>
      <c r="L107" s="454">
        <f>SUMIF('9월'!$M$34:$M$300,'연간_세부항목별지출'!$C107,'9월'!$R$34:$R$300)</f>
        <v>0</v>
      </c>
      <c r="M107" s="454">
        <f>SUMIF('10월'!$M$34:$M$300,'연간_세부항목별지출'!$C107,'10월'!$R$34:$R$300)</f>
        <v>0</v>
      </c>
      <c r="N107" s="454">
        <f>SUMIF('11월'!$M$34:$M$300,'연간_세부항목별지출'!$C107,'11월'!$R$34:$R$300)</f>
        <v>0</v>
      </c>
      <c r="O107" s="454">
        <f>SUMIF('12월'!$M$34:$M$300,'연간_세부항목별지출'!$C107,'12월'!$R$34:$R$300)</f>
        <v>0</v>
      </c>
      <c r="P107" s="537">
        <f t="shared" si="3"/>
        <v>0</v>
      </c>
      <c r="Q107" s="537">
        <f t="shared" si="4"/>
        <v>0</v>
      </c>
      <c r="R107" s="554" t="str">
        <f t="shared" si="7"/>
        <v/>
      </c>
    </row>
    <row r="108" ht="18.0" customHeight="1">
      <c r="B108" s="559"/>
      <c r="C108" s="560" t="str">
        <f>IF('항목'!J15="","",'항목'!J15)</f>
        <v/>
      </c>
      <c r="D108" s="454">
        <f>SUMIF('1월'!$M$34:$M$300,'연간_세부항목별지출'!$C108,'1월'!$R$34:$R$300)</f>
        <v>0</v>
      </c>
      <c r="E108" s="454">
        <f>SUMIF('2월'!$M$34:$M$300,'연간_세부항목별지출'!$C108,'2월'!$R$34:$R$300)</f>
        <v>0</v>
      </c>
      <c r="F108" s="454">
        <f>SUMIF('3월'!$M$34:$M$300,'연간_세부항목별지출'!$C108,'3월'!$R$34:$R$300)</f>
        <v>0</v>
      </c>
      <c r="G108" s="454">
        <f>SUMIF('4월'!$M$34:$M$300,'연간_세부항목별지출'!$C108,'4월'!$R$34:$R$300)</f>
        <v>0</v>
      </c>
      <c r="H108" s="454">
        <f>SUMIF('5월'!$M$34:$M$300,'연간_세부항목별지출'!$C108,'5월'!$R$34:$R$300)</f>
        <v>0</v>
      </c>
      <c r="I108" s="454">
        <f>SUMIF('6월'!$M$34:$M$300,'연간_세부항목별지출'!$C108,'6월'!$R$34:$R$300)</f>
        <v>0</v>
      </c>
      <c r="J108" s="454">
        <f>SUMIF('7월'!$M$34:$M$300,'연간_세부항목별지출'!$C108,'7월'!$R$34:$R$300)</f>
        <v>0</v>
      </c>
      <c r="K108" s="454">
        <f>SUMIF('8월'!$M$34:$M$300,'연간_세부항목별지출'!$C108,'8월'!$R$34:$R$300)</f>
        <v>0</v>
      </c>
      <c r="L108" s="454">
        <f>SUMIF('9월'!$M$34:$M$300,'연간_세부항목별지출'!$C108,'9월'!$R$34:$R$300)</f>
        <v>0</v>
      </c>
      <c r="M108" s="454">
        <f>SUMIF('10월'!$M$34:$M$300,'연간_세부항목별지출'!$C108,'10월'!$R$34:$R$300)</f>
        <v>0</v>
      </c>
      <c r="N108" s="454">
        <f>SUMIF('11월'!$M$34:$M$300,'연간_세부항목별지출'!$C108,'11월'!$R$34:$R$300)</f>
        <v>0</v>
      </c>
      <c r="O108" s="454">
        <f>SUMIF('12월'!$M$34:$M$300,'연간_세부항목별지출'!$C108,'12월'!$R$34:$R$300)</f>
        <v>0</v>
      </c>
      <c r="P108" s="537">
        <f t="shared" si="3"/>
        <v>0</v>
      </c>
      <c r="Q108" s="537">
        <f t="shared" si="4"/>
        <v>0</v>
      </c>
      <c r="R108" s="554" t="str">
        <f t="shared" si="7"/>
        <v/>
      </c>
    </row>
    <row r="109" ht="18.0" customHeight="1">
      <c r="B109" s="559"/>
      <c r="C109" s="560" t="str">
        <f>IF('항목'!J16="","",'항목'!J16)</f>
        <v/>
      </c>
      <c r="D109" s="454">
        <f>SUMIF('1월'!$M$34:$M$300,'연간_세부항목별지출'!$C109,'1월'!$R$34:$R$300)</f>
        <v>0</v>
      </c>
      <c r="E109" s="454">
        <f>SUMIF('2월'!$M$34:$M$300,'연간_세부항목별지출'!$C109,'2월'!$R$34:$R$300)</f>
        <v>0</v>
      </c>
      <c r="F109" s="454">
        <f>SUMIF('3월'!$M$34:$M$300,'연간_세부항목별지출'!$C109,'3월'!$R$34:$R$300)</f>
        <v>0</v>
      </c>
      <c r="G109" s="454">
        <f>SUMIF('4월'!$M$34:$M$300,'연간_세부항목별지출'!$C109,'4월'!$R$34:$R$300)</f>
        <v>0</v>
      </c>
      <c r="H109" s="454">
        <f>SUMIF('5월'!$M$34:$M$300,'연간_세부항목별지출'!$C109,'5월'!$R$34:$R$300)</f>
        <v>0</v>
      </c>
      <c r="I109" s="454">
        <f>SUMIF('6월'!$M$34:$M$300,'연간_세부항목별지출'!$C109,'6월'!$R$34:$R$300)</f>
        <v>0</v>
      </c>
      <c r="J109" s="454">
        <f>SUMIF('7월'!$M$34:$M$300,'연간_세부항목별지출'!$C109,'7월'!$R$34:$R$300)</f>
        <v>0</v>
      </c>
      <c r="K109" s="454">
        <f>SUMIF('8월'!$M$34:$M$300,'연간_세부항목별지출'!$C109,'8월'!$R$34:$R$300)</f>
        <v>0</v>
      </c>
      <c r="L109" s="454">
        <f>SUMIF('9월'!$M$34:$M$300,'연간_세부항목별지출'!$C109,'9월'!$R$34:$R$300)</f>
        <v>0</v>
      </c>
      <c r="M109" s="454">
        <f>SUMIF('10월'!$M$34:$M$300,'연간_세부항목별지출'!$C109,'10월'!$R$34:$R$300)</f>
        <v>0</v>
      </c>
      <c r="N109" s="454">
        <f>SUMIF('11월'!$M$34:$M$300,'연간_세부항목별지출'!$C109,'11월'!$R$34:$R$300)</f>
        <v>0</v>
      </c>
      <c r="O109" s="454">
        <f>SUMIF('12월'!$M$34:$M$300,'연간_세부항목별지출'!$C109,'12월'!$R$34:$R$300)</f>
        <v>0</v>
      </c>
      <c r="P109" s="537">
        <f t="shared" si="3"/>
        <v>0</v>
      </c>
      <c r="Q109" s="537">
        <f t="shared" si="4"/>
        <v>0</v>
      </c>
      <c r="R109" s="554" t="str">
        <f t="shared" si="7"/>
        <v/>
      </c>
    </row>
    <row r="110" ht="18.0" customHeight="1">
      <c r="B110" s="559"/>
      <c r="C110" s="560" t="str">
        <f>IF('항목'!J17="","",'항목'!J17)</f>
        <v/>
      </c>
      <c r="D110" s="454">
        <f>SUMIF('1월'!$M$34:$M$300,'연간_세부항목별지출'!$C110,'1월'!$R$34:$R$300)</f>
        <v>0</v>
      </c>
      <c r="E110" s="454">
        <f>SUMIF('2월'!$M$34:$M$300,'연간_세부항목별지출'!$C110,'2월'!$R$34:$R$300)</f>
        <v>0</v>
      </c>
      <c r="F110" s="454">
        <f>SUMIF('3월'!$M$34:$M$300,'연간_세부항목별지출'!$C110,'3월'!$R$34:$R$300)</f>
        <v>0</v>
      </c>
      <c r="G110" s="454">
        <f>SUMIF('4월'!$M$34:$M$300,'연간_세부항목별지출'!$C110,'4월'!$R$34:$R$300)</f>
        <v>0</v>
      </c>
      <c r="H110" s="454">
        <f>SUMIF('5월'!$M$34:$M$300,'연간_세부항목별지출'!$C110,'5월'!$R$34:$R$300)</f>
        <v>0</v>
      </c>
      <c r="I110" s="454">
        <f>SUMIF('6월'!$M$34:$M$300,'연간_세부항목별지출'!$C110,'6월'!$R$34:$R$300)</f>
        <v>0</v>
      </c>
      <c r="J110" s="454">
        <f>SUMIF('7월'!$M$34:$M$300,'연간_세부항목별지출'!$C110,'7월'!$R$34:$R$300)</f>
        <v>0</v>
      </c>
      <c r="K110" s="454">
        <f>SUMIF('8월'!$M$34:$M$300,'연간_세부항목별지출'!$C110,'8월'!$R$34:$R$300)</f>
        <v>0</v>
      </c>
      <c r="L110" s="454">
        <f>SUMIF('9월'!$M$34:$M$300,'연간_세부항목별지출'!$C110,'9월'!$R$34:$R$300)</f>
        <v>0</v>
      </c>
      <c r="M110" s="454">
        <f>SUMIF('10월'!$M$34:$M$300,'연간_세부항목별지출'!$C110,'10월'!$R$34:$R$300)</f>
        <v>0</v>
      </c>
      <c r="N110" s="454">
        <f>SUMIF('11월'!$M$34:$M$300,'연간_세부항목별지출'!$C110,'11월'!$R$34:$R$300)</f>
        <v>0</v>
      </c>
      <c r="O110" s="454">
        <f>SUMIF('12월'!$M$34:$M$300,'연간_세부항목별지출'!$C110,'12월'!$R$34:$R$300)</f>
        <v>0</v>
      </c>
      <c r="P110" s="537">
        <f t="shared" si="3"/>
        <v>0</v>
      </c>
      <c r="Q110" s="537">
        <f t="shared" si="4"/>
        <v>0</v>
      </c>
      <c r="R110" s="554" t="str">
        <f t="shared" si="7"/>
        <v/>
      </c>
    </row>
    <row r="111" ht="18.0" customHeight="1">
      <c r="B111" s="571"/>
      <c r="C111" s="562" t="str">
        <f>IF('항목'!J18="","",'항목'!J18)</f>
        <v/>
      </c>
      <c r="D111" s="563">
        <f>SUMIF('1월'!$M$34:$M$300,'연간_세부항목별지출'!$C111,'1월'!$R$34:$R$300)</f>
        <v>0</v>
      </c>
      <c r="E111" s="563">
        <f>SUMIF('2월'!$M$34:$M$300,'연간_세부항목별지출'!$C111,'2월'!$R$34:$R$300)</f>
        <v>0</v>
      </c>
      <c r="F111" s="563">
        <f>SUMIF('3월'!$M$34:$M$300,'연간_세부항목별지출'!$C111,'3월'!$R$34:$R$300)</f>
        <v>0</v>
      </c>
      <c r="G111" s="563">
        <f>SUMIF('4월'!$M$34:$M$300,'연간_세부항목별지출'!$C111,'4월'!$R$34:$R$300)</f>
        <v>0</v>
      </c>
      <c r="H111" s="563">
        <f>SUMIF('5월'!$M$34:$M$300,'연간_세부항목별지출'!$C111,'5월'!$R$34:$R$300)</f>
        <v>0</v>
      </c>
      <c r="I111" s="563">
        <f>SUMIF('6월'!$M$34:$M$300,'연간_세부항목별지출'!$C111,'6월'!$R$34:$R$300)</f>
        <v>0</v>
      </c>
      <c r="J111" s="563">
        <f>SUMIF('7월'!$M$34:$M$300,'연간_세부항목별지출'!$C111,'7월'!$R$34:$R$300)</f>
        <v>0</v>
      </c>
      <c r="K111" s="563">
        <f>SUMIF('8월'!$M$34:$M$300,'연간_세부항목별지출'!$C111,'8월'!$R$34:$R$300)</f>
        <v>0</v>
      </c>
      <c r="L111" s="563">
        <f>SUMIF('9월'!$M$34:$M$300,'연간_세부항목별지출'!$C111,'9월'!$R$34:$R$300)</f>
        <v>0</v>
      </c>
      <c r="M111" s="563">
        <f>SUMIF('10월'!$M$34:$M$300,'연간_세부항목별지출'!$C111,'10월'!$R$34:$R$300)</f>
        <v>0</v>
      </c>
      <c r="N111" s="563">
        <f>SUMIF('11월'!$M$34:$M$300,'연간_세부항목별지출'!$C111,'11월'!$R$34:$R$300)</f>
        <v>0</v>
      </c>
      <c r="O111" s="563">
        <f>SUMIF('12월'!$M$34:$M$300,'연간_세부항목별지출'!$C111,'12월'!$R$34:$R$300)</f>
        <v>0</v>
      </c>
      <c r="P111" s="564">
        <f t="shared" si="3"/>
        <v>0</v>
      </c>
      <c r="Q111" s="564">
        <f t="shared" si="4"/>
        <v>0</v>
      </c>
      <c r="R111" s="565" t="str">
        <f t="shared" si="7"/>
        <v/>
      </c>
    </row>
    <row r="112" ht="18.0" customHeight="1">
      <c r="B112" s="566" t="str">
        <f>'항목'!K3</f>
        <v>의료보험비</v>
      </c>
      <c r="C112" s="568" t="str">
        <f>IF('항목'!K4="","",'항목'!K4)</f>
        <v>병원</v>
      </c>
      <c r="D112" s="567">
        <f>SUMIF('1월'!$M$34:$M$300,'연간_세부항목별지출'!$C112,'1월'!$R$34:$R$300)</f>
        <v>0</v>
      </c>
      <c r="E112" s="567">
        <f>SUMIF('2월'!$M$34:$M$300,'연간_세부항목별지출'!$C112,'2월'!$R$34:$R$300)</f>
        <v>0</v>
      </c>
      <c r="F112" s="567">
        <f>SUMIF('3월'!$M$34:$M$300,'연간_세부항목별지출'!$C112,'3월'!$R$34:$R$300)</f>
        <v>0</v>
      </c>
      <c r="G112" s="567">
        <f>SUMIF('4월'!$M$34:$M$300,'연간_세부항목별지출'!$C112,'4월'!$R$34:$R$300)</f>
        <v>0</v>
      </c>
      <c r="H112" s="567">
        <f>SUMIF('5월'!$M$34:$M$300,'연간_세부항목별지출'!$C112,'5월'!$R$34:$R$300)</f>
        <v>0</v>
      </c>
      <c r="I112" s="567">
        <f>SUMIF('6월'!$M$34:$M$300,'연간_세부항목별지출'!$C112,'6월'!$R$34:$R$300)</f>
        <v>0</v>
      </c>
      <c r="J112" s="567">
        <f>SUMIF('7월'!$M$34:$M$300,'연간_세부항목별지출'!$C112,'7월'!$R$34:$R$300)</f>
        <v>0</v>
      </c>
      <c r="K112" s="567">
        <f>SUMIF('8월'!$M$34:$M$300,'연간_세부항목별지출'!$C112,'8월'!$R$34:$R$300)</f>
        <v>0</v>
      </c>
      <c r="L112" s="567">
        <f>SUMIF('9월'!$M$34:$M$300,'연간_세부항목별지출'!$C112,'9월'!$R$34:$R$300)</f>
        <v>0</v>
      </c>
      <c r="M112" s="567">
        <f>SUMIF('10월'!$M$34:$M$300,'연간_세부항목별지출'!$C112,'10월'!$R$34:$R$300)</f>
        <v>0</v>
      </c>
      <c r="N112" s="567">
        <f>SUMIF('11월'!$M$34:$M$300,'연간_세부항목별지출'!$C112,'11월'!$R$34:$R$300)</f>
        <v>0</v>
      </c>
      <c r="O112" s="567">
        <f>SUMIF('12월'!$M$34:$M$300,'연간_세부항목별지출'!$C112,'12월'!$R$34:$R$300)</f>
        <v>0</v>
      </c>
      <c r="P112" s="569">
        <f t="shared" si="3"/>
        <v>0</v>
      </c>
      <c r="Q112" s="569">
        <f t="shared" si="4"/>
        <v>0</v>
      </c>
      <c r="R112" s="570" t="str">
        <f t="shared" si="7"/>
        <v/>
      </c>
    </row>
    <row r="113" ht="18.0" customHeight="1">
      <c r="B113" s="559"/>
      <c r="C113" s="558" t="str">
        <f>IF('항목'!K5="","",'항목'!K5)</f>
        <v>약국</v>
      </c>
      <c r="D113" s="454">
        <f>SUMIF('1월'!$M$34:$M$300,'연간_세부항목별지출'!$C113,'1월'!$R$34:$R$300)</f>
        <v>0</v>
      </c>
      <c r="E113" s="454">
        <f>SUMIF('2월'!$M$34:$M$300,'연간_세부항목별지출'!$C113,'2월'!$R$34:$R$300)</f>
        <v>0</v>
      </c>
      <c r="F113" s="454">
        <f>SUMIF('3월'!$M$34:$M$300,'연간_세부항목별지출'!$C113,'3월'!$R$34:$R$300)</f>
        <v>0</v>
      </c>
      <c r="G113" s="454">
        <f>SUMIF('4월'!$M$34:$M$300,'연간_세부항목별지출'!$C113,'4월'!$R$34:$R$300)</f>
        <v>0</v>
      </c>
      <c r="H113" s="454">
        <f>SUMIF('5월'!$M$34:$M$300,'연간_세부항목별지출'!$C113,'5월'!$R$34:$R$300)</f>
        <v>0</v>
      </c>
      <c r="I113" s="454">
        <f>SUMIF('6월'!$M$34:$M$300,'연간_세부항목별지출'!$C113,'6월'!$R$34:$R$300)</f>
        <v>0</v>
      </c>
      <c r="J113" s="454">
        <f>SUMIF('7월'!$M$34:$M$300,'연간_세부항목별지출'!$C113,'7월'!$R$34:$R$300)</f>
        <v>0</v>
      </c>
      <c r="K113" s="454">
        <f>SUMIF('8월'!$M$34:$M$300,'연간_세부항목별지출'!$C113,'8월'!$R$34:$R$300)</f>
        <v>0</v>
      </c>
      <c r="L113" s="454">
        <f>SUMIF('9월'!$M$34:$M$300,'연간_세부항목별지출'!$C113,'9월'!$R$34:$R$300)</f>
        <v>0</v>
      </c>
      <c r="M113" s="454">
        <f>SUMIF('10월'!$M$34:$M$300,'연간_세부항목별지출'!$C113,'10월'!$R$34:$R$300)</f>
        <v>0</v>
      </c>
      <c r="N113" s="454">
        <f>SUMIF('11월'!$M$34:$M$300,'연간_세부항목별지출'!$C113,'11월'!$R$34:$R$300)</f>
        <v>0</v>
      </c>
      <c r="O113" s="454">
        <f>SUMIF('12월'!$M$34:$M$300,'연간_세부항목별지출'!$C113,'12월'!$R$34:$R$300)</f>
        <v>0</v>
      </c>
      <c r="P113" s="537">
        <f t="shared" si="3"/>
        <v>0</v>
      </c>
      <c r="Q113" s="537">
        <f t="shared" si="4"/>
        <v>0</v>
      </c>
      <c r="R113" s="554" t="str">
        <f t="shared" si="7"/>
        <v/>
      </c>
    </row>
    <row r="114" ht="18.0" customHeight="1">
      <c r="B114" s="559"/>
      <c r="C114" s="558" t="str">
        <f>IF('항목'!K6="","",'항목'!K6)</f>
        <v>영양제</v>
      </c>
      <c r="D114" s="454">
        <f>SUMIF('1월'!$M$34:$M$300,'연간_세부항목별지출'!$C114,'1월'!$R$34:$R$300)</f>
        <v>0</v>
      </c>
      <c r="E114" s="454">
        <f>SUMIF('2월'!$M$34:$M$300,'연간_세부항목별지출'!$C114,'2월'!$R$34:$R$300)</f>
        <v>0</v>
      </c>
      <c r="F114" s="454">
        <f>SUMIF('3월'!$M$34:$M$300,'연간_세부항목별지출'!$C114,'3월'!$R$34:$R$300)</f>
        <v>0</v>
      </c>
      <c r="G114" s="454">
        <f>SUMIF('4월'!$M$34:$M$300,'연간_세부항목별지출'!$C114,'4월'!$R$34:$R$300)</f>
        <v>0</v>
      </c>
      <c r="H114" s="454">
        <f>SUMIF('5월'!$M$34:$M$300,'연간_세부항목별지출'!$C114,'5월'!$R$34:$R$300)</f>
        <v>0</v>
      </c>
      <c r="I114" s="454">
        <f>SUMIF('6월'!$M$34:$M$300,'연간_세부항목별지출'!$C114,'6월'!$R$34:$R$300)</f>
        <v>0</v>
      </c>
      <c r="J114" s="454">
        <f>SUMIF('7월'!$M$34:$M$300,'연간_세부항목별지출'!$C114,'7월'!$R$34:$R$300)</f>
        <v>0</v>
      </c>
      <c r="K114" s="454">
        <f>SUMIF('8월'!$M$34:$M$300,'연간_세부항목별지출'!$C114,'8월'!$R$34:$R$300)</f>
        <v>0</v>
      </c>
      <c r="L114" s="454">
        <f>SUMIF('9월'!$M$34:$M$300,'연간_세부항목별지출'!$C114,'9월'!$R$34:$R$300)</f>
        <v>0</v>
      </c>
      <c r="M114" s="454">
        <f>SUMIF('10월'!$M$34:$M$300,'연간_세부항목별지출'!$C114,'10월'!$R$34:$R$300)</f>
        <v>0</v>
      </c>
      <c r="N114" s="454">
        <f>SUMIF('11월'!$M$34:$M$300,'연간_세부항목별지출'!$C114,'11월'!$R$34:$R$300)</f>
        <v>0</v>
      </c>
      <c r="O114" s="454">
        <f>SUMIF('12월'!$M$34:$M$300,'연간_세부항목별지출'!$C114,'12월'!$R$34:$R$300)</f>
        <v>0</v>
      </c>
      <c r="P114" s="537">
        <f t="shared" si="3"/>
        <v>0</v>
      </c>
      <c r="Q114" s="537">
        <f t="shared" si="4"/>
        <v>0</v>
      </c>
      <c r="R114" s="554" t="str">
        <f t="shared" si="7"/>
        <v/>
      </c>
    </row>
    <row r="115" ht="18.0" customHeight="1">
      <c r="B115" s="559"/>
      <c r="C115" s="558" t="str">
        <f>IF('항목'!K7="","",'항목'!K7)</f>
        <v>보험료</v>
      </c>
      <c r="D115" s="454">
        <f>SUMIF('1월'!$M$34:$M$300,'연간_세부항목별지출'!$C115,'1월'!$R$34:$R$300)</f>
        <v>0</v>
      </c>
      <c r="E115" s="454">
        <f>SUMIF('2월'!$M$34:$M$300,'연간_세부항목별지출'!$C115,'2월'!$R$34:$R$300)</f>
        <v>0</v>
      </c>
      <c r="F115" s="454">
        <f>SUMIF('3월'!$M$34:$M$300,'연간_세부항목별지출'!$C115,'3월'!$R$34:$R$300)</f>
        <v>0</v>
      </c>
      <c r="G115" s="454">
        <f>SUMIF('4월'!$M$34:$M$300,'연간_세부항목별지출'!$C115,'4월'!$R$34:$R$300)</f>
        <v>0</v>
      </c>
      <c r="H115" s="454">
        <f>SUMIF('5월'!$M$34:$M$300,'연간_세부항목별지출'!$C115,'5월'!$R$34:$R$300)</f>
        <v>0</v>
      </c>
      <c r="I115" s="454">
        <f>SUMIF('6월'!$M$34:$M$300,'연간_세부항목별지출'!$C115,'6월'!$R$34:$R$300)</f>
        <v>0</v>
      </c>
      <c r="J115" s="454">
        <f>SUMIF('7월'!$M$34:$M$300,'연간_세부항목별지출'!$C115,'7월'!$R$34:$R$300)</f>
        <v>0</v>
      </c>
      <c r="K115" s="454">
        <f>SUMIF('8월'!$M$34:$M$300,'연간_세부항목별지출'!$C115,'8월'!$R$34:$R$300)</f>
        <v>0</v>
      </c>
      <c r="L115" s="454">
        <f>SUMIF('9월'!$M$34:$M$300,'연간_세부항목별지출'!$C115,'9월'!$R$34:$R$300)</f>
        <v>0</v>
      </c>
      <c r="M115" s="454">
        <f>SUMIF('10월'!$M$34:$M$300,'연간_세부항목별지출'!$C115,'10월'!$R$34:$R$300)</f>
        <v>0</v>
      </c>
      <c r="N115" s="454">
        <f>SUMIF('11월'!$M$34:$M$300,'연간_세부항목별지출'!$C115,'11월'!$R$34:$R$300)</f>
        <v>0</v>
      </c>
      <c r="O115" s="454">
        <f>SUMIF('12월'!$M$34:$M$300,'연간_세부항목별지출'!$C115,'12월'!$R$34:$R$300)</f>
        <v>0</v>
      </c>
      <c r="P115" s="537">
        <f t="shared" si="3"/>
        <v>0</v>
      </c>
      <c r="Q115" s="537">
        <f t="shared" si="4"/>
        <v>0</v>
      </c>
      <c r="R115" s="554" t="str">
        <f t="shared" si="7"/>
        <v/>
      </c>
    </row>
    <row r="116" ht="18.0" customHeight="1">
      <c r="B116" s="559"/>
      <c r="C116" s="558" t="str">
        <f>IF('항목'!K8="","",'항목'!K8)</f>
        <v>기타 의료비</v>
      </c>
      <c r="D116" s="454">
        <f>SUMIF('1월'!$M$34:$M$300,'연간_세부항목별지출'!$C116,'1월'!$R$34:$R$300)</f>
        <v>0</v>
      </c>
      <c r="E116" s="454">
        <f>SUMIF('2월'!$M$34:$M$300,'연간_세부항목별지출'!$C116,'2월'!$R$34:$R$300)</f>
        <v>0</v>
      </c>
      <c r="F116" s="454">
        <f>SUMIF('3월'!$M$34:$M$300,'연간_세부항목별지출'!$C116,'3월'!$R$34:$R$300)</f>
        <v>0</v>
      </c>
      <c r="G116" s="454">
        <f>SUMIF('4월'!$M$34:$M$300,'연간_세부항목별지출'!$C116,'4월'!$R$34:$R$300)</f>
        <v>0</v>
      </c>
      <c r="H116" s="454">
        <f>SUMIF('5월'!$M$34:$M$300,'연간_세부항목별지출'!$C116,'5월'!$R$34:$R$300)</f>
        <v>0</v>
      </c>
      <c r="I116" s="454">
        <f>SUMIF('6월'!$M$34:$M$300,'연간_세부항목별지출'!$C116,'6월'!$R$34:$R$300)</f>
        <v>0</v>
      </c>
      <c r="J116" s="454">
        <f>SUMIF('7월'!$M$34:$M$300,'연간_세부항목별지출'!$C116,'7월'!$R$34:$R$300)</f>
        <v>0</v>
      </c>
      <c r="K116" s="454">
        <f>SUMIF('8월'!$M$34:$M$300,'연간_세부항목별지출'!$C116,'8월'!$R$34:$R$300)</f>
        <v>0</v>
      </c>
      <c r="L116" s="454">
        <f>SUMIF('9월'!$M$34:$M$300,'연간_세부항목별지출'!$C116,'9월'!$R$34:$R$300)</f>
        <v>0</v>
      </c>
      <c r="M116" s="454">
        <f>SUMIF('10월'!$M$34:$M$300,'연간_세부항목별지출'!$C116,'10월'!$R$34:$R$300)</f>
        <v>0</v>
      </c>
      <c r="N116" s="454">
        <f>SUMIF('11월'!$M$34:$M$300,'연간_세부항목별지출'!$C116,'11월'!$R$34:$R$300)</f>
        <v>0</v>
      </c>
      <c r="O116" s="454">
        <f>SUMIF('12월'!$M$34:$M$300,'연간_세부항목별지출'!$C116,'12월'!$R$34:$R$300)</f>
        <v>0</v>
      </c>
      <c r="P116" s="537">
        <f t="shared" si="3"/>
        <v>0</v>
      </c>
      <c r="Q116" s="537">
        <f t="shared" si="4"/>
        <v>0</v>
      </c>
      <c r="R116" s="554" t="str">
        <f t="shared" si="7"/>
        <v/>
      </c>
    </row>
    <row r="117" ht="18.0" customHeight="1">
      <c r="B117" s="559"/>
      <c r="C117" s="558" t="str">
        <f>IF('항목'!K9="","",'항목'!K9)</f>
        <v/>
      </c>
      <c r="D117" s="454">
        <f>SUMIF('1월'!$M$34:$M$300,'연간_세부항목별지출'!$C117,'1월'!$R$34:$R$300)</f>
        <v>0</v>
      </c>
      <c r="E117" s="454">
        <f>SUMIF('2월'!$M$34:$M$300,'연간_세부항목별지출'!$C117,'2월'!$R$34:$R$300)</f>
        <v>0</v>
      </c>
      <c r="F117" s="454">
        <f>SUMIF('3월'!$M$34:$M$300,'연간_세부항목별지출'!$C117,'3월'!$R$34:$R$300)</f>
        <v>0</v>
      </c>
      <c r="G117" s="454">
        <f>SUMIF('4월'!$M$34:$M$300,'연간_세부항목별지출'!$C117,'4월'!$R$34:$R$300)</f>
        <v>0</v>
      </c>
      <c r="H117" s="454">
        <f>SUMIF('5월'!$M$34:$M$300,'연간_세부항목별지출'!$C117,'5월'!$R$34:$R$300)</f>
        <v>0</v>
      </c>
      <c r="I117" s="454">
        <f>SUMIF('6월'!$M$34:$M$300,'연간_세부항목별지출'!$C117,'6월'!$R$34:$R$300)</f>
        <v>0</v>
      </c>
      <c r="J117" s="454">
        <f>SUMIF('7월'!$M$34:$M$300,'연간_세부항목별지출'!$C117,'7월'!$R$34:$R$300)</f>
        <v>0</v>
      </c>
      <c r="K117" s="454">
        <f>SUMIF('8월'!$M$34:$M$300,'연간_세부항목별지출'!$C117,'8월'!$R$34:$R$300)</f>
        <v>0</v>
      </c>
      <c r="L117" s="454">
        <f>SUMIF('9월'!$M$34:$M$300,'연간_세부항목별지출'!$C117,'9월'!$R$34:$R$300)</f>
        <v>0</v>
      </c>
      <c r="M117" s="454">
        <f>SUMIF('10월'!$M$34:$M$300,'연간_세부항목별지출'!$C117,'10월'!$R$34:$R$300)</f>
        <v>0</v>
      </c>
      <c r="N117" s="454">
        <f>SUMIF('11월'!$M$34:$M$300,'연간_세부항목별지출'!$C117,'11월'!$R$34:$R$300)</f>
        <v>0</v>
      </c>
      <c r="O117" s="454">
        <f>SUMIF('12월'!$M$34:$M$300,'연간_세부항목별지출'!$C117,'12월'!$R$34:$R$300)</f>
        <v>0</v>
      </c>
      <c r="P117" s="537">
        <f t="shared" si="3"/>
        <v>0</v>
      </c>
      <c r="Q117" s="537">
        <f t="shared" si="4"/>
        <v>0</v>
      </c>
      <c r="R117" s="554" t="str">
        <f t="shared" si="7"/>
        <v/>
      </c>
    </row>
    <row r="118" ht="18.0" customHeight="1">
      <c r="B118" s="559"/>
      <c r="C118" s="558" t="str">
        <f>IF('항목'!K10="","",'항목'!K10)</f>
        <v/>
      </c>
      <c r="D118" s="454">
        <f>SUMIF('1월'!$M$34:$M$300,'연간_세부항목별지출'!$C118,'1월'!$R$34:$R$300)</f>
        <v>0</v>
      </c>
      <c r="E118" s="454">
        <f>SUMIF('2월'!$M$34:$M$300,'연간_세부항목별지출'!$C118,'2월'!$R$34:$R$300)</f>
        <v>0</v>
      </c>
      <c r="F118" s="454">
        <f>SUMIF('3월'!$M$34:$M$300,'연간_세부항목별지출'!$C118,'3월'!$R$34:$R$300)</f>
        <v>0</v>
      </c>
      <c r="G118" s="454">
        <f>SUMIF('4월'!$M$34:$M$300,'연간_세부항목별지출'!$C118,'4월'!$R$34:$R$300)</f>
        <v>0</v>
      </c>
      <c r="H118" s="454">
        <f>SUMIF('5월'!$M$34:$M$300,'연간_세부항목별지출'!$C118,'5월'!$R$34:$R$300)</f>
        <v>0</v>
      </c>
      <c r="I118" s="454">
        <f>SUMIF('6월'!$M$34:$M$300,'연간_세부항목별지출'!$C118,'6월'!$R$34:$R$300)</f>
        <v>0</v>
      </c>
      <c r="J118" s="454">
        <f>SUMIF('7월'!$M$34:$M$300,'연간_세부항목별지출'!$C118,'7월'!$R$34:$R$300)</f>
        <v>0</v>
      </c>
      <c r="K118" s="454">
        <f>SUMIF('8월'!$M$34:$M$300,'연간_세부항목별지출'!$C118,'8월'!$R$34:$R$300)</f>
        <v>0</v>
      </c>
      <c r="L118" s="454">
        <f>SUMIF('9월'!$M$34:$M$300,'연간_세부항목별지출'!$C118,'9월'!$R$34:$R$300)</f>
        <v>0</v>
      </c>
      <c r="M118" s="454">
        <f>SUMIF('10월'!$M$34:$M$300,'연간_세부항목별지출'!$C118,'10월'!$R$34:$R$300)</f>
        <v>0</v>
      </c>
      <c r="N118" s="454">
        <f>SUMIF('11월'!$M$34:$M$300,'연간_세부항목별지출'!$C118,'11월'!$R$34:$R$300)</f>
        <v>0</v>
      </c>
      <c r="O118" s="454">
        <f>SUMIF('12월'!$M$34:$M$300,'연간_세부항목별지출'!$C118,'12월'!$R$34:$R$300)</f>
        <v>0</v>
      </c>
      <c r="P118" s="537">
        <f t="shared" si="3"/>
        <v>0</v>
      </c>
      <c r="Q118" s="537">
        <f t="shared" si="4"/>
        <v>0</v>
      </c>
      <c r="R118" s="554" t="str">
        <f t="shared" si="7"/>
        <v/>
      </c>
    </row>
    <row r="119" ht="18.0" customHeight="1">
      <c r="B119" s="559"/>
      <c r="C119" s="558" t="str">
        <f>IF('항목'!K11="","",'항목'!K11)</f>
        <v/>
      </c>
      <c r="D119" s="454">
        <f>SUMIF('1월'!$M$34:$M$300,'연간_세부항목별지출'!$C119,'1월'!$R$34:$R$300)</f>
        <v>0</v>
      </c>
      <c r="E119" s="454">
        <f>SUMIF('2월'!$M$34:$M$300,'연간_세부항목별지출'!$C119,'2월'!$R$34:$R$300)</f>
        <v>0</v>
      </c>
      <c r="F119" s="454">
        <f>SUMIF('3월'!$M$34:$M$300,'연간_세부항목별지출'!$C119,'3월'!$R$34:$R$300)</f>
        <v>0</v>
      </c>
      <c r="G119" s="454">
        <f>SUMIF('4월'!$M$34:$M$300,'연간_세부항목별지출'!$C119,'4월'!$R$34:$R$300)</f>
        <v>0</v>
      </c>
      <c r="H119" s="454">
        <f>SUMIF('5월'!$M$34:$M$300,'연간_세부항목별지출'!$C119,'5월'!$R$34:$R$300)</f>
        <v>0</v>
      </c>
      <c r="I119" s="454">
        <f>SUMIF('6월'!$M$34:$M$300,'연간_세부항목별지출'!$C119,'6월'!$R$34:$R$300)</f>
        <v>0</v>
      </c>
      <c r="J119" s="454">
        <f>SUMIF('7월'!$M$34:$M$300,'연간_세부항목별지출'!$C119,'7월'!$R$34:$R$300)</f>
        <v>0</v>
      </c>
      <c r="K119" s="454">
        <f>SUMIF('8월'!$M$34:$M$300,'연간_세부항목별지출'!$C119,'8월'!$R$34:$R$300)</f>
        <v>0</v>
      </c>
      <c r="L119" s="454">
        <f>SUMIF('9월'!$M$34:$M$300,'연간_세부항목별지출'!$C119,'9월'!$R$34:$R$300)</f>
        <v>0</v>
      </c>
      <c r="M119" s="454">
        <f>SUMIF('10월'!$M$34:$M$300,'연간_세부항목별지출'!$C119,'10월'!$R$34:$R$300)</f>
        <v>0</v>
      </c>
      <c r="N119" s="454">
        <f>SUMIF('11월'!$M$34:$M$300,'연간_세부항목별지출'!$C119,'11월'!$R$34:$R$300)</f>
        <v>0</v>
      </c>
      <c r="O119" s="454">
        <f>SUMIF('12월'!$M$34:$M$300,'연간_세부항목별지출'!$C119,'12월'!$R$34:$R$300)</f>
        <v>0</v>
      </c>
      <c r="P119" s="537">
        <f t="shared" si="3"/>
        <v>0</v>
      </c>
      <c r="Q119" s="537">
        <f t="shared" si="4"/>
        <v>0</v>
      </c>
      <c r="R119" s="554" t="str">
        <f t="shared" si="7"/>
        <v/>
      </c>
    </row>
    <row r="120" ht="18.0" customHeight="1">
      <c r="B120" s="559"/>
      <c r="C120" s="558" t="str">
        <f>IF('항목'!K12="","",'항목'!K12)</f>
        <v/>
      </c>
      <c r="D120" s="454">
        <f>SUMIF('1월'!$M$34:$M$300,'연간_세부항목별지출'!$C120,'1월'!$R$34:$R$300)</f>
        <v>0</v>
      </c>
      <c r="E120" s="454">
        <f>SUMIF('2월'!$M$34:$M$300,'연간_세부항목별지출'!$C120,'2월'!$R$34:$R$300)</f>
        <v>0</v>
      </c>
      <c r="F120" s="454">
        <f>SUMIF('3월'!$M$34:$M$300,'연간_세부항목별지출'!$C120,'3월'!$R$34:$R$300)</f>
        <v>0</v>
      </c>
      <c r="G120" s="454">
        <f>SUMIF('4월'!$M$34:$M$300,'연간_세부항목별지출'!$C120,'4월'!$R$34:$R$300)</f>
        <v>0</v>
      </c>
      <c r="H120" s="454">
        <f>SUMIF('5월'!$M$34:$M$300,'연간_세부항목별지출'!$C120,'5월'!$R$34:$R$300)</f>
        <v>0</v>
      </c>
      <c r="I120" s="454">
        <f>SUMIF('6월'!$M$34:$M$300,'연간_세부항목별지출'!$C120,'6월'!$R$34:$R$300)</f>
        <v>0</v>
      </c>
      <c r="J120" s="454">
        <f>SUMIF('7월'!$M$34:$M$300,'연간_세부항목별지출'!$C120,'7월'!$R$34:$R$300)</f>
        <v>0</v>
      </c>
      <c r="K120" s="454">
        <f>SUMIF('8월'!$M$34:$M$300,'연간_세부항목별지출'!$C120,'8월'!$R$34:$R$300)</f>
        <v>0</v>
      </c>
      <c r="L120" s="454">
        <f>SUMIF('9월'!$M$34:$M$300,'연간_세부항목별지출'!$C120,'9월'!$R$34:$R$300)</f>
        <v>0</v>
      </c>
      <c r="M120" s="454">
        <f>SUMIF('10월'!$M$34:$M$300,'연간_세부항목별지출'!$C120,'10월'!$R$34:$R$300)</f>
        <v>0</v>
      </c>
      <c r="N120" s="454">
        <f>SUMIF('11월'!$M$34:$M$300,'연간_세부항목별지출'!$C120,'11월'!$R$34:$R$300)</f>
        <v>0</v>
      </c>
      <c r="O120" s="454">
        <f>SUMIF('12월'!$M$34:$M$300,'연간_세부항목별지출'!$C120,'12월'!$R$34:$R$300)</f>
        <v>0</v>
      </c>
      <c r="P120" s="537">
        <f t="shared" si="3"/>
        <v>0</v>
      </c>
      <c r="Q120" s="537">
        <f t="shared" si="4"/>
        <v>0</v>
      </c>
      <c r="R120" s="554" t="str">
        <f t="shared" si="7"/>
        <v/>
      </c>
    </row>
    <row r="121" ht="18.0" customHeight="1">
      <c r="B121" s="559"/>
      <c r="C121" s="558" t="str">
        <f>IF('항목'!K13="","",'항목'!K13)</f>
        <v/>
      </c>
      <c r="D121" s="454">
        <f>SUMIF('1월'!$M$34:$M$300,'연간_세부항목별지출'!$C121,'1월'!$R$34:$R$300)</f>
        <v>0</v>
      </c>
      <c r="E121" s="454">
        <f>SUMIF('2월'!$M$34:$M$300,'연간_세부항목별지출'!$C121,'2월'!$R$34:$R$300)</f>
        <v>0</v>
      </c>
      <c r="F121" s="454">
        <f>SUMIF('3월'!$M$34:$M$300,'연간_세부항목별지출'!$C121,'3월'!$R$34:$R$300)</f>
        <v>0</v>
      </c>
      <c r="G121" s="454">
        <f>SUMIF('4월'!$M$34:$M$300,'연간_세부항목별지출'!$C121,'4월'!$R$34:$R$300)</f>
        <v>0</v>
      </c>
      <c r="H121" s="454">
        <f>SUMIF('5월'!$M$34:$M$300,'연간_세부항목별지출'!$C121,'5월'!$R$34:$R$300)</f>
        <v>0</v>
      </c>
      <c r="I121" s="454">
        <f>SUMIF('6월'!$M$34:$M$300,'연간_세부항목별지출'!$C121,'6월'!$R$34:$R$300)</f>
        <v>0</v>
      </c>
      <c r="J121" s="454">
        <f>SUMIF('7월'!$M$34:$M$300,'연간_세부항목별지출'!$C121,'7월'!$R$34:$R$300)</f>
        <v>0</v>
      </c>
      <c r="K121" s="454">
        <f>SUMIF('8월'!$M$34:$M$300,'연간_세부항목별지출'!$C121,'8월'!$R$34:$R$300)</f>
        <v>0</v>
      </c>
      <c r="L121" s="454">
        <f>SUMIF('9월'!$M$34:$M$300,'연간_세부항목별지출'!$C121,'9월'!$R$34:$R$300)</f>
        <v>0</v>
      </c>
      <c r="M121" s="454">
        <f>SUMIF('10월'!$M$34:$M$300,'연간_세부항목별지출'!$C121,'10월'!$R$34:$R$300)</f>
        <v>0</v>
      </c>
      <c r="N121" s="454">
        <f>SUMIF('11월'!$M$34:$M$300,'연간_세부항목별지출'!$C121,'11월'!$R$34:$R$300)</f>
        <v>0</v>
      </c>
      <c r="O121" s="454">
        <f>SUMIF('12월'!$M$34:$M$300,'연간_세부항목별지출'!$C121,'12월'!$R$34:$R$300)</f>
        <v>0</v>
      </c>
      <c r="P121" s="537">
        <f t="shared" si="3"/>
        <v>0</v>
      </c>
      <c r="Q121" s="537">
        <f t="shared" si="4"/>
        <v>0</v>
      </c>
      <c r="R121" s="554" t="str">
        <f t="shared" si="7"/>
        <v/>
      </c>
    </row>
    <row r="122" ht="18.0" customHeight="1">
      <c r="B122" s="559"/>
      <c r="C122" s="558" t="str">
        <f>IF('항목'!K14="","",'항목'!K14)</f>
        <v/>
      </c>
      <c r="D122" s="454">
        <f>SUMIF('1월'!$M$34:$M$300,'연간_세부항목별지출'!$C122,'1월'!$R$34:$R$300)</f>
        <v>0</v>
      </c>
      <c r="E122" s="454">
        <f>SUMIF('2월'!$M$34:$M$300,'연간_세부항목별지출'!$C122,'2월'!$R$34:$R$300)</f>
        <v>0</v>
      </c>
      <c r="F122" s="454">
        <f>SUMIF('3월'!$M$34:$M$300,'연간_세부항목별지출'!$C122,'3월'!$R$34:$R$300)</f>
        <v>0</v>
      </c>
      <c r="G122" s="454">
        <f>SUMIF('4월'!$M$34:$M$300,'연간_세부항목별지출'!$C122,'4월'!$R$34:$R$300)</f>
        <v>0</v>
      </c>
      <c r="H122" s="454">
        <f>SUMIF('5월'!$M$34:$M$300,'연간_세부항목별지출'!$C122,'5월'!$R$34:$R$300)</f>
        <v>0</v>
      </c>
      <c r="I122" s="454">
        <f>SUMIF('6월'!$M$34:$M$300,'연간_세부항목별지출'!$C122,'6월'!$R$34:$R$300)</f>
        <v>0</v>
      </c>
      <c r="J122" s="454">
        <f>SUMIF('7월'!$M$34:$M$300,'연간_세부항목별지출'!$C122,'7월'!$R$34:$R$300)</f>
        <v>0</v>
      </c>
      <c r="K122" s="454">
        <f>SUMIF('8월'!$M$34:$M$300,'연간_세부항목별지출'!$C122,'8월'!$R$34:$R$300)</f>
        <v>0</v>
      </c>
      <c r="L122" s="454">
        <f>SUMIF('9월'!$M$34:$M$300,'연간_세부항목별지출'!$C122,'9월'!$R$34:$R$300)</f>
        <v>0</v>
      </c>
      <c r="M122" s="454">
        <f>SUMIF('10월'!$M$34:$M$300,'연간_세부항목별지출'!$C122,'10월'!$R$34:$R$300)</f>
        <v>0</v>
      </c>
      <c r="N122" s="454">
        <f>SUMIF('11월'!$M$34:$M$300,'연간_세부항목별지출'!$C122,'11월'!$R$34:$R$300)</f>
        <v>0</v>
      </c>
      <c r="O122" s="454">
        <f>SUMIF('12월'!$M$34:$M$300,'연간_세부항목별지출'!$C122,'12월'!$R$34:$R$300)</f>
        <v>0</v>
      </c>
      <c r="P122" s="537">
        <f t="shared" si="3"/>
        <v>0</v>
      </c>
      <c r="Q122" s="537">
        <f t="shared" si="4"/>
        <v>0</v>
      </c>
      <c r="R122" s="554" t="str">
        <f t="shared" si="7"/>
        <v/>
      </c>
    </row>
    <row r="123" ht="18.0" customHeight="1">
      <c r="B123" s="559"/>
      <c r="C123" s="558" t="str">
        <f>IF('항목'!K15="","",'항목'!K15)</f>
        <v/>
      </c>
      <c r="D123" s="454">
        <f>SUMIF('1월'!$M$34:$M$300,'연간_세부항목별지출'!$C123,'1월'!$R$34:$R$300)</f>
        <v>0</v>
      </c>
      <c r="E123" s="454">
        <f>SUMIF('2월'!$M$34:$M$300,'연간_세부항목별지출'!$C123,'2월'!$R$34:$R$300)</f>
        <v>0</v>
      </c>
      <c r="F123" s="454">
        <f>SUMIF('3월'!$M$34:$M$300,'연간_세부항목별지출'!$C123,'3월'!$R$34:$R$300)</f>
        <v>0</v>
      </c>
      <c r="G123" s="454">
        <f>SUMIF('4월'!$M$34:$M$300,'연간_세부항목별지출'!$C123,'4월'!$R$34:$R$300)</f>
        <v>0</v>
      </c>
      <c r="H123" s="454">
        <f>SUMIF('5월'!$M$34:$M$300,'연간_세부항목별지출'!$C123,'5월'!$R$34:$R$300)</f>
        <v>0</v>
      </c>
      <c r="I123" s="454">
        <f>SUMIF('6월'!$M$34:$M$300,'연간_세부항목별지출'!$C123,'6월'!$R$34:$R$300)</f>
        <v>0</v>
      </c>
      <c r="J123" s="454">
        <f>SUMIF('7월'!$M$34:$M$300,'연간_세부항목별지출'!$C123,'7월'!$R$34:$R$300)</f>
        <v>0</v>
      </c>
      <c r="K123" s="454">
        <f>SUMIF('8월'!$M$34:$M$300,'연간_세부항목별지출'!$C123,'8월'!$R$34:$R$300)</f>
        <v>0</v>
      </c>
      <c r="L123" s="454">
        <f>SUMIF('9월'!$M$34:$M$300,'연간_세부항목별지출'!$C123,'9월'!$R$34:$R$300)</f>
        <v>0</v>
      </c>
      <c r="M123" s="454">
        <f>SUMIF('10월'!$M$34:$M$300,'연간_세부항목별지출'!$C123,'10월'!$R$34:$R$300)</f>
        <v>0</v>
      </c>
      <c r="N123" s="454">
        <f>SUMIF('11월'!$M$34:$M$300,'연간_세부항목별지출'!$C123,'11월'!$R$34:$R$300)</f>
        <v>0</v>
      </c>
      <c r="O123" s="454">
        <f>SUMIF('12월'!$M$34:$M$300,'연간_세부항목별지출'!$C123,'12월'!$R$34:$R$300)</f>
        <v>0</v>
      </c>
      <c r="P123" s="537">
        <f t="shared" si="3"/>
        <v>0</v>
      </c>
      <c r="Q123" s="537">
        <f t="shared" si="4"/>
        <v>0</v>
      </c>
      <c r="R123" s="554" t="str">
        <f t="shared" si="7"/>
        <v/>
      </c>
    </row>
    <row r="124" ht="18.0" customHeight="1">
      <c r="B124" s="559"/>
      <c r="C124" s="558" t="str">
        <f>IF('항목'!K16="","",'항목'!K16)</f>
        <v/>
      </c>
      <c r="D124" s="454">
        <f>SUMIF('1월'!$M$34:$M$300,'연간_세부항목별지출'!$C124,'1월'!$R$34:$R$300)</f>
        <v>0</v>
      </c>
      <c r="E124" s="454">
        <f>SUMIF('2월'!$M$34:$M$300,'연간_세부항목별지출'!$C124,'2월'!$R$34:$R$300)</f>
        <v>0</v>
      </c>
      <c r="F124" s="454">
        <f>SUMIF('3월'!$M$34:$M$300,'연간_세부항목별지출'!$C124,'3월'!$R$34:$R$300)</f>
        <v>0</v>
      </c>
      <c r="G124" s="454">
        <f>SUMIF('4월'!$M$34:$M$300,'연간_세부항목별지출'!$C124,'4월'!$R$34:$R$300)</f>
        <v>0</v>
      </c>
      <c r="H124" s="454">
        <f>SUMIF('5월'!$M$34:$M$300,'연간_세부항목별지출'!$C124,'5월'!$R$34:$R$300)</f>
        <v>0</v>
      </c>
      <c r="I124" s="454">
        <f>SUMIF('6월'!$M$34:$M$300,'연간_세부항목별지출'!$C124,'6월'!$R$34:$R$300)</f>
        <v>0</v>
      </c>
      <c r="J124" s="454">
        <f>SUMIF('7월'!$M$34:$M$300,'연간_세부항목별지출'!$C124,'7월'!$R$34:$R$300)</f>
        <v>0</v>
      </c>
      <c r="K124" s="454">
        <f>SUMIF('8월'!$M$34:$M$300,'연간_세부항목별지출'!$C124,'8월'!$R$34:$R$300)</f>
        <v>0</v>
      </c>
      <c r="L124" s="454">
        <f>SUMIF('9월'!$M$34:$M$300,'연간_세부항목별지출'!$C124,'9월'!$R$34:$R$300)</f>
        <v>0</v>
      </c>
      <c r="M124" s="454">
        <f>SUMIF('10월'!$M$34:$M$300,'연간_세부항목별지출'!$C124,'10월'!$R$34:$R$300)</f>
        <v>0</v>
      </c>
      <c r="N124" s="454">
        <f>SUMIF('11월'!$M$34:$M$300,'연간_세부항목별지출'!$C124,'11월'!$R$34:$R$300)</f>
        <v>0</v>
      </c>
      <c r="O124" s="454">
        <f>SUMIF('12월'!$M$34:$M$300,'연간_세부항목별지출'!$C124,'12월'!$R$34:$R$300)</f>
        <v>0</v>
      </c>
      <c r="P124" s="537">
        <f t="shared" si="3"/>
        <v>0</v>
      </c>
      <c r="Q124" s="537">
        <f t="shared" si="4"/>
        <v>0</v>
      </c>
      <c r="R124" s="554" t="str">
        <f t="shared" si="7"/>
        <v/>
      </c>
    </row>
    <row r="125" ht="18.0" customHeight="1">
      <c r="B125" s="559"/>
      <c r="C125" s="558" t="str">
        <f>IF('항목'!K17="","",'항목'!K17)</f>
        <v/>
      </c>
      <c r="D125" s="454">
        <f>SUMIF('1월'!$M$34:$M$300,'연간_세부항목별지출'!$C125,'1월'!$R$34:$R$300)</f>
        <v>0</v>
      </c>
      <c r="E125" s="454">
        <f>SUMIF('2월'!$M$34:$M$300,'연간_세부항목별지출'!$C125,'2월'!$R$34:$R$300)</f>
        <v>0</v>
      </c>
      <c r="F125" s="454">
        <f>SUMIF('3월'!$M$34:$M$300,'연간_세부항목별지출'!$C125,'3월'!$R$34:$R$300)</f>
        <v>0</v>
      </c>
      <c r="G125" s="454">
        <f>SUMIF('4월'!$M$34:$M$300,'연간_세부항목별지출'!$C125,'4월'!$R$34:$R$300)</f>
        <v>0</v>
      </c>
      <c r="H125" s="454">
        <f>SUMIF('5월'!$M$34:$M$300,'연간_세부항목별지출'!$C125,'5월'!$R$34:$R$300)</f>
        <v>0</v>
      </c>
      <c r="I125" s="454">
        <f>SUMIF('6월'!$M$34:$M$300,'연간_세부항목별지출'!$C125,'6월'!$R$34:$R$300)</f>
        <v>0</v>
      </c>
      <c r="J125" s="454">
        <f>SUMIF('7월'!$M$34:$M$300,'연간_세부항목별지출'!$C125,'7월'!$R$34:$R$300)</f>
        <v>0</v>
      </c>
      <c r="K125" s="454">
        <f>SUMIF('8월'!$M$34:$M$300,'연간_세부항목별지출'!$C125,'8월'!$R$34:$R$300)</f>
        <v>0</v>
      </c>
      <c r="L125" s="454">
        <f>SUMIF('9월'!$M$34:$M$300,'연간_세부항목별지출'!$C125,'9월'!$R$34:$R$300)</f>
        <v>0</v>
      </c>
      <c r="M125" s="454">
        <f>SUMIF('10월'!$M$34:$M$300,'연간_세부항목별지출'!$C125,'10월'!$R$34:$R$300)</f>
        <v>0</v>
      </c>
      <c r="N125" s="454">
        <f>SUMIF('11월'!$M$34:$M$300,'연간_세부항목별지출'!$C125,'11월'!$R$34:$R$300)</f>
        <v>0</v>
      </c>
      <c r="O125" s="454">
        <f>SUMIF('12월'!$M$34:$M$300,'연간_세부항목별지출'!$C125,'12월'!$R$34:$R$300)</f>
        <v>0</v>
      </c>
      <c r="P125" s="537">
        <f t="shared" si="3"/>
        <v>0</v>
      </c>
      <c r="Q125" s="537">
        <f t="shared" si="4"/>
        <v>0</v>
      </c>
      <c r="R125" s="554" t="str">
        <f t="shared" si="7"/>
        <v/>
      </c>
    </row>
    <row r="126" ht="18.0" customHeight="1">
      <c r="B126" s="571"/>
      <c r="C126" s="572" t="str">
        <f>IF('항목'!K18="","",'항목'!K18)</f>
        <v/>
      </c>
      <c r="D126" s="563">
        <f>SUMIF('1월'!$M$34:$M$300,'연간_세부항목별지출'!$C126,'1월'!$R$34:$R$300)</f>
        <v>0</v>
      </c>
      <c r="E126" s="563">
        <f>SUMIF('2월'!$M$34:$M$300,'연간_세부항목별지출'!$C126,'2월'!$R$34:$R$300)</f>
        <v>0</v>
      </c>
      <c r="F126" s="563">
        <f>SUMIF('3월'!$M$34:$M$300,'연간_세부항목별지출'!$C126,'3월'!$R$34:$R$300)</f>
        <v>0</v>
      </c>
      <c r="G126" s="563">
        <f>SUMIF('4월'!$M$34:$M$300,'연간_세부항목별지출'!$C126,'4월'!$R$34:$R$300)</f>
        <v>0</v>
      </c>
      <c r="H126" s="563">
        <f>SUMIF('5월'!$M$34:$M$300,'연간_세부항목별지출'!$C126,'5월'!$R$34:$R$300)</f>
        <v>0</v>
      </c>
      <c r="I126" s="563">
        <f>SUMIF('6월'!$M$34:$M$300,'연간_세부항목별지출'!$C126,'6월'!$R$34:$R$300)</f>
        <v>0</v>
      </c>
      <c r="J126" s="563">
        <f>SUMIF('7월'!$M$34:$M$300,'연간_세부항목별지출'!$C126,'7월'!$R$34:$R$300)</f>
        <v>0</v>
      </c>
      <c r="K126" s="563">
        <f>SUMIF('8월'!$M$34:$M$300,'연간_세부항목별지출'!$C126,'8월'!$R$34:$R$300)</f>
        <v>0</v>
      </c>
      <c r="L126" s="563">
        <f>SUMIF('9월'!$M$34:$M$300,'연간_세부항목별지출'!$C126,'9월'!$R$34:$R$300)</f>
        <v>0</v>
      </c>
      <c r="M126" s="563">
        <f>SUMIF('10월'!$M$34:$M$300,'연간_세부항목별지출'!$C126,'10월'!$R$34:$R$300)</f>
        <v>0</v>
      </c>
      <c r="N126" s="563">
        <f>SUMIF('11월'!$M$34:$M$300,'연간_세부항목별지출'!$C126,'11월'!$R$34:$R$300)</f>
        <v>0</v>
      </c>
      <c r="O126" s="563">
        <f>SUMIF('12월'!$M$34:$M$300,'연간_세부항목별지출'!$C126,'12월'!$R$34:$R$300)</f>
        <v>0</v>
      </c>
      <c r="P126" s="564">
        <f t="shared" si="3"/>
        <v>0</v>
      </c>
      <c r="Q126" s="564">
        <f t="shared" si="4"/>
        <v>0</v>
      </c>
      <c r="R126" s="565" t="str">
        <f t="shared" si="7"/>
        <v/>
      </c>
    </row>
    <row r="127" ht="18.0" customHeight="1">
      <c r="B127" s="566" t="str">
        <f>'항목'!L3</f>
        <v>유류교통비</v>
      </c>
      <c r="C127" s="568" t="str">
        <f>IF('항목'!L4="","",'항목'!L4)</f>
        <v>자동차보험</v>
      </c>
      <c r="D127" s="567">
        <f>SUMIF('1월'!$M$34:$M$300,'연간_세부항목별지출'!$C127,'1월'!$R$34:$R$300)</f>
        <v>0</v>
      </c>
      <c r="E127" s="567">
        <f>SUMIF('2월'!$M$34:$M$300,'연간_세부항목별지출'!$C127,'2월'!$R$34:$R$300)</f>
        <v>0</v>
      </c>
      <c r="F127" s="567">
        <f>SUMIF('3월'!$M$34:$M$300,'연간_세부항목별지출'!$C127,'3월'!$R$34:$R$300)</f>
        <v>0</v>
      </c>
      <c r="G127" s="567">
        <f>SUMIF('4월'!$M$34:$M$300,'연간_세부항목별지출'!$C127,'4월'!$R$34:$R$300)</f>
        <v>0</v>
      </c>
      <c r="H127" s="567">
        <f>SUMIF('5월'!$M$34:$M$300,'연간_세부항목별지출'!$C127,'5월'!$R$34:$R$300)</f>
        <v>0</v>
      </c>
      <c r="I127" s="567">
        <f>SUMIF('6월'!$M$34:$M$300,'연간_세부항목별지출'!$C127,'6월'!$R$34:$R$300)</f>
        <v>0</v>
      </c>
      <c r="J127" s="567">
        <f>SUMIF('7월'!$M$34:$M$300,'연간_세부항목별지출'!$C127,'7월'!$R$34:$R$300)</f>
        <v>0</v>
      </c>
      <c r="K127" s="567">
        <f>SUMIF('8월'!$M$34:$M$300,'연간_세부항목별지출'!$C127,'8월'!$R$34:$R$300)</f>
        <v>0</v>
      </c>
      <c r="L127" s="567">
        <f>SUMIF('9월'!$M$34:$M$300,'연간_세부항목별지출'!$C127,'9월'!$R$34:$R$300)</f>
        <v>0</v>
      </c>
      <c r="M127" s="567">
        <f>SUMIF('10월'!$M$34:$M$300,'연간_세부항목별지출'!$C127,'10월'!$R$34:$R$300)</f>
        <v>0</v>
      </c>
      <c r="N127" s="567">
        <f>SUMIF('11월'!$M$34:$M$300,'연간_세부항목별지출'!$C127,'11월'!$R$34:$R$300)</f>
        <v>0</v>
      </c>
      <c r="O127" s="567">
        <f>SUMIF('12월'!$M$34:$M$300,'연간_세부항목별지출'!$C127,'12월'!$R$34:$R$300)</f>
        <v>0</v>
      </c>
      <c r="P127" s="569">
        <f t="shared" si="3"/>
        <v>0</v>
      </c>
      <c r="Q127" s="569">
        <f t="shared" si="4"/>
        <v>0</v>
      </c>
      <c r="R127" s="570" t="str">
        <f t="shared" si="7"/>
        <v/>
      </c>
    </row>
    <row r="128" ht="18.0" customHeight="1">
      <c r="B128" s="559"/>
      <c r="C128" s="560" t="str">
        <f>IF('항목'!L5="","",'항목'!L5)</f>
        <v>자동차세</v>
      </c>
      <c r="D128" s="454">
        <f>SUMIF('1월'!$M$34:$M$300,'연간_세부항목별지출'!$C128,'1월'!$R$34:$R$300)</f>
        <v>0</v>
      </c>
      <c r="E128" s="454">
        <f>SUMIF('2월'!$M$34:$M$300,'연간_세부항목별지출'!$C128,'2월'!$R$34:$R$300)</f>
        <v>0</v>
      </c>
      <c r="F128" s="454">
        <f>SUMIF('3월'!$M$34:$M$300,'연간_세부항목별지출'!$C128,'3월'!$R$34:$R$300)</f>
        <v>0</v>
      </c>
      <c r="G128" s="454">
        <f>SUMIF('4월'!$M$34:$M$300,'연간_세부항목별지출'!$C128,'4월'!$R$34:$R$300)</f>
        <v>0</v>
      </c>
      <c r="H128" s="454">
        <f>SUMIF('5월'!$M$34:$M$300,'연간_세부항목별지출'!$C128,'5월'!$R$34:$R$300)</f>
        <v>0</v>
      </c>
      <c r="I128" s="454">
        <f>SUMIF('6월'!$M$34:$M$300,'연간_세부항목별지출'!$C128,'6월'!$R$34:$R$300)</f>
        <v>0</v>
      </c>
      <c r="J128" s="454">
        <f>SUMIF('7월'!$M$34:$M$300,'연간_세부항목별지출'!$C128,'7월'!$R$34:$R$300)</f>
        <v>0</v>
      </c>
      <c r="K128" s="454">
        <f>SUMIF('8월'!$M$34:$M$300,'연간_세부항목별지출'!$C128,'8월'!$R$34:$R$300)</f>
        <v>0</v>
      </c>
      <c r="L128" s="454">
        <f>SUMIF('9월'!$M$34:$M$300,'연간_세부항목별지출'!$C128,'9월'!$R$34:$R$300)</f>
        <v>0</v>
      </c>
      <c r="M128" s="454">
        <f>SUMIF('10월'!$M$34:$M$300,'연간_세부항목별지출'!$C128,'10월'!$R$34:$R$300)</f>
        <v>0</v>
      </c>
      <c r="N128" s="454">
        <f>SUMIF('11월'!$M$34:$M$300,'연간_세부항목별지출'!$C128,'11월'!$R$34:$R$300)</f>
        <v>0</v>
      </c>
      <c r="O128" s="454">
        <f>SUMIF('12월'!$M$34:$M$300,'연간_세부항목별지출'!$C128,'12월'!$R$34:$R$300)</f>
        <v>0</v>
      </c>
      <c r="P128" s="537">
        <f t="shared" si="3"/>
        <v>0</v>
      </c>
      <c r="Q128" s="537">
        <f t="shared" si="4"/>
        <v>0</v>
      </c>
      <c r="R128" s="554" t="str">
        <f t="shared" si="7"/>
        <v/>
      </c>
    </row>
    <row r="129" ht="18.0" customHeight="1">
      <c r="B129" s="559"/>
      <c r="C129" s="560" t="str">
        <f>IF('항목'!L6="","",'항목'!L6)</f>
        <v>유류비/충전비</v>
      </c>
      <c r="D129" s="454">
        <f>SUMIF('1월'!$M$34:$M$300,'연간_세부항목별지출'!$C129,'1월'!$R$34:$R$300)</f>
        <v>0</v>
      </c>
      <c r="E129" s="454">
        <f>SUMIF('2월'!$M$34:$M$300,'연간_세부항목별지출'!$C129,'2월'!$R$34:$R$300)</f>
        <v>0</v>
      </c>
      <c r="F129" s="454">
        <f>SUMIF('3월'!$M$34:$M$300,'연간_세부항목별지출'!$C129,'3월'!$R$34:$R$300)</f>
        <v>0</v>
      </c>
      <c r="G129" s="454">
        <f>SUMIF('4월'!$M$34:$M$300,'연간_세부항목별지출'!$C129,'4월'!$R$34:$R$300)</f>
        <v>0</v>
      </c>
      <c r="H129" s="454">
        <f>SUMIF('5월'!$M$34:$M$300,'연간_세부항목별지출'!$C129,'5월'!$R$34:$R$300)</f>
        <v>0</v>
      </c>
      <c r="I129" s="454">
        <f>SUMIF('6월'!$M$34:$M$300,'연간_세부항목별지출'!$C129,'6월'!$R$34:$R$300)</f>
        <v>0</v>
      </c>
      <c r="J129" s="454">
        <f>SUMIF('7월'!$M$34:$M$300,'연간_세부항목별지출'!$C129,'7월'!$R$34:$R$300)</f>
        <v>0</v>
      </c>
      <c r="K129" s="454">
        <f>SUMIF('8월'!$M$34:$M$300,'연간_세부항목별지출'!$C129,'8월'!$R$34:$R$300)</f>
        <v>0</v>
      </c>
      <c r="L129" s="454">
        <f>SUMIF('9월'!$M$34:$M$300,'연간_세부항목별지출'!$C129,'9월'!$R$34:$R$300)</f>
        <v>0</v>
      </c>
      <c r="M129" s="454">
        <f>SUMIF('10월'!$M$34:$M$300,'연간_세부항목별지출'!$C129,'10월'!$R$34:$R$300)</f>
        <v>0</v>
      </c>
      <c r="N129" s="454">
        <f>SUMIF('11월'!$M$34:$M$300,'연간_세부항목별지출'!$C129,'11월'!$R$34:$R$300)</f>
        <v>0</v>
      </c>
      <c r="O129" s="454">
        <f>SUMIF('12월'!$M$34:$M$300,'연간_세부항목별지출'!$C129,'12월'!$R$34:$R$300)</f>
        <v>0</v>
      </c>
      <c r="P129" s="537">
        <f t="shared" si="3"/>
        <v>0</v>
      </c>
      <c r="Q129" s="537">
        <f t="shared" si="4"/>
        <v>0</v>
      </c>
      <c r="R129" s="554" t="str">
        <f t="shared" si="7"/>
        <v/>
      </c>
    </row>
    <row r="130" ht="18.0" customHeight="1">
      <c r="B130" s="559"/>
      <c r="C130" s="560" t="str">
        <f>IF('항목'!L7="","",'항목'!L7)</f>
        <v>수리비</v>
      </c>
      <c r="D130" s="454">
        <f>SUMIF('1월'!$M$34:$M$300,'연간_세부항목별지출'!$C130,'1월'!$R$34:$R$300)</f>
        <v>0</v>
      </c>
      <c r="E130" s="454">
        <f>SUMIF('2월'!$M$34:$M$300,'연간_세부항목별지출'!$C130,'2월'!$R$34:$R$300)</f>
        <v>0</v>
      </c>
      <c r="F130" s="454">
        <f>SUMIF('3월'!$M$34:$M$300,'연간_세부항목별지출'!$C130,'3월'!$R$34:$R$300)</f>
        <v>0</v>
      </c>
      <c r="G130" s="454">
        <f>SUMIF('4월'!$M$34:$M$300,'연간_세부항목별지출'!$C130,'4월'!$R$34:$R$300)</f>
        <v>0</v>
      </c>
      <c r="H130" s="454">
        <f>SUMIF('5월'!$M$34:$M$300,'연간_세부항목별지출'!$C130,'5월'!$R$34:$R$300)</f>
        <v>0</v>
      </c>
      <c r="I130" s="454">
        <f>SUMIF('6월'!$M$34:$M$300,'연간_세부항목별지출'!$C130,'6월'!$R$34:$R$300)</f>
        <v>0</v>
      </c>
      <c r="J130" s="454">
        <f>SUMIF('7월'!$M$34:$M$300,'연간_세부항목별지출'!$C130,'7월'!$R$34:$R$300)</f>
        <v>0</v>
      </c>
      <c r="K130" s="454">
        <f>SUMIF('8월'!$M$34:$M$300,'연간_세부항목별지출'!$C130,'8월'!$R$34:$R$300)</f>
        <v>0</v>
      </c>
      <c r="L130" s="454">
        <f>SUMIF('9월'!$M$34:$M$300,'연간_세부항목별지출'!$C130,'9월'!$R$34:$R$300)</f>
        <v>0</v>
      </c>
      <c r="M130" s="454">
        <f>SUMIF('10월'!$M$34:$M$300,'연간_세부항목별지출'!$C130,'10월'!$R$34:$R$300)</f>
        <v>0</v>
      </c>
      <c r="N130" s="454">
        <f>SUMIF('11월'!$M$34:$M$300,'연간_세부항목별지출'!$C130,'11월'!$R$34:$R$300)</f>
        <v>0</v>
      </c>
      <c r="O130" s="454">
        <f>SUMIF('12월'!$M$34:$M$300,'연간_세부항목별지출'!$C130,'12월'!$R$34:$R$300)</f>
        <v>0</v>
      </c>
      <c r="P130" s="537">
        <f t="shared" si="3"/>
        <v>0</v>
      </c>
      <c r="Q130" s="537">
        <f t="shared" si="4"/>
        <v>0</v>
      </c>
      <c r="R130" s="554" t="str">
        <f t="shared" si="7"/>
        <v/>
      </c>
    </row>
    <row r="131" ht="18.0" customHeight="1">
      <c r="B131" s="559"/>
      <c r="C131" s="560" t="str">
        <f>IF('항목'!L8="","",'항목'!L8)</f>
        <v>톨비/하이패스</v>
      </c>
      <c r="D131" s="454">
        <f>SUMIF('1월'!$M$34:$M$300,'연간_세부항목별지출'!$C131,'1월'!$R$34:$R$300)</f>
        <v>0</v>
      </c>
      <c r="E131" s="454">
        <f>SUMIF('2월'!$M$34:$M$300,'연간_세부항목별지출'!$C131,'2월'!$R$34:$R$300)</f>
        <v>0</v>
      </c>
      <c r="F131" s="454">
        <f>SUMIF('3월'!$M$34:$M$300,'연간_세부항목별지출'!$C131,'3월'!$R$34:$R$300)</f>
        <v>0</v>
      </c>
      <c r="G131" s="454">
        <f>SUMIF('4월'!$M$34:$M$300,'연간_세부항목별지출'!$C131,'4월'!$R$34:$R$300)</f>
        <v>0</v>
      </c>
      <c r="H131" s="454">
        <f>SUMIF('5월'!$M$34:$M$300,'연간_세부항목별지출'!$C131,'5월'!$R$34:$R$300)</f>
        <v>0</v>
      </c>
      <c r="I131" s="454">
        <f>SUMIF('6월'!$M$34:$M$300,'연간_세부항목별지출'!$C131,'6월'!$R$34:$R$300)</f>
        <v>0</v>
      </c>
      <c r="J131" s="454">
        <f>SUMIF('7월'!$M$34:$M$300,'연간_세부항목별지출'!$C131,'7월'!$R$34:$R$300)</f>
        <v>0</v>
      </c>
      <c r="K131" s="454">
        <f>SUMIF('8월'!$M$34:$M$300,'연간_세부항목별지출'!$C131,'8월'!$R$34:$R$300)</f>
        <v>0</v>
      </c>
      <c r="L131" s="454">
        <f>SUMIF('9월'!$M$34:$M$300,'연간_세부항목별지출'!$C131,'9월'!$R$34:$R$300)</f>
        <v>0</v>
      </c>
      <c r="M131" s="454">
        <f>SUMIF('10월'!$M$34:$M$300,'연간_세부항목별지출'!$C131,'10월'!$R$34:$R$300)</f>
        <v>0</v>
      </c>
      <c r="N131" s="454">
        <f>SUMIF('11월'!$M$34:$M$300,'연간_세부항목별지출'!$C131,'11월'!$R$34:$R$300)</f>
        <v>0</v>
      </c>
      <c r="O131" s="454">
        <f>SUMIF('12월'!$M$34:$M$300,'연간_세부항목별지출'!$C131,'12월'!$R$34:$R$300)</f>
        <v>0</v>
      </c>
      <c r="P131" s="537">
        <f t="shared" si="3"/>
        <v>0</v>
      </c>
      <c r="Q131" s="537">
        <f t="shared" si="4"/>
        <v>0</v>
      </c>
      <c r="R131" s="554" t="str">
        <f t="shared" si="7"/>
        <v/>
      </c>
    </row>
    <row r="132" ht="18.0" customHeight="1">
      <c r="B132" s="559"/>
      <c r="C132" s="560" t="str">
        <f>IF('항목'!L9="","",'항목'!L9)</f>
        <v>주차비</v>
      </c>
      <c r="D132" s="454">
        <f>SUMIF('1월'!$M$34:$M$300,'연간_세부항목별지출'!$C132,'1월'!$R$34:$R$300)</f>
        <v>0</v>
      </c>
      <c r="E132" s="454">
        <f>SUMIF('2월'!$M$34:$M$300,'연간_세부항목별지출'!$C132,'2월'!$R$34:$R$300)</f>
        <v>0</v>
      </c>
      <c r="F132" s="454">
        <f>SUMIF('3월'!$M$34:$M$300,'연간_세부항목별지출'!$C132,'3월'!$R$34:$R$300)</f>
        <v>0</v>
      </c>
      <c r="G132" s="454">
        <f>SUMIF('4월'!$M$34:$M$300,'연간_세부항목별지출'!$C132,'4월'!$R$34:$R$300)</f>
        <v>0</v>
      </c>
      <c r="H132" s="454">
        <f>SUMIF('5월'!$M$34:$M$300,'연간_세부항목별지출'!$C132,'5월'!$R$34:$R$300)</f>
        <v>0</v>
      </c>
      <c r="I132" s="454">
        <f>SUMIF('6월'!$M$34:$M$300,'연간_세부항목별지출'!$C132,'6월'!$R$34:$R$300)</f>
        <v>0</v>
      </c>
      <c r="J132" s="454">
        <f>SUMIF('7월'!$M$34:$M$300,'연간_세부항목별지출'!$C132,'7월'!$R$34:$R$300)</f>
        <v>0</v>
      </c>
      <c r="K132" s="454">
        <f>SUMIF('8월'!$M$34:$M$300,'연간_세부항목별지출'!$C132,'8월'!$R$34:$R$300)</f>
        <v>0</v>
      </c>
      <c r="L132" s="454">
        <f>SUMIF('9월'!$M$34:$M$300,'연간_세부항목별지출'!$C132,'9월'!$R$34:$R$300)</f>
        <v>0</v>
      </c>
      <c r="M132" s="454">
        <f>SUMIF('10월'!$M$34:$M$300,'연간_세부항목별지출'!$C132,'10월'!$R$34:$R$300)</f>
        <v>0</v>
      </c>
      <c r="N132" s="454">
        <f>SUMIF('11월'!$M$34:$M$300,'연간_세부항목별지출'!$C132,'11월'!$R$34:$R$300)</f>
        <v>0</v>
      </c>
      <c r="O132" s="454">
        <f>SUMIF('12월'!$M$34:$M$300,'연간_세부항목별지출'!$C132,'12월'!$R$34:$R$300)</f>
        <v>0</v>
      </c>
      <c r="P132" s="537">
        <f t="shared" si="3"/>
        <v>0</v>
      </c>
      <c r="Q132" s="537">
        <f t="shared" si="4"/>
        <v>0</v>
      </c>
      <c r="R132" s="554" t="str">
        <f t="shared" si="7"/>
        <v/>
      </c>
    </row>
    <row r="133" ht="18.0" customHeight="1">
      <c r="B133" s="559"/>
      <c r="C133" s="560" t="str">
        <f>IF('항목'!L10="","",'항목'!L10)</f>
        <v>버스/지하철</v>
      </c>
      <c r="D133" s="454">
        <f>SUMIF('1월'!$M$34:$M$300,'연간_세부항목별지출'!$C133,'1월'!$R$34:$R$300)</f>
        <v>0</v>
      </c>
      <c r="E133" s="454">
        <f>SUMIF('2월'!$M$34:$M$300,'연간_세부항목별지출'!$C133,'2월'!$R$34:$R$300)</f>
        <v>0</v>
      </c>
      <c r="F133" s="454">
        <f>SUMIF('3월'!$M$34:$M$300,'연간_세부항목별지출'!$C133,'3월'!$R$34:$R$300)</f>
        <v>0</v>
      </c>
      <c r="G133" s="454">
        <f>SUMIF('4월'!$M$34:$M$300,'연간_세부항목별지출'!$C133,'4월'!$R$34:$R$300)</f>
        <v>0</v>
      </c>
      <c r="H133" s="454">
        <f>SUMIF('5월'!$M$34:$M$300,'연간_세부항목별지출'!$C133,'5월'!$R$34:$R$300)</f>
        <v>0</v>
      </c>
      <c r="I133" s="454">
        <f>SUMIF('6월'!$M$34:$M$300,'연간_세부항목별지출'!$C133,'6월'!$R$34:$R$300)</f>
        <v>0</v>
      </c>
      <c r="J133" s="454">
        <f>SUMIF('7월'!$M$34:$M$300,'연간_세부항목별지출'!$C133,'7월'!$R$34:$R$300)</f>
        <v>0</v>
      </c>
      <c r="K133" s="454">
        <f>SUMIF('8월'!$M$34:$M$300,'연간_세부항목별지출'!$C133,'8월'!$R$34:$R$300)</f>
        <v>0</v>
      </c>
      <c r="L133" s="454">
        <f>SUMIF('9월'!$M$34:$M$300,'연간_세부항목별지출'!$C133,'9월'!$R$34:$R$300)</f>
        <v>0</v>
      </c>
      <c r="M133" s="454">
        <f>SUMIF('10월'!$M$34:$M$300,'연간_세부항목별지출'!$C133,'10월'!$R$34:$R$300)</f>
        <v>0</v>
      </c>
      <c r="N133" s="454">
        <f>SUMIF('11월'!$M$34:$M$300,'연간_세부항목별지출'!$C133,'11월'!$R$34:$R$300)</f>
        <v>0</v>
      </c>
      <c r="O133" s="454">
        <f>SUMIF('12월'!$M$34:$M$300,'연간_세부항목별지출'!$C133,'12월'!$R$34:$R$300)</f>
        <v>0</v>
      </c>
      <c r="P133" s="537">
        <f t="shared" si="3"/>
        <v>0</v>
      </c>
      <c r="Q133" s="537">
        <f t="shared" si="4"/>
        <v>0</v>
      </c>
      <c r="R133" s="554" t="str">
        <f t="shared" si="7"/>
        <v/>
      </c>
    </row>
    <row r="134" ht="18.0" customHeight="1">
      <c r="B134" s="559"/>
      <c r="C134" s="560" t="str">
        <f>IF('항목'!L11="","",'항목'!L11)</f>
        <v>택시</v>
      </c>
      <c r="D134" s="454">
        <f>SUMIF('1월'!$M$34:$M$300,'연간_세부항목별지출'!$C134,'1월'!$R$34:$R$300)</f>
        <v>0</v>
      </c>
      <c r="E134" s="454">
        <f>SUMIF('2월'!$M$34:$M$300,'연간_세부항목별지출'!$C134,'2월'!$R$34:$R$300)</f>
        <v>0</v>
      </c>
      <c r="F134" s="454">
        <f>SUMIF('3월'!$M$34:$M$300,'연간_세부항목별지출'!$C134,'3월'!$R$34:$R$300)</f>
        <v>0</v>
      </c>
      <c r="G134" s="454">
        <f>SUMIF('4월'!$M$34:$M$300,'연간_세부항목별지출'!$C134,'4월'!$R$34:$R$300)</f>
        <v>0</v>
      </c>
      <c r="H134" s="454">
        <f>SUMIF('5월'!$M$34:$M$300,'연간_세부항목별지출'!$C134,'5월'!$R$34:$R$300)</f>
        <v>0</v>
      </c>
      <c r="I134" s="454">
        <f>SUMIF('6월'!$M$34:$M$300,'연간_세부항목별지출'!$C134,'6월'!$R$34:$R$300)</f>
        <v>0</v>
      </c>
      <c r="J134" s="454">
        <f>SUMIF('7월'!$M$34:$M$300,'연간_세부항목별지출'!$C134,'7월'!$R$34:$R$300)</f>
        <v>0</v>
      </c>
      <c r="K134" s="454">
        <f>SUMIF('8월'!$M$34:$M$300,'연간_세부항목별지출'!$C134,'8월'!$R$34:$R$300)</f>
        <v>0</v>
      </c>
      <c r="L134" s="454">
        <f>SUMIF('9월'!$M$34:$M$300,'연간_세부항목별지출'!$C134,'9월'!$R$34:$R$300)</f>
        <v>0</v>
      </c>
      <c r="M134" s="454">
        <f>SUMIF('10월'!$M$34:$M$300,'연간_세부항목별지출'!$C134,'10월'!$R$34:$R$300)</f>
        <v>0</v>
      </c>
      <c r="N134" s="454">
        <f>SUMIF('11월'!$M$34:$M$300,'연간_세부항목별지출'!$C134,'11월'!$R$34:$R$300)</f>
        <v>0</v>
      </c>
      <c r="O134" s="454">
        <f>SUMIF('12월'!$M$34:$M$300,'연간_세부항목별지출'!$C134,'12월'!$R$34:$R$300)</f>
        <v>0</v>
      </c>
      <c r="P134" s="537">
        <f t="shared" si="3"/>
        <v>0</v>
      </c>
      <c r="Q134" s="537">
        <f t="shared" si="4"/>
        <v>0</v>
      </c>
      <c r="R134" s="554" t="str">
        <f t="shared" si="7"/>
        <v/>
      </c>
    </row>
    <row r="135" ht="18.0" customHeight="1">
      <c r="B135" s="559"/>
      <c r="C135" s="560" t="str">
        <f>IF('항목'!L12="","",'항목'!L12)</f>
        <v>기차</v>
      </c>
      <c r="D135" s="454">
        <f>SUMIF('1월'!$M$34:$M$300,'연간_세부항목별지출'!$C135,'1월'!$R$34:$R$300)</f>
        <v>0</v>
      </c>
      <c r="E135" s="454">
        <f>SUMIF('2월'!$M$34:$M$300,'연간_세부항목별지출'!$C135,'2월'!$R$34:$R$300)</f>
        <v>0</v>
      </c>
      <c r="F135" s="454">
        <f>SUMIF('3월'!$M$34:$M$300,'연간_세부항목별지출'!$C135,'3월'!$R$34:$R$300)</f>
        <v>0</v>
      </c>
      <c r="G135" s="454">
        <f>SUMIF('4월'!$M$34:$M$300,'연간_세부항목별지출'!$C135,'4월'!$R$34:$R$300)</f>
        <v>0</v>
      </c>
      <c r="H135" s="454">
        <f>SUMIF('5월'!$M$34:$M$300,'연간_세부항목별지출'!$C135,'5월'!$R$34:$R$300)</f>
        <v>0</v>
      </c>
      <c r="I135" s="454">
        <f>SUMIF('6월'!$M$34:$M$300,'연간_세부항목별지출'!$C135,'6월'!$R$34:$R$300)</f>
        <v>0</v>
      </c>
      <c r="J135" s="454">
        <f>SUMIF('7월'!$M$34:$M$300,'연간_세부항목별지출'!$C135,'7월'!$R$34:$R$300)</f>
        <v>0</v>
      </c>
      <c r="K135" s="454">
        <f>SUMIF('8월'!$M$34:$M$300,'연간_세부항목별지출'!$C135,'8월'!$R$34:$R$300)</f>
        <v>0</v>
      </c>
      <c r="L135" s="454">
        <f>SUMIF('9월'!$M$34:$M$300,'연간_세부항목별지출'!$C135,'9월'!$R$34:$R$300)</f>
        <v>0</v>
      </c>
      <c r="M135" s="454">
        <f>SUMIF('10월'!$M$34:$M$300,'연간_세부항목별지출'!$C135,'10월'!$R$34:$R$300)</f>
        <v>0</v>
      </c>
      <c r="N135" s="454">
        <f>SUMIF('11월'!$M$34:$M$300,'연간_세부항목별지출'!$C135,'11월'!$R$34:$R$300)</f>
        <v>0</v>
      </c>
      <c r="O135" s="454">
        <f>SUMIF('12월'!$M$34:$M$300,'연간_세부항목별지출'!$C135,'12월'!$R$34:$R$300)</f>
        <v>0</v>
      </c>
      <c r="P135" s="537">
        <f t="shared" si="3"/>
        <v>0</v>
      </c>
      <c r="Q135" s="537">
        <f t="shared" si="4"/>
        <v>0</v>
      </c>
      <c r="R135" s="554" t="str">
        <f t="shared" si="7"/>
        <v/>
      </c>
    </row>
    <row r="136" ht="18.0" customHeight="1">
      <c r="B136" s="559"/>
      <c r="C136" s="560" t="str">
        <f>IF('항목'!L13="","",'항목'!L13)</f>
        <v>항공</v>
      </c>
      <c r="D136" s="454">
        <f>SUMIF('1월'!$M$34:$M$300,'연간_세부항목별지출'!$C136,'1월'!$R$34:$R$300)</f>
        <v>0</v>
      </c>
      <c r="E136" s="454">
        <f>SUMIF('2월'!$M$34:$M$300,'연간_세부항목별지출'!$C136,'2월'!$R$34:$R$300)</f>
        <v>0</v>
      </c>
      <c r="F136" s="454">
        <f>SUMIF('3월'!$M$34:$M$300,'연간_세부항목별지출'!$C136,'3월'!$R$34:$R$300)</f>
        <v>0</v>
      </c>
      <c r="G136" s="454">
        <f>SUMIF('4월'!$M$34:$M$300,'연간_세부항목별지출'!$C136,'4월'!$R$34:$R$300)</f>
        <v>0</v>
      </c>
      <c r="H136" s="454">
        <f>SUMIF('5월'!$M$34:$M$300,'연간_세부항목별지출'!$C136,'5월'!$R$34:$R$300)</f>
        <v>0</v>
      </c>
      <c r="I136" s="454">
        <f>SUMIF('6월'!$M$34:$M$300,'연간_세부항목별지출'!$C136,'6월'!$R$34:$R$300)</f>
        <v>0</v>
      </c>
      <c r="J136" s="454">
        <f>SUMIF('7월'!$M$34:$M$300,'연간_세부항목별지출'!$C136,'7월'!$R$34:$R$300)</f>
        <v>0</v>
      </c>
      <c r="K136" s="454">
        <f>SUMIF('8월'!$M$34:$M$300,'연간_세부항목별지출'!$C136,'8월'!$R$34:$R$300)</f>
        <v>0</v>
      </c>
      <c r="L136" s="454">
        <f>SUMIF('9월'!$M$34:$M$300,'연간_세부항목별지출'!$C136,'9월'!$R$34:$R$300)</f>
        <v>0</v>
      </c>
      <c r="M136" s="454">
        <f>SUMIF('10월'!$M$34:$M$300,'연간_세부항목별지출'!$C136,'10월'!$R$34:$R$300)</f>
        <v>0</v>
      </c>
      <c r="N136" s="454">
        <f>SUMIF('11월'!$M$34:$M$300,'연간_세부항목별지출'!$C136,'11월'!$R$34:$R$300)</f>
        <v>0</v>
      </c>
      <c r="O136" s="454">
        <f>SUMIF('12월'!$M$34:$M$300,'연간_세부항목별지출'!$C136,'12월'!$R$34:$R$300)</f>
        <v>0</v>
      </c>
      <c r="P136" s="537">
        <f t="shared" si="3"/>
        <v>0</v>
      </c>
      <c r="Q136" s="537">
        <f t="shared" si="4"/>
        <v>0</v>
      </c>
      <c r="R136" s="554" t="str">
        <f t="shared" si="7"/>
        <v/>
      </c>
    </row>
    <row r="137" ht="18.0" customHeight="1">
      <c r="B137" s="559"/>
      <c r="C137" s="560" t="str">
        <f>IF('항목'!L14="","",'항목'!L14)</f>
        <v>기타 교통</v>
      </c>
      <c r="D137" s="454">
        <f>SUMIF('1월'!$M$34:$M$300,'연간_세부항목별지출'!$C137,'1월'!$R$34:$R$300)</f>
        <v>0</v>
      </c>
      <c r="E137" s="454">
        <f>SUMIF('2월'!$M$34:$M$300,'연간_세부항목별지출'!$C137,'2월'!$R$34:$R$300)</f>
        <v>0</v>
      </c>
      <c r="F137" s="454">
        <f>SUMIF('3월'!$M$34:$M$300,'연간_세부항목별지출'!$C137,'3월'!$R$34:$R$300)</f>
        <v>0</v>
      </c>
      <c r="G137" s="454">
        <f>SUMIF('4월'!$M$34:$M$300,'연간_세부항목별지출'!$C137,'4월'!$R$34:$R$300)</f>
        <v>0</v>
      </c>
      <c r="H137" s="454">
        <f>SUMIF('5월'!$M$34:$M$300,'연간_세부항목별지출'!$C137,'5월'!$R$34:$R$300)</f>
        <v>0</v>
      </c>
      <c r="I137" s="454">
        <f>SUMIF('6월'!$M$34:$M$300,'연간_세부항목별지출'!$C137,'6월'!$R$34:$R$300)</f>
        <v>0</v>
      </c>
      <c r="J137" s="454">
        <f>SUMIF('7월'!$M$34:$M$300,'연간_세부항목별지출'!$C137,'7월'!$R$34:$R$300)</f>
        <v>0</v>
      </c>
      <c r="K137" s="454">
        <f>SUMIF('8월'!$M$34:$M$300,'연간_세부항목별지출'!$C137,'8월'!$R$34:$R$300)</f>
        <v>0</v>
      </c>
      <c r="L137" s="454">
        <f>SUMIF('9월'!$M$34:$M$300,'연간_세부항목별지출'!$C137,'9월'!$R$34:$R$300)</f>
        <v>0</v>
      </c>
      <c r="M137" s="454">
        <f>SUMIF('10월'!$M$34:$M$300,'연간_세부항목별지출'!$C137,'10월'!$R$34:$R$300)</f>
        <v>0</v>
      </c>
      <c r="N137" s="454">
        <f>SUMIF('11월'!$M$34:$M$300,'연간_세부항목별지출'!$C137,'11월'!$R$34:$R$300)</f>
        <v>0</v>
      </c>
      <c r="O137" s="454">
        <f>SUMIF('12월'!$M$34:$M$300,'연간_세부항목별지출'!$C137,'12월'!$R$34:$R$300)</f>
        <v>0</v>
      </c>
      <c r="P137" s="537">
        <f t="shared" si="3"/>
        <v>0</v>
      </c>
      <c r="Q137" s="537">
        <f t="shared" si="4"/>
        <v>0</v>
      </c>
      <c r="R137" s="554" t="str">
        <f t="shared" si="7"/>
        <v/>
      </c>
    </row>
    <row r="138" ht="18.0" customHeight="1">
      <c r="B138" s="559"/>
      <c r="C138" s="560" t="str">
        <f>IF('항목'!L15="","",'항목'!L15)</f>
        <v/>
      </c>
      <c r="D138" s="454">
        <f>SUMIF('1월'!$M$34:$M$300,'연간_세부항목별지출'!$C138,'1월'!$R$34:$R$300)</f>
        <v>0</v>
      </c>
      <c r="E138" s="454">
        <f>SUMIF('2월'!$M$34:$M$300,'연간_세부항목별지출'!$C138,'2월'!$R$34:$R$300)</f>
        <v>0</v>
      </c>
      <c r="F138" s="454">
        <f>SUMIF('3월'!$M$34:$M$300,'연간_세부항목별지출'!$C138,'3월'!$R$34:$R$300)</f>
        <v>0</v>
      </c>
      <c r="G138" s="454">
        <f>SUMIF('4월'!$M$34:$M$300,'연간_세부항목별지출'!$C138,'4월'!$R$34:$R$300)</f>
        <v>0</v>
      </c>
      <c r="H138" s="454">
        <f>SUMIF('5월'!$M$34:$M$300,'연간_세부항목별지출'!$C138,'5월'!$R$34:$R$300)</f>
        <v>0</v>
      </c>
      <c r="I138" s="454">
        <f>SUMIF('6월'!$M$34:$M$300,'연간_세부항목별지출'!$C138,'6월'!$R$34:$R$300)</f>
        <v>0</v>
      </c>
      <c r="J138" s="454">
        <f>SUMIF('7월'!$M$34:$M$300,'연간_세부항목별지출'!$C138,'7월'!$R$34:$R$300)</f>
        <v>0</v>
      </c>
      <c r="K138" s="454">
        <f>SUMIF('8월'!$M$34:$M$300,'연간_세부항목별지출'!$C138,'8월'!$R$34:$R$300)</f>
        <v>0</v>
      </c>
      <c r="L138" s="454">
        <f>SUMIF('9월'!$M$34:$M$300,'연간_세부항목별지출'!$C138,'9월'!$R$34:$R$300)</f>
        <v>0</v>
      </c>
      <c r="M138" s="454">
        <f>SUMIF('10월'!$M$34:$M$300,'연간_세부항목별지출'!$C138,'10월'!$R$34:$R$300)</f>
        <v>0</v>
      </c>
      <c r="N138" s="454">
        <f>SUMIF('11월'!$M$34:$M$300,'연간_세부항목별지출'!$C138,'11월'!$R$34:$R$300)</f>
        <v>0</v>
      </c>
      <c r="O138" s="454">
        <f>SUMIF('12월'!$M$34:$M$300,'연간_세부항목별지출'!$C138,'12월'!$R$34:$R$300)</f>
        <v>0</v>
      </c>
      <c r="P138" s="537">
        <f t="shared" si="3"/>
        <v>0</v>
      </c>
      <c r="Q138" s="537">
        <f t="shared" si="4"/>
        <v>0</v>
      </c>
      <c r="R138" s="554" t="str">
        <f t="shared" si="7"/>
        <v/>
      </c>
    </row>
    <row r="139" ht="18.0" customHeight="1">
      <c r="B139" s="559"/>
      <c r="C139" s="560" t="str">
        <f>IF('항목'!L16="","",'항목'!L16)</f>
        <v/>
      </c>
      <c r="D139" s="454">
        <f>SUMIF('1월'!$M$34:$M$300,'연간_세부항목별지출'!$C139,'1월'!$R$34:$R$300)</f>
        <v>0</v>
      </c>
      <c r="E139" s="454">
        <f>SUMIF('2월'!$M$34:$M$300,'연간_세부항목별지출'!$C139,'2월'!$R$34:$R$300)</f>
        <v>0</v>
      </c>
      <c r="F139" s="454">
        <f>SUMIF('3월'!$M$34:$M$300,'연간_세부항목별지출'!$C139,'3월'!$R$34:$R$300)</f>
        <v>0</v>
      </c>
      <c r="G139" s="454">
        <f>SUMIF('4월'!$M$34:$M$300,'연간_세부항목별지출'!$C139,'4월'!$R$34:$R$300)</f>
        <v>0</v>
      </c>
      <c r="H139" s="454">
        <f>SUMIF('5월'!$M$34:$M$300,'연간_세부항목별지출'!$C139,'5월'!$R$34:$R$300)</f>
        <v>0</v>
      </c>
      <c r="I139" s="454">
        <f>SUMIF('6월'!$M$34:$M$300,'연간_세부항목별지출'!$C139,'6월'!$R$34:$R$300)</f>
        <v>0</v>
      </c>
      <c r="J139" s="454">
        <f>SUMIF('7월'!$M$34:$M$300,'연간_세부항목별지출'!$C139,'7월'!$R$34:$R$300)</f>
        <v>0</v>
      </c>
      <c r="K139" s="454">
        <f>SUMIF('8월'!$M$34:$M$300,'연간_세부항목별지출'!$C139,'8월'!$R$34:$R$300)</f>
        <v>0</v>
      </c>
      <c r="L139" s="454">
        <f>SUMIF('9월'!$M$34:$M$300,'연간_세부항목별지출'!$C139,'9월'!$R$34:$R$300)</f>
        <v>0</v>
      </c>
      <c r="M139" s="454">
        <f>SUMIF('10월'!$M$34:$M$300,'연간_세부항목별지출'!$C139,'10월'!$R$34:$R$300)</f>
        <v>0</v>
      </c>
      <c r="N139" s="454">
        <f>SUMIF('11월'!$M$34:$M$300,'연간_세부항목별지출'!$C139,'11월'!$R$34:$R$300)</f>
        <v>0</v>
      </c>
      <c r="O139" s="454">
        <f>SUMIF('12월'!$M$34:$M$300,'연간_세부항목별지출'!$C139,'12월'!$R$34:$R$300)</f>
        <v>0</v>
      </c>
      <c r="P139" s="537">
        <f t="shared" si="3"/>
        <v>0</v>
      </c>
      <c r="Q139" s="537">
        <f t="shared" si="4"/>
        <v>0</v>
      </c>
      <c r="R139" s="554" t="str">
        <f t="shared" si="7"/>
        <v/>
      </c>
    </row>
    <row r="140" ht="18.0" customHeight="1">
      <c r="B140" s="559"/>
      <c r="C140" s="560" t="str">
        <f>IF('항목'!L17="","",'항목'!L17)</f>
        <v/>
      </c>
      <c r="D140" s="454">
        <f>SUMIF('1월'!$M$34:$M$300,'연간_세부항목별지출'!$C140,'1월'!$R$34:$R$300)</f>
        <v>0</v>
      </c>
      <c r="E140" s="454">
        <f>SUMIF('2월'!$M$34:$M$300,'연간_세부항목별지출'!$C140,'2월'!$R$34:$R$300)</f>
        <v>0</v>
      </c>
      <c r="F140" s="454">
        <f>SUMIF('3월'!$M$34:$M$300,'연간_세부항목별지출'!$C140,'3월'!$R$34:$R$300)</f>
        <v>0</v>
      </c>
      <c r="G140" s="454">
        <f>SUMIF('4월'!$M$34:$M$300,'연간_세부항목별지출'!$C140,'4월'!$R$34:$R$300)</f>
        <v>0</v>
      </c>
      <c r="H140" s="454">
        <f>SUMIF('5월'!$M$34:$M$300,'연간_세부항목별지출'!$C140,'5월'!$R$34:$R$300)</f>
        <v>0</v>
      </c>
      <c r="I140" s="454">
        <f>SUMIF('6월'!$M$34:$M$300,'연간_세부항목별지출'!$C140,'6월'!$R$34:$R$300)</f>
        <v>0</v>
      </c>
      <c r="J140" s="454">
        <f>SUMIF('7월'!$M$34:$M$300,'연간_세부항목별지출'!$C140,'7월'!$R$34:$R$300)</f>
        <v>0</v>
      </c>
      <c r="K140" s="454">
        <f>SUMIF('8월'!$M$34:$M$300,'연간_세부항목별지출'!$C140,'8월'!$R$34:$R$300)</f>
        <v>0</v>
      </c>
      <c r="L140" s="454">
        <f>SUMIF('9월'!$M$34:$M$300,'연간_세부항목별지출'!$C140,'9월'!$R$34:$R$300)</f>
        <v>0</v>
      </c>
      <c r="M140" s="454">
        <f>SUMIF('10월'!$M$34:$M$300,'연간_세부항목별지출'!$C140,'10월'!$R$34:$R$300)</f>
        <v>0</v>
      </c>
      <c r="N140" s="454">
        <f>SUMIF('11월'!$M$34:$M$300,'연간_세부항목별지출'!$C140,'11월'!$R$34:$R$300)</f>
        <v>0</v>
      </c>
      <c r="O140" s="454">
        <f>SUMIF('12월'!$M$34:$M$300,'연간_세부항목별지출'!$C140,'12월'!$R$34:$R$300)</f>
        <v>0</v>
      </c>
      <c r="P140" s="537">
        <f t="shared" si="3"/>
        <v>0</v>
      </c>
      <c r="Q140" s="537">
        <f t="shared" si="4"/>
        <v>0</v>
      </c>
      <c r="R140" s="554" t="str">
        <f t="shared" si="7"/>
        <v/>
      </c>
    </row>
    <row r="141" ht="18.0" customHeight="1">
      <c r="B141" s="571"/>
      <c r="C141" s="562" t="str">
        <f>IF('항목'!L18="","",'항목'!L18)</f>
        <v/>
      </c>
      <c r="D141" s="563">
        <f>SUMIF('1월'!$M$34:$M$300,'연간_세부항목별지출'!$C141,'1월'!$R$34:$R$300)</f>
        <v>0</v>
      </c>
      <c r="E141" s="563">
        <f>SUMIF('2월'!$M$34:$M$300,'연간_세부항목별지출'!$C141,'2월'!$R$34:$R$300)</f>
        <v>0</v>
      </c>
      <c r="F141" s="563">
        <f>SUMIF('3월'!$M$34:$M$300,'연간_세부항목별지출'!$C141,'3월'!$R$34:$R$300)</f>
        <v>0</v>
      </c>
      <c r="G141" s="563">
        <f>SUMIF('4월'!$M$34:$M$300,'연간_세부항목별지출'!$C141,'4월'!$R$34:$R$300)</f>
        <v>0</v>
      </c>
      <c r="H141" s="563">
        <f>SUMIF('5월'!$M$34:$M$300,'연간_세부항목별지출'!$C141,'5월'!$R$34:$R$300)</f>
        <v>0</v>
      </c>
      <c r="I141" s="563">
        <f>SUMIF('6월'!$M$34:$M$300,'연간_세부항목별지출'!$C141,'6월'!$R$34:$R$300)</f>
        <v>0</v>
      </c>
      <c r="J141" s="563">
        <f>SUMIF('7월'!$M$34:$M$300,'연간_세부항목별지출'!$C141,'7월'!$R$34:$R$300)</f>
        <v>0</v>
      </c>
      <c r="K141" s="563">
        <f>SUMIF('8월'!$M$34:$M$300,'연간_세부항목별지출'!$C141,'8월'!$R$34:$R$300)</f>
        <v>0</v>
      </c>
      <c r="L141" s="563">
        <f>SUMIF('9월'!$M$34:$M$300,'연간_세부항목별지출'!$C141,'9월'!$R$34:$R$300)</f>
        <v>0</v>
      </c>
      <c r="M141" s="563">
        <f>SUMIF('10월'!$M$34:$M$300,'연간_세부항목별지출'!$C141,'10월'!$R$34:$R$300)</f>
        <v>0</v>
      </c>
      <c r="N141" s="563">
        <f>SUMIF('11월'!$M$34:$M$300,'연간_세부항목별지출'!$C141,'11월'!$R$34:$R$300)</f>
        <v>0</v>
      </c>
      <c r="O141" s="563">
        <f>SUMIF('12월'!$M$34:$M$300,'연간_세부항목별지출'!$C141,'12월'!$R$34:$R$300)</f>
        <v>0</v>
      </c>
      <c r="P141" s="564">
        <f t="shared" si="3"/>
        <v>0</v>
      </c>
      <c r="Q141" s="564">
        <f t="shared" si="4"/>
        <v>0</v>
      </c>
      <c r="R141" s="565" t="str">
        <f t="shared" si="7"/>
        <v/>
      </c>
    </row>
    <row r="142" ht="18.0" customHeight="1">
      <c r="B142" s="566" t="str">
        <f>'항목'!M3</f>
        <v>통신비</v>
      </c>
      <c r="C142" s="568" t="str">
        <f>IF('항목'!M4="","",'항목'!M4)</f>
        <v>핸드폰</v>
      </c>
      <c r="D142" s="567">
        <f>SUMIF('1월'!$M$34:$M$300,'연간_세부항목별지출'!$C142,'1월'!$R$34:$R$300)</f>
        <v>0</v>
      </c>
      <c r="E142" s="567">
        <f>SUMIF('2월'!$M$34:$M$300,'연간_세부항목별지출'!$C142,'2월'!$R$34:$R$300)</f>
        <v>0</v>
      </c>
      <c r="F142" s="567">
        <f>SUMIF('3월'!$M$34:$M$300,'연간_세부항목별지출'!$C142,'3월'!$R$34:$R$300)</f>
        <v>0</v>
      </c>
      <c r="G142" s="567">
        <f>SUMIF('4월'!$M$34:$M$300,'연간_세부항목별지출'!$C142,'4월'!$R$34:$R$300)</f>
        <v>0</v>
      </c>
      <c r="H142" s="567">
        <f>SUMIF('5월'!$M$34:$M$300,'연간_세부항목별지출'!$C142,'5월'!$R$34:$R$300)</f>
        <v>0</v>
      </c>
      <c r="I142" s="567">
        <f>SUMIF('6월'!$M$34:$M$300,'연간_세부항목별지출'!$C142,'6월'!$R$34:$R$300)</f>
        <v>0</v>
      </c>
      <c r="J142" s="567">
        <f>SUMIF('7월'!$M$34:$M$300,'연간_세부항목별지출'!$C142,'7월'!$R$34:$R$300)</f>
        <v>0</v>
      </c>
      <c r="K142" s="567">
        <f>SUMIF('8월'!$M$34:$M$300,'연간_세부항목별지출'!$C142,'8월'!$R$34:$R$300)</f>
        <v>0</v>
      </c>
      <c r="L142" s="567">
        <f>SUMIF('9월'!$M$34:$M$300,'연간_세부항목별지출'!$C142,'9월'!$R$34:$R$300)</f>
        <v>0</v>
      </c>
      <c r="M142" s="567">
        <f>SUMIF('10월'!$M$34:$M$300,'연간_세부항목별지출'!$C142,'10월'!$R$34:$R$300)</f>
        <v>0</v>
      </c>
      <c r="N142" s="567">
        <f>SUMIF('11월'!$M$34:$M$300,'연간_세부항목별지출'!$C142,'11월'!$R$34:$R$300)</f>
        <v>0</v>
      </c>
      <c r="O142" s="567">
        <f>SUMIF('12월'!$M$34:$M$300,'연간_세부항목별지출'!$C142,'12월'!$R$34:$R$300)</f>
        <v>0</v>
      </c>
      <c r="P142" s="569">
        <f t="shared" si="3"/>
        <v>0</v>
      </c>
      <c r="Q142" s="569">
        <f t="shared" si="4"/>
        <v>0</v>
      </c>
      <c r="R142" s="570" t="str">
        <f t="shared" si="7"/>
        <v/>
      </c>
    </row>
    <row r="143" ht="18.0" customHeight="1">
      <c r="B143" s="559"/>
      <c r="C143" s="558" t="str">
        <f>IF('항목'!M5="","",'항목'!M5)</f>
        <v>인터넷</v>
      </c>
      <c r="D143" s="454">
        <f>SUMIF('1월'!$M$34:$M$300,'연간_세부항목별지출'!$C143,'1월'!$R$34:$R$300)</f>
        <v>0</v>
      </c>
      <c r="E143" s="454">
        <f>SUMIF('2월'!$M$34:$M$300,'연간_세부항목별지출'!$C143,'2월'!$R$34:$R$300)</f>
        <v>0</v>
      </c>
      <c r="F143" s="454">
        <f>SUMIF('3월'!$M$34:$M$300,'연간_세부항목별지출'!$C143,'3월'!$R$34:$R$300)</f>
        <v>0</v>
      </c>
      <c r="G143" s="454">
        <f>SUMIF('4월'!$M$34:$M$300,'연간_세부항목별지출'!$C143,'4월'!$R$34:$R$300)</f>
        <v>0</v>
      </c>
      <c r="H143" s="454">
        <f>SUMIF('5월'!$M$34:$M$300,'연간_세부항목별지출'!$C143,'5월'!$R$34:$R$300)</f>
        <v>0</v>
      </c>
      <c r="I143" s="454">
        <f>SUMIF('6월'!$M$34:$M$300,'연간_세부항목별지출'!$C143,'6월'!$R$34:$R$300)</f>
        <v>0</v>
      </c>
      <c r="J143" s="454">
        <f>SUMIF('7월'!$M$34:$M$300,'연간_세부항목별지출'!$C143,'7월'!$R$34:$R$300)</f>
        <v>0</v>
      </c>
      <c r="K143" s="454">
        <f>SUMIF('8월'!$M$34:$M$300,'연간_세부항목별지출'!$C143,'8월'!$R$34:$R$300)</f>
        <v>0</v>
      </c>
      <c r="L143" s="454">
        <f>SUMIF('9월'!$M$34:$M$300,'연간_세부항목별지출'!$C143,'9월'!$R$34:$R$300)</f>
        <v>0</v>
      </c>
      <c r="M143" s="454">
        <f>SUMIF('10월'!$M$34:$M$300,'연간_세부항목별지출'!$C143,'10월'!$R$34:$R$300)</f>
        <v>0</v>
      </c>
      <c r="N143" s="454">
        <f>SUMIF('11월'!$M$34:$M$300,'연간_세부항목별지출'!$C143,'11월'!$R$34:$R$300)</f>
        <v>0</v>
      </c>
      <c r="O143" s="454">
        <f>SUMIF('12월'!$M$34:$M$300,'연간_세부항목별지출'!$C143,'12월'!$R$34:$R$300)</f>
        <v>0</v>
      </c>
      <c r="P143" s="537">
        <f t="shared" si="3"/>
        <v>0</v>
      </c>
      <c r="Q143" s="537">
        <f t="shared" si="4"/>
        <v>0</v>
      </c>
      <c r="R143" s="554" t="str">
        <f t="shared" si="7"/>
        <v/>
      </c>
    </row>
    <row r="144" ht="18.0" customHeight="1">
      <c r="B144" s="559"/>
      <c r="C144" s="558" t="str">
        <f>IF('항목'!M6="","",'항목'!M6)</f>
        <v>IPTV</v>
      </c>
      <c r="D144" s="454">
        <f>SUMIF('1월'!$M$34:$M$300,'연간_세부항목별지출'!$C144,'1월'!$R$34:$R$300)</f>
        <v>0</v>
      </c>
      <c r="E144" s="454">
        <f>SUMIF('2월'!$M$34:$M$300,'연간_세부항목별지출'!$C144,'2월'!$R$34:$R$300)</f>
        <v>0</v>
      </c>
      <c r="F144" s="454">
        <f>SUMIF('3월'!$M$34:$M$300,'연간_세부항목별지출'!$C144,'3월'!$R$34:$R$300)</f>
        <v>0</v>
      </c>
      <c r="G144" s="454">
        <f>SUMIF('4월'!$M$34:$M$300,'연간_세부항목별지출'!$C144,'4월'!$R$34:$R$300)</f>
        <v>0</v>
      </c>
      <c r="H144" s="454">
        <f>SUMIF('5월'!$M$34:$M$300,'연간_세부항목별지출'!$C144,'5월'!$R$34:$R$300)</f>
        <v>0</v>
      </c>
      <c r="I144" s="454">
        <f>SUMIF('6월'!$M$34:$M$300,'연간_세부항목별지출'!$C144,'6월'!$R$34:$R$300)</f>
        <v>0</v>
      </c>
      <c r="J144" s="454">
        <f>SUMIF('7월'!$M$34:$M$300,'연간_세부항목별지출'!$C144,'7월'!$R$34:$R$300)</f>
        <v>0</v>
      </c>
      <c r="K144" s="454">
        <f>SUMIF('8월'!$M$34:$M$300,'연간_세부항목별지출'!$C144,'8월'!$R$34:$R$300)</f>
        <v>0</v>
      </c>
      <c r="L144" s="454">
        <f>SUMIF('9월'!$M$34:$M$300,'연간_세부항목별지출'!$C144,'9월'!$R$34:$R$300)</f>
        <v>0</v>
      </c>
      <c r="M144" s="454">
        <f>SUMIF('10월'!$M$34:$M$300,'연간_세부항목별지출'!$C144,'10월'!$R$34:$R$300)</f>
        <v>0</v>
      </c>
      <c r="N144" s="454">
        <f>SUMIF('11월'!$M$34:$M$300,'연간_세부항목별지출'!$C144,'11월'!$R$34:$R$300)</f>
        <v>0</v>
      </c>
      <c r="O144" s="454">
        <f>SUMIF('12월'!$M$34:$M$300,'연간_세부항목별지출'!$C144,'12월'!$R$34:$R$300)</f>
        <v>0</v>
      </c>
      <c r="P144" s="537">
        <f t="shared" si="3"/>
        <v>0</v>
      </c>
      <c r="Q144" s="537">
        <f t="shared" si="4"/>
        <v>0</v>
      </c>
      <c r="R144" s="554" t="str">
        <f t="shared" si="7"/>
        <v/>
      </c>
    </row>
    <row r="145" ht="18.0" customHeight="1">
      <c r="B145" s="559"/>
      <c r="C145" s="558" t="str">
        <f>IF('항목'!M7="","",'항목'!M7)</f>
        <v/>
      </c>
      <c r="D145" s="454">
        <f>SUMIF('1월'!$M$34:$M$300,'연간_세부항목별지출'!$C145,'1월'!$R$34:$R$300)</f>
        <v>0</v>
      </c>
      <c r="E145" s="454">
        <f>SUMIF('2월'!$M$34:$M$300,'연간_세부항목별지출'!$C145,'2월'!$R$34:$R$300)</f>
        <v>0</v>
      </c>
      <c r="F145" s="454">
        <f>SUMIF('3월'!$M$34:$M$300,'연간_세부항목별지출'!$C145,'3월'!$R$34:$R$300)</f>
        <v>0</v>
      </c>
      <c r="G145" s="454">
        <f>SUMIF('4월'!$M$34:$M$300,'연간_세부항목별지출'!$C145,'4월'!$R$34:$R$300)</f>
        <v>0</v>
      </c>
      <c r="H145" s="454">
        <f>SUMIF('5월'!$M$34:$M$300,'연간_세부항목별지출'!$C145,'5월'!$R$34:$R$300)</f>
        <v>0</v>
      </c>
      <c r="I145" s="454">
        <f>SUMIF('6월'!$M$34:$M$300,'연간_세부항목별지출'!$C145,'6월'!$R$34:$R$300)</f>
        <v>0</v>
      </c>
      <c r="J145" s="454">
        <f>SUMIF('7월'!$M$34:$M$300,'연간_세부항목별지출'!$C145,'7월'!$R$34:$R$300)</f>
        <v>0</v>
      </c>
      <c r="K145" s="454">
        <f>SUMIF('8월'!$M$34:$M$300,'연간_세부항목별지출'!$C145,'8월'!$R$34:$R$300)</f>
        <v>0</v>
      </c>
      <c r="L145" s="454">
        <f>SUMIF('9월'!$M$34:$M$300,'연간_세부항목별지출'!$C145,'9월'!$R$34:$R$300)</f>
        <v>0</v>
      </c>
      <c r="M145" s="454">
        <f>SUMIF('10월'!$M$34:$M$300,'연간_세부항목별지출'!$C145,'10월'!$R$34:$R$300)</f>
        <v>0</v>
      </c>
      <c r="N145" s="454">
        <f>SUMIF('11월'!$M$34:$M$300,'연간_세부항목별지출'!$C145,'11월'!$R$34:$R$300)</f>
        <v>0</v>
      </c>
      <c r="O145" s="454">
        <f>SUMIF('12월'!$M$34:$M$300,'연간_세부항목별지출'!$C145,'12월'!$R$34:$R$300)</f>
        <v>0</v>
      </c>
      <c r="P145" s="537">
        <f t="shared" si="3"/>
        <v>0</v>
      </c>
      <c r="Q145" s="537">
        <f t="shared" si="4"/>
        <v>0</v>
      </c>
      <c r="R145" s="554" t="str">
        <f t="shared" si="7"/>
        <v/>
      </c>
    </row>
    <row r="146" ht="18.0" customHeight="1">
      <c r="B146" s="559"/>
      <c r="C146" s="558" t="str">
        <f>IF('항목'!M8="","",'항목'!M8)</f>
        <v/>
      </c>
      <c r="D146" s="454">
        <f>SUMIF('1월'!$M$34:$M$300,'연간_세부항목별지출'!$C146,'1월'!$R$34:$R$300)</f>
        <v>0</v>
      </c>
      <c r="E146" s="454">
        <f>SUMIF('2월'!$M$34:$M$300,'연간_세부항목별지출'!$C146,'2월'!$R$34:$R$300)</f>
        <v>0</v>
      </c>
      <c r="F146" s="454">
        <f>SUMIF('3월'!$M$34:$M$300,'연간_세부항목별지출'!$C146,'3월'!$R$34:$R$300)</f>
        <v>0</v>
      </c>
      <c r="G146" s="454">
        <f>SUMIF('4월'!$M$34:$M$300,'연간_세부항목별지출'!$C146,'4월'!$R$34:$R$300)</f>
        <v>0</v>
      </c>
      <c r="H146" s="454">
        <f>SUMIF('5월'!$M$34:$M$300,'연간_세부항목별지출'!$C146,'5월'!$R$34:$R$300)</f>
        <v>0</v>
      </c>
      <c r="I146" s="454">
        <f>SUMIF('6월'!$M$34:$M$300,'연간_세부항목별지출'!$C146,'6월'!$R$34:$R$300)</f>
        <v>0</v>
      </c>
      <c r="J146" s="454">
        <f>SUMIF('7월'!$M$34:$M$300,'연간_세부항목별지출'!$C146,'7월'!$R$34:$R$300)</f>
        <v>0</v>
      </c>
      <c r="K146" s="454">
        <f>SUMIF('8월'!$M$34:$M$300,'연간_세부항목별지출'!$C146,'8월'!$R$34:$R$300)</f>
        <v>0</v>
      </c>
      <c r="L146" s="454">
        <f>SUMIF('9월'!$M$34:$M$300,'연간_세부항목별지출'!$C146,'9월'!$R$34:$R$300)</f>
        <v>0</v>
      </c>
      <c r="M146" s="454">
        <f>SUMIF('10월'!$M$34:$M$300,'연간_세부항목별지출'!$C146,'10월'!$R$34:$R$300)</f>
        <v>0</v>
      </c>
      <c r="N146" s="454">
        <f>SUMIF('11월'!$M$34:$M$300,'연간_세부항목별지출'!$C146,'11월'!$R$34:$R$300)</f>
        <v>0</v>
      </c>
      <c r="O146" s="454">
        <f>SUMIF('12월'!$M$34:$M$300,'연간_세부항목별지출'!$C146,'12월'!$R$34:$R$300)</f>
        <v>0</v>
      </c>
      <c r="P146" s="537">
        <f t="shared" si="3"/>
        <v>0</v>
      </c>
      <c r="Q146" s="537">
        <f t="shared" si="4"/>
        <v>0</v>
      </c>
      <c r="R146" s="554" t="str">
        <f t="shared" si="7"/>
        <v/>
      </c>
    </row>
    <row r="147" ht="18.0" customHeight="1">
      <c r="B147" s="559"/>
      <c r="C147" s="558" t="str">
        <f>IF('항목'!M9="","",'항목'!M9)</f>
        <v/>
      </c>
      <c r="D147" s="454">
        <f>SUMIF('1월'!$M$34:$M$300,'연간_세부항목별지출'!$C147,'1월'!$R$34:$R$300)</f>
        <v>0</v>
      </c>
      <c r="E147" s="454">
        <f>SUMIF('2월'!$M$34:$M$300,'연간_세부항목별지출'!$C147,'2월'!$R$34:$R$300)</f>
        <v>0</v>
      </c>
      <c r="F147" s="454">
        <f>SUMIF('3월'!$M$34:$M$300,'연간_세부항목별지출'!$C147,'3월'!$R$34:$R$300)</f>
        <v>0</v>
      </c>
      <c r="G147" s="454">
        <f>SUMIF('4월'!$M$34:$M$300,'연간_세부항목별지출'!$C147,'4월'!$R$34:$R$300)</f>
        <v>0</v>
      </c>
      <c r="H147" s="454">
        <f>SUMIF('5월'!$M$34:$M$300,'연간_세부항목별지출'!$C147,'5월'!$R$34:$R$300)</f>
        <v>0</v>
      </c>
      <c r="I147" s="454">
        <f>SUMIF('6월'!$M$34:$M$300,'연간_세부항목별지출'!$C147,'6월'!$R$34:$R$300)</f>
        <v>0</v>
      </c>
      <c r="J147" s="454">
        <f>SUMIF('7월'!$M$34:$M$300,'연간_세부항목별지출'!$C147,'7월'!$R$34:$R$300)</f>
        <v>0</v>
      </c>
      <c r="K147" s="454">
        <f>SUMIF('8월'!$M$34:$M$300,'연간_세부항목별지출'!$C147,'8월'!$R$34:$R$300)</f>
        <v>0</v>
      </c>
      <c r="L147" s="454">
        <f>SUMIF('9월'!$M$34:$M$300,'연간_세부항목별지출'!$C147,'9월'!$R$34:$R$300)</f>
        <v>0</v>
      </c>
      <c r="M147" s="454">
        <f>SUMIF('10월'!$M$34:$M$300,'연간_세부항목별지출'!$C147,'10월'!$R$34:$R$300)</f>
        <v>0</v>
      </c>
      <c r="N147" s="454">
        <f>SUMIF('11월'!$M$34:$M$300,'연간_세부항목별지출'!$C147,'11월'!$R$34:$R$300)</f>
        <v>0</v>
      </c>
      <c r="O147" s="454">
        <f>SUMIF('12월'!$M$34:$M$300,'연간_세부항목별지출'!$C147,'12월'!$R$34:$R$300)</f>
        <v>0</v>
      </c>
      <c r="P147" s="537">
        <f t="shared" si="3"/>
        <v>0</v>
      </c>
      <c r="Q147" s="537">
        <f t="shared" si="4"/>
        <v>0</v>
      </c>
      <c r="R147" s="554" t="str">
        <f t="shared" si="7"/>
        <v/>
      </c>
    </row>
    <row r="148" ht="18.0" customHeight="1">
      <c r="B148" s="559"/>
      <c r="C148" s="558" t="str">
        <f>IF('항목'!M10="","",'항목'!M10)</f>
        <v/>
      </c>
      <c r="D148" s="454">
        <f>SUMIF('1월'!$M$34:$M$300,'연간_세부항목별지출'!$C148,'1월'!$R$34:$R$300)</f>
        <v>0</v>
      </c>
      <c r="E148" s="454">
        <f>SUMIF('2월'!$M$34:$M$300,'연간_세부항목별지출'!$C148,'2월'!$R$34:$R$300)</f>
        <v>0</v>
      </c>
      <c r="F148" s="454">
        <f>SUMIF('3월'!$M$34:$M$300,'연간_세부항목별지출'!$C148,'3월'!$R$34:$R$300)</f>
        <v>0</v>
      </c>
      <c r="G148" s="454">
        <f>SUMIF('4월'!$M$34:$M$300,'연간_세부항목별지출'!$C148,'4월'!$R$34:$R$300)</f>
        <v>0</v>
      </c>
      <c r="H148" s="454">
        <f>SUMIF('5월'!$M$34:$M$300,'연간_세부항목별지출'!$C148,'5월'!$R$34:$R$300)</f>
        <v>0</v>
      </c>
      <c r="I148" s="454">
        <f>SUMIF('6월'!$M$34:$M$300,'연간_세부항목별지출'!$C148,'6월'!$R$34:$R$300)</f>
        <v>0</v>
      </c>
      <c r="J148" s="454">
        <f>SUMIF('7월'!$M$34:$M$300,'연간_세부항목별지출'!$C148,'7월'!$R$34:$R$300)</f>
        <v>0</v>
      </c>
      <c r="K148" s="454">
        <f>SUMIF('8월'!$M$34:$M$300,'연간_세부항목별지출'!$C148,'8월'!$R$34:$R$300)</f>
        <v>0</v>
      </c>
      <c r="L148" s="454">
        <f>SUMIF('9월'!$M$34:$M$300,'연간_세부항목별지출'!$C148,'9월'!$R$34:$R$300)</f>
        <v>0</v>
      </c>
      <c r="M148" s="454">
        <f>SUMIF('10월'!$M$34:$M$300,'연간_세부항목별지출'!$C148,'10월'!$R$34:$R$300)</f>
        <v>0</v>
      </c>
      <c r="N148" s="454">
        <f>SUMIF('11월'!$M$34:$M$300,'연간_세부항목별지출'!$C148,'11월'!$R$34:$R$300)</f>
        <v>0</v>
      </c>
      <c r="O148" s="454">
        <f>SUMIF('12월'!$M$34:$M$300,'연간_세부항목별지출'!$C148,'12월'!$R$34:$R$300)</f>
        <v>0</v>
      </c>
      <c r="P148" s="537">
        <f t="shared" si="3"/>
        <v>0</v>
      </c>
      <c r="Q148" s="537">
        <f t="shared" si="4"/>
        <v>0</v>
      </c>
      <c r="R148" s="554" t="str">
        <f t="shared" si="7"/>
        <v/>
      </c>
    </row>
    <row r="149" ht="18.0" customHeight="1">
      <c r="B149" s="559"/>
      <c r="C149" s="558" t="str">
        <f>IF('항목'!M11="","",'항목'!M11)</f>
        <v/>
      </c>
      <c r="D149" s="454">
        <f>SUMIF('1월'!$M$34:$M$300,'연간_세부항목별지출'!$C149,'1월'!$R$34:$R$300)</f>
        <v>0</v>
      </c>
      <c r="E149" s="454">
        <f>SUMIF('2월'!$M$34:$M$300,'연간_세부항목별지출'!$C149,'2월'!$R$34:$R$300)</f>
        <v>0</v>
      </c>
      <c r="F149" s="454">
        <f>SUMIF('3월'!$M$34:$M$300,'연간_세부항목별지출'!$C149,'3월'!$R$34:$R$300)</f>
        <v>0</v>
      </c>
      <c r="G149" s="454">
        <f>SUMIF('4월'!$M$34:$M$300,'연간_세부항목별지출'!$C149,'4월'!$R$34:$R$300)</f>
        <v>0</v>
      </c>
      <c r="H149" s="454">
        <f>SUMIF('5월'!$M$34:$M$300,'연간_세부항목별지출'!$C149,'5월'!$R$34:$R$300)</f>
        <v>0</v>
      </c>
      <c r="I149" s="454">
        <f>SUMIF('6월'!$M$34:$M$300,'연간_세부항목별지출'!$C149,'6월'!$R$34:$R$300)</f>
        <v>0</v>
      </c>
      <c r="J149" s="454">
        <f>SUMIF('7월'!$M$34:$M$300,'연간_세부항목별지출'!$C149,'7월'!$R$34:$R$300)</f>
        <v>0</v>
      </c>
      <c r="K149" s="454">
        <f>SUMIF('8월'!$M$34:$M$300,'연간_세부항목별지출'!$C149,'8월'!$R$34:$R$300)</f>
        <v>0</v>
      </c>
      <c r="L149" s="454">
        <f>SUMIF('9월'!$M$34:$M$300,'연간_세부항목별지출'!$C149,'9월'!$R$34:$R$300)</f>
        <v>0</v>
      </c>
      <c r="M149" s="454">
        <f>SUMIF('10월'!$M$34:$M$300,'연간_세부항목별지출'!$C149,'10월'!$R$34:$R$300)</f>
        <v>0</v>
      </c>
      <c r="N149" s="454">
        <f>SUMIF('11월'!$M$34:$M$300,'연간_세부항목별지출'!$C149,'11월'!$R$34:$R$300)</f>
        <v>0</v>
      </c>
      <c r="O149" s="454">
        <f>SUMIF('12월'!$M$34:$M$300,'연간_세부항목별지출'!$C149,'12월'!$R$34:$R$300)</f>
        <v>0</v>
      </c>
      <c r="P149" s="537">
        <f t="shared" si="3"/>
        <v>0</v>
      </c>
      <c r="Q149" s="537">
        <f t="shared" si="4"/>
        <v>0</v>
      </c>
      <c r="R149" s="554" t="str">
        <f t="shared" si="7"/>
        <v/>
      </c>
    </row>
    <row r="150" ht="18.0" customHeight="1">
      <c r="B150" s="559"/>
      <c r="C150" s="558" t="str">
        <f>IF('항목'!M12="","",'항목'!M12)</f>
        <v/>
      </c>
      <c r="D150" s="454">
        <f>SUMIF('1월'!$M$34:$M$300,'연간_세부항목별지출'!$C150,'1월'!$R$34:$R$300)</f>
        <v>0</v>
      </c>
      <c r="E150" s="454">
        <f>SUMIF('2월'!$M$34:$M$300,'연간_세부항목별지출'!$C150,'2월'!$R$34:$R$300)</f>
        <v>0</v>
      </c>
      <c r="F150" s="454">
        <f>SUMIF('3월'!$M$34:$M$300,'연간_세부항목별지출'!$C150,'3월'!$R$34:$R$300)</f>
        <v>0</v>
      </c>
      <c r="G150" s="454">
        <f>SUMIF('4월'!$M$34:$M$300,'연간_세부항목별지출'!$C150,'4월'!$R$34:$R$300)</f>
        <v>0</v>
      </c>
      <c r="H150" s="454">
        <f>SUMIF('5월'!$M$34:$M$300,'연간_세부항목별지출'!$C150,'5월'!$R$34:$R$300)</f>
        <v>0</v>
      </c>
      <c r="I150" s="454">
        <f>SUMIF('6월'!$M$34:$M$300,'연간_세부항목별지출'!$C150,'6월'!$R$34:$R$300)</f>
        <v>0</v>
      </c>
      <c r="J150" s="454">
        <f>SUMIF('7월'!$M$34:$M$300,'연간_세부항목별지출'!$C150,'7월'!$R$34:$R$300)</f>
        <v>0</v>
      </c>
      <c r="K150" s="454">
        <f>SUMIF('8월'!$M$34:$M$300,'연간_세부항목별지출'!$C150,'8월'!$R$34:$R$300)</f>
        <v>0</v>
      </c>
      <c r="L150" s="454">
        <f>SUMIF('9월'!$M$34:$M$300,'연간_세부항목별지출'!$C150,'9월'!$R$34:$R$300)</f>
        <v>0</v>
      </c>
      <c r="M150" s="454">
        <f>SUMIF('10월'!$M$34:$M$300,'연간_세부항목별지출'!$C150,'10월'!$R$34:$R$300)</f>
        <v>0</v>
      </c>
      <c r="N150" s="454">
        <f>SUMIF('11월'!$M$34:$M$300,'연간_세부항목별지출'!$C150,'11월'!$R$34:$R$300)</f>
        <v>0</v>
      </c>
      <c r="O150" s="454">
        <f>SUMIF('12월'!$M$34:$M$300,'연간_세부항목별지출'!$C150,'12월'!$R$34:$R$300)</f>
        <v>0</v>
      </c>
      <c r="P150" s="537">
        <f t="shared" si="3"/>
        <v>0</v>
      </c>
      <c r="Q150" s="537">
        <f t="shared" si="4"/>
        <v>0</v>
      </c>
      <c r="R150" s="554" t="str">
        <f t="shared" si="7"/>
        <v/>
      </c>
    </row>
    <row r="151" ht="18.0" customHeight="1">
      <c r="B151" s="559"/>
      <c r="C151" s="558" t="str">
        <f>IF('항목'!M13="","",'항목'!M13)</f>
        <v/>
      </c>
      <c r="D151" s="454">
        <f>SUMIF('1월'!$M$34:$M$300,'연간_세부항목별지출'!$C151,'1월'!$R$34:$R$300)</f>
        <v>0</v>
      </c>
      <c r="E151" s="454">
        <f>SUMIF('2월'!$M$34:$M$300,'연간_세부항목별지출'!$C151,'2월'!$R$34:$R$300)</f>
        <v>0</v>
      </c>
      <c r="F151" s="454">
        <f>SUMIF('3월'!$M$34:$M$300,'연간_세부항목별지출'!$C151,'3월'!$R$34:$R$300)</f>
        <v>0</v>
      </c>
      <c r="G151" s="454">
        <f>SUMIF('4월'!$M$34:$M$300,'연간_세부항목별지출'!$C151,'4월'!$R$34:$R$300)</f>
        <v>0</v>
      </c>
      <c r="H151" s="454">
        <f>SUMIF('5월'!$M$34:$M$300,'연간_세부항목별지출'!$C151,'5월'!$R$34:$R$300)</f>
        <v>0</v>
      </c>
      <c r="I151" s="454">
        <f>SUMIF('6월'!$M$34:$M$300,'연간_세부항목별지출'!$C151,'6월'!$R$34:$R$300)</f>
        <v>0</v>
      </c>
      <c r="J151" s="454">
        <f>SUMIF('7월'!$M$34:$M$300,'연간_세부항목별지출'!$C151,'7월'!$R$34:$R$300)</f>
        <v>0</v>
      </c>
      <c r="K151" s="454">
        <f>SUMIF('8월'!$M$34:$M$300,'연간_세부항목별지출'!$C151,'8월'!$R$34:$R$300)</f>
        <v>0</v>
      </c>
      <c r="L151" s="454">
        <f>SUMIF('9월'!$M$34:$M$300,'연간_세부항목별지출'!$C151,'9월'!$R$34:$R$300)</f>
        <v>0</v>
      </c>
      <c r="M151" s="454">
        <f>SUMIF('10월'!$M$34:$M$300,'연간_세부항목별지출'!$C151,'10월'!$R$34:$R$300)</f>
        <v>0</v>
      </c>
      <c r="N151" s="454">
        <f>SUMIF('11월'!$M$34:$M$300,'연간_세부항목별지출'!$C151,'11월'!$R$34:$R$300)</f>
        <v>0</v>
      </c>
      <c r="O151" s="454">
        <f>SUMIF('12월'!$M$34:$M$300,'연간_세부항목별지출'!$C151,'12월'!$R$34:$R$300)</f>
        <v>0</v>
      </c>
      <c r="P151" s="537">
        <f t="shared" si="3"/>
        <v>0</v>
      </c>
      <c r="Q151" s="537">
        <f t="shared" si="4"/>
        <v>0</v>
      </c>
      <c r="R151" s="554" t="str">
        <f t="shared" si="7"/>
        <v/>
      </c>
    </row>
    <row r="152" ht="18.0" customHeight="1">
      <c r="B152" s="559"/>
      <c r="C152" s="558" t="str">
        <f>IF('항목'!M14="","",'항목'!M14)</f>
        <v/>
      </c>
      <c r="D152" s="454">
        <f>SUMIF('1월'!$M$34:$M$300,'연간_세부항목별지출'!$C152,'1월'!$R$34:$R$300)</f>
        <v>0</v>
      </c>
      <c r="E152" s="454">
        <f>SUMIF('2월'!$M$34:$M$300,'연간_세부항목별지출'!$C152,'2월'!$R$34:$R$300)</f>
        <v>0</v>
      </c>
      <c r="F152" s="454">
        <f>SUMIF('3월'!$M$34:$M$300,'연간_세부항목별지출'!$C152,'3월'!$R$34:$R$300)</f>
        <v>0</v>
      </c>
      <c r="G152" s="454">
        <f>SUMIF('4월'!$M$34:$M$300,'연간_세부항목별지출'!$C152,'4월'!$R$34:$R$300)</f>
        <v>0</v>
      </c>
      <c r="H152" s="454">
        <f>SUMIF('5월'!$M$34:$M$300,'연간_세부항목별지출'!$C152,'5월'!$R$34:$R$300)</f>
        <v>0</v>
      </c>
      <c r="I152" s="454">
        <f>SUMIF('6월'!$M$34:$M$300,'연간_세부항목별지출'!$C152,'6월'!$R$34:$R$300)</f>
        <v>0</v>
      </c>
      <c r="J152" s="454">
        <f>SUMIF('7월'!$M$34:$M$300,'연간_세부항목별지출'!$C152,'7월'!$R$34:$R$300)</f>
        <v>0</v>
      </c>
      <c r="K152" s="454">
        <f>SUMIF('8월'!$M$34:$M$300,'연간_세부항목별지출'!$C152,'8월'!$R$34:$R$300)</f>
        <v>0</v>
      </c>
      <c r="L152" s="454">
        <f>SUMIF('9월'!$M$34:$M$300,'연간_세부항목별지출'!$C152,'9월'!$R$34:$R$300)</f>
        <v>0</v>
      </c>
      <c r="M152" s="454">
        <f>SUMIF('10월'!$M$34:$M$300,'연간_세부항목별지출'!$C152,'10월'!$R$34:$R$300)</f>
        <v>0</v>
      </c>
      <c r="N152" s="454">
        <f>SUMIF('11월'!$M$34:$M$300,'연간_세부항목별지출'!$C152,'11월'!$R$34:$R$300)</f>
        <v>0</v>
      </c>
      <c r="O152" s="454">
        <f>SUMIF('12월'!$M$34:$M$300,'연간_세부항목별지출'!$C152,'12월'!$R$34:$R$300)</f>
        <v>0</v>
      </c>
      <c r="P152" s="537">
        <f t="shared" si="3"/>
        <v>0</v>
      </c>
      <c r="Q152" s="537">
        <f t="shared" si="4"/>
        <v>0</v>
      </c>
      <c r="R152" s="554" t="str">
        <f t="shared" si="7"/>
        <v/>
      </c>
    </row>
    <row r="153" ht="18.0" customHeight="1">
      <c r="B153" s="559"/>
      <c r="C153" s="558" t="str">
        <f>IF('항목'!M15="","",'항목'!M15)</f>
        <v/>
      </c>
      <c r="D153" s="454">
        <f>SUMIF('1월'!$M$34:$M$300,'연간_세부항목별지출'!$C153,'1월'!$R$34:$R$300)</f>
        <v>0</v>
      </c>
      <c r="E153" s="454">
        <f>SUMIF('2월'!$M$34:$M$300,'연간_세부항목별지출'!$C153,'2월'!$R$34:$R$300)</f>
        <v>0</v>
      </c>
      <c r="F153" s="454">
        <f>SUMIF('3월'!$M$34:$M$300,'연간_세부항목별지출'!$C153,'3월'!$R$34:$R$300)</f>
        <v>0</v>
      </c>
      <c r="G153" s="454">
        <f>SUMIF('4월'!$M$34:$M$300,'연간_세부항목별지출'!$C153,'4월'!$R$34:$R$300)</f>
        <v>0</v>
      </c>
      <c r="H153" s="454">
        <f>SUMIF('5월'!$M$34:$M$300,'연간_세부항목별지출'!$C153,'5월'!$R$34:$R$300)</f>
        <v>0</v>
      </c>
      <c r="I153" s="454">
        <f>SUMIF('6월'!$M$34:$M$300,'연간_세부항목별지출'!$C153,'6월'!$R$34:$R$300)</f>
        <v>0</v>
      </c>
      <c r="J153" s="454">
        <f>SUMIF('7월'!$M$34:$M$300,'연간_세부항목별지출'!$C153,'7월'!$R$34:$R$300)</f>
        <v>0</v>
      </c>
      <c r="K153" s="454">
        <f>SUMIF('8월'!$M$34:$M$300,'연간_세부항목별지출'!$C153,'8월'!$R$34:$R$300)</f>
        <v>0</v>
      </c>
      <c r="L153" s="454">
        <f>SUMIF('9월'!$M$34:$M$300,'연간_세부항목별지출'!$C153,'9월'!$R$34:$R$300)</f>
        <v>0</v>
      </c>
      <c r="M153" s="454">
        <f>SUMIF('10월'!$M$34:$M$300,'연간_세부항목별지출'!$C153,'10월'!$R$34:$R$300)</f>
        <v>0</v>
      </c>
      <c r="N153" s="454">
        <f>SUMIF('11월'!$M$34:$M$300,'연간_세부항목별지출'!$C153,'11월'!$R$34:$R$300)</f>
        <v>0</v>
      </c>
      <c r="O153" s="454">
        <f>SUMIF('12월'!$M$34:$M$300,'연간_세부항목별지출'!$C153,'12월'!$R$34:$R$300)</f>
        <v>0</v>
      </c>
      <c r="P153" s="537">
        <f t="shared" si="3"/>
        <v>0</v>
      </c>
      <c r="Q153" s="537">
        <f t="shared" si="4"/>
        <v>0</v>
      </c>
      <c r="R153" s="554" t="str">
        <f t="shared" si="7"/>
        <v/>
      </c>
    </row>
    <row r="154" ht="18.0" customHeight="1">
      <c r="B154" s="559"/>
      <c r="C154" s="558" t="str">
        <f>IF('항목'!M16="","",'항목'!M16)</f>
        <v/>
      </c>
      <c r="D154" s="454">
        <f>SUMIF('1월'!$M$34:$M$300,'연간_세부항목별지출'!$C154,'1월'!$R$34:$R$300)</f>
        <v>0</v>
      </c>
      <c r="E154" s="454">
        <f>SUMIF('2월'!$M$34:$M$300,'연간_세부항목별지출'!$C154,'2월'!$R$34:$R$300)</f>
        <v>0</v>
      </c>
      <c r="F154" s="454">
        <f>SUMIF('3월'!$M$34:$M$300,'연간_세부항목별지출'!$C154,'3월'!$R$34:$R$300)</f>
        <v>0</v>
      </c>
      <c r="G154" s="454">
        <f>SUMIF('4월'!$M$34:$M$300,'연간_세부항목별지출'!$C154,'4월'!$R$34:$R$300)</f>
        <v>0</v>
      </c>
      <c r="H154" s="454">
        <f>SUMIF('5월'!$M$34:$M$300,'연간_세부항목별지출'!$C154,'5월'!$R$34:$R$300)</f>
        <v>0</v>
      </c>
      <c r="I154" s="454">
        <f>SUMIF('6월'!$M$34:$M$300,'연간_세부항목별지출'!$C154,'6월'!$R$34:$R$300)</f>
        <v>0</v>
      </c>
      <c r="J154" s="454">
        <f>SUMIF('7월'!$M$34:$M$300,'연간_세부항목별지출'!$C154,'7월'!$R$34:$R$300)</f>
        <v>0</v>
      </c>
      <c r="K154" s="454">
        <f>SUMIF('8월'!$M$34:$M$300,'연간_세부항목별지출'!$C154,'8월'!$R$34:$R$300)</f>
        <v>0</v>
      </c>
      <c r="L154" s="454">
        <f>SUMIF('9월'!$M$34:$M$300,'연간_세부항목별지출'!$C154,'9월'!$R$34:$R$300)</f>
        <v>0</v>
      </c>
      <c r="M154" s="454">
        <f>SUMIF('10월'!$M$34:$M$300,'연간_세부항목별지출'!$C154,'10월'!$R$34:$R$300)</f>
        <v>0</v>
      </c>
      <c r="N154" s="454">
        <f>SUMIF('11월'!$M$34:$M$300,'연간_세부항목별지출'!$C154,'11월'!$R$34:$R$300)</f>
        <v>0</v>
      </c>
      <c r="O154" s="454">
        <f>SUMIF('12월'!$M$34:$M$300,'연간_세부항목별지출'!$C154,'12월'!$R$34:$R$300)</f>
        <v>0</v>
      </c>
      <c r="P154" s="537">
        <f t="shared" si="3"/>
        <v>0</v>
      </c>
      <c r="Q154" s="537">
        <f t="shared" si="4"/>
        <v>0</v>
      </c>
      <c r="R154" s="554" t="str">
        <f t="shared" si="7"/>
        <v/>
      </c>
    </row>
    <row r="155" ht="18.0" customHeight="1">
      <c r="B155" s="559"/>
      <c r="C155" s="558" t="str">
        <f>IF('항목'!M17="","",'항목'!M17)</f>
        <v/>
      </c>
      <c r="D155" s="454">
        <f>SUMIF('1월'!$M$34:$M$300,'연간_세부항목별지출'!$C155,'1월'!$R$34:$R$300)</f>
        <v>0</v>
      </c>
      <c r="E155" s="454">
        <f>SUMIF('2월'!$M$34:$M$300,'연간_세부항목별지출'!$C155,'2월'!$R$34:$R$300)</f>
        <v>0</v>
      </c>
      <c r="F155" s="454">
        <f>SUMIF('3월'!$M$34:$M$300,'연간_세부항목별지출'!$C155,'3월'!$R$34:$R$300)</f>
        <v>0</v>
      </c>
      <c r="G155" s="454">
        <f>SUMIF('4월'!$M$34:$M$300,'연간_세부항목별지출'!$C155,'4월'!$R$34:$R$300)</f>
        <v>0</v>
      </c>
      <c r="H155" s="454">
        <f>SUMIF('5월'!$M$34:$M$300,'연간_세부항목별지출'!$C155,'5월'!$R$34:$R$300)</f>
        <v>0</v>
      </c>
      <c r="I155" s="454">
        <f>SUMIF('6월'!$M$34:$M$300,'연간_세부항목별지출'!$C155,'6월'!$R$34:$R$300)</f>
        <v>0</v>
      </c>
      <c r="J155" s="454">
        <f>SUMIF('7월'!$M$34:$M$300,'연간_세부항목별지출'!$C155,'7월'!$R$34:$R$300)</f>
        <v>0</v>
      </c>
      <c r="K155" s="454">
        <f>SUMIF('8월'!$M$34:$M$300,'연간_세부항목별지출'!$C155,'8월'!$R$34:$R$300)</f>
        <v>0</v>
      </c>
      <c r="L155" s="454">
        <f>SUMIF('9월'!$M$34:$M$300,'연간_세부항목별지출'!$C155,'9월'!$R$34:$R$300)</f>
        <v>0</v>
      </c>
      <c r="M155" s="454">
        <f>SUMIF('10월'!$M$34:$M$300,'연간_세부항목별지출'!$C155,'10월'!$R$34:$R$300)</f>
        <v>0</v>
      </c>
      <c r="N155" s="454">
        <f>SUMIF('11월'!$M$34:$M$300,'연간_세부항목별지출'!$C155,'11월'!$R$34:$R$300)</f>
        <v>0</v>
      </c>
      <c r="O155" s="454">
        <f>SUMIF('12월'!$M$34:$M$300,'연간_세부항목별지출'!$C155,'12월'!$R$34:$R$300)</f>
        <v>0</v>
      </c>
      <c r="P155" s="537">
        <f t="shared" si="3"/>
        <v>0</v>
      </c>
      <c r="Q155" s="537">
        <f t="shared" si="4"/>
        <v>0</v>
      </c>
      <c r="R155" s="554" t="str">
        <f t="shared" si="7"/>
        <v/>
      </c>
    </row>
    <row r="156" ht="18.0" customHeight="1">
      <c r="B156" s="571"/>
      <c r="C156" s="572" t="str">
        <f>IF('항목'!M18="","",'항목'!M18)</f>
        <v/>
      </c>
      <c r="D156" s="563">
        <f>SUMIF('1월'!$M$34:$M$300,'연간_세부항목별지출'!$C156,'1월'!$R$34:$R$300)</f>
        <v>0</v>
      </c>
      <c r="E156" s="563">
        <f>SUMIF('2월'!$M$34:$M$300,'연간_세부항목별지출'!$C156,'2월'!$R$34:$R$300)</f>
        <v>0</v>
      </c>
      <c r="F156" s="563">
        <f>SUMIF('3월'!$M$34:$M$300,'연간_세부항목별지출'!$C156,'3월'!$R$34:$R$300)</f>
        <v>0</v>
      </c>
      <c r="G156" s="563">
        <f>SUMIF('4월'!$M$34:$M$300,'연간_세부항목별지출'!$C156,'4월'!$R$34:$R$300)</f>
        <v>0</v>
      </c>
      <c r="H156" s="563">
        <f>SUMIF('5월'!$M$34:$M$300,'연간_세부항목별지출'!$C156,'5월'!$R$34:$R$300)</f>
        <v>0</v>
      </c>
      <c r="I156" s="563">
        <f>SUMIF('6월'!$M$34:$M$300,'연간_세부항목별지출'!$C156,'6월'!$R$34:$R$300)</f>
        <v>0</v>
      </c>
      <c r="J156" s="563">
        <f>SUMIF('7월'!$M$34:$M$300,'연간_세부항목별지출'!$C156,'7월'!$R$34:$R$300)</f>
        <v>0</v>
      </c>
      <c r="K156" s="563">
        <f>SUMIF('8월'!$M$34:$M$300,'연간_세부항목별지출'!$C156,'8월'!$R$34:$R$300)</f>
        <v>0</v>
      </c>
      <c r="L156" s="563">
        <f>SUMIF('9월'!$M$34:$M$300,'연간_세부항목별지출'!$C156,'9월'!$R$34:$R$300)</f>
        <v>0</v>
      </c>
      <c r="M156" s="563">
        <f>SUMIF('10월'!$M$34:$M$300,'연간_세부항목별지출'!$C156,'10월'!$R$34:$R$300)</f>
        <v>0</v>
      </c>
      <c r="N156" s="563">
        <f>SUMIF('11월'!$M$34:$M$300,'연간_세부항목별지출'!$C156,'11월'!$R$34:$R$300)</f>
        <v>0</v>
      </c>
      <c r="O156" s="563">
        <f>SUMIF('12월'!$M$34:$M$300,'연간_세부항목별지출'!$C156,'12월'!$R$34:$R$300)</f>
        <v>0</v>
      </c>
      <c r="P156" s="564">
        <f t="shared" si="3"/>
        <v>0</v>
      </c>
      <c r="Q156" s="564">
        <f t="shared" si="4"/>
        <v>0</v>
      </c>
      <c r="R156" s="565" t="str">
        <f t="shared" si="7"/>
        <v/>
      </c>
    </row>
    <row r="157" ht="18.0" customHeight="1">
      <c r="B157" s="566" t="str">
        <f>'항목'!N3</f>
        <v>경조사회비</v>
      </c>
      <c r="C157" s="568" t="str">
        <f>IF('항목'!N4="","",'항목'!N4)</f>
        <v>축의금</v>
      </c>
      <c r="D157" s="567">
        <f>SUMIF('1월'!$M$34:$M$300,'연간_세부항목별지출'!$C157,'1월'!$R$34:$R$300)</f>
        <v>0</v>
      </c>
      <c r="E157" s="567">
        <f>SUMIF('2월'!$M$34:$M$300,'연간_세부항목별지출'!$C157,'2월'!$R$34:$R$300)</f>
        <v>0</v>
      </c>
      <c r="F157" s="567">
        <f>SUMIF('3월'!$M$34:$M$300,'연간_세부항목별지출'!$C157,'3월'!$R$34:$R$300)</f>
        <v>0</v>
      </c>
      <c r="G157" s="567">
        <f>SUMIF('4월'!$M$34:$M$300,'연간_세부항목별지출'!$C157,'4월'!$R$34:$R$300)</f>
        <v>0</v>
      </c>
      <c r="H157" s="567">
        <f>SUMIF('5월'!$M$34:$M$300,'연간_세부항목별지출'!$C157,'5월'!$R$34:$R$300)</f>
        <v>0</v>
      </c>
      <c r="I157" s="567">
        <f>SUMIF('6월'!$M$34:$M$300,'연간_세부항목별지출'!$C157,'6월'!$R$34:$R$300)</f>
        <v>0</v>
      </c>
      <c r="J157" s="567">
        <f>SUMIF('7월'!$M$34:$M$300,'연간_세부항목별지출'!$C157,'7월'!$R$34:$R$300)</f>
        <v>0</v>
      </c>
      <c r="K157" s="567">
        <f>SUMIF('8월'!$M$34:$M$300,'연간_세부항목별지출'!$C157,'8월'!$R$34:$R$300)</f>
        <v>0</v>
      </c>
      <c r="L157" s="567">
        <f>SUMIF('9월'!$M$34:$M$300,'연간_세부항목별지출'!$C157,'9월'!$R$34:$R$300)</f>
        <v>0</v>
      </c>
      <c r="M157" s="567">
        <f>SUMIF('10월'!$M$34:$M$300,'연간_세부항목별지출'!$C157,'10월'!$R$34:$R$300)</f>
        <v>0</v>
      </c>
      <c r="N157" s="567">
        <f>SUMIF('11월'!$M$34:$M$300,'연간_세부항목별지출'!$C157,'11월'!$R$34:$R$300)</f>
        <v>0</v>
      </c>
      <c r="O157" s="567">
        <f>SUMIF('12월'!$M$34:$M$300,'연간_세부항목별지출'!$C157,'12월'!$R$34:$R$300)</f>
        <v>0</v>
      </c>
      <c r="P157" s="569">
        <f t="shared" si="3"/>
        <v>0</v>
      </c>
      <c r="Q157" s="569">
        <f t="shared" si="4"/>
        <v>0</v>
      </c>
      <c r="R157" s="570" t="str">
        <f t="shared" si="7"/>
        <v/>
      </c>
    </row>
    <row r="158" ht="18.0" customHeight="1">
      <c r="B158" s="559"/>
      <c r="C158" s="560" t="str">
        <f>IF('항목'!N5="","",'항목'!N5)</f>
        <v>조의금</v>
      </c>
      <c r="D158" s="454">
        <f>SUMIF('1월'!$M$34:$M$300,'연간_세부항목별지출'!$C158,'1월'!$R$34:$R$300)</f>
        <v>0</v>
      </c>
      <c r="E158" s="454">
        <f>SUMIF('2월'!$M$34:$M$300,'연간_세부항목별지출'!$C158,'2월'!$R$34:$R$300)</f>
        <v>0</v>
      </c>
      <c r="F158" s="454">
        <f>SUMIF('3월'!$M$34:$M$300,'연간_세부항목별지출'!$C158,'3월'!$R$34:$R$300)</f>
        <v>0</v>
      </c>
      <c r="G158" s="454">
        <f>SUMIF('4월'!$M$34:$M$300,'연간_세부항목별지출'!$C158,'4월'!$R$34:$R$300)</f>
        <v>0</v>
      </c>
      <c r="H158" s="454">
        <f>SUMIF('5월'!$M$34:$M$300,'연간_세부항목별지출'!$C158,'5월'!$R$34:$R$300)</f>
        <v>0</v>
      </c>
      <c r="I158" s="454">
        <f>SUMIF('6월'!$M$34:$M$300,'연간_세부항목별지출'!$C158,'6월'!$R$34:$R$300)</f>
        <v>0</v>
      </c>
      <c r="J158" s="454">
        <f>SUMIF('7월'!$M$34:$M$300,'연간_세부항목별지출'!$C158,'7월'!$R$34:$R$300)</f>
        <v>0</v>
      </c>
      <c r="K158" s="454">
        <f>SUMIF('8월'!$M$34:$M$300,'연간_세부항목별지출'!$C158,'8월'!$R$34:$R$300)</f>
        <v>0</v>
      </c>
      <c r="L158" s="454">
        <f>SUMIF('9월'!$M$34:$M$300,'연간_세부항목별지출'!$C158,'9월'!$R$34:$R$300)</f>
        <v>0</v>
      </c>
      <c r="M158" s="454">
        <f>SUMIF('10월'!$M$34:$M$300,'연간_세부항목별지출'!$C158,'10월'!$R$34:$R$300)</f>
        <v>0</v>
      </c>
      <c r="N158" s="454">
        <f>SUMIF('11월'!$M$34:$M$300,'연간_세부항목별지출'!$C158,'11월'!$R$34:$R$300)</f>
        <v>0</v>
      </c>
      <c r="O158" s="454">
        <f>SUMIF('12월'!$M$34:$M$300,'연간_세부항목별지출'!$C158,'12월'!$R$34:$R$300)</f>
        <v>0</v>
      </c>
      <c r="P158" s="537">
        <f t="shared" si="3"/>
        <v>0</v>
      </c>
      <c r="Q158" s="537">
        <f t="shared" si="4"/>
        <v>0</v>
      </c>
      <c r="R158" s="554" t="str">
        <f t="shared" si="7"/>
        <v/>
      </c>
    </row>
    <row r="159" ht="18.0" customHeight="1">
      <c r="B159" s="559"/>
      <c r="C159" s="560" t="str">
        <f>IF('항목'!N6="","",'항목'!N6)</f>
        <v>기부금</v>
      </c>
      <c r="D159" s="454">
        <f>SUMIF('1월'!$M$34:$M$300,'연간_세부항목별지출'!$C159,'1월'!$R$34:$R$300)</f>
        <v>0</v>
      </c>
      <c r="E159" s="454">
        <f>SUMIF('2월'!$M$34:$M$300,'연간_세부항목별지출'!$C159,'2월'!$R$34:$R$300)</f>
        <v>0</v>
      </c>
      <c r="F159" s="454">
        <f>SUMIF('3월'!$M$34:$M$300,'연간_세부항목별지출'!$C159,'3월'!$R$34:$R$300)</f>
        <v>0</v>
      </c>
      <c r="G159" s="454">
        <f>SUMIF('4월'!$M$34:$M$300,'연간_세부항목별지출'!$C159,'4월'!$R$34:$R$300)</f>
        <v>0</v>
      </c>
      <c r="H159" s="454">
        <f>SUMIF('5월'!$M$34:$M$300,'연간_세부항목별지출'!$C159,'5월'!$R$34:$R$300)</f>
        <v>0</v>
      </c>
      <c r="I159" s="454">
        <f>SUMIF('6월'!$M$34:$M$300,'연간_세부항목별지출'!$C159,'6월'!$R$34:$R$300)</f>
        <v>0</v>
      </c>
      <c r="J159" s="454">
        <f>SUMIF('7월'!$M$34:$M$300,'연간_세부항목별지출'!$C159,'7월'!$R$34:$R$300)</f>
        <v>0</v>
      </c>
      <c r="K159" s="454">
        <f>SUMIF('8월'!$M$34:$M$300,'연간_세부항목별지출'!$C159,'8월'!$R$34:$R$300)</f>
        <v>0</v>
      </c>
      <c r="L159" s="454">
        <f>SUMIF('9월'!$M$34:$M$300,'연간_세부항목별지출'!$C159,'9월'!$R$34:$R$300)</f>
        <v>0</v>
      </c>
      <c r="M159" s="454">
        <f>SUMIF('10월'!$M$34:$M$300,'연간_세부항목별지출'!$C159,'10월'!$R$34:$R$300)</f>
        <v>0</v>
      </c>
      <c r="N159" s="454">
        <f>SUMIF('11월'!$M$34:$M$300,'연간_세부항목별지출'!$C159,'11월'!$R$34:$R$300)</f>
        <v>0</v>
      </c>
      <c r="O159" s="454">
        <f>SUMIF('12월'!$M$34:$M$300,'연간_세부항목별지출'!$C159,'12월'!$R$34:$R$300)</f>
        <v>0</v>
      </c>
      <c r="P159" s="537">
        <f t="shared" si="3"/>
        <v>0</v>
      </c>
      <c r="Q159" s="537">
        <f t="shared" si="4"/>
        <v>0</v>
      </c>
      <c r="R159" s="554" t="str">
        <f t="shared" si="7"/>
        <v/>
      </c>
    </row>
    <row r="160" ht="18.0" customHeight="1">
      <c r="B160" s="559"/>
      <c r="C160" s="560" t="str">
        <f>IF('항목'!N7="","",'항목'!N7)</f>
        <v>모임회비</v>
      </c>
      <c r="D160" s="454">
        <f>SUMIF('1월'!$M$34:$M$300,'연간_세부항목별지출'!$C160,'1월'!$R$34:$R$300)</f>
        <v>0</v>
      </c>
      <c r="E160" s="454">
        <f>SUMIF('2월'!$M$34:$M$300,'연간_세부항목별지출'!$C160,'2월'!$R$34:$R$300)</f>
        <v>0</v>
      </c>
      <c r="F160" s="454">
        <f>SUMIF('3월'!$M$34:$M$300,'연간_세부항목별지출'!$C160,'3월'!$R$34:$R$300)</f>
        <v>0</v>
      </c>
      <c r="G160" s="454">
        <f>SUMIF('4월'!$M$34:$M$300,'연간_세부항목별지출'!$C160,'4월'!$R$34:$R$300)</f>
        <v>0</v>
      </c>
      <c r="H160" s="454">
        <f>SUMIF('5월'!$M$34:$M$300,'연간_세부항목별지출'!$C160,'5월'!$R$34:$R$300)</f>
        <v>0</v>
      </c>
      <c r="I160" s="454">
        <f>SUMIF('6월'!$M$34:$M$300,'연간_세부항목별지출'!$C160,'6월'!$R$34:$R$300)</f>
        <v>0</v>
      </c>
      <c r="J160" s="454">
        <f>SUMIF('7월'!$M$34:$M$300,'연간_세부항목별지출'!$C160,'7월'!$R$34:$R$300)</f>
        <v>0</v>
      </c>
      <c r="K160" s="454">
        <f>SUMIF('8월'!$M$34:$M$300,'연간_세부항목별지출'!$C160,'8월'!$R$34:$R$300)</f>
        <v>0</v>
      </c>
      <c r="L160" s="454">
        <f>SUMIF('9월'!$M$34:$M$300,'연간_세부항목별지출'!$C160,'9월'!$R$34:$R$300)</f>
        <v>0</v>
      </c>
      <c r="M160" s="454">
        <f>SUMIF('10월'!$M$34:$M$300,'연간_세부항목별지출'!$C160,'10월'!$R$34:$R$300)</f>
        <v>0</v>
      </c>
      <c r="N160" s="454">
        <f>SUMIF('11월'!$M$34:$M$300,'연간_세부항목별지출'!$C160,'11월'!$R$34:$R$300)</f>
        <v>0</v>
      </c>
      <c r="O160" s="454">
        <f>SUMIF('12월'!$M$34:$M$300,'연간_세부항목별지출'!$C160,'12월'!$R$34:$R$300)</f>
        <v>0</v>
      </c>
      <c r="P160" s="537">
        <f t="shared" si="3"/>
        <v>0</v>
      </c>
      <c r="Q160" s="537">
        <f t="shared" si="4"/>
        <v>0</v>
      </c>
      <c r="R160" s="554" t="str">
        <f t="shared" si="7"/>
        <v/>
      </c>
    </row>
    <row r="161" ht="18.0" customHeight="1">
      <c r="B161" s="559"/>
      <c r="C161" s="560" t="str">
        <f>IF('항목'!N8="","",'항목'!N8)</f>
        <v>선물</v>
      </c>
      <c r="D161" s="454">
        <f>SUMIF('1월'!$M$34:$M$300,'연간_세부항목별지출'!$C161,'1월'!$R$34:$R$300)</f>
        <v>0</v>
      </c>
      <c r="E161" s="454">
        <f>SUMIF('2월'!$M$34:$M$300,'연간_세부항목별지출'!$C161,'2월'!$R$34:$R$300)</f>
        <v>0</v>
      </c>
      <c r="F161" s="454">
        <f>SUMIF('3월'!$M$34:$M$300,'연간_세부항목별지출'!$C161,'3월'!$R$34:$R$300)</f>
        <v>0</v>
      </c>
      <c r="G161" s="454">
        <f>SUMIF('4월'!$M$34:$M$300,'연간_세부항목별지출'!$C161,'4월'!$R$34:$R$300)</f>
        <v>0</v>
      </c>
      <c r="H161" s="454">
        <f>SUMIF('5월'!$M$34:$M$300,'연간_세부항목별지출'!$C161,'5월'!$R$34:$R$300)</f>
        <v>0</v>
      </c>
      <c r="I161" s="454">
        <f>SUMIF('6월'!$M$34:$M$300,'연간_세부항목별지출'!$C161,'6월'!$R$34:$R$300)</f>
        <v>0</v>
      </c>
      <c r="J161" s="454">
        <f>SUMIF('7월'!$M$34:$M$300,'연간_세부항목별지출'!$C161,'7월'!$R$34:$R$300)</f>
        <v>0</v>
      </c>
      <c r="K161" s="454">
        <f>SUMIF('8월'!$M$34:$M$300,'연간_세부항목별지출'!$C161,'8월'!$R$34:$R$300)</f>
        <v>0</v>
      </c>
      <c r="L161" s="454">
        <f>SUMIF('9월'!$M$34:$M$300,'연간_세부항목별지출'!$C161,'9월'!$R$34:$R$300)</f>
        <v>0</v>
      </c>
      <c r="M161" s="454">
        <f>SUMIF('10월'!$M$34:$M$300,'연간_세부항목별지출'!$C161,'10월'!$R$34:$R$300)</f>
        <v>0</v>
      </c>
      <c r="N161" s="454">
        <f>SUMIF('11월'!$M$34:$M$300,'연간_세부항목별지출'!$C161,'11월'!$R$34:$R$300)</f>
        <v>0</v>
      </c>
      <c r="O161" s="454">
        <f>SUMIF('12월'!$M$34:$M$300,'연간_세부항목별지출'!$C161,'12월'!$R$34:$R$300)</f>
        <v>0</v>
      </c>
      <c r="P161" s="537">
        <f t="shared" si="3"/>
        <v>0</v>
      </c>
      <c r="Q161" s="537">
        <f t="shared" si="4"/>
        <v>0</v>
      </c>
      <c r="R161" s="554" t="str">
        <f t="shared" si="7"/>
        <v/>
      </c>
    </row>
    <row r="162" ht="18.0" customHeight="1">
      <c r="B162" s="559"/>
      <c r="C162" s="560" t="str">
        <f>IF('항목'!N9="","",'항목'!N9)</f>
        <v>부모님 용돈</v>
      </c>
      <c r="D162" s="454">
        <f>SUMIF('1월'!$M$34:$M$300,'연간_세부항목별지출'!$C162,'1월'!$R$34:$R$300)</f>
        <v>0</v>
      </c>
      <c r="E162" s="454">
        <f>SUMIF('2월'!$M$34:$M$300,'연간_세부항목별지출'!$C162,'2월'!$R$34:$R$300)</f>
        <v>0</v>
      </c>
      <c r="F162" s="454">
        <f>SUMIF('3월'!$M$34:$M$300,'연간_세부항목별지출'!$C162,'3월'!$R$34:$R$300)</f>
        <v>0</v>
      </c>
      <c r="G162" s="454">
        <f>SUMIF('4월'!$M$34:$M$300,'연간_세부항목별지출'!$C162,'4월'!$R$34:$R$300)</f>
        <v>0</v>
      </c>
      <c r="H162" s="454">
        <f>SUMIF('5월'!$M$34:$M$300,'연간_세부항목별지출'!$C162,'5월'!$R$34:$R$300)</f>
        <v>0</v>
      </c>
      <c r="I162" s="454">
        <f>SUMIF('6월'!$M$34:$M$300,'연간_세부항목별지출'!$C162,'6월'!$R$34:$R$300)</f>
        <v>0</v>
      </c>
      <c r="J162" s="454">
        <f>SUMIF('7월'!$M$34:$M$300,'연간_세부항목별지출'!$C162,'7월'!$R$34:$R$300)</f>
        <v>0</v>
      </c>
      <c r="K162" s="454">
        <f>SUMIF('8월'!$M$34:$M$300,'연간_세부항목별지출'!$C162,'8월'!$R$34:$R$300)</f>
        <v>0</v>
      </c>
      <c r="L162" s="454">
        <f>SUMIF('9월'!$M$34:$M$300,'연간_세부항목별지출'!$C162,'9월'!$R$34:$R$300)</f>
        <v>0</v>
      </c>
      <c r="M162" s="454">
        <f>SUMIF('10월'!$M$34:$M$300,'연간_세부항목별지출'!$C162,'10월'!$R$34:$R$300)</f>
        <v>0</v>
      </c>
      <c r="N162" s="454">
        <f>SUMIF('11월'!$M$34:$M$300,'연간_세부항목별지출'!$C162,'11월'!$R$34:$R$300)</f>
        <v>0</v>
      </c>
      <c r="O162" s="454">
        <f>SUMIF('12월'!$M$34:$M$300,'연간_세부항목별지출'!$C162,'12월'!$R$34:$R$300)</f>
        <v>0</v>
      </c>
      <c r="P162" s="537">
        <f t="shared" si="3"/>
        <v>0</v>
      </c>
      <c r="Q162" s="537">
        <f t="shared" si="4"/>
        <v>0</v>
      </c>
      <c r="R162" s="554" t="str">
        <f t="shared" si="7"/>
        <v/>
      </c>
    </row>
    <row r="163" ht="18.0" customHeight="1">
      <c r="B163" s="559"/>
      <c r="C163" s="560" t="str">
        <f>IF('항목'!N10="","",'항목'!N10)</f>
        <v>명절 용돈</v>
      </c>
      <c r="D163" s="454">
        <f>SUMIF('1월'!$M$34:$M$300,'연간_세부항목별지출'!$C163,'1월'!$R$34:$R$300)</f>
        <v>0</v>
      </c>
      <c r="E163" s="454">
        <f>SUMIF('2월'!$M$34:$M$300,'연간_세부항목별지출'!$C163,'2월'!$R$34:$R$300)</f>
        <v>0</v>
      </c>
      <c r="F163" s="454">
        <f>SUMIF('3월'!$M$34:$M$300,'연간_세부항목별지출'!$C163,'3월'!$R$34:$R$300)</f>
        <v>0</v>
      </c>
      <c r="G163" s="454">
        <f>SUMIF('4월'!$M$34:$M$300,'연간_세부항목별지출'!$C163,'4월'!$R$34:$R$300)</f>
        <v>0</v>
      </c>
      <c r="H163" s="454">
        <f>SUMIF('5월'!$M$34:$M$300,'연간_세부항목별지출'!$C163,'5월'!$R$34:$R$300)</f>
        <v>0</v>
      </c>
      <c r="I163" s="454">
        <f>SUMIF('6월'!$M$34:$M$300,'연간_세부항목별지출'!$C163,'6월'!$R$34:$R$300)</f>
        <v>0</v>
      </c>
      <c r="J163" s="454">
        <f>SUMIF('7월'!$M$34:$M$300,'연간_세부항목별지출'!$C163,'7월'!$R$34:$R$300)</f>
        <v>0</v>
      </c>
      <c r="K163" s="454">
        <f>SUMIF('8월'!$M$34:$M$300,'연간_세부항목별지출'!$C163,'8월'!$R$34:$R$300)</f>
        <v>0</v>
      </c>
      <c r="L163" s="454">
        <f>SUMIF('9월'!$M$34:$M$300,'연간_세부항목별지출'!$C163,'9월'!$R$34:$R$300)</f>
        <v>0</v>
      </c>
      <c r="M163" s="454">
        <f>SUMIF('10월'!$M$34:$M$300,'연간_세부항목별지출'!$C163,'10월'!$R$34:$R$300)</f>
        <v>0</v>
      </c>
      <c r="N163" s="454">
        <f>SUMIF('11월'!$M$34:$M$300,'연간_세부항목별지출'!$C163,'11월'!$R$34:$R$300)</f>
        <v>0</v>
      </c>
      <c r="O163" s="454">
        <f>SUMIF('12월'!$M$34:$M$300,'연간_세부항목별지출'!$C163,'12월'!$R$34:$R$300)</f>
        <v>0</v>
      </c>
      <c r="P163" s="537">
        <f t="shared" si="3"/>
        <v>0</v>
      </c>
      <c r="Q163" s="537">
        <f t="shared" si="4"/>
        <v>0</v>
      </c>
      <c r="R163" s="554" t="str">
        <f t="shared" si="7"/>
        <v/>
      </c>
    </row>
    <row r="164" ht="18.0" customHeight="1">
      <c r="B164" s="559"/>
      <c r="C164" s="560" t="str">
        <f>IF('항목'!N11="","",'항목'!N11)</f>
        <v/>
      </c>
      <c r="D164" s="454">
        <f>SUMIF('1월'!$M$34:$M$300,'연간_세부항목별지출'!$C164,'1월'!$R$34:$R$300)</f>
        <v>0</v>
      </c>
      <c r="E164" s="454">
        <f>SUMIF('2월'!$M$34:$M$300,'연간_세부항목별지출'!$C164,'2월'!$R$34:$R$300)</f>
        <v>0</v>
      </c>
      <c r="F164" s="454">
        <f>SUMIF('3월'!$M$34:$M$300,'연간_세부항목별지출'!$C164,'3월'!$R$34:$R$300)</f>
        <v>0</v>
      </c>
      <c r="G164" s="454">
        <f>SUMIF('4월'!$M$34:$M$300,'연간_세부항목별지출'!$C164,'4월'!$R$34:$R$300)</f>
        <v>0</v>
      </c>
      <c r="H164" s="454">
        <f>SUMIF('5월'!$M$34:$M$300,'연간_세부항목별지출'!$C164,'5월'!$R$34:$R$300)</f>
        <v>0</v>
      </c>
      <c r="I164" s="454">
        <f>SUMIF('6월'!$M$34:$M$300,'연간_세부항목별지출'!$C164,'6월'!$R$34:$R$300)</f>
        <v>0</v>
      </c>
      <c r="J164" s="454">
        <f>SUMIF('7월'!$M$34:$M$300,'연간_세부항목별지출'!$C164,'7월'!$R$34:$R$300)</f>
        <v>0</v>
      </c>
      <c r="K164" s="454">
        <f>SUMIF('8월'!$M$34:$M$300,'연간_세부항목별지출'!$C164,'8월'!$R$34:$R$300)</f>
        <v>0</v>
      </c>
      <c r="L164" s="454">
        <f>SUMIF('9월'!$M$34:$M$300,'연간_세부항목별지출'!$C164,'9월'!$R$34:$R$300)</f>
        <v>0</v>
      </c>
      <c r="M164" s="454">
        <f>SUMIF('10월'!$M$34:$M$300,'연간_세부항목별지출'!$C164,'10월'!$R$34:$R$300)</f>
        <v>0</v>
      </c>
      <c r="N164" s="454">
        <f>SUMIF('11월'!$M$34:$M$300,'연간_세부항목별지출'!$C164,'11월'!$R$34:$R$300)</f>
        <v>0</v>
      </c>
      <c r="O164" s="454">
        <f>SUMIF('12월'!$M$34:$M$300,'연간_세부항목별지출'!$C164,'12월'!$R$34:$R$300)</f>
        <v>0</v>
      </c>
      <c r="P164" s="537">
        <f t="shared" si="3"/>
        <v>0</v>
      </c>
      <c r="Q164" s="537">
        <f t="shared" si="4"/>
        <v>0</v>
      </c>
      <c r="R164" s="554" t="str">
        <f t="shared" si="7"/>
        <v/>
      </c>
    </row>
    <row r="165" ht="18.0" customHeight="1">
      <c r="B165" s="559"/>
      <c r="C165" s="560" t="str">
        <f>IF('항목'!N12="","",'항목'!N12)</f>
        <v/>
      </c>
      <c r="D165" s="454">
        <f>SUMIF('1월'!$M$34:$M$300,'연간_세부항목별지출'!$C165,'1월'!$R$34:$R$300)</f>
        <v>0</v>
      </c>
      <c r="E165" s="454">
        <f>SUMIF('2월'!$M$34:$M$300,'연간_세부항목별지출'!$C165,'2월'!$R$34:$R$300)</f>
        <v>0</v>
      </c>
      <c r="F165" s="454">
        <f>SUMIF('3월'!$M$34:$M$300,'연간_세부항목별지출'!$C165,'3월'!$R$34:$R$300)</f>
        <v>0</v>
      </c>
      <c r="G165" s="454">
        <f>SUMIF('4월'!$M$34:$M$300,'연간_세부항목별지출'!$C165,'4월'!$R$34:$R$300)</f>
        <v>0</v>
      </c>
      <c r="H165" s="454">
        <f>SUMIF('5월'!$M$34:$M$300,'연간_세부항목별지출'!$C165,'5월'!$R$34:$R$300)</f>
        <v>0</v>
      </c>
      <c r="I165" s="454">
        <f>SUMIF('6월'!$M$34:$M$300,'연간_세부항목별지출'!$C165,'6월'!$R$34:$R$300)</f>
        <v>0</v>
      </c>
      <c r="J165" s="454">
        <f>SUMIF('7월'!$M$34:$M$300,'연간_세부항목별지출'!$C165,'7월'!$R$34:$R$300)</f>
        <v>0</v>
      </c>
      <c r="K165" s="454">
        <f>SUMIF('8월'!$M$34:$M$300,'연간_세부항목별지출'!$C165,'8월'!$R$34:$R$300)</f>
        <v>0</v>
      </c>
      <c r="L165" s="454">
        <f>SUMIF('9월'!$M$34:$M$300,'연간_세부항목별지출'!$C165,'9월'!$R$34:$R$300)</f>
        <v>0</v>
      </c>
      <c r="M165" s="454">
        <f>SUMIF('10월'!$M$34:$M$300,'연간_세부항목별지출'!$C165,'10월'!$R$34:$R$300)</f>
        <v>0</v>
      </c>
      <c r="N165" s="454">
        <f>SUMIF('11월'!$M$34:$M$300,'연간_세부항목별지출'!$C165,'11월'!$R$34:$R$300)</f>
        <v>0</v>
      </c>
      <c r="O165" s="454">
        <f>SUMIF('12월'!$M$34:$M$300,'연간_세부항목별지출'!$C165,'12월'!$R$34:$R$300)</f>
        <v>0</v>
      </c>
      <c r="P165" s="537">
        <f t="shared" si="3"/>
        <v>0</v>
      </c>
      <c r="Q165" s="537">
        <f t="shared" si="4"/>
        <v>0</v>
      </c>
      <c r="R165" s="554" t="str">
        <f t="shared" si="7"/>
        <v/>
      </c>
    </row>
    <row r="166" ht="18.0" customHeight="1">
      <c r="B166" s="559"/>
      <c r="C166" s="560" t="str">
        <f>IF('항목'!N13="","",'항목'!N13)</f>
        <v/>
      </c>
      <c r="D166" s="454">
        <f>SUMIF('1월'!$M$34:$M$300,'연간_세부항목별지출'!$C166,'1월'!$R$34:$R$300)</f>
        <v>0</v>
      </c>
      <c r="E166" s="454">
        <f>SUMIF('2월'!$M$34:$M$300,'연간_세부항목별지출'!$C166,'2월'!$R$34:$R$300)</f>
        <v>0</v>
      </c>
      <c r="F166" s="454">
        <f>SUMIF('3월'!$M$34:$M$300,'연간_세부항목별지출'!$C166,'3월'!$R$34:$R$300)</f>
        <v>0</v>
      </c>
      <c r="G166" s="454">
        <f>SUMIF('4월'!$M$34:$M$300,'연간_세부항목별지출'!$C166,'4월'!$R$34:$R$300)</f>
        <v>0</v>
      </c>
      <c r="H166" s="454">
        <f>SUMIF('5월'!$M$34:$M$300,'연간_세부항목별지출'!$C166,'5월'!$R$34:$R$300)</f>
        <v>0</v>
      </c>
      <c r="I166" s="454">
        <f>SUMIF('6월'!$M$34:$M$300,'연간_세부항목별지출'!$C166,'6월'!$R$34:$R$300)</f>
        <v>0</v>
      </c>
      <c r="J166" s="454">
        <f>SUMIF('7월'!$M$34:$M$300,'연간_세부항목별지출'!$C166,'7월'!$R$34:$R$300)</f>
        <v>0</v>
      </c>
      <c r="K166" s="454">
        <f>SUMIF('8월'!$M$34:$M$300,'연간_세부항목별지출'!$C166,'8월'!$R$34:$R$300)</f>
        <v>0</v>
      </c>
      <c r="L166" s="454">
        <f>SUMIF('9월'!$M$34:$M$300,'연간_세부항목별지출'!$C166,'9월'!$R$34:$R$300)</f>
        <v>0</v>
      </c>
      <c r="M166" s="454">
        <f>SUMIF('10월'!$M$34:$M$300,'연간_세부항목별지출'!$C166,'10월'!$R$34:$R$300)</f>
        <v>0</v>
      </c>
      <c r="N166" s="454">
        <f>SUMIF('11월'!$M$34:$M$300,'연간_세부항목별지출'!$C166,'11월'!$R$34:$R$300)</f>
        <v>0</v>
      </c>
      <c r="O166" s="454">
        <f>SUMIF('12월'!$M$34:$M$300,'연간_세부항목별지출'!$C166,'12월'!$R$34:$R$300)</f>
        <v>0</v>
      </c>
      <c r="P166" s="537">
        <f t="shared" si="3"/>
        <v>0</v>
      </c>
      <c r="Q166" s="537">
        <f t="shared" si="4"/>
        <v>0</v>
      </c>
      <c r="R166" s="554" t="str">
        <f t="shared" si="7"/>
        <v/>
      </c>
    </row>
    <row r="167" ht="18.0" customHeight="1">
      <c r="B167" s="559"/>
      <c r="C167" s="560" t="str">
        <f>IF('항목'!N14="","",'항목'!N14)</f>
        <v/>
      </c>
      <c r="D167" s="454">
        <f>SUMIF('1월'!$M$34:$M$300,'연간_세부항목별지출'!$C167,'1월'!$R$34:$R$300)</f>
        <v>0</v>
      </c>
      <c r="E167" s="454">
        <f>SUMIF('2월'!$M$34:$M$300,'연간_세부항목별지출'!$C167,'2월'!$R$34:$R$300)</f>
        <v>0</v>
      </c>
      <c r="F167" s="454">
        <f>SUMIF('3월'!$M$34:$M$300,'연간_세부항목별지출'!$C167,'3월'!$R$34:$R$300)</f>
        <v>0</v>
      </c>
      <c r="G167" s="454">
        <f>SUMIF('4월'!$M$34:$M$300,'연간_세부항목별지출'!$C167,'4월'!$R$34:$R$300)</f>
        <v>0</v>
      </c>
      <c r="H167" s="454">
        <f>SUMIF('5월'!$M$34:$M$300,'연간_세부항목별지출'!$C167,'5월'!$R$34:$R$300)</f>
        <v>0</v>
      </c>
      <c r="I167" s="454">
        <f>SUMIF('6월'!$M$34:$M$300,'연간_세부항목별지출'!$C167,'6월'!$R$34:$R$300)</f>
        <v>0</v>
      </c>
      <c r="J167" s="454">
        <f>SUMIF('7월'!$M$34:$M$300,'연간_세부항목별지출'!$C167,'7월'!$R$34:$R$300)</f>
        <v>0</v>
      </c>
      <c r="K167" s="454">
        <f>SUMIF('8월'!$M$34:$M$300,'연간_세부항목별지출'!$C167,'8월'!$R$34:$R$300)</f>
        <v>0</v>
      </c>
      <c r="L167" s="454">
        <f>SUMIF('9월'!$M$34:$M$300,'연간_세부항목별지출'!$C167,'9월'!$R$34:$R$300)</f>
        <v>0</v>
      </c>
      <c r="M167" s="454">
        <f>SUMIF('10월'!$M$34:$M$300,'연간_세부항목별지출'!$C167,'10월'!$R$34:$R$300)</f>
        <v>0</v>
      </c>
      <c r="N167" s="454">
        <f>SUMIF('11월'!$M$34:$M$300,'연간_세부항목별지출'!$C167,'11월'!$R$34:$R$300)</f>
        <v>0</v>
      </c>
      <c r="O167" s="454">
        <f>SUMIF('12월'!$M$34:$M$300,'연간_세부항목별지출'!$C167,'12월'!$R$34:$R$300)</f>
        <v>0</v>
      </c>
      <c r="P167" s="537">
        <f t="shared" si="3"/>
        <v>0</v>
      </c>
      <c r="Q167" s="537">
        <f t="shared" si="4"/>
        <v>0</v>
      </c>
      <c r="R167" s="554" t="str">
        <f t="shared" si="7"/>
        <v/>
      </c>
    </row>
    <row r="168" ht="18.0" customHeight="1">
      <c r="B168" s="559"/>
      <c r="C168" s="560" t="str">
        <f>IF('항목'!N15="","",'항목'!N15)</f>
        <v/>
      </c>
      <c r="D168" s="454">
        <f>SUMIF('1월'!$M$34:$M$300,'연간_세부항목별지출'!$C168,'1월'!$R$34:$R$300)</f>
        <v>0</v>
      </c>
      <c r="E168" s="454">
        <f>SUMIF('2월'!$M$34:$M$300,'연간_세부항목별지출'!$C168,'2월'!$R$34:$R$300)</f>
        <v>0</v>
      </c>
      <c r="F168" s="454">
        <f>SUMIF('3월'!$M$34:$M$300,'연간_세부항목별지출'!$C168,'3월'!$R$34:$R$300)</f>
        <v>0</v>
      </c>
      <c r="G168" s="454">
        <f>SUMIF('4월'!$M$34:$M$300,'연간_세부항목별지출'!$C168,'4월'!$R$34:$R$300)</f>
        <v>0</v>
      </c>
      <c r="H168" s="454">
        <f>SUMIF('5월'!$M$34:$M$300,'연간_세부항목별지출'!$C168,'5월'!$R$34:$R$300)</f>
        <v>0</v>
      </c>
      <c r="I168" s="454">
        <f>SUMIF('6월'!$M$34:$M$300,'연간_세부항목별지출'!$C168,'6월'!$R$34:$R$300)</f>
        <v>0</v>
      </c>
      <c r="J168" s="454">
        <f>SUMIF('7월'!$M$34:$M$300,'연간_세부항목별지출'!$C168,'7월'!$R$34:$R$300)</f>
        <v>0</v>
      </c>
      <c r="K168" s="454">
        <f>SUMIF('8월'!$M$34:$M$300,'연간_세부항목별지출'!$C168,'8월'!$R$34:$R$300)</f>
        <v>0</v>
      </c>
      <c r="L168" s="454">
        <f>SUMIF('9월'!$M$34:$M$300,'연간_세부항목별지출'!$C168,'9월'!$R$34:$R$300)</f>
        <v>0</v>
      </c>
      <c r="M168" s="454">
        <f>SUMIF('10월'!$M$34:$M$300,'연간_세부항목별지출'!$C168,'10월'!$R$34:$R$300)</f>
        <v>0</v>
      </c>
      <c r="N168" s="454">
        <f>SUMIF('11월'!$M$34:$M$300,'연간_세부항목별지출'!$C168,'11월'!$R$34:$R$300)</f>
        <v>0</v>
      </c>
      <c r="O168" s="454">
        <f>SUMIF('12월'!$M$34:$M$300,'연간_세부항목별지출'!$C168,'12월'!$R$34:$R$300)</f>
        <v>0</v>
      </c>
      <c r="P168" s="537">
        <f t="shared" si="3"/>
        <v>0</v>
      </c>
      <c r="Q168" s="537">
        <f t="shared" si="4"/>
        <v>0</v>
      </c>
      <c r="R168" s="554" t="str">
        <f t="shared" si="7"/>
        <v/>
      </c>
    </row>
    <row r="169" ht="18.0" customHeight="1">
      <c r="B169" s="559"/>
      <c r="C169" s="560" t="str">
        <f>IF('항목'!N16="","",'항목'!N16)</f>
        <v/>
      </c>
      <c r="D169" s="454">
        <f>SUMIF('1월'!$M$34:$M$300,'연간_세부항목별지출'!$C169,'1월'!$R$34:$R$300)</f>
        <v>0</v>
      </c>
      <c r="E169" s="454">
        <f>SUMIF('2월'!$M$34:$M$300,'연간_세부항목별지출'!$C169,'2월'!$R$34:$R$300)</f>
        <v>0</v>
      </c>
      <c r="F169" s="454">
        <f>SUMIF('3월'!$M$34:$M$300,'연간_세부항목별지출'!$C169,'3월'!$R$34:$R$300)</f>
        <v>0</v>
      </c>
      <c r="G169" s="454">
        <f>SUMIF('4월'!$M$34:$M$300,'연간_세부항목별지출'!$C169,'4월'!$R$34:$R$300)</f>
        <v>0</v>
      </c>
      <c r="H169" s="454">
        <f>SUMIF('5월'!$M$34:$M$300,'연간_세부항목별지출'!$C169,'5월'!$R$34:$R$300)</f>
        <v>0</v>
      </c>
      <c r="I169" s="454">
        <f>SUMIF('6월'!$M$34:$M$300,'연간_세부항목별지출'!$C169,'6월'!$R$34:$R$300)</f>
        <v>0</v>
      </c>
      <c r="J169" s="454">
        <f>SUMIF('7월'!$M$34:$M$300,'연간_세부항목별지출'!$C169,'7월'!$R$34:$R$300)</f>
        <v>0</v>
      </c>
      <c r="K169" s="454">
        <f>SUMIF('8월'!$M$34:$M$300,'연간_세부항목별지출'!$C169,'8월'!$R$34:$R$300)</f>
        <v>0</v>
      </c>
      <c r="L169" s="454">
        <f>SUMIF('9월'!$M$34:$M$300,'연간_세부항목별지출'!$C169,'9월'!$R$34:$R$300)</f>
        <v>0</v>
      </c>
      <c r="M169" s="454">
        <f>SUMIF('10월'!$M$34:$M$300,'연간_세부항목별지출'!$C169,'10월'!$R$34:$R$300)</f>
        <v>0</v>
      </c>
      <c r="N169" s="454">
        <f>SUMIF('11월'!$M$34:$M$300,'연간_세부항목별지출'!$C169,'11월'!$R$34:$R$300)</f>
        <v>0</v>
      </c>
      <c r="O169" s="454">
        <f>SUMIF('12월'!$M$34:$M$300,'연간_세부항목별지출'!$C169,'12월'!$R$34:$R$300)</f>
        <v>0</v>
      </c>
      <c r="P169" s="537">
        <f t="shared" si="3"/>
        <v>0</v>
      </c>
      <c r="Q169" s="537">
        <f t="shared" si="4"/>
        <v>0</v>
      </c>
      <c r="R169" s="554" t="str">
        <f t="shared" si="7"/>
        <v/>
      </c>
    </row>
    <row r="170" ht="18.0" customHeight="1">
      <c r="B170" s="559"/>
      <c r="C170" s="560" t="str">
        <f>IF('항목'!N17="","",'항목'!N17)</f>
        <v/>
      </c>
      <c r="D170" s="454">
        <f>SUMIF('1월'!$M$34:$M$300,'연간_세부항목별지출'!$C170,'1월'!$R$34:$R$300)</f>
        <v>0</v>
      </c>
      <c r="E170" s="454">
        <f>SUMIF('2월'!$M$34:$M$300,'연간_세부항목별지출'!$C170,'2월'!$R$34:$R$300)</f>
        <v>0</v>
      </c>
      <c r="F170" s="454">
        <f>SUMIF('3월'!$M$34:$M$300,'연간_세부항목별지출'!$C170,'3월'!$R$34:$R$300)</f>
        <v>0</v>
      </c>
      <c r="G170" s="454">
        <f>SUMIF('4월'!$M$34:$M$300,'연간_세부항목별지출'!$C170,'4월'!$R$34:$R$300)</f>
        <v>0</v>
      </c>
      <c r="H170" s="454">
        <f>SUMIF('5월'!$M$34:$M$300,'연간_세부항목별지출'!$C170,'5월'!$R$34:$R$300)</f>
        <v>0</v>
      </c>
      <c r="I170" s="454">
        <f>SUMIF('6월'!$M$34:$M$300,'연간_세부항목별지출'!$C170,'6월'!$R$34:$R$300)</f>
        <v>0</v>
      </c>
      <c r="J170" s="454">
        <f>SUMIF('7월'!$M$34:$M$300,'연간_세부항목별지출'!$C170,'7월'!$R$34:$R$300)</f>
        <v>0</v>
      </c>
      <c r="K170" s="454">
        <f>SUMIF('8월'!$M$34:$M$300,'연간_세부항목별지출'!$C170,'8월'!$R$34:$R$300)</f>
        <v>0</v>
      </c>
      <c r="L170" s="454">
        <f>SUMIF('9월'!$M$34:$M$300,'연간_세부항목별지출'!$C170,'9월'!$R$34:$R$300)</f>
        <v>0</v>
      </c>
      <c r="M170" s="454">
        <f>SUMIF('10월'!$M$34:$M$300,'연간_세부항목별지출'!$C170,'10월'!$R$34:$R$300)</f>
        <v>0</v>
      </c>
      <c r="N170" s="454">
        <f>SUMIF('11월'!$M$34:$M$300,'연간_세부항목별지출'!$C170,'11월'!$R$34:$R$300)</f>
        <v>0</v>
      </c>
      <c r="O170" s="454">
        <f>SUMIF('12월'!$M$34:$M$300,'연간_세부항목별지출'!$C170,'12월'!$R$34:$R$300)</f>
        <v>0</v>
      </c>
      <c r="P170" s="537">
        <f t="shared" si="3"/>
        <v>0</v>
      </c>
      <c r="Q170" s="537">
        <f t="shared" si="4"/>
        <v>0</v>
      </c>
      <c r="R170" s="554" t="str">
        <f t="shared" si="7"/>
        <v/>
      </c>
    </row>
    <row r="171" ht="18.0" customHeight="1">
      <c r="B171" s="571"/>
      <c r="C171" s="562" t="str">
        <f>IF('항목'!N18="","",'항목'!N18)</f>
        <v/>
      </c>
      <c r="D171" s="563">
        <f>SUMIF('1월'!$M$34:$M$300,'연간_세부항목별지출'!$C171,'1월'!$R$34:$R$300)</f>
        <v>0</v>
      </c>
      <c r="E171" s="563">
        <f>SUMIF('2월'!$M$34:$M$300,'연간_세부항목별지출'!$C171,'2월'!$R$34:$R$300)</f>
        <v>0</v>
      </c>
      <c r="F171" s="563">
        <f>SUMIF('3월'!$M$34:$M$300,'연간_세부항목별지출'!$C171,'3월'!$R$34:$R$300)</f>
        <v>0</v>
      </c>
      <c r="G171" s="563">
        <f>SUMIF('4월'!$M$34:$M$300,'연간_세부항목별지출'!$C171,'4월'!$R$34:$R$300)</f>
        <v>0</v>
      </c>
      <c r="H171" s="563">
        <f>SUMIF('5월'!$M$34:$M$300,'연간_세부항목별지출'!$C171,'5월'!$R$34:$R$300)</f>
        <v>0</v>
      </c>
      <c r="I171" s="563">
        <f>SUMIF('6월'!$M$34:$M$300,'연간_세부항목별지출'!$C171,'6월'!$R$34:$R$300)</f>
        <v>0</v>
      </c>
      <c r="J171" s="563">
        <f>SUMIF('7월'!$M$34:$M$300,'연간_세부항목별지출'!$C171,'7월'!$R$34:$R$300)</f>
        <v>0</v>
      </c>
      <c r="K171" s="563">
        <f>SUMIF('8월'!$M$34:$M$300,'연간_세부항목별지출'!$C171,'8월'!$R$34:$R$300)</f>
        <v>0</v>
      </c>
      <c r="L171" s="563">
        <f>SUMIF('9월'!$M$34:$M$300,'연간_세부항목별지출'!$C171,'9월'!$R$34:$R$300)</f>
        <v>0</v>
      </c>
      <c r="M171" s="563">
        <f>SUMIF('10월'!$M$34:$M$300,'연간_세부항목별지출'!$C171,'10월'!$R$34:$R$300)</f>
        <v>0</v>
      </c>
      <c r="N171" s="563">
        <f>SUMIF('11월'!$M$34:$M$300,'연간_세부항목별지출'!$C171,'11월'!$R$34:$R$300)</f>
        <v>0</v>
      </c>
      <c r="O171" s="563">
        <f>SUMIF('12월'!$M$34:$M$300,'연간_세부항목별지출'!$C171,'12월'!$R$34:$R$300)</f>
        <v>0</v>
      </c>
      <c r="P171" s="564">
        <f t="shared" si="3"/>
        <v>0</v>
      </c>
      <c r="Q171" s="564">
        <f t="shared" si="4"/>
        <v>0</v>
      </c>
      <c r="R171" s="565" t="str">
        <f t="shared" si="7"/>
        <v/>
      </c>
    </row>
    <row r="172" ht="18.0" customHeight="1">
      <c r="B172" s="566" t="str">
        <f>'항목'!O3</f>
        <v>용돈</v>
      </c>
      <c r="C172" s="568" t="str">
        <f>IF('항목'!O4="","",'항목'!O4)</f>
        <v>승재 용돈</v>
      </c>
      <c r="D172" s="567">
        <f>SUMIF('1월'!$M$34:$M$300,'연간_세부항목별지출'!$C172,'1월'!$R$34:$R$300)</f>
        <v>0</v>
      </c>
      <c r="E172" s="567">
        <f>SUMIF('2월'!$M$34:$M$300,'연간_세부항목별지출'!$C172,'2월'!$R$34:$R$300)</f>
        <v>0</v>
      </c>
      <c r="F172" s="567">
        <f>SUMIF('3월'!$M$34:$M$300,'연간_세부항목별지출'!$C172,'3월'!$R$34:$R$300)</f>
        <v>0</v>
      </c>
      <c r="G172" s="567">
        <f>SUMIF('4월'!$M$34:$M$300,'연간_세부항목별지출'!$C172,'4월'!$R$34:$R$300)</f>
        <v>0</v>
      </c>
      <c r="H172" s="567">
        <f>SUMIF('5월'!$M$34:$M$300,'연간_세부항목별지출'!$C172,'5월'!$R$34:$R$300)</f>
        <v>0</v>
      </c>
      <c r="I172" s="567">
        <f>SUMIF('6월'!$M$34:$M$300,'연간_세부항목별지출'!$C172,'6월'!$R$34:$R$300)</f>
        <v>0</v>
      </c>
      <c r="J172" s="567">
        <f>SUMIF('7월'!$M$34:$M$300,'연간_세부항목별지출'!$C172,'7월'!$R$34:$R$300)</f>
        <v>0</v>
      </c>
      <c r="K172" s="567">
        <f>SUMIF('8월'!$M$34:$M$300,'연간_세부항목별지출'!$C172,'8월'!$R$34:$R$300)</f>
        <v>0</v>
      </c>
      <c r="L172" s="567">
        <f>SUMIF('9월'!$M$34:$M$300,'연간_세부항목별지출'!$C172,'9월'!$R$34:$R$300)</f>
        <v>0</v>
      </c>
      <c r="M172" s="567">
        <f>SUMIF('10월'!$M$34:$M$300,'연간_세부항목별지출'!$C172,'10월'!$R$34:$R$300)</f>
        <v>0</v>
      </c>
      <c r="N172" s="567">
        <f>SUMIF('11월'!$M$34:$M$300,'연간_세부항목별지출'!$C172,'11월'!$R$34:$R$300)</f>
        <v>0</v>
      </c>
      <c r="O172" s="567">
        <f>SUMIF('12월'!$M$34:$M$300,'연간_세부항목별지출'!$C172,'12월'!$R$34:$R$300)</f>
        <v>0</v>
      </c>
      <c r="P172" s="569">
        <f t="shared" si="3"/>
        <v>0</v>
      </c>
      <c r="Q172" s="569">
        <f t="shared" si="4"/>
        <v>0</v>
      </c>
      <c r="R172" s="570" t="str">
        <f t="shared" si="7"/>
        <v/>
      </c>
    </row>
    <row r="173" ht="18.0" customHeight="1">
      <c r="B173" s="559"/>
      <c r="C173" s="558" t="str">
        <f>IF('항목'!O5="","",'항목'!O5)</f>
        <v>은지 용돈</v>
      </c>
      <c r="D173" s="454">
        <f>SUMIF('1월'!$M$34:$M$300,'연간_세부항목별지출'!$C173,'1월'!$R$34:$R$300)</f>
        <v>0</v>
      </c>
      <c r="E173" s="454">
        <f>SUMIF('2월'!$M$34:$M$300,'연간_세부항목별지출'!$C173,'2월'!$R$34:$R$300)</f>
        <v>0</v>
      </c>
      <c r="F173" s="454">
        <f>SUMIF('3월'!$M$34:$M$300,'연간_세부항목별지출'!$C173,'3월'!$R$34:$R$300)</f>
        <v>0</v>
      </c>
      <c r="G173" s="454">
        <f>SUMIF('4월'!$M$34:$M$300,'연간_세부항목별지출'!$C173,'4월'!$R$34:$R$300)</f>
        <v>0</v>
      </c>
      <c r="H173" s="454">
        <f>SUMIF('5월'!$M$34:$M$300,'연간_세부항목별지출'!$C173,'5월'!$R$34:$R$300)</f>
        <v>0</v>
      </c>
      <c r="I173" s="454">
        <f>SUMIF('6월'!$M$34:$M$300,'연간_세부항목별지출'!$C173,'6월'!$R$34:$R$300)</f>
        <v>0</v>
      </c>
      <c r="J173" s="454">
        <f>SUMIF('7월'!$M$34:$M$300,'연간_세부항목별지출'!$C173,'7월'!$R$34:$R$300)</f>
        <v>0</v>
      </c>
      <c r="K173" s="454">
        <f>SUMIF('8월'!$M$34:$M$300,'연간_세부항목별지출'!$C173,'8월'!$R$34:$R$300)</f>
        <v>0</v>
      </c>
      <c r="L173" s="454">
        <f>SUMIF('9월'!$M$34:$M$300,'연간_세부항목별지출'!$C173,'9월'!$R$34:$R$300)</f>
        <v>0</v>
      </c>
      <c r="M173" s="454">
        <f>SUMIF('10월'!$M$34:$M$300,'연간_세부항목별지출'!$C173,'10월'!$R$34:$R$300)</f>
        <v>0</v>
      </c>
      <c r="N173" s="454">
        <f>SUMIF('11월'!$M$34:$M$300,'연간_세부항목별지출'!$C173,'11월'!$R$34:$R$300)</f>
        <v>0</v>
      </c>
      <c r="O173" s="454">
        <f>SUMIF('12월'!$M$34:$M$300,'연간_세부항목별지출'!$C173,'12월'!$R$34:$R$300)</f>
        <v>0</v>
      </c>
      <c r="P173" s="537">
        <f t="shared" si="3"/>
        <v>0</v>
      </c>
      <c r="Q173" s="537">
        <f t="shared" si="4"/>
        <v>0</v>
      </c>
      <c r="R173" s="554" t="str">
        <f t="shared" si="7"/>
        <v/>
      </c>
    </row>
    <row r="174" ht="18.0" customHeight="1">
      <c r="B174" s="559"/>
      <c r="C174" s="558" t="str">
        <f>IF('항목'!O6="","",'항목'!O6)</f>
        <v/>
      </c>
      <c r="D174" s="454">
        <f>SUMIF('1월'!$M$34:$M$300,'연간_세부항목별지출'!$C174,'1월'!$R$34:$R$300)</f>
        <v>0</v>
      </c>
      <c r="E174" s="454">
        <f>SUMIF('2월'!$M$34:$M$300,'연간_세부항목별지출'!$C174,'2월'!$R$34:$R$300)</f>
        <v>0</v>
      </c>
      <c r="F174" s="454">
        <f>SUMIF('3월'!$M$34:$M$300,'연간_세부항목별지출'!$C174,'3월'!$R$34:$R$300)</f>
        <v>0</v>
      </c>
      <c r="G174" s="454">
        <f>SUMIF('4월'!$M$34:$M$300,'연간_세부항목별지출'!$C174,'4월'!$R$34:$R$300)</f>
        <v>0</v>
      </c>
      <c r="H174" s="454">
        <f>SUMIF('5월'!$M$34:$M$300,'연간_세부항목별지출'!$C174,'5월'!$R$34:$R$300)</f>
        <v>0</v>
      </c>
      <c r="I174" s="454">
        <f>SUMIF('6월'!$M$34:$M$300,'연간_세부항목별지출'!$C174,'6월'!$R$34:$R$300)</f>
        <v>0</v>
      </c>
      <c r="J174" s="454">
        <f>SUMIF('7월'!$M$34:$M$300,'연간_세부항목별지출'!$C174,'7월'!$R$34:$R$300)</f>
        <v>0</v>
      </c>
      <c r="K174" s="454">
        <f>SUMIF('8월'!$M$34:$M$300,'연간_세부항목별지출'!$C174,'8월'!$R$34:$R$300)</f>
        <v>0</v>
      </c>
      <c r="L174" s="454">
        <f>SUMIF('9월'!$M$34:$M$300,'연간_세부항목별지출'!$C174,'9월'!$R$34:$R$300)</f>
        <v>0</v>
      </c>
      <c r="M174" s="454">
        <f>SUMIF('10월'!$M$34:$M$300,'연간_세부항목별지출'!$C174,'10월'!$R$34:$R$300)</f>
        <v>0</v>
      </c>
      <c r="N174" s="454">
        <f>SUMIF('11월'!$M$34:$M$300,'연간_세부항목별지출'!$C174,'11월'!$R$34:$R$300)</f>
        <v>0</v>
      </c>
      <c r="O174" s="454">
        <f>SUMIF('12월'!$M$34:$M$300,'연간_세부항목별지출'!$C174,'12월'!$R$34:$R$300)</f>
        <v>0</v>
      </c>
      <c r="P174" s="537">
        <f t="shared" si="3"/>
        <v>0</v>
      </c>
      <c r="Q174" s="537">
        <f t="shared" si="4"/>
        <v>0</v>
      </c>
      <c r="R174" s="554" t="str">
        <f t="shared" si="7"/>
        <v/>
      </c>
    </row>
    <row r="175" ht="18.0" customHeight="1">
      <c r="B175" s="559"/>
      <c r="C175" s="558" t="str">
        <f>IF('항목'!O7="","",'항목'!O7)</f>
        <v/>
      </c>
      <c r="D175" s="454">
        <f>SUMIF('1월'!$M$34:$M$300,'연간_세부항목별지출'!$C175,'1월'!$R$34:$R$300)</f>
        <v>0</v>
      </c>
      <c r="E175" s="454">
        <f>SUMIF('2월'!$M$34:$M$300,'연간_세부항목별지출'!$C175,'2월'!$R$34:$R$300)</f>
        <v>0</v>
      </c>
      <c r="F175" s="454">
        <f>SUMIF('3월'!$M$34:$M$300,'연간_세부항목별지출'!$C175,'3월'!$R$34:$R$300)</f>
        <v>0</v>
      </c>
      <c r="G175" s="454">
        <f>SUMIF('4월'!$M$34:$M$300,'연간_세부항목별지출'!$C175,'4월'!$R$34:$R$300)</f>
        <v>0</v>
      </c>
      <c r="H175" s="454">
        <f>SUMIF('5월'!$M$34:$M$300,'연간_세부항목별지출'!$C175,'5월'!$R$34:$R$300)</f>
        <v>0</v>
      </c>
      <c r="I175" s="454">
        <f>SUMIF('6월'!$M$34:$M$300,'연간_세부항목별지출'!$C175,'6월'!$R$34:$R$300)</f>
        <v>0</v>
      </c>
      <c r="J175" s="454">
        <f>SUMIF('7월'!$M$34:$M$300,'연간_세부항목별지출'!$C175,'7월'!$R$34:$R$300)</f>
        <v>0</v>
      </c>
      <c r="K175" s="454">
        <f>SUMIF('8월'!$M$34:$M$300,'연간_세부항목별지출'!$C175,'8월'!$R$34:$R$300)</f>
        <v>0</v>
      </c>
      <c r="L175" s="454">
        <f>SUMIF('9월'!$M$34:$M$300,'연간_세부항목별지출'!$C175,'9월'!$R$34:$R$300)</f>
        <v>0</v>
      </c>
      <c r="M175" s="454">
        <f>SUMIF('10월'!$M$34:$M$300,'연간_세부항목별지출'!$C175,'10월'!$R$34:$R$300)</f>
        <v>0</v>
      </c>
      <c r="N175" s="454">
        <f>SUMIF('11월'!$M$34:$M$300,'연간_세부항목별지출'!$C175,'11월'!$R$34:$R$300)</f>
        <v>0</v>
      </c>
      <c r="O175" s="454">
        <f>SUMIF('12월'!$M$34:$M$300,'연간_세부항목별지출'!$C175,'12월'!$R$34:$R$300)</f>
        <v>0</v>
      </c>
      <c r="P175" s="537">
        <f t="shared" si="3"/>
        <v>0</v>
      </c>
      <c r="Q175" s="537">
        <f t="shared" si="4"/>
        <v>0</v>
      </c>
      <c r="R175" s="554" t="str">
        <f t="shared" si="7"/>
        <v/>
      </c>
    </row>
    <row r="176" ht="18.0" customHeight="1">
      <c r="B176" s="559"/>
      <c r="C176" s="558" t="str">
        <f>IF('항목'!O8="","",'항목'!O8)</f>
        <v/>
      </c>
      <c r="D176" s="454">
        <f>SUMIF('1월'!$M$34:$M$300,'연간_세부항목별지출'!$C176,'1월'!$R$34:$R$300)</f>
        <v>0</v>
      </c>
      <c r="E176" s="454">
        <f>SUMIF('2월'!$M$34:$M$300,'연간_세부항목별지출'!$C176,'2월'!$R$34:$R$300)</f>
        <v>0</v>
      </c>
      <c r="F176" s="454">
        <f>SUMIF('3월'!$M$34:$M$300,'연간_세부항목별지출'!$C176,'3월'!$R$34:$R$300)</f>
        <v>0</v>
      </c>
      <c r="G176" s="454">
        <f>SUMIF('4월'!$M$34:$M$300,'연간_세부항목별지출'!$C176,'4월'!$R$34:$R$300)</f>
        <v>0</v>
      </c>
      <c r="H176" s="454">
        <f>SUMIF('5월'!$M$34:$M$300,'연간_세부항목별지출'!$C176,'5월'!$R$34:$R$300)</f>
        <v>0</v>
      </c>
      <c r="I176" s="454">
        <f>SUMIF('6월'!$M$34:$M$300,'연간_세부항목별지출'!$C176,'6월'!$R$34:$R$300)</f>
        <v>0</v>
      </c>
      <c r="J176" s="454">
        <f>SUMIF('7월'!$M$34:$M$300,'연간_세부항목별지출'!$C176,'7월'!$R$34:$R$300)</f>
        <v>0</v>
      </c>
      <c r="K176" s="454">
        <f>SUMIF('8월'!$M$34:$M$300,'연간_세부항목별지출'!$C176,'8월'!$R$34:$R$300)</f>
        <v>0</v>
      </c>
      <c r="L176" s="454">
        <f>SUMIF('9월'!$M$34:$M$300,'연간_세부항목별지출'!$C176,'9월'!$R$34:$R$300)</f>
        <v>0</v>
      </c>
      <c r="M176" s="454">
        <f>SUMIF('10월'!$M$34:$M$300,'연간_세부항목별지출'!$C176,'10월'!$R$34:$R$300)</f>
        <v>0</v>
      </c>
      <c r="N176" s="454">
        <f>SUMIF('11월'!$M$34:$M$300,'연간_세부항목별지출'!$C176,'11월'!$R$34:$R$300)</f>
        <v>0</v>
      </c>
      <c r="O176" s="454">
        <f>SUMIF('12월'!$M$34:$M$300,'연간_세부항목별지출'!$C176,'12월'!$R$34:$R$300)</f>
        <v>0</v>
      </c>
      <c r="P176" s="537">
        <f t="shared" si="3"/>
        <v>0</v>
      </c>
      <c r="Q176" s="537">
        <f t="shared" si="4"/>
        <v>0</v>
      </c>
      <c r="R176" s="554" t="str">
        <f t="shared" si="7"/>
        <v/>
      </c>
    </row>
    <row r="177" ht="18.0" customHeight="1">
      <c r="B177" s="559"/>
      <c r="C177" s="558" t="str">
        <f>IF('항목'!O9="","",'항목'!O9)</f>
        <v/>
      </c>
      <c r="D177" s="454">
        <f>SUMIF('1월'!$M$34:$M$300,'연간_세부항목별지출'!$C177,'1월'!$R$34:$R$300)</f>
        <v>0</v>
      </c>
      <c r="E177" s="454">
        <f>SUMIF('2월'!$M$34:$M$300,'연간_세부항목별지출'!$C177,'2월'!$R$34:$R$300)</f>
        <v>0</v>
      </c>
      <c r="F177" s="454">
        <f>SUMIF('3월'!$M$34:$M$300,'연간_세부항목별지출'!$C177,'3월'!$R$34:$R$300)</f>
        <v>0</v>
      </c>
      <c r="G177" s="454">
        <f>SUMIF('4월'!$M$34:$M$300,'연간_세부항목별지출'!$C177,'4월'!$R$34:$R$300)</f>
        <v>0</v>
      </c>
      <c r="H177" s="454">
        <f>SUMIF('5월'!$M$34:$M$300,'연간_세부항목별지출'!$C177,'5월'!$R$34:$R$300)</f>
        <v>0</v>
      </c>
      <c r="I177" s="454">
        <f>SUMIF('6월'!$M$34:$M$300,'연간_세부항목별지출'!$C177,'6월'!$R$34:$R$300)</f>
        <v>0</v>
      </c>
      <c r="J177" s="454">
        <f>SUMIF('7월'!$M$34:$M$300,'연간_세부항목별지출'!$C177,'7월'!$R$34:$R$300)</f>
        <v>0</v>
      </c>
      <c r="K177" s="454">
        <f>SUMIF('8월'!$M$34:$M$300,'연간_세부항목별지출'!$C177,'8월'!$R$34:$R$300)</f>
        <v>0</v>
      </c>
      <c r="L177" s="454">
        <f>SUMIF('9월'!$M$34:$M$300,'연간_세부항목별지출'!$C177,'9월'!$R$34:$R$300)</f>
        <v>0</v>
      </c>
      <c r="M177" s="454">
        <f>SUMIF('10월'!$M$34:$M$300,'연간_세부항목별지출'!$C177,'10월'!$R$34:$R$300)</f>
        <v>0</v>
      </c>
      <c r="N177" s="454">
        <f>SUMIF('11월'!$M$34:$M$300,'연간_세부항목별지출'!$C177,'11월'!$R$34:$R$300)</f>
        <v>0</v>
      </c>
      <c r="O177" s="454">
        <f>SUMIF('12월'!$M$34:$M$300,'연간_세부항목별지출'!$C177,'12월'!$R$34:$R$300)</f>
        <v>0</v>
      </c>
      <c r="P177" s="537">
        <f t="shared" si="3"/>
        <v>0</v>
      </c>
      <c r="Q177" s="537">
        <f t="shared" si="4"/>
        <v>0</v>
      </c>
      <c r="R177" s="554" t="str">
        <f t="shared" si="7"/>
        <v/>
      </c>
    </row>
    <row r="178" ht="18.0" customHeight="1">
      <c r="B178" s="559"/>
      <c r="C178" s="558" t="str">
        <f>IF('항목'!O10="","",'항목'!O10)</f>
        <v/>
      </c>
      <c r="D178" s="454">
        <f>SUMIF('1월'!$M$34:$M$300,'연간_세부항목별지출'!$C178,'1월'!$R$34:$R$300)</f>
        <v>0</v>
      </c>
      <c r="E178" s="454">
        <f>SUMIF('2월'!$M$34:$M$300,'연간_세부항목별지출'!$C178,'2월'!$R$34:$R$300)</f>
        <v>0</v>
      </c>
      <c r="F178" s="454">
        <f>SUMIF('3월'!$M$34:$M$300,'연간_세부항목별지출'!$C178,'3월'!$R$34:$R$300)</f>
        <v>0</v>
      </c>
      <c r="G178" s="454">
        <f>SUMIF('4월'!$M$34:$M$300,'연간_세부항목별지출'!$C178,'4월'!$R$34:$R$300)</f>
        <v>0</v>
      </c>
      <c r="H178" s="454">
        <f>SUMIF('5월'!$M$34:$M$300,'연간_세부항목별지출'!$C178,'5월'!$R$34:$R$300)</f>
        <v>0</v>
      </c>
      <c r="I178" s="454">
        <f>SUMIF('6월'!$M$34:$M$300,'연간_세부항목별지출'!$C178,'6월'!$R$34:$R$300)</f>
        <v>0</v>
      </c>
      <c r="J178" s="454">
        <f>SUMIF('7월'!$M$34:$M$300,'연간_세부항목별지출'!$C178,'7월'!$R$34:$R$300)</f>
        <v>0</v>
      </c>
      <c r="K178" s="454">
        <f>SUMIF('8월'!$M$34:$M$300,'연간_세부항목별지출'!$C178,'8월'!$R$34:$R$300)</f>
        <v>0</v>
      </c>
      <c r="L178" s="454">
        <f>SUMIF('9월'!$M$34:$M$300,'연간_세부항목별지출'!$C178,'9월'!$R$34:$R$300)</f>
        <v>0</v>
      </c>
      <c r="M178" s="454">
        <f>SUMIF('10월'!$M$34:$M$300,'연간_세부항목별지출'!$C178,'10월'!$R$34:$R$300)</f>
        <v>0</v>
      </c>
      <c r="N178" s="454">
        <f>SUMIF('11월'!$M$34:$M$300,'연간_세부항목별지출'!$C178,'11월'!$R$34:$R$300)</f>
        <v>0</v>
      </c>
      <c r="O178" s="454">
        <f>SUMIF('12월'!$M$34:$M$300,'연간_세부항목별지출'!$C178,'12월'!$R$34:$R$300)</f>
        <v>0</v>
      </c>
      <c r="P178" s="537">
        <f t="shared" si="3"/>
        <v>0</v>
      </c>
      <c r="Q178" s="537">
        <f t="shared" si="4"/>
        <v>0</v>
      </c>
      <c r="R178" s="554" t="str">
        <f t="shared" si="7"/>
        <v/>
      </c>
    </row>
    <row r="179" ht="18.0" customHeight="1">
      <c r="B179" s="559"/>
      <c r="C179" s="558" t="str">
        <f>IF('항목'!O11="","",'항목'!O11)</f>
        <v/>
      </c>
      <c r="D179" s="454">
        <f>SUMIF('1월'!$M$34:$M$300,'연간_세부항목별지출'!$C179,'1월'!$R$34:$R$300)</f>
        <v>0</v>
      </c>
      <c r="E179" s="454">
        <f>SUMIF('2월'!$M$34:$M$300,'연간_세부항목별지출'!$C179,'2월'!$R$34:$R$300)</f>
        <v>0</v>
      </c>
      <c r="F179" s="454">
        <f>SUMIF('3월'!$M$34:$M$300,'연간_세부항목별지출'!$C179,'3월'!$R$34:$R$300)</f>
        <v>0</v>
      </c>
      <c r="G179" s="454">
        <f>SUMIF('4월'!$M$34:$M$300,'연간_세부항목별지출'!$C179,'4월'!$R$34:$R$300)</f>
        <v>0</v>
      </c>
      <c r="H179" s="454">
        <f>SUMIF('5월'!$M$34:$M$300,'연간_세부항목별지출'!$C179,'5월'!$R$34:$R$300)</f>
        <v>0</v>
      </c>
      <c r="I179" s="454">
        <f>SUMIF('6월'!$M$34:$M$300,'연간_세부항목별지출'!$C179,'6월'!$R$34:$R$300)</f>
        <v>0</v>
      </c>
      <c r="J179" s="454">
        <f>SUMIF('7월'!$M$34:$M$300,'연간_세부항목별지출'!$C179,'7월'!$R$34:$R$300)</f>
        <v>0</v>
      </c>
      <c r="K179" s="454">
        <f>SUMIF('8월'!$M$34:$M$300,'연간_세부항목별지출'!$C179,'8월'!$R$34:$R$300)</f>
        <v>0</v>
      </c>
      <c r="L179" s="454">
        <f>SUMIF('9월'!$M$34:$M$300,'연간_세부항목별지출'!$C179,'9월'!$R$34:$R$300)</f>
        <v>0</v>
      </c>
      <c r="M179" s="454">
        <f>SUMIF('10월'!$M$34:$M$300,'연간_세부항목별지출'!$C179,'10월'!$R$34:$R$300)</f>
        <v>0</v>
      </c>
      <c r="N179" s="454">
        <f>SUMIF('11월'!$M$34:$M$300,'연간_세부항목별지출'!$C179,'11월'!$R$34:$R$300)</f>
        <v>0</v>
      </c>
      <c r="O179" s="454">
        <f>SUMIF('12월'!$M$34:$M$300,'연간_세부항목별지출'!$C179,'12월'!$R$34:$R$300)</f>
        <v>0</v>
      </c>
      <c r="P179" s="537">
        <f t="shared" si="3"/>
        <v>0</v>
      </c>
      <c r="Q179" s="537">
        <f t="shared" si="4"/>
        <v>0</v>
      </c>
      <c r="R179" s="554" t="str">
        <f t="shared" si="7"/>
        <v/>
      </c>
    </row>
    <row r="180" ht="18.0" customHeight="1">
      <c r="B180" s="559"/>
      <c r="C180" s="558" t="str">
        <f>IF('항목'!O12="","",'항목'!O12)</f>
        <v/>
      </c>
      <c r="D180" s="454">
        <f>SUMIF('1월'!$M$34:$M$300,'연간_세부항목별지출'!$C180,'1월'!$R$34:$R$300)</f>
        <v>0</v>
      </c>
      <c r="E180" s="454">
        <f>SUMIF('2월'!$M$34:$M$300,'연간_세부항목별지출'!$C180,'2월'!$R$34:$R$300)</f>
        <v>0</v>
      </c>
      <c r="F180" s="454">
        <f>SUMIF('3월'!$M$34:$M$300,'연간_세부항목별지출'!$C180,'3월'!$R$34:$R$300)</f>
        <v>0</v>
      </c>
      <c r="G180" s="454">
        <f>SUMIF('4월'!$M$34:$M$300,'연간_세부항목별지출'!$C180,'4월'!$R$34:$R$300)</f>
        <v>0</v>
      </c>
      <c r="H180" s="454">
        <f>SUMIF('5월'!$M$34:$M$300,'연간_세부항목별지출'!$C180,'5월'!$R$34:$R$300)</f>
        <v>0</v>
      </c>
      <c r="I180" s="454">
        <f>SUMIF('6월'!$M$34:$M$300,'연간_세부항목별지출'!$C180,'6월'!$R$34:$R$300)</f>
        <v>0</v>
      </c>
      <c r="J180" s="454">
        <f>SUMIF('7월'!$M$34:$M$300,'연간_세부항목별지출'!$C180,'7월'!$R$34:$R$300)</f>
        <v>0</v>
      </c>
      <c r="K180" s="454">
        <f>SUMIF('8월'!$M$34:$M$300,'연간_세부항목별지출'!$C180,'8월'!$R$34:$R$300)</f>
        <v>0</v>
      </c>
      <c r="L180" s="454">
        <f>SUMIF('9월'!$M$34:$M$300,'연간_세부항목별지출'!$C180,'9월'!$R$34:$R$300)</f>
        <v>0</v>
      </c>
      <c r="M180" s="454">
        <f>SUMIF('10월'!$M$34:$M$300,'연간_세부항목별지출'!$C180,'10월'!$R$34:$R$300)</f>
        <v>0</v>
      </c>
      <c r="N180" s="454">
        <f>SUMIF('11월'!$M$34:$M$300,'연간_세부항목별지출'!$C180,'11월'!$R$34:$R$300)</f>
        <v>0</v>
      </c>
      <c r="O180" s="454">
        <f>SUMIF('12월'!$M$34:$M$300,'연간_세부항목별지출'!$C180,'12월'!$R$34:$R$300)</f>
        <v>0</v>
      </c>
      <c r="P180" s="537">
        <f t="shared" si="3"/>
        <v>0</v>
      </c>
      <c r="Q180" s="537">
        <f t="shared" si="4"/>
        <v>0</v>
      </c>
      <c r="R180" s="554" t="str">
        <f t="shared" si="7"/>
        <v/>
      </c>
    </row>
    <row r="181" ht="18.0" customHeight="1">
      <c r="B181" s="559"/>
      <c r="C181" s="558" t="str">
        <f>IF('항목'!O13="","",'항목'!O13)</f>
        <v/>
      </c>
      <c r="D181" s="454">
        <f>SUMIF('1월'!$M$34:$M$300,'연간_세부항목별지출'!$C181,'1월'!$R$34:$R$300)</f>
        <v>0</v>
      </c>
      <c r="E181" s="454">
        <f>SUMIF('2월'!$M$34:$M$300,'연간_세부항목별지출'!$C181,'2월'!$R$34:$R$300)</f>
        <v>0</v>
      </c>
      <c r="F181" s="454">
        <f>SUMIF('3월'!$M$34:$M$300,'연간_세부항목별지출'!$C181,'3월'!$R$34:$R$300)</f>
        <v>0</v>
      </c>
      <c r="G181" s="454">
        <f>SUMIF('4월'!$M$34:$M$300,'연간_세부항목별지출'!$C181,'4월'!$R$34:$R$300)</f>
        <v>0</v>
      </c>
      <c r="H181" s="454">
        <f>SUMIF('5월'!$M$34:$M$300,'연간_세부항목별지출'!$C181,'5월'!$R$34:$R$300)</f>
        <v>0</v>
      </c>
      <c r="I181" s="454">
        <f>SUMIF('6월'!$M$34:$M$300,'연간_세부항목별지출'!$C181,'6월'!$R$34:$R$300)</f>
        <v>0</v>
      </c>
      <c r="J181" s="454">
        <f>SUMIF('7월'!$M$34:$M$300,'연간_세부항목별지출'!$C181,'7월'!$R$34:$R$300)</f>
        <v>0</v>
      </c>
      <c r="K181" s="454">
        <f>SUMIF('8월'!$M$34:$M$300,'연간_세부항목별지출'!$C181,'8월'!$R$34:$R$300)</f>
        <v>0</v>
      </c>
      <c r="L181" s="454">
        <f>SUMIF('9월'!$M$34:$M$300,'연간_세부항목별지출'!$C181,'9월'!$R$34:$R$300)</f>
        <v>0</v>
      </c>
      <c r="M181" s="454">
        <f>SUMIF('10월'!$M$34:$M$300,'연간_세부항목별지출'!$C181,'10월'!$R$34:$R$300)</f>
        <v>0</v>
      </c>
      <c r="N181" s="454">
        <f>SUMIF('11월'!$M$34:$M$300,'연간_세부항목별지출'!$C181,'11월'!$R$34:$R$300)</f>
        <v>0</v>
      </c>
      <c r="O181" s="454">
        <f>SUMIF('12월'!$M$34:$M$300,'연간_세부항목별지출'!$C181,'12월'!$R$34:$R$300)</f>
        <v>0</v>
      </c>
      <c r="P181" s="537">
        <f t="shared" si="3"/>
        <v>0</v>
      </c>
      <c r="Q181" s="537">
        <f t="shared" si="4"/>
        <v>0</v>
      </c>
      <c r="R181" s="554" t="str">
        <f t="shared" si="7"/>
        <v/>
      </c>
    </row>
    <row r="182" ht="18.0" customHeight="1">
      <c r="B182" s="559"/>
      <c r="C182" s="558" t="str">
        <f>IF('항목'!O14="","",'항목'!O14)</f>
        <v/>
      </c>
      <c r="D182" s="454">
        <f>SUMIF('1월'!$M$34:$M$300,'연간_세부항목별지출'!$C182,'1월'!$R$34:$R$300)</f>
        <v>0</v>
      </c>
      <c r="E182" s="454">
        <f>SUMIF('2월'!$M$34:$M$300,'연간_세부항목별지출'!$C182,'2월'!$R$34:$R$300)</f>
        <v>0</v>
      </c>
      <c r="F182" s="454">
        <f>SUMIF('3월'!$M$34:$M$300,'연간_세부항목별지출'!$C182,'3월'!$R$34:$R$300)</f>
        <v>0</v>
      </c>
      <c r="G182" s="454">
        <f>SUMIF('4월'!$M$34:$M$300,'연간_세부항목별지출'!$C182,'4월'!$R$34:$R$300)</f>
        <v>0</v>
      </c>
      <c r="H182" s="454">
        <f>SUMIF('5월'!$M$34:$M$300,'연간_세부항목별지출'!$C182,'5월'!$R$34:$R$300)</f>
        <v>0</v>
      </c>
      <c r="I182" s="454">
        <f>SUMIF('6월'!$M$34:$M$300,'연간_세부항목별지출'!$C182,'6월'!$R$34:$R$300)</f>
        <v>0</v>
      </c>
      <c r="J182" s="454">
        <f>SUMIF('7월'!$M$34:$M$300,'연간_세부항목별지출'!$C182,'7월'!$R$34:$R$300)</f>
        <v>0</v>
      </c>
      <c r="K182" s="454">
        <f>SUMIF('8월'!$M$34:$M$300,'연간_세부항목별지출'!$C182,'8월'!$R$34:$R$300)</f>
        <v>0</v>
      </c>
      <c r="L182" s="454">
        <f>SUMIF('9월'!$M$34:$M$300,'연간_세부항목별지출'!$C182,'9월'!$R$34:$R$300)</f>
        <v>0</v>
      </c>
      <c r="M182" s="454">
        <f>SUMIF('10월'!$M$34:$M$300,'연간_세부항목별지출'!$C182,'10월'!$R$34:$R$300)</f>
        <v>0</v>
      </c>
      <c r="N182" s="454">
        <f>SUMIF('11월'!$M$34:$M$300,'연간_세부항목별지출'!$C182,'11월'!$R$34:$R$300)</f>
        <v>0</v>
      </c>
      <c r="O182" s="454">
        <f>SUMIF('12월'!$M$34:$M$300,'연간_세부항목별지출'!$C182,'12월'!$R$34:$R$300)</f>
        <v>0</v>
      </c>
      <c r="P182" s="537">
        <f t="shared" si="3"/>
        <v>0</v>
      </c>
      <c r="Q182" s="537">
        <f t="shared" si="4"/>
        <v>0</v>
      </c>
      <c r="R182" s="554" t="str">
        <f t="shared" si="7"/>
        <v/>
      </c>
    </row>
    <row r="183" ht="18.0" customHeight="1">
      <c r="B183" s="559"/>
      <c r="C183" s="558" t="str">
        <f>IF('항목'!O15="","",'항목'!O15)</f>
        <v/>
      </c>
      <c r="D183" s="454">
        <f>SUMIF('1월'!$M$34:$M$300,'연간_세부항목별지출'!$C183,'1월'!$R$34:$R$300)</f>
        <v>0</v>
      </c>
      <c r="E183" s="454">
        <f>SUMIF('2월'!$M$34:$M$300,'연간_세부항목별지출'!$C183,'2월'!$R$34:$R$300)</f>
        <v>0</v>
      </c>
      <c r="F183" s="454">
        <f>SUMIF('3월'!$M$34:$M$300,'연간_세부항목별지출'!$C183,'3월'!$R$34:$R$300)</f>
        <v>0</v>
      </c>
      <c r="G183" s="454">
        <f>SUMIF('4월'!$M$34:$M$300,'연간_세부항목별지출'!$C183,'4월'!$R$34:$R$300)</f>
        <v>0</v>
      </c>
      <c r="H183" s="454">
        <f>SUMIF('5월'!$M$34:$M$300,'연간_세부항목별지출'!$C183,'5월'!$R$34:$R$300)</f>
        <v>0</v>
      </c>
      <c r="I183" s="454">
        <f>SUMIF('6월'!$M$34:$M$300,'연간_세부항목별지출'!$C183,'6월'!$R$34:$R$300)</f>
        <v>0</v>
      </c>
      <c r="J183" s="454">
        <f>SUMIF('7월'!$M$34:$M$300,'연간_세부항목별지출'!$C183,'7월'!$R$34:$R$300)</f>
        <v>0</v>
      </c>
      <c r="K183" s="454">
        <f>SUMIF('8월'!$M$34:$M$300,'연간_세부항목별지출'!$C183,'8월'!$R$34:$R$300)</f>
        <v>0</v>
      </c>
      <c r="L183" s="454">
        <f>SUMIF('9월'!$M$34:$M$300,'연간_세부항목별지출'!$C183,'9월'!$R$34:$R$300)</f>
        <v>0</v>
      </c>
      <c r="M183" s="454">
        <f>SUMIF('10월'!$M$34:$M$300,'연간_세부항목별지출'!$C183,'10월'!$R$34:$R$300)</f>
        <v>0</v>
      </c>
      <c r="N183" s="454">
        <f>SUMIF('11월'!$M$34:$M$300,'연간_세부항목별지출'!$C183,'11월'!$R$34:$R$300)</f>
        <v>0</v>
      </c>
      <c r="O183" s="454">
        <f>SUMIF('12월'!$M$34:$M$300,'연간_세부항목별지출'!$C183,'12월'!$R$34:$R$300)</f>
        <v>0</v>
      </c>
      <c r="P183" s="537">
        <f t="shared" si="3"/>
        <v>0</v>
      </c>
      <c r="Q183" s="537">
        <f t="shared" si="4"/>
        <v>0</v>
      </c>
      <c r="R183" s="554" t="str">
        <f t="shared" si="7"/>
        <v/>
      </c>
    </row>
    <row r="184" ht="18.0" customHeight="1">
      <c r="B184" s="559"/>
      <c r="C184" s="558" t="str">
        <f>IF('항목'!O16="","",'항목'!O16)</f>
        <v/>
      </c>
      <c r="D184" s="454">
        <f>SUMIF('1월'!$M$34:$M$300,'연간_세부항목별지출'!$C184,'1월'!$R$34:$R$300)</f>
        <v>0</v>
      </c>
      <c r="E184" s="454">
        <f>SUMIF('2월'!$M$34:$M$300,'연간_세부항목별지출'!$C184,'2월'!$R$34:$R$300)</f>
        <v>0</v>
      </c>
      <c r="F184" s="454">
        <f>SUMIF('3월'!$M$34:$M$300,'연간_세부항목별지출'!$C184,'3월'!$R$34:$R$300)</f>
        <v>0</v>
      </c>
      <c r="G184" s="454">
        <f>SUMIF('4월'!$M$34:$M$300,'연간_세부항목별지출'!$C184,'4월'!$R$34:$R$300)</f>
        <v>0</v>
      </c>
      <c r="H184" s="454">
        <f>SUMIF('5월'!$M$34:$M$300,'연간_세부항목별지출'!$C184,'5월'!$R$34:$R$300)</f>
        <v>0</v>
      </c>
      <c r="I184" s="454">
        <f>SUMIF('6월'!$M$34:$M$300,'연간_세부항목별지출'!$C184,'6월'!$R$34:$R$300)</f>
        <v>0</v>
      </c>
      <c r="J184" s="454">
        <f>SUMIF('7월'!$M$34:$M$300,'연간_세부항목별지출'!$C184,'7월'!$R$34:$R$300)</f>
        <v>0</v>
      </c>
      <c r="K184" s="454">
        <f>SUMIF('8월'!$M$34:$M$300,'연간_세부항목별지출'!$C184,'8월'!$R$34:$R$300)</f>
        <v>0</v>
      </c>
      <c r="L184" s="454">
        <f>SUMIF('9월'!$M$34:$M$300,'연간_세부항목별지출'!$C184,'9월'!$R$34:$R$300)</f>
        <v>0</v>
      </c>
      <c r="M184" s="454">
        <f>SUMIF('10월'!$M$34:$M$300,'연간_세부항목별지출'!$C184,'10월'!$R$34:$R$300)</f>
        <v>0</v>
      </c>
      <c r="N184" s="454">
        <f>SUMIF('11월'!$M$34:$M$300,'연간_세부항목별지출'!$C184,'11월'!$R$34:$R$300)</f>
        <v>0</v>
      </c>
      <c r="O184" s="454">
        <f>SUMIF('12월'!$M$34:$M$300,'연간_세부항목별지출'!$C184,'12월'!$R$34:$R$300)</f>
        <v>0</v>
      </c>
      <c r="P184" s="537">
        <f t="shared" si="3"/>
        <v>0</v>
      </c>
      <c r="Q184" s="537">
        <f t="shared" si="4"/>
        <v>0</v>
      </c>
      <c r="R184" s="554" t="str">
        <f t="shared" si="7"/>
        <v/>
      </c>
    </row>
    <row r="185" ht="18.0" customHeight="1">
      <c r="B185" s="559"/>
      <c r="C185" s="558" t="str">
        <f>IF('항목'!O17="","",'항목'!O17)</f>
        <v/>
      </c>
      <c r="D185" s="454">
        <f>SUMIF('1월'!$M$34:$M$300,'연간_세부항목별지출'!$C185,'1월'!$R$34:$R$300)</f>
        <v>0</v>
      </c>
      <c r="E185" s="454">
        <f>SUMIF('2월'!$M$34:$M$300,'연간_세부항목별지출'!$C185,'2월'!$R$34:$R$300)</f>
        <v>0</v>
      </c>
      <c r="F185" s="454">
        <f>SUMIF('3월'!$M$34:$M$300,'연간_세부항목별지출'!$C185,'3월'!$R$34:$R$300)</f>
        <v>0</v>
      </c>
      <c r="G185" s="454">
        <f>SUMIF('4월'!$M$34:$M$300,'연간_세부항목별지출'!$C185,'4월'!$R$34:$R$300)</f>
        <v>0</v>
      </c>
      <c r="H185" s="454">
        <f>SUMIF('5월'!$M$34:$M$300,'연간_세부항목별지출'!$C185,'5월'!$R$34:$R$300)</f>
        <v>0</v>
      </c>
      <c r="I185" s="454">
        <f>SUMIF('6월'!$M$34:$M$300,'연간_세부항목별지출'!$C185,'6월'!$R$34:$R$300)</f>
        <v>0</v>
      </c>
      <c r="J185" s="454">
        <f>SUMIF('7월'!$M$34:$M$300,'연간_세부항목별지출'!$C185,'7월'!$R$34:$R$300)</f>
        <v>0</v>
      </c>
      <c r="K185" s="454">
        <f>SUMIF('8월'!$M$34:$M$300,'연간_세부항목별지출'!$C185,'8월'!$R$34:$R$300)</f>
        <v>0</v>
      </c>
      <c r="L185" s="454">
        <f>SUMIF('9월'!$M$34:$M$300,'연간_세부항목별지출'!$C185,'9월'!$R$34:$R$300)</f>
        <v>0</v>
      </c>
      <c r="M185" s="454">
        <f>SUMIF('10월'!$M$34:$M$300,'연간_세부항목별지출'!$C185,'10월'!$R$34:$R$300)</f>
        <v>0</v>
      </c>
      <c r="N185" s="454">
        <f>SUMIF('11월'!$M$34:$M$300,'연간_세부항목별지출'!$C185,'11월'!$R$34:$R$300)</f>
        <v>0</v>
      </c>
      <c r="O185" s="454">
        <f>SUMIF('12월'!$M$34:$M$300,'연간_세부항목별지출'!$C185,'12월'!$R$34:$R$300)</f>
        <v>0</v>
      </c>
      <c r="P185" s="537">
        <f t="shared" si="3"/>
        <v>0</v>
      </c>
      <c r="Q185" s="537">
        <f t="shared" si="4"/>
        <v>0</v>
      </c>
      <c r="R185" s="554" t="str">
        <f t="shared" si="7"/>
        <v/>
      </c>
    </row>
    <row r="186" ht="18.0" customHeight="1">
      <c r="B186" s="571"/>
      <c r="C186" s="572" t="str">
        <f>IF('항목'!O18="","",'항목'!O18)</f>
        <v/>
      </c>
      <c r="D186" s="563">
        <f>SUMIF('1월'!$M$34:$M$300,'연간_세부항목별지출'!$C186,'1월'!$R$34:$R$300)</f>
        <v>0</v>
      </c>
      <c r="E186" s="563">
        <f>SUMIF('2월'!$M$34:$M$300,'연간_세부항목별지출'!$C186,'2월'!$R$34:$R$300)</f>
        <v>0</v>
      </c>
      <c r="F186" s="563">
        <f>SUMIF('3월'!$M$34:$M$300,'연간_세부항목별지출'!$C186,'3월'!$R$34:$R$300)</f>
        <v>0</v>
      </c>
      <c r="G186" s="563">
        <f>SUMIF('4월'!$M$34:$M$300,'연간_세부항목별지출'!$C186,'4월'!$R$34:$R$300)</f>
        <v>0</v>
      </c>
      <c r="H186" s="563">
        <f>SUMIF('5월'!$M$34:$M$300,'연간_세부항목별지출'!$C186,'5월'!$R$34:$R$300)</f>
        <v>0</v>
      </c>
      <c r="I186" s="563">
        <f>SUMIF('6월'!$M$34:$M$300,'연간_세부항목별지출'!$C186,'6월'!$R$34:$R$300)</f>
        <v>0</v>
      </c>
      <c r="J186" s="563">
        <f>SUMIF('7월'!$M$34:$M$300,'연간_세부항목별지출'!$C186,'7월'!$R$34:$R$300)</f>
        <v>0</v>
      </c>
      <c r="K186" s="563">
        <f>SUMIF('8월'!$M$34:$M$300,'연간_세부항목별지출'!$C186,'8월'!$R$34:$R$300)</f>
        <v>0</v>
      </c>
      <c r="L186" s="563">
        <f>SUMIF('9월'!$M$34:$M$300,'연간_세부항목별지출'!$C186,'9월'!$R$34:$R$300)</f>
        <v>0</v>
      </c>
      <c r="M186" s="563">
        <f>SUMIF('10월'!$M$34:$M$300,'연간_세부항목별지출'!$C186,'10월'!$R$34:$R$300)</f>
        <v>0</v>
      </c>
      <c r="N186" s="563">
        <f>SUMIF('11월'!$M$34:$M$300,'연간_세부항목별지출'!$C186,'11월'!$R$34:$R$300)</f>
        <v>0</v>
      </c>
      <c r="O186" s="563">
        <f>SUMIF('12월'!$M$34:$M$300,'연간_세부항목별지출'!$C186,'12월'!$R$34:$R$300)</f>
        <v>0</v>
      </c>
      <c r="P186" s="564">
        <f t="shared" si="3"/>
        <v>0</v>
      </c>
      <c r="Q186" s="564">
        <f t="shared" si="4"/>
        <v>0</v>
      </c>
      <c r="R186" s="565" t="str">
        <f t="shared" si="7"/>
        <v/>
      </c>
    </row>
    <row r="187" ht="18.0" customHeight="1">
      <c r="B187" s="566" t="str">
        <f>'항목'!P3</f>
        <v>추가항목</v>
      </c>
      <c r="C187" s="568" t="str">
        <f>IF('항목'!P4="","",'항목'!P4)</f>
        <v>필요한 것</v>
      </c>
      <c r="D187" s="567">
        <f>SUMIF('1월'!$M$34:$M$300,'연간_세부항목별지출'!$C187,'1월'!$R$34:$R$300)</f>
        <v>0</v>
      </c>
      <c r="E187" s="567">
        <f>SUMIF('2월'!$M$34:$M$300,'연간_세부항목별지출'!$C187,'2월'!$R$34:$R$300)</f>
        <v>0</v>
      </c>
      <c r="F187" s="567">
        <f>SUMIF('3월'!$M$34:$M$300,'연간_세부항목별지출'!$C187,'3월'!$R$34:$R$300)</f>
        <v>0</v>
      </c>
      <c r="G187" s="567">
        <f>SUMIF('4월'!$M$34:$M$300,'연간_세부항목별지출'!$C187,'4월'!$R$34:$R$300)</f>
        <v>0</v>
      </c>
      <c r="H187" s="567">
        <f>SUMIF('5월'!$M$34:$M$300,'연간_세부항목별지출'!$C187,'5월'!$R$34:$R$300)</f>
        <v>0</v>
      </c>
      <c r="I187" s="567">
        <f>SUMIF('6월'!$M$34:$M$300,'연간_세부항목별지출'!$C187,'6월'!$R$34:$R$300)</f>
        <v>0</v>
      </c>
      <c r="J187" s="567">
        <f>SUMIF('7월'!$M$34:$M$300,'연간_세부항목별지출'!$C187,'7월'!$R$34:$R$300)</f>
        <v>0</v>
      </c>
      <c r="K187" s="567">
        <f>SUMIF('8월'!$M$34:$M$300,'연간_세부항목별지출'!$C187,'8월'!$R$34:$R$300)</f>
        <v>0</v>
      </c>
      <c r="L187" s="567">
        <f>SUMIF('9월'!$M$34:$M$300,'연간_세부항목별지출'!$C187,'9월'!$R$34:$R$300)</f>
        <v>0</v>
      </c>
      <c r="M187" s="567">
        <f>SUMIF('10월'!$M$34:$M$300,'연간_세부항목별지출'!$C187,'10월'!$R$34:$R$300)</f>
        <v>0</v>
      </c>
      <c r="N187" s="567">
        <f>SUMIF('11월'!$M$34:$M$300,'연간_세부항목별지출'!$C187,'11월'!$R$34:$R$300)</f>
        <v>0</v>
      </c>
      <c r="O187" s="567">
        <f>SUMIF('12월'!$M$34:$M$300,'연간_세부항목별지출'!$C187,'12월'!$R$34:$R$300)</f>
        <v>0</v>
      </c>
      <c r="P187" s="569">
        <f t="shared" si="3"/>
        <v>0</v>
      </c>
      <c r="Q187" s="569">
        <f t="shared" si="4"/>
        <v>0</v>
      </c>
      <c r="R187" s="570" t="str">
        <f t="shared" si="7"/>
        <v/>
      </c>
    </row>
    <row r="188" ht="18.0" customHeight="1">
      <c r="B188" s="559"/>
      <c r="C188" s="560" t="str">
        <f>IF('항목'!P5="","",'항목'!P5)</f>
        <v>추가하세요</v>
      </c>
      <c r="D188" s="454">
        <f>SUMIF('1월'!$M$34:$M$300,'연간_세부항목별지출'!$C188,'1월'!$R$34:$R$300)</f>
        <v>0</v>
      </c>
      <c r="E188" s="454">
        <f>SUMIF('2월'!$M$34:$M$300,'연간_세부항목별지출'!$C188,'2월'!$R$34:$R$300)</f>
        <v>0</v>
      </c>
      <c r="F188" s="454">
        <f>SUMIF('3월'!$M$34:$M$300,'연간_세부항목별지출'!$C188,'3월'!$R$34:$R$300)</f>
        <v>0</v>
      </c>
      <c r="G188" s="454">
        <f>SUMIF('4월'!$M$34:$M$300,'연간_세부항목별지출'!$C188,'4월'!$R$34:$R$300)</f>
        <v>0</v>
      </c>
      <c r="H188" s="454">
        <f>SUMIF('5월'!$M$34:$M$300,'연간_세부항목별지출'!$C188,'5월'!$R$34:$R$300)</f>
        <v>0</v>
      </c>
      <c r="I188" s="454">
        <f>SUMIF('6월'!$M$34:$M$300,'연간_세부항목별지출'!$C188,'6월'!$R$34:$R$300)</f>
        <v>0</v>
      </c>
      <c r="J188" s="454">
        <f>SUMIF('7월'!$M$34:$M$300,'연간_세부항목별지출'!$C188,'7월'!$R$34:$R$300)</f>
        <v>0</v>
      </c>
      <c r="K188" s="454">
        <f>SUMIF('8월'!$M$34:$M$300,'연간_세부항목별지출'!$C188,'8월'!$R$34:$R$300)</f>
        <v>0</v>
      </c>
      <c r="L188" s="454">
        <f>SUMIF('9월'!$M$34:$M$300,'연간_세부항목별지출'!$C188,'9월'!$R$34:$R$300)</f>
        <v>0</v>
      </c>
      <c r="M188" s="454">
        <f>SUMIF('10월'!$M$34:$M$300,'연간_세부항목별지출'!$C188,'10월'!$R$34:$R$300)</f>
        <v>0</v>
      </c>
      <c r="N188" s="454">
        <f>SUMIF('11월'!$M$34:$M$300,'연간_세부항목별지출'!$C188,'11월'!$R$34:$R$300)</f>
        <v>0</v>
      </c>
      <c r="O188" s="454">
        <f>SUMIF('12월'!$M$34:$M$300,'연간_세부항목별지출'!$C188,'12월'!$R$34:$R$300)</f>
        <v>0</v>
      </c>
      <c r="P188" s="537">
        <f t="shared" si="3"/>
        <v>0</v>
      </c>
      <c r="Q188" s="537">
        <f t="shared" si="4"/>
        <v>0</v>
      </c>
      <c r="R188" s="554" t="str">
        <f t="shared" si="7"/>
        <v/>
      </c>
    </row>
    <row r="189" ht="18.0" customHeight="1">
      <c r="B189" s="559"/>
      <c r="C189" s="560" t="str">
        <f>IF('항목'!P6="","",'항목'!P6)</f>
        <v/>
      </c>
      <c r="D189" s="454">
        <f>SUMIF('1월'!$M$34:$M$300,'연간_세부항목별지출'!$C189,'1월'!$R$34:$R$300)</f>
        <v>0</v>
      </c>
      <c r="E189" s="454">
        <f>SUMIF('2월'!$M$34:$M$300,'연간_세부항목별지출'!$C189,'2월'!$R$34:$R$300)</f>
        <v>0</v>
      </c>
      <c r="F189" s="454">
        <f>SUMIF('3월'!$M$34:$M$300,'연간_세부항목별지출'!$C189,'3월'!$R$34:$R$300)</f>
        <v>0</v>
      </c>
      <c r="G189" s="454">
        <f>SUMIF('4월'!$M$34:$M$300,'연간_세부항목별지출'!$C189,'4월'!$R$34:$R$300)</f>
        <v>0</v>
      </c>
      <c r="H189" s="454">
        <f>SUMIF('5월'!$M$34:$M$300,'연간_세부항목별지출'!$C189,'5월'!$R$34:$R$300)</f>
        <v>0</v>
      </c>
      <c r="I189" s="454">
        <f>SUMIF('6월'!$M$34:$M$300,'연간_세부항목별지출'!$C189,'6월'!$R$34:$R$300)</f>
        <v>0</v>
      </c>
      <c r="J189" s="454">
        <f>SUMIF('7월'!$M$34:$M$300,'연간_세부항목별지출'!$C189,'7월'!$R$34:$R$300)</f>
        <v>0</v>
      </c>
      <c r="K189" s="454">
        <f>SUMIF('8월'!$M$34:$M$300,'연간_세부항목별지출'!$C189,'8월'!$R$34:$R$300)</f>
        <v>0</v>
      </c>
      <c r="L189" s="454">
        <f>SUMIF('9월'!$M$34:$M$300,'연간_세부항목별지출'!$C189,'9월'!$R$34:$R$300)</f>
        <v>0</v>
      </c>
      <c r="M189" s="454">
        <f>SUMIF('10월'!$M$34:$M$300,'연간_세부항목별지출'!$C189,'10월'!$R$34:$R$300)</f>
        <v>0</v>
      </c>
      <c r="N189" s="454">
        <f>SUMIF('11월'!$M$34:$M$300,'연간_세부항목별지출'!$C189,'11월'!$R$34:$R$300)</f>
        <v>0</v>
      </c>
      <c r="O189" s="454">
        <f>SUMIF('12월'!$M$34:$M$300,'연간_세부항목별지출'!$C189,'12월'!$R$34:$R$300)</f>
        <v>0</v>
      </c>
      <c r="P189" s="537">
        <f t="shared" si="3"/>
        <v>0</v>
      </c>
      <c r="Q189" s="537">
        <f t="shared" si="4"/>
        <v>0</v>
      </c>
      <c r="R189" s="554" t="str">
        <f t="shared" si="7"/>
        <v/>
      </c>
    </row>
    <row r="190" ht="18.0" customHeight="1">
      <c r="B190" s="559"/>
      <c r="C190" s="560" t="str">
        <f>IF('항목'!P7="","",'항목'!P7)</f>
        <v/>
      </c>
      <c r="D190" s="454">
        <f>SUMIF('1월'!$M$34:$M$300,'연간_세부항목별지출'!$C190,'1월'!$R$34:$R$300)</f>
        <v>0</v>
      </c>
      <c r="E190" s="454">
        <f>SUMIF('2월'!$M$34:$M$300,'연간_세부항목별지출'!$C190,'2월'!$R$34:$R$300)</f>
        <v>0</v>
      </c>
      <c r="F190" s="454">
        <f>SUMIF('3월'!$M$34:$M$300,'연간_세부항목별지출'!$C190,'3월'!$R$34:$R$300)</f>
        <v>0</v>
      </c>
      <c r="G190" s="454">
        <f>SUMIF('4월'!$M$34:$M$300,'연간_세부항목별지출'!$C190,'4월'!$R$34:$R$300)</f>
        <v>0</v>
      </c>
      <c r="H190" s="454">
        <f>SUMIF('5월'!$M$34:$M$300,'연간_세부항목별지출'!$C190,'5월'!$R$34:$R$300)</f>
        <v>0</v>
      </c>
      <c r="I190" s="454">
        <f>SUMIF('6월'!$M$34:$M$300,'연간_세부항목별지출'!$C190,'6월'!$R$34:$R$300)</f>
        <v>0</v>
      </c>
      <c r="J190" s="454">
        <f>SUMIF('7월'!$M$34:$M$300,'연간_세부항목별지출'!$C190,'7월'!$R$34:$R$300)</f>
        <v>0</v>
      </c>
      <c r="K190" s="454">
        <f>SUMIF('8월'!$M$34:$M$300,'연간_세부항목별지출'!$C190,'8월'!$R$34:$R$300)</f>
        <v>0</v>
      </c>
      <c r="L190" s="454">
        <f>SUMIF('9월'!$M$34:$M$300,'연간_세부항목별지출'!$C190,'9월'!$R$34:$R$300)</f>
        <v>0</v>
      </c>
      <c r="M190" s="454">
        <f>SUMIF('10월'!$M$34:$M$300,'연간_세부항목별지출'!$C190,'10월'!$R$34:$R$300)</f>
        <v>0</v>
      </c>
      <c r="N190" s="454">
        <f>SUMIF('11월'!$M$34:$M$300,'연간_세부항목별지출'!$C190,'11월'!$R$34:$R$300)</f>
        <v>0</v>
      </c>
      <c r="O190" s="454">
        <f>SUMIF('12월'!$M$34:$M$300,'연간_세부항목별지출'!$C190,'12월'!$R$34:$R$300)</f>
        <v>0</v>
      </c>
      <c r="P190" s="537">
        <f t="shared" si="3"/>
        <v>0</v>
      </c>
      <c r="Q190" s="537">
        <f t="shared" si="4"/>
        <v>0</v>
      </c>
      <c r="R190" s="554" t="str">
        <f t="shared" si="7"/>
        <v/>
      </c>
    </row>
    <row r="191" ht="18.0" customHeight="1">
      <c r="B191" s="559"/>
      <c r="C191" s="560" t="str">
        <f>IF('항목'!P8="","",'항목'!P8)</f>
        <v/>
      </c>
      <c r="D191" s="454">
        <f>SUMIF('1월'!$M$34:$M$300,'연간_세부항목별지출'!$C191,'1월'!$R$34:$R$300)</f>
        <v>0</v>
      </c>
      <c r="E191" s="454">
        <f>SUMIF('2월'!$M$34:$M$300,'연간_세부항목별지출'!$C191,'2월'!$R$34:$R$300)</f>
        <v>0</v>
      </c>
      <c r="F191" s="454">
        <f>SUMIF('3월'!$M$34:$M$300,'연간_세부항목별지출'!$C191,'3월'!$R$34:$R$300)</f>
        <v>0</v>
      </c>
      <c r="G191" s="454">
        <f>SUMIF('4월'!$M$34:$M$300,'연간_세부항목별지출'!$C191,'4월'!$R$34:$R$300)</f>
        <v>0</v>
      </c>
      <c r="H191" s="454">
        <f>SUMIF('5월'!$M$34:$M$300,'연간_세부항목별지출'!$C191,'5월'!$R$34:$R$300)</f>
        <v>0</v>
      </c>
      <c r="I191" s="454">
        <f>SUMIF('6월'!$M$34:$M$300,'연간_세부항목별지출'!$C191,'6월'!$R$34:$R$300)</f>
        <v>0</v>
      </c>
      <c r="J191" s="454">
        <f>SUMIF('7월'!$M$34:$M$300,'연간_세부항목별지출'!$C191,'7월'!$R$34:$R$300)</f>
        <v>0</v>
      </c>
      <c r="K191" s="454">
        <f>SUMIF('8월'!$M$34:$M$300,'연간_세부항목별지출'!$C191,'8월'!$R$34:$R$300)</f>
        <v>0</v>
      </c>
      <c r="L191" s="454">
        <f>SUMIF('9월'!$M$34:$M$300,'연간_세부항목별지출'!$C191,'9월'!$R$34:$R$300)</f>
        <v>0</v>
      </c>
      <c r="M191" s="454">
        <f>SUMIF('10월'!$M$34:$M$300,'연간_세부항목별지출'!$C191,'10월'!$R$34:$R$300)</f>
        <v>0</v>
      </c>
      <c r="N191" s="454">
        <f>SUMIF('11월'!$M$34:$M$300,'연간_세부항목별지출'!$C191,'11월'!$R$34:$R$300)</f>
        <v>0</v>
      </c>
      <c r="O191" s="454">
        <f>SUMIF('12월'!$M$34:$M$300,'연간_세부항목별지출'!$C191,'12월'!$R$34:$R$300)</f>
        <v>0</v>
      </c>
      <c r="P191" s="537">
        <f t="shared" si="3"/>
        <v>0</v>
      </c>
      <c r="Q191" s="537">
        <f t="shared" si="4"/>
        <v>0</v>
      </c>
      <c r="R191" s="554" t="str">
        <f t="shared" si="7"/>
        <v/>
      </c>
    </row>
    <row r="192" ht="18.0" customHeight="1">
      <c r="B192" s="559"/>
      <c r="C192" s="560" t="str">
        <f>IF('항목'!P9="","",'항목'!P9)</f>
        <v/>
      </c>
      <c r="D192" s="454">
        <f>SUMIF('1월'!$M$34:$M$300,'연간_세부항목별지출'!$C192,'1월'!$R$34:$R$300)</f>
        <v>0</v>
      </c>
      <c r="E192" s="454">
        <f>SUMIF('2월'!$M$34:$M$300,'연간_세부항목별지출'!$C192,'2월'!$R$34:$R$300)</f>
        <v>0</v>
      </c>
      <c r="F192" s="454">
        <f>SUMIF('3월'!$M$34:$M$300,'연간_세부항목별지출'!$C192,'3월'!$R$34:$R$300)</f>
        <v>0</v>
      </c>
      <c r="G192" s="454">
        <f>SUMIF('4월'!$M$34:$M$300,'연간_세부항목별지출'!$C192,'4월'!$R$34:$R$300)</f>
        <v>0</v>
      </c>
      <c r="H192" s="454">
        <f>SUMIF('5월'!$M$34:$M$300,'연간_세부항목별지출'!$C192,'5월'!$R$34:$R$300)</f>
        <v>0</v>
      </c>
      <c r="I192" s="454">
        <f>SUMIF('6월'!$M$34:$M$300,'연간_세부항목별지출'!$C192,'6월'!$R$34:$R$300)</f>
        <v>0</v>
      </c>
      <c r="J192" s="454">
        <f>SUMIF('7월'!$M$34:$M$300,'연간_세부항목별지출'!$C192,'7월'!$R$34:$R$300)</f>
        <v>0</v>
      </c>
      <c r="K192" s="454">
        <f>SUMIF('8월'!$M$34:$M$300,'연간_세부항목별지출'!$C192,'8월'!$R$34:$R$300)</f>
        <v>0</v>
      </c>
      <c r="L192" s="454">
        <f>SUMIF('9월'!$M$34:$M$300,'연간_세부항목별지출'!$C192,'9월'!$R$34:$R$300)</f>
        <v>0</v>
      </c>
      <c r="M192" s="454">
        <f>SUMIF('10월'!$M$34:$M$300,'연간_세부항목별지출'!$C192,'10월'!$R$34:$R$300)</f>
        <v>0</v>
      </c>
      <c r="N192" s="454">
        <f>SUMIF('11월'!$M$34:$M$300,'연간_세부항목별지출'!$C192,'11월'!$R$34:$R$300)</f>
        <v>0</v>
      </c>
      <c r="O192" s="454">
        <f>SUMIF('12월'!$M$34:$M$300,'연간_세부항목별지출'!$C192,'12월'!$R$34:$R$300)</f>
        <v>0</v>
      </c>
      <c r="P192" s="537">
        <f t="shared" si="3"/>
        <v>0</v>
      </c>
      <c r="Q192" s="537">
        <f t="shared" si="4"/>
        <v>0</v>
      </c>
      <c r="R192" s="554" t="str">
        <f t="shared" si="7"/>
        <v/>
      </c>
    </row>
    <row r="193" ht="18.0" customHeight="1">
      <c r="B193" s="559"/>
      <c r="C193" s="560" t="str">
        <f>IF('항목'!P10="","",'항목'!P10)</f>
        <v/>
      </c>
      <c r="D193" s="454">
        <f>SUMIF('1월'!$M$34:$M$300,'연간_세부항목별지출'!$C193,'1월'!$R$34:$R$300)</f>
        <v>0</v>
      </c>
      <c r="E193" s="454">
        <f>SUMIF('2월'!$M$34:$M$300,'연간_세부항목별지출'!$C193,'2월'!$R$34:$R$300)</f>
        <v>0</v>
      </c>
      <c r="F193" s="454">
        <f>SUMIF('3월'!$M$34:$M$300,'연간_세부항목별지출'!$C193,'3월'!$R$34:$R$300)</f>
        <v>0</v>
      </c>
      <c r="G193" s="454">
        <f>SUMIF('4월'!$M$34:$M$300,'연간_세부항목별지출'!$C193,'4월'!$R$34:$R$300)</f>
        <v>0</v>
      </c>
      <c r="H193" s="454">
        <f>SUMIF('5월'!$M$34:$M$300,'연간_세부항목별지출'!$C193,'5월'!$R$34:$R$300)</f>
        <v>0</v>
      </c>
      <c r="I193" s="454">
        <f>SUMIF('6월'!$M$34:$M$300,'연간_세부항목별지출'!$C193,'6월'!$R$34:$R$300)</f>
        <v>0</v>
      </c>
      <c r="J193" s="454">
        <f>SUMIF('7월'!$M$34:$M$300,'연간_세부항목별지출'!$C193,'7월'!$R$34:$R$300)</f>
        <v>0</v>
      </c>
      <c r="K193" s="454">
        <f>SUMIF('8월'!$M$34:$M$300,'연간_세부항목별지출'!$C193,'8월'!$R$34:$R$300)</f>
        <v>0</v>
      </c>
      <c r="L193" s="454">
        <f>SUMIF('9월'!$M$34:$M$300,'연간_세부항목별지출'!$C193,'9월'!$R$34:$R$300)</f>
        <v>0</v>
      </c>
      <c r="M193" s="454">
        <f>SUMIF('10월'!$M$34:$M$300,'연간_세부항목별지출'!$C193,'10월'!$R$34:$R$300)</f>
        <v>0</v>
      </c>
      <c r="N193" s="454">
        <f>SUMIF('11월'!$M$34:$M$300,'연간_세부항목별지출'!$C193,'11월'!$R$34:$R$300)</f>
        <v>0</v>
      </c>
      <c r="O193" s="454">
        <f>SUMIF('12월'!$M$34:$M$300,'연간_세부항목별지출'!$C193,'12월'!$R$34:$R$300)</f>
        <v>0</v>
      </c>
      <c r="P193" s="537">
        <f t="shared" si="3"/>
        <v>0</v>
      </c>
      <c r="Q193" s="537">
        <f t="shared" si="4"/>
        <v>0</v>
      </c>
      <c r="R193" s="554" t="str">
        <f t="shared" si="7"/>
        <v/>
      </c>
    </row>
    <row r="194" ht="18.0" customHeight="1">
      <c r="B194" s="559"/>
      <c r="C194" s="560" t="str">
        <f>IF('항목'!P11="","",'항목'!P11)</f>
        <v/>
      </c>
      <c r="D194" s="454">
        <f>SUMIF('1월'!$M$34:$M$300,'연간_세부항목별지출'!$C194,'1월'!$R$34:$R$300)</f>
        <v>0</v>
      </c>
      <c r="E194" s="454">
        <f>SUMIF('2월'!$M$34:$M$300,'연간_세부항목별지출'!$C194,'2월'!$R$34:$R$300)</f>
        <v>0</v>
      </c>
      <c r="F194" s="454">
        <f>SUMIF('3월'!$M$34:$M$300,'연간_세부항목별지출'!$C194,'3월'!$R$34:$R$300)</f>
        <v>0</v>
      </c>
      <c r="G194" s="454">
        <f>SUMIF('4월'!$M$34:$M$300,'연간_세부항목별지출'!$C194,'4월'!$R$34:$R$300)</f>
        <v>0</v>
      </c>
      <c r="H194" s="454">
        <f>SUMIF('5월'!$M$34:$M$300,'연간_세부항목별지출'!$C194,'5월'!$R$34:$R$300)</f>
        <v>0</v>
      </c>
      <c r="I194" s="454">
        <f>SUMIF('6월'!$M$34:$M$300,'연간_세부항목별지출'!$C194,'6월'!$R$34:$R$300)</f>
        <v>0</v>
      </c>
      <c r="J194" s="454">
        <f>SUMIF('7월'!$M$34:$M$300,'연간_세부항목별지출'!$C194,'7월'!$R$34:$R$300)</f>
        <v>0</v>
      </c>
      <c r="K194" s="454">
        <f>SUMIF('8월'!$M$34:$M$300,'연간_세부항목별지출'!$C194,'8월'!$R$34:$R$300)</f>
        <v>0</v>
      </c>
      <c r="L194" s="454">
        <f>SUMIF('9월'!$M$34:$M$300,'연간_세부항목별지출'!$C194,'9월'!$R$34:$R$300)</f>
        <v>0</v>
      </c>
      <c r="M194" s="454">
        <f>SUMIF('10월'!$M$34:$M$300,'연간_세부항목별지출'!$C194,'10월'!$R$34:$R$300)</f>
        <v>0</v>
      </c>
      <c r="N194" s="454">
        <f>SUMIF('11월'!$M$34:$M$300,'연간_세부항목별지출'!$C194,'11월'!$R$34:$R$300)</f>
        <v>0</v>
      </c>
      <c r="O194" s="454">
        <f>SUMIF('12월'!$M$34:$M$300,'연간_세부항목별지출'!$C194,'12월'!$R$34:$R$300)</f>
        <v>0</v>
      </c>
      <c r="P194" s="537">
        <f t="shared" si="3"/>
        <v>0</v>
      </c>
      <c r="Q194" s="537">
        <f t="shared" si="4"/>
        <v>0</v>
      </c>
      <c r="R194" s="554" t="str">
        <f t="shared" si="7"/>
        <v/>
      </c>
    </row>
    <row r="195" ht="18.0" customHeight="1">
      <c r="B195" s="559"/>
      <c r="C195" s="560" t="str">
        <f>IF('항목'!P12="","",'항목'!P12)</f>
        <v/>
      </c>
      <c r="D195" s="454">
        <f>SUMIF('1월'!$M$34:$M$300,'연간_세부항목별지출'!$C195,'1월'!$R$34:$R$300)</f>
        <v>0</v>
      </c>
      <c r="E195" s="454">
        <f>SUMIF('2월'!$M$34:$M$300,'연간_세부항목별지출'!$C195,'2월'!$R$34:$R$300)</f>
        <v>0</v>
      </c>
      <c r="F195" s="454">
        <f>SUMIF('3월'!$M$34:$M$300,'연간_세부항목별지출'!$C195,'3월'!$R$34:$R$300)</f>
        <v>0</v>
      </c>
      <c r="G195" s="454">
        <f>SUMIF('4월'!$M$34:$M$300,'연간_세부항목별지출'!$C195,'4월'!$R$34:$R$300)</f>
        <v>0</v>
      </c>
      <c r="H195" s="454">
        <f>SUMIF('5월'!$M$34:$M$300,'연간_세부항목별지출'!$C195,'5월'!$R$34:$R$300)</f>
        <v>0</v>
      </c>
      <c r="I195" s="454">
        <f>SUMIF('6월'!$M$34:$M$300,'연간_세부항목별지출'!$C195,'6월'!$R$34:$R$300)</f>
        <v>0</v>
      </c>
      <c r="J195" s="454">
        <f>SUMIF('7월'!$M$34:$M$300,'연간_세부항목별지출'!$C195,'7월'!$R$34:$R$300)</f>
        <v>0</v>
      </c>
      <c r="K195" s="454">
        <f>SUMIF('8월'!$M$34:$M$300,'연간_세부항목별지출'!$C195,'8월'!$R$34:$R$300)</f>
        <v>0</v>
      </c>
      <c r="L195" s="454">
        <f>SUMIF('9월'!$M$34:$M$300,'연간_세부항목별지출'!$C195,'9월'!$R$34:$R$300)</f>
        <v>0</v>
      </c>
      <c r="M195" s="454">
        <f>SUMIF('10월'!$M$34:$M$300,'연간_세부항목별지출'!$C195,'10월'!$R$34:$R$300)</f>
        <v>0</v>
      </c>
      <c r="N195" s="454">
        <f>SUMIF('11월'!$M$34:$M$300,'연간_세부항목별지출'!$C195,'11월'!$R$34:$R$300)</f>
        <v>0</v>
      </c>
      <c r="O195" s="454">
        <f>SUMIF('12월'!$M$34:$M$300,'연간_세부항목별지출'!$C195,'12월'!$R$34:$R$300)</f>
        <v>0</v>
      </c>
      <c r="P195" s="537">
        <f t="shared" si="3"/>
        <v>0</v>
      </c>
      <c r="Q195" s="537">
        <f t="shared" si="4"/>
        <v>0</v>
      </c>
      <c r="R195" s="554" t="str">
        <f t="shared" si="7"/>
        <v/>
      </c>
    </row>
    <row r="196" ht="18.0" customHeight="1">
      <c r="B196" s="559"/>
      <c r="C196" s="560" t="str">
        <f>IF('항목'!P13="","",'항목'!P13)</f>
        <v/>
      </c>
      <c r="D196" s="454">
        <f>SUMIF('1월'!$M$34:$M$300,'연간_세부항목별지출'!$C196,'1월'!$R$34:$R$300)</f>
        <v>0</v>
      </c>
      <c r="E196" s="454">
        <f>SUMIF('2월'!$M$34:$M$300,'연간_세부항목별지출'!$C196,'2월'!$R$34:$R$300)</f>
        <v>0</v>
      </c>
      <c r="F196" s="454">
        <f>SUMIF('3월'!$M$34:$M$300,'연간_세부항목별지출'!$C196,'3월'!$R$34:$R$300)</f>
        <v>0</v>
      </c>
      <c r="G196" s="454">
        <f>SUMIF('4월'!$M$34:$M$300,'연간_세부항목별지출'!$C196,'4월'!$R$34:$R$300)</f>
        <v>0</v>
      </c>
      <c r="H196" s="454">
        <f>SUMIF('5월'!$M$34:$M$300,'연간_세부항목별지출'!$C196,'5월'!$R$34:$R$300)</f>
        <v>0</v>
      </c>
      <c r="I196" s="454">
        <f>SUMIF('6월'!$M$34:$M$300,'연간_세부항목별지출'!$C196,'6월'!$R$34:$R$300)</f>
        <v>0</v>
      </c>
      <c r="J196" s="454">
        <f>SUMIF('7월'!$M$34:$M$300,'연간_세부항목별지출'!$C196,'7월'!$R$34:$R$300)</f>
        <v>0</v>
      </c>
      <c r="K196" s="454">
        <f>SUMIF('8월'!$M$34:$M$300,'연간_세부항목별지출'!$C196,'8월'!$R$34:$R$300)</f>
        <v>0</v>
      </c>
      <c r="L196" s="454">
        <f>SUMIF('9월'!$M$34:$M$300,'연간_세부항목별지출'!$C196,'9월'!$R$34:$R$300)</f>
        <v>0</v>
      </c>
      <c r="M196" s="454">
        <f>SUMIF('10월'!$M$34:$M$300,'연간_세부항목별지출'!$C196,'10월'!$R$34:$R$300)</f>
        <v>0</v>
      </c>
      <c r="N196" s="454">
        <f>SUMIF('11월'!$M$34:$M$300,'연간_세부항목별지출'!$C196,'11월'!$R$34:$R$300)</f>
        <v>0</v>
      </c>
      <c r="O196" s="454">
        <f>SUMIF('12월'!$M$34:$M$300,'연간_세부항목별지출'!$C196,'12월'!$R$34:$R$300)</f>
        <v>0</v>
      </c>
      <c r="P196" s="537">
        <f t="shared" si="3"/>
        <v>0</v>
      </c>
      <c r="Q196" s="537">
        <f t="shared" si="4"/>
        <v>0</v>
      </c>
      <c r="R196" s="554" t="str">
        <f t="shared" si="7"/>
        <v/>
      </c>
    </row>
    <row r="197" ht="18.0" customHeight="1">
      <c r="B197" s="559"/>
      <c r="C197" s="560" t="str">
        <f>IF('항목'!P14="","",'항목'!P14)</f>
        <v/>
      </c>
      <c r="D197" s="454">
        <f>SUMIF('1월'!$M$34:$M$300,'연간_세부항목별지출'!$C197,'1월'!$R$34:$R$300)</f>
        <v>0</v>
      </c>
      <c r="E197" s="454">
        <f>SUMIF('2월'!$M$34:$M$300,'연간_세부항목별지출'!$C197,'2월'!$R$34:$R$300)</f>
        <v>0</v>
      </c>
      <c r="F197" s="454">
        <f>SUMIF('3월'!$M$34:$M$300,'연간_세부항목별지출'!$C197,'3월'!$R$34:$R$300)</f>
        <v>0</v>
      </c>
      <c r="G197" s="454">
        <f>SUMIF('4월'!$M$34:$M$300,'연간_세부항목별지출'!$C197,'4월'!$R$34:$R$300)</f>
        <v>0</v>
      </c>
      <c r="H197" s="454">
        <f>SUMIF('5월'!$M$34:$M$300,'연간_세부항목별지출'!$C197,'5월'!$R$34:$R$300)</f>
        <v>0</v>
      </c>
      <c r="I197" s="454">
        <f>SUMIF('6월'!$M$34:$M$300,'연간_세부항목별지출'!$C197,'6월'!$R$34:$R$300)</f>
        <v>0</v>
      </c>
      <c r="J197" s="454">
        <f>SUMIF('7월'!$M$34:$M$300,'연간_세부항목별지출'!$C197,'7월'!$R$34:$R$300)</f>
        <v>0</v>
      </c>
      <c r="K197" s="454">
        <f>SUMIF('8월'!$M$34:$M$300,'연간_세부항목별지출'!$C197,'8월'!$R$34:$R$300)</f>
        <v>0</v>
      </c>
      <c r="L197" s="454">
        <f>SUMIF('9월'!$M$34:$M$300,'연간_세부항목별지출'!$C197,'9월'!$R$34:$R$300)</f>
        <v>0</v>
      </c>
      <c r="M197" s="454">
        <f>SUMIF('10월'!$M$34:$M$300,'연간_세부항목별지출'!$C197,'10월'!$R$34:$R$300)</f>
        <v>0</v>
      </c>
      <c r="N197" s="454">
        <f>SUMIF('11월'!$M$34:$M$300,'연간_세부항목별지출'!$C197,'11월'!$R$34:$R$300)</f>
        <v>0</v>
      </c>
      <c r="O197" s="454">
        <f>SUMIF('12월'!$M$34:$M$300,'연간_세부항목별지출'!$C197,'12월'!$R$34:$R$300)</f>
        <v>0</v>
      </c>
      <c r="P197" s="537">
        <f t="shared" si="3"/>
        <v>0</v>
      </c>
      <c r="Q197" s="537">
        <f t="shared" si="4"/>
        <v>0</v>
      </c>
      <c r="R197" s="554" t="str">
        <f t="shared" si="7"/>
        <v/>
      </c>
    </row>
    <row r="198" ht="18.0" customHeight="1">
      <c r="B198" s="559"/>
      <c r="C198" s="560" t="str">
        <f>IF('항목'!P15="","",'항목'!P15)</f>
        <v/>
      </c>
      <c r="D198" s="454">
        <f>SUMIF('1월'!$M$34:$M$300,'연간_세부항목별지출'!$C198,'1월'!$R$34:$R$300)</f>
        <v>0</v>
      </c>
      <c r="E198" s="454">
        <f>SUMIF('2월'!$M$34:$M$300,'연간_세부항목별지출'!$C198,'2월'!$R$34:$R$300)</f>
        <v>0</v>
      </c>
      <c r="F198" s="454">
        <f>SUMIF('3월'!$M$34:$M$300,'연간_세부항목별지출'!$C198,'3월'!$R$34:$R$300)</f>
        <v>0</v>
      </c>
      <c r="G198" s="454">
        <f>SUMIF('4월'!$M$34:$M$300,'연간_세부항목별지출'!$C198,'4월'!$R$34:$R$300)</f>
        <v>0</v>
      </c>
      <c r="H198" s="454">
        <f>SUMIF('5월'!$M$34:$M$300,'연간_세부항목별지출'!$C198,'5월'!$R$34:$R$300)</f>
        <v>0</v>
      </c>
      <c r="I198" s="454">
        <f>SUMIF('6월'!$M$34:$M$300,'연간_세부항목별지출'!$C198,'6월'!$R$34:$R$300)</f>
        <v>0</v>
      </c>
      <c r="J198" s="454">
        <f>SUMIF('7월'!$M$34:$M$300,'연간_세부항목별지출'!$C198,'7월'!$R$34:$R$300)</f>
        <v>0</v>
      </c>
      <c r="K198" s="454">
        <f>SUMIF('8월'!$M$34:$M$300,'연간_세부항목별지출'!$C198,'8월'!$R$34:$R$300)</f>
        <v>0</v>
      </c>
      <c r="L198" s="454">
        <f>SUMIF('9월'!$M$34:$M$300,'연간_세부항목별지출'!$C198,'9월'!$R$34:$R$300)</f>
        <v>0</v>
      </c>
      <c r="M198" s="454">
        <f>SUMIF('10월'!$M$34:$M$300,'연간_세부항목별지출'!$C198,'10월'!$R$34:$R$300)</f>
        <v>0</v>
      </c>
      <c r="N198" s="454">
        <f>SUMIF('11월'!$M$34:$M$300,'연간_세부항목별지출'!$C198,'11월'!$R$34:$R$300)</f>
        <v>0</v>
      </c>
      <c r="O198" s="454">
        <f>SUMIF('12월'!$M$34:$M$300,'연간_세부항목별지출'!$C198,'12월'!$R$34:$R$300)</f>
        <v>0</v>
      </c>
      <c r="P198" s="537">
        <f t="shared" si="3"/>
        <v>0</v>
      </c>
      <c r="Q198" s="537">
        <f t="shared" si="4"/>
        <v>0</v>
      </c>
      <c r="R198" s="554" t="str">
        <f t="shared" si="7"/>
        <v/>
      </c>
    </row>
    <row r="199" ht="18.0" customHeight="1">
      <c r="B199" s="559"/>
      <c r="C199" s="560" t="str">
        <f>IF('항목'!P16="","",'항목'!P16)</f>
        <v/>
      </c>
      <c r="D199" s="454">
        <f>SUMIF('1월'!$M$34:$M$300,'연간_세부항목별지출'!$C199,'1월'!$R$34:$R$300)</f>
        <v>0</v>
      </c>
      <c r="E199" s="454">
        <f>SUMIF('2월'!$M$34:$M$300,'연간_세부항목별지출'!$C199,'2월'!$R$34:$R$300)</f>
        <v>0</v>
      </c>
      <c r="F199" s="454">
        <f>SUMIF('3월'!$M$34:$M$300,'연간_세부항목별지출'!$C199,'3월'!$R$34:$R$300)</f>
        <v>0</v>
      </c>
      <c r="G199" s="454">
        <f>SUMIF('4월'!$M$34:$M$300,'연간_세부항목별지출'!$C199,'4월'!$R$34:$R$300)</f>
        <v>0</v>
      </c>
      <c r="H199" s="454">
        <f>SUMIF('5월'!$M$34:$M$300,'연간_세부항목별지출'!$C199,'5월'!$R$34:$R$300)</f>
        <v>0</v>
      </c>
      <c r="I199" s="454">
        <f>SUMIF('6월'!$M$34:$M$300,'연간_세부항목별지출'!$C199,'6월'!$R$34:$R$300)</f>
        <v>0</v>
      </c>
      <c r="J199" s="454">
        <f>SUMIF('7월'!$M$34:$M$300,'연간_세부항목별지출'!$C199,'7월'!$R$34:$R$300)</f>
        <v>0</v>
      </c>
      <c r="K199" s="454">
        <f>SUMIF('8월'!$M$34:$M$300,'연간_세부항목별지출'!$C199,'8월'!$R$34:$R$300)</f>
        <v>0</v>
      </c>
      <c r="L199" s="454">
        <f>SUMIF('9월'!$M$34:$M$300,'연간_세부항목별지출'!$C199,'9월'!$R$34:$R$300)</f>
        <v>0</v>
      </c>
      <c r="M199" s="454">
        <f>SUMIF('10월'!$M$34:$M$300,'연간_세부항목별지출'!$C199,'10월'!$R$34:$R$300)</f>
        <v>0</v>
      </c>
      <c r="N199" s="454">
        <f>SUMIF('11월'!$M$34:$M$300,'연간_세부항목별지출'!$C199,'11월'!$R$34:$R$300)</f>
        <v>0</v>
      </c>
      <c r="O199" s="454">
        <f>SUMIF('12월'!$M$34:$M$300,'연간_세부항목별지출'!$C199,'12월'!$R$34:$R$300)</f>
        <v>0</v>
      </c>
      <c r="P199" s="537">
        <f t="shared" si="3"/>
        <v>0</v>
      </c>
      <c r="Q199" s="537">
        <f t="shared" si="4"/>
        <v>0</v>
      </c>
      <c r="R199" s="554" t="str">
        <f t="shared" si="7"/>
        <v/>
      </c>
    </row>
    <row r="200" ht="18.0" customHeight="1">
      <c r="B200" s="559"/>
      <c r="C200" s="560" t="str">
        <f>IF('항목'!P17="","",'항목'!P17)</f>
        <v/>
      </c>
      <c r="D200" s="454">
        <f>SUMIF('1월'!$M$34:$M$300,'연간_세부항목별지출'!$C200,'1월'!$R$34:$R$300)</f>
        <v>0</v>
      </c>
      <c r="E200" s="454">
        <f>SUMIF('2월'!$M$34:$M$300,'연간_세부항목별지출'!$C200,'2월'!$R$34:$R$300)</f>
        <v>0</v>
      </c>
      <c r="F200" s="454">
        <f>SUMIF('3월'!$M$34:$M$300,'연간_세부항목별지출'!$C200,'3월'!$R$34:$R$300)</f>
        <v>0</v>
      </c>
      <c r="G200" s="454">
        <f>SUMIF('4월'!$M$34:$M$300,'연간_세부항목별지출'!$C200,'4월'!$R$34:$R$300)</f>
        <v>0</v>
      </c>
      <c r="H200" s="454">
        <f>SUMIF('5월'!$M$34:$M$300,'연간_세부항목별지출'!$C200,'5월'!$R$34:$R$300)</f>
        <v>0</v>
      </c>
      <c r="I200" s="454">
        <f>SUMIF('6월'!$M$34:$M$300,'연간_세부항목별지출'!$C200,'6월'!$R$34:$R$300)</f>
        <v>0</v>
      </c>
      <c r="J200" s="454">
        <f>SUMIF('7월'!$M$34:$M$300,'연간_세부항목별지출'!$C200,'7월'!$R$34:$R$300)</f>
        <v>0</v>
      </c>
      <c r="K200" s="454">
        <f>SUMIF('8월'!$M$34:$M$300,'연간_세부항목별지출'!$C200,'8월'!$R$34:$R$300)</f>
        <v>0</v>
      </c>
      <c r="L200" s="454">
        <f>SUMIF('9월'!$M$34:$M$300,'연간_세부항목별지출'!$C200,'9월'!$R$34:$R$300)</f>
        <v>0</v>
      </c>
      <c r="M200" s="454">
        <f>SUMIF('10월'!$M$34:$M$300,'연간_세부항목별지출'!$C200,'10월'!$R$34:$R$300)</f>
        <v>0</v>
      </c>
      <c r="N200" s="454">
        <f>SUMIF('11월'!$M$34:$M$300,'연간_세부항목별지출'!$C200,'11월'!$R$34:$R$300)</f>
        <v>0</v>
      </c>
      <c r="O200" s="454">
        <f>SUMIF('12월'!$M$34:$M$300,'연간_세부항목별지출'!$C200,'12월'!$R$34:$R$300)</f>
        <v>0</v>
      </c>
      <c r="P200" s="537">
        <f t="shared" si="3"/>
        <v>0</v>
      </c>
      <c r="Q200" s="537">
        <f t="shared" si="4"/>
        <v>0</v>
      </c>
      <c r="R200" s="554" t="str">
        <f t="shared" si="7"/>
        <v/>
      </c>
    </row>
    <row r="201" ht="18.0" customHeight="1">
      <c r="B201" s="573"/>
      <c r="C201" s="560" t="str">
        <f>IF('항목'!P18="","",'항목'!P18)</f>
        <v/>
      </c>
      <c r="D201" s="454">
        <f>SUMIF('1월'!$M$34:$M$300,'연간_세부항목별지출'!$C201,'1월'!$R$34:$R$300)</f>
        <v>0</v>
      </c>
      <c r="E201" s="454">
        <f>SUMIF('2월'!$M$34:$M$300,'연간_세부항목별지출'!$C201,'2월'!$R$34:$R$300)</f>
        <v>0</v>
      </c>
      <c r="F201" s="454">
        <f>SUMIF('3월'!$M$34:$M$300,'연간_세부항목별지출'!$C201,'3월'!$R$34:$R$300)</f>
        <v>0</v>
      </c>
      <c r="G201" s="454">
        <f>SUMIF('4월'!$M$34:$M$300,'연간_세부항목별지출'!$C201,'4월'!$R$34:$R$300)</f>
        <v>0</v>
      </c>
      <c r="H201" s="454">
        <f>SUMIF('5월'!$M$34:$M$300,'연간_세부항목별지출'!$C201,'5월'!$R$34:$R$300)</f>
        <v>0</v>
      </c>
      <c r="I201" s="454">
        <f>SUMIF('6월'!$M$34:$M$300,'연간_세부항목별지출'!$C201,'6월'!$R$34:$R$300)</f>
        <v>0</v>
      </c>
      <c r="J201" s="454">
        <f>SUMIF('7월'!$M$34:$M$300,'연간_세부항목별지출'!$C201,'7월'!$R$34:$R$300)</f>
        <v>0</v>
      </c>
      <c r="K201" s="454">
        <f>SUMIF('8월'!$M$34:$M$300,'연간_세부항목별지출'!$C201,'8월'!$R$34:$R$300)</f>
        <v>0</v>
      </c>
      <c r="L201" s="454">
        <f>SUMIF('9월'!$M$34:$M$300,'연간_세부항목별지출'!$C201,'9월'!$R$34:$R$300)</f>
        <v>0</v>
      </c>
      <c r="M201" s="454">
        <f>SUMIF('10월'!$M$34:$M$300,'연간_세부항목별지출'!$C201,'10월'!$R$34:$R$300)</f>
        <v>0</v>
      </c>
      <c r="N201" s="454">
        <f>SUMIF('11월'!$M$34:$M$300,'연간_세부항목별지출'!$C201,'11월'!$R$34:$R$300)</f>
        <v>0</v>
      </c>
      <c r="O201" s="454">
        <f>SUMIF('12월'!$M$34:$M$300,'연간_세부항목별지출'!$C201,'12월'!$R$34:$R$300)</f>
        <v>0</v>
      </c>
      <c r="P201" s="537">
        <f t="shared" si="3"/>
        <v>0</v>
      </c>
      <c r="Q201" s="537">
        <f t="shared" si="4"/>
        <v>0</v>
      </c>
      <c r="R201" s="554" t="str">
        <f t="shared" si="7"/>
        <v/>
      </c>
    </row>
    <row r="202" ht="24.75" customHeight="1">
      <c r="R202" s="542"/>
    </row>
    <row r="203" ht="16.5" customHeight="1">
      <c r="R203" s="542"/>
    </row>
    <row r="204" ht="16.5" customHeight="1">
      <c r="R204" s="542"/>
    </row>
    <row r="205" ht="16.5" customHeight="1">
      <c r="R205" s="542"/>
    </row>
    <row r="206" ht="16.5" customHeight="1">
      <c r="R206" s="542"/>
    </row>
    <row r="207" ht="16.5" customHeight="1">
      <c r="R207" s="542"/>
    </row>
    <row r="208" ht="16.5" customHeight="1">
      <c r="R208" s="542"/>
    </row>
    <row r="209" ht="16.5" customHeight="1">
      <c r="R209" s="542"/>
    </row>
    <row r="210" ht="16.5" customHeight="1">
      <c r="R210" s="542"/>
    </row>
    <row r="211" ht="16.5" customHeight="1">
      <c r="R211" s="542"/>
    </row>
    <row r="212" ht="16.5" customHeight="1">
      <c r="R212" s="542"/>
    </row>
    <row r="213" ht="16.5" customHeight="1">
      <c r="R213" s="542"/>
    </row>
    <row r="214" ht="16.5" customHeight="1">
      <c r="R214" s="542"/>
    </row>
    <row r="215" ht="16.5" customHeight="1">
      <c r="R215" s="542"/>
    </row>
    <row r="216" ht="16.5" customHeight="1">
      <c r="R216" s="542"/>
    </row>
    <row r="217" ht="16.5" customHeight="1">
      <c r="R217" s="542"/>
    </row>
    <row r="218" ht="16.5" customHeight="1">
      <c r="R218" s="542"/>
    </row>
    <row r="219" ht="16.5" customHeight="1">
      <c r="R219" s="542"/>
    </row>
    <row r="220" ht="16.5" customHeight="1">
      <c r="R220" s="542"/>
    </row>
    <row r="221" ht="16.5" customHeight="1">
      <c r="R221" s="542"/>
    </row>
    <row r="222" ht="16.5" customHeight="1">
      <c r="R222" s="542"/>
    </row>
    <row r="223" ht="16.5" customHeight="1">
      <c r="R223" s="542"/>
    </row>
    <row r="224" ht="16.5" customHeight="1">
      <c r="R224" s="542"/>
    </row>
    <row r="225" ht="16.5" customHeight="1">
      <c r="R225" s="542"/>
    </row>
    <row r="226" ht="16.5" customHeight="1">
      <c r="R226" s="542"/>
    </row>
    <row r="227" ht="16.5" customHeight="1">
      <c r="R227" s="542"/>
    </row>
    <row r="228" ht="16.5" customHeight="1">
      <c r="R228" s="542"/>
    </row>
    <row r="229" ht="16.5" customHeight="1">
      <c r="R229" s="542"/>
    </row>
    <row r="230" ht="16.5" customHeight="1">
      <c r="R230" s="542"/>
    </row>
    <row r="231" ht="16.5" customHeight="1">
      <c r="R231" s="542"/>
    </row>
    <row r="232" ht="16.5" customHeight="1">
      <c r="R232" s="542"/>
    </row>
    <row r="233" ht="16.5" customHeight="1">
      <c r="R233" s="542"/>
    </row>
    <row r="234" ht="16.5" customHeight="1">
      <c r="R234" s="542"/>
    </row>
    <row r="235" ht="16.5" customHeight="1">
      <c r="R235" s="542"/>
    </row>
    <row r="236" ht="16.5" customHeight="1">
      <c r="R236" s="542"/>
    </row>
    <row r="237" ht="16.5" customHeight="1">
      <c r="R237" s="542"/>
    </row>
    <row r="238" ht="16.5" customHeight="1">
      <c r="R238" s="542"/>
    </row>
    <row r="239" ht="16.5" customHeight="1">
      <c r="R239" s="542"/>
    </row>
    <row r="240" ht="16.5" customHeight="1">
      <c r="R240" s="542"/>
    </row>
    <row r="241" ht="16.5" customHeight="1">
      <c r="R241" s="542"/>
    </row>
    <row r="242" ht="16.5" customHeight="1">
      <c r="R242" s="542"/>
    </row>
    <row r="243" ht="16.5" customHeight="1">
      <c r="R243" s="542"/>
    </row>
    <row r="244" ht="16.5" customHeight="1">
      <c r="R244" s="542"/>
    </row>
    <row r="245" ht="16.5" customHeight="1">
      <c r="R245" s="542"/>
    </row>
    <row r="246" ht="16.5" customHeight="1">
      <c r="R246" s="542"/>
    </row>
    <row r="247" ht="16.5" customHeight="1">
      <c r="R247" s="542"/>
    </row>
    <row r="248" ht="16.5" customHeight="1">
      <c r="R248" s="542"/>
    </row>
    <row r="249" ht="16.5" customHeight="1">
      <c r="R249" s="542"/>
    </row>
    <row r="250" ht="16.5" customHeight="1">
      <c r="R250" s="542"/>
    </row>
    <row r="251" ht="16.5" customHeight="1">
      <c r="R251" s="542"/>
    </row>
    <row r="252" ht="16.5" customHeight="1">
      <c r="R252" s="542"/>
    </row>
    <row r="253" ht="16.5" customHeight="1">
      <c r="R253" s="542"/>
    </row>
    <row r="254" ht="16.5" customHeight="1">
      <c r="R254" s="542"/>
    </row>
    <row r="255" ht="16.5" customHeight="1">
      <c r="R255" s="542"/>
    </row>
    <row r="256" ht="16.5" customHeight="1">
      <c r="R256" s="542"/>
    </row>
    <row r="257" ht="16.5" customHeight="1">
      <c r="R257" s="542"/>
    </row>
    <row r="258" ht="16.5" customHeight="1">
      <c r="R258" s="542"/>
    </row>
    <row r="259" ht="16.5" customHeight="1">
      <c r="R259" s="542"/>
    </row>
    <row r="260" ht="16.5" customHeight="1">
      <c r="R260" s="542"/>
    </row>
    <row r="261" ht="16.5" customHeight="1">
      <c r="R261" s="542"/>
    </row>
    <row r="262" ht="16.5" customHeight="1">
      <c r="R262" s="542"/>
    </row>
    <row r="263" ht="16.5" customHeight="1">
      <c r="R263" s="542"/>
    </row>
    <row r="264" ht="16.5" customHeight="1">
      <c r="R264" s="542"/>
    </row>
    <row r="265" ht="16.5" customHeight="1">
      <c r="R265" s="542"/>
    </row>
    <row r="266" ht="16.5" customHeight="1">
      <c r="R266" s="542"/>
    </row>
    <row r="267" ht="16.5" customHeight="1">
      <c r="R267" s="542"/>
    </row>
    <row r="268" ht="16.5" customHeight="1">
      <c r="R268" s="542"/>
    </row>
    <row r="269" ht="16.5" customHeight="1">
      <c r="R269" s="542"/>
    </row>
    <row r="270" ht="16.5" customHeight="1">
      <c r="R270" s="542"/>
    </row>
    <row r="271" ht="16.5" customHeight="1">
      <c r="R271" s="542"/>
    </row>
    <row r="272" ht="16.5" customHeight="1">
      <c r="R272" s="542"/>
    </row>
    <row r="273" ht="16.5" customHeight="1">
      <c r="R273" s="542"/>
    </row>
    <row r="274" ht="16.5" customHeight="1">
      <c r="R274" s="542"/>
    </row>
    <row r="275" ht="16.5" customHeight="1">
      <c r="R275" s="542"/>
    </row>
    <row r="276" ht="16.5" customHeight="1">
      <c r="R276" s="542"/>
    </row>
    <row r="277" ht="16.5" customHeight="1">
      <c r="R277" s="542"/>
    </row>
    <row r="278" ht="16.5" customHeight="1">
      <c r="R278" s="542"/>
    </row>
    <row r="279" ht="16.5" customHeight="1">
      <c r="R279" s="542"/>
    </row>
    <row r="280" ht="16.5" customHeight="1">
      <c r="R280" s="542"/>
    </row>
    <row r="281" ht="16.5" customHeight="1">
      <c r="R281" s="542"/>
    </row>
    <row r="282" ht="16.5" customHeight="1">
      <c r="R282" s="542"/>
    </row>
    <row r="283" ht="16.5" customHeight="1">
      <c r="R283" s="542"/>
    </row>
    <row r="284" ht="16.5" customHeight="1">
      <c r="R284" s="542"/>
    </row>
    <row r="285" ht="16.5" customHeight="1">
      <c r="R285" s="542"/>
    </row>
    <row r="286" ht="16.5" customHeight="1">
      <c r="R286" s="542"/>
    </row>
    <row r="287" ht="16.5" customHeight="1">
      <c r="R287" s="542"/>
    </row>
    <row r="288" ht="16.5" customHeight="1">
      <c r="R288" s="542"/>
    </row>
    <row r="289" ht="16.5" customHeight="1">
      <c r="R289" s="542"/>
    </row>
    <row r="290" ht="16.5" customHeight="1">
      <c r="R290" s="542"/>
    </row>
    <row r="291" ht="16.5" customHeight="1">
      <c r="R291" s="542"/>
    </row>
    <row r="292" ht="16.5" customHeight="1">
      <c r="R292" s="542"/>
    </row>
    <row r="293" ht="16.5" customHeight="1">
      <c r="R293" s="542"/>
    </row>
    <row r="294" ht="16.5" customHeight="1">
      <c r="R294" s="542"/>
    </row>
    <row r="295" ht="16.5" customHeight="1">
      <c r="R295" s="542"/>
    </row>
    <row r="296" ht="16.5" customHeight="1">
      <c r="R296" s="542"/>
    </row>
    <row r="297" ht="16.5" customHeight="1">
      <c r="R297" s="542"/>
    </row>
    <row r="298" ht="16.5" customHeight="1">
      <c r="R298" s="542"/>
    </row>
    <row r="299" ht="16.5" customHeight="1">
      <c r="R299" s="542"/>
    </row>
    <row r="300" ht="16.5" customHeight="1">
      <c r="R300" s="542"/>
    </row>
    <row r="301" ht="16.5" customHeight="1">
      <c r="R301" s="542"/>
    </row>
    <row r="302" ht="16.5" customHeight="1">
      <c r="R302" s="542"/>
    </row>
    <row r="303" ht="16.5" customHeight="1">
      <c r="R303" s="542"/>
    </row>
    <row r="304" ht="16.5" customHeight="1">
      <c r="R304" s="542"/>
    </row>
    <row r="305" ht="16.5" customHeight="1">
      <c r="R305" s="542"/>
    </row>
    <row r="306" ht="16.5" customHeight="1">
      <c r="R306" s="542"/>
    </row>
    <row r="307" ht="16.5" customHeight="1">
      <c r="R307" s="542"/>
    </row>
    <row r="308" ht="16.5" customHeight="1">
      <c r="R308" s="542"/>
    </row>
    <row r="309" ht="16.5" customHeight="1">
      <c r="R309" s="542"/>
    </row>
    <row r="310" ht="16.5" customHeight="1">
      <c r="R310" s="542"/>
    </row>
    <row r="311" ht="16.5" customHeight="1">
      <c r="R311" s="542"/>
    </row>
    <row r="312" ht="16.5" customHeight="1">
      <c r="R312" s="542"/>
    </row>
    <row r="313" ht="16.5" customHeight="1">
      <c r="R313" s="542"/>
    </row>
    <row r="314" ht="16.5" customHeight="1">
      <c r="R314" s="542"/>
    </row>
    <row r="315" ht="16.5" customHeight="1">
      <c r="R315" s="542"/>
    </row>
    <row r="316" ht="16.5" customHeight="1">
      <c r="R316" s="542"/>
    </row>
    <row r="317" ht="16.5" customHeight="1">
      <c r="R317" s="542"/>
    </row>
    <row r="318" ht="16.5" customHeight="1">
      <c r="R318" s="542"/>
    </row>
    <row r="319" ht="16.5" customHeight="1">
      <c r="R319" s="542"/>
    </row>
    <row r="320" ht="16.5" customHeight="1">
      <c r="R320" s="542"/>
    </row>
    <row r="321" ht="16.5" customHeight="1">
      <c r="R321" s="542"/>
    </row>
    <row r="322" ht="16.5" customHeight="1">
      <c r="R322" s="542"/>
    </row>
    <row r="323" ht="16.5" customHeight="1">
      <c r="R323" s="542"/>
    </row>
    <row r="324" ht="16.5" customHeight="1">
      <c r="R324" s="542"/>
    </row>
    <row r="325" ht="16.5" customHeight="1">
      <c r="R325" s="542"/>
    </row>
    <row r="326" ht="16.5" customHeight="1">
      <c r="R326" s="542"/>
    </row>
    <row r="327" ht="16.5" customHeight="1">
      <c r="R327" s="542"/>
    </row>
    <row r="328" ht="16.5" customHeight="1">
      <c r="R328" s="542"/>
    </row>
    <row r="329" ht="16.5" customHeight="1">
      <c r="R329" s="542"/>
    </row>
    <row r="330" ht="16.5" customHeight="1">
      <c r="R330" s="542"/>
    </row>
    <row r="331" ht="16.5" customHeight="1">
      <c r="R331" s="542"/>
    </row>
    <row r="332" ht="16.5" customHeight="1">
      <c r="R332" s="542"/>
    </row>
    <row r="333" ht="16.5" customHeight="1">
      <c r="R333" s="542"/>
    </row>
    <row r="334" ht="16.5" customHeight="1">
      <c r="R334" s="542"/>
    </row>
    <row r="335" ht="16.5" customHeight="1">
      <c r="R335" s="542"/>
    </row>
    <row r="336" ht="16.5" customHeight="1">
      <c r="R336" s="542"/>
    </row>
    <row r="337" ht="16.5" customHeight="1">
      <c r="R337" s="542"/>
    </row>
    <row r="338" ht="16.5" customHeight="1">
      <c r="R338" s="542"/>
    </row>
    <row r="339" ht="16.5" customHeight="1">
      <c r="R339" s="542"/>
    </row>
    <row r="340" ht="16.5" customHeight="1">
      <c r="R340" s="542"/>
    </row>
    <row r="341" ht="16.5" customHeight="1">
      <c r="R341" s="542"/>
    </row>
    <row r="342" ht="16.5" customHeight="1">
      <c r="R342" s="542"/>
    </row>
    <row r="343" ht="16.5" customHeight="1">
      <c r="R343" s="542"/>
    </row>
    <row r="344" ht="16.5" customHeight="1">
      <c r="R344" s="542"/>
    </row>
    <row r="345" ht="16.5" customHeight="1">
      <c r="R345" s="542"/>
    </row>
    <row r="346" ht="16.5" customHeight="1">
      <c r="R346" s="542"/>
    </row>
    <row r="347" ht="16.5" customHeight="1">
      <c r="R347" s="542"/>
    </row>
    <row r="348" ht="16.5" customHeight="1">
      <c r="R348" s="542"/>
    </row>
    <row r="349" ht="16.5" customHeight="1">
      <c r="R349" s="542"/>
    </row>
    <row r="350" ht="16.5" customHeight="1">
      <c r="R350" s="542"/>
    </row>
    <row r="351" ht="16.5" customHeight="1">
      <c r="R351" s="542"/>
    </row>
    <row r="352" ht="16.5" customHeight="1">
      <c r="R352" s="542"/>
    </row>
    <row r="353" ht="16.5" customHeight="1">
      <c r="R353" s="542"/>
    </row>
    <row r="354" ht="16.5" customHeight="1">
      <c r="R354" s="542"/>
    </row>
    <row r="355" ht="16.5" customHeight="1">
      <c r="R355" s="542"/>
    </row>
    <row r="356" ht="16.5" customHeight="1">
      <c r="R356" s="542"/>
    </row>
    <row r="357" ht="16.5" customHeight="1">
      <c r="R357" s="542"/>
    </row>
    <row r="358" ht="16.5" customHeight="1">
      <c r="R358" s="542"/>
    </row>
    <row r="359" ht="16.5" customHeight="1">
      <c r="R359" s="542"/>
    </row>
    <row r="360" ht="16.5" customHeight="1">
      <c r="R360" s="542"/>
    </row>
    <row r="361" ht="16.5" customHeight="1">
      <c r="R361" s="542"/>
    </row>
    <row r="362" ht="16.5" customHeight="1">
      <c r="R362" s="542"/>
    </row>
    <row r="363" ht="16.5" customHeight="1">
      <c r="R363" s="542"/>
    </row>
    <row r="364" ht="16.5" customHeight="1">
      <c r="R364" s="542"/>
    </row>
    <row r="365" ht="16.5" customHeight="1">
      <c r="R365" s="542"/>
    </row>
    <row r="366" ht="16.5" customHeight="1">
      <c r="R366" s="542"/>
    </row>
    <row r="367" ht="16.5" customHeight="1">
      <c r="R367" s="542"/>
    </row>
    <row r="368" ht="16.5" customHeight="1">
      <c r="R368" s="542"/>
    </row>
    <row r="369" ht="16.5" customHeight="1">
      <c r="R369" s="542"/>
    </row>
    <row r="370" ht="16.5" customHeight="1">
      <c r="R370" s="542"/>
    </row>
    <row r="371" ht="16.5" customHeight="1">
      <c r="R371" s="542"/>
    </row>
    <row r="372" ht="16.5" customHeight="1">
      <c r="R372" s="542"/>
    </row>
    <row r="373" ht="16.5" customHeight="1">
      <c r="R373" s="542"/>
    </row>
    <row r="374" ht="16.5" customHeight="1">
      <c r="R374" s="542"/>
    </row>
    <row r="375" ht="16.5" customHeight="1">
      <c r="R375" s="542"/>
    </row>
    <row r="376" ht="16.5" customHeight="1">
      <c r="R376" s="542"/>
    </row>
    <row r="377" ht="16.5" customHeight="1">
      <c r="R377" s="542"/>
    </row>
    <row r="378" ht="16.5" customHeight="1">
      <c r="R378" s="542"/>
    </row>
    <row r="379" ht="16.5" customHeight="1">
      <c r="R379" s="542"/>
    </row>
    <row r="380" ht="16.5" customHeight="1">
      <c r="R380" s="542"/>
    </row>
    <row r="381" ht="16.5" customHeight="1">
      <c r="R381" s="542"/>
    </row>
    <row r="382" ht="16.5" customHeight="1">
      <c r="R382" s="542"/>
    </row>
    <row r="383" ht="16.5" customHeight="1">
      <c r="R383" s="542"/>
    </row>
    <row r="384" ht="16.5" customHeight="1">
      <c r="R384" s="542"/>
    </row>
    <row r="385" ht="16.5" customHeight="1">
      <c r="R385" s="542"/>
    </row>
    <row r="386" ht="16.5" customHeight="1">
      <c r="R386" s="542"/>
    </row>
    <row r="387" ht="16.5" customHeight="1">
      <c r="R387" s="542"/>
    </row>
    <row r="388" ht="16.5" customHeight="1">
      <c r="R388" s="542"/>
    </row>
    <row r="389" ht="16.5" customHeight="1">
      <c r="R389" s="542"/>
    </row>
    <row r="390" ht="16.5" customHeight="1">
      <c r="R390" s="542"/>
    </row>
    <row r="391" ht="16.5" customHeight="1">
      <c r="R391" s="542"/>
    </row>
    <row r="392" ht="16.5" customHeight="1">
      <c r="R392" s="542"/>
    </row>
    <row r="393" ht="16.5" customHeight="1">
      <c r="R393" s="542"/>
    </row>
    <row r="394" ht="16.5" customHeight="1">
      <c r="R394" s="542"/>
    </row>
    <row r="395" ht="16.5" customHeight="1">
      <c r="R395" s="542"/>
    </row>
    <row r="396" ht="16.5" customHeight="1">
      <c r="R396" s="542"/>
    </row>
    <row r="397" ht="16.5" customHeight="1">
      <c r="R397" s="542"/>
    </row>
    <row r="398" ht="16.5" customHeight="1">
      <c r="R398" s="542"/>
    </row>
    <row r="399" ht="16.5" customHeight="1">
      <c r="R399" s="542"/>
    </row>
    <row r="400" ht="16.5" customHeight="1">
      <c r="R400" s="542"/>
    </row>
    <row r="401" ht="16.5" customHeight="1">
      <c r="R401" s="542"/>
    </row>
    <row r="402" ht="16.5" customHeight="1">
      <c r="R402" s="542"/>
    </row>
    <row r="403" ht="16.5" customHeight="1">
      <c r="R403" s="542"/>
    </row>
    <row r="404" ht="16.5" customHeight="1">
      <c r="R404" s="542"/>
    </row>
    <row r="405" ht="16.5" customHeight="1">
      <c r="R405" s="542"/>
    </row>
    <row r="406" ht="16.5" customHeight="1">
      <c r="R406" s="542"/>
    </row>
    <row r="407" ht="16.5" customHeight="1">
      <c r="R407" s="542"/>
    </row>
    <row r="408" ht="16.5" customHeight="1">
      <c r="R408" s="542"/>
    </row>
    <row r="409" ht="16.5" customHeight="1">
      <c r="R409" s="542"/>
    </row>
    <row r="410" ht="16.5" customHeight="1">
      <c r="R410" s="542"/>
    </row>
    <row r="411" ht="16.5" customHeight="1">
      <c r="R411" s="542"/>
    </row>
    <row r="412" ht="16.5" customHeight="1">
      <c r="R412" s="542"/>
    </row>
    <row r="413" ht="16.5" customHeight="1">
      <c r="R413" s="542"/>
    </row>
    <row r="414" ht="16.5" customHeight="1">
      <c r="R414" s="542"/>
    </row>
    <row r="415" ht="16.5" customHeight="1">
      <c r="R415" s="542"/>
    </row>
    <row r="416" ht="16.5" customHeight="1">
      <c r="R416" s="542"/>
    </row>
    <row r="417" ht="16.5" customHeight="1">
      <c r="R417" s="542"/>
    </row>
    <row r="418" ht="16.5" customHeight="1">
      <c r="R418" s="542"/>
    </row>
    <row r="419" ht="16.5" customHeight="1">
      <c r="R419" s="542"/>
    </row>
    <row r="420" ht="16.5" customHeight="1">
      <c r="R420" s="542"/>
    </row>
    <row r="421" ht="16.5" customHeight="1">
      <c r="R421" s="542"/>
    </row>
    <row r="422" ht="16.5" customHeight="1">
      <c r="R422" s="542"/>
    </row>
    <row r="423" ht="16.5" customHeight="1">
      <c r="R423" s="542"/>
    </row>
    <row r="424" ht="16.5" customHeight="1">
      <c r="R424" s="542"/>
    </row>
    <row r="425" ht="16.5" customHeight="1">
      <c r="R425" s="542"/>
    </row>
    <row r="426" ht="16.5" customHeight="1">
      <c r="R426" s="542"/>
    </row>
    <row r="427" ht="16.5" customHeight="1">
      <c r="R427" s="542"/>
    </row>
    <row r="428" ht="16.5" customHeight="1">
      <c r="R428" s="542"/>
    </row>
    <row r="429" ht="16.5" customHeight="1">
      <c r="R429" s="542"/>
    </row>
    <row r="430" ht="16.5" customHeight="1">
      <c r="R430" s="542"/>
    </row>
    <row r="431" ht="16.5" customHeight="1">
      <c r="R431" s="542"/>
    </row>
    <row r="432" ht="16.5" customHeight="1">
      <c r="R432" s="542"/>
    </row>
    <row r="433" ht="16.5" customHeight="1">
      <c r="R433" s="542"/>
    </row>
    <row r="434" ht="16.5" customHeight="1">
      <c r="R434" s="542"/>
    </row>
    <row r="435" ht="16.5" customHeight="1">
      <c r="R435" s="542"/>
    </row>
    <row r="436" ht="16.5" customHeight="1">
      <c r="R436" s="542"/>
    </row>
    <row r="437" ht="16.5" customHeight="1">
      <c r="R437" s="542"/>
    </row>
    <row r="438" ht="16.5" customHeight="1">
      <c r="R438" s="542"/>
    </row>
    <row r="439" ht="16.5" customHeight="1">
      <c r="R439" s="542"/>
    </row>
    <row r="440" ht="16.5" customHeight="1">
      <c r="R440" s="542"/>
    </row>
    <row r="441" ht="16.5" customHeight="1">
      <c r="R441" s="542"/>
    </row>
    <row r="442" ht="16.5" customHeight="1">
      <c r="R442" s="542"/>
    </row>
    <row r="443" ht="16.5" customHeight="1">
      <c r="R443" s="542"/>
    </row>
    <row r="444" ht="16.5" customHeight="1">
      <c r="R444" s="542"/>
    </row>
    <row r="445" ht="16.5" customHeight="1">
      <c r="R445" s="542"/>
    </row>
    <row r="446" ht="16.5" customHeight="1">
      <c r="R446" s="542"/>
    </row>
    <row r="447" ht="16.5" customHeight="1">
      <c r="R447" s="542"/>
    </row>
    <row r="448" ht="16.5" customHeight="1">
      <c r="R448" s="542"/>
    </row>
    <row r="449" ht="16.5" customHeight="1">
      <c r="R449" s="542"/>
    </row>
    <row r="450" ht="16.5" customHeight="1">
      <c r="R450" s="542"/>
    </row>
    <row r="451" ht="16.5" customHeight="1">
      <c r="R451" s="542"/>
    </row>
    <row r="452" ht="16.5" customHeight="1">
      <c r="R452" s="542"/>
    </row>
    <row r="453" ht="16.5" customHeight="1">
      <c r="R453" s="542"/>
    </row>
    <row r="454" ht="16.5" customHeight="1">
      <c r="R454" s="542"/>
    </row>
    <row r="455" ht="16.5" customHeight="1">
      <c r="R455" s="542"/>
    </row>
    <row r="456" ht="16.5" customHeight="1">
      <c r="R456" s="542"/>
    </row>
    <row r="457" ht="16.5" customHeight="1">
      <c r="R457" s="542"/>
    </row>
    <row r="458" ht="16.5" customHeight="1">
      <c r="R458" s="542"/>
    </row>
    <row r="459" ht="16.5" customHeight="1">
      <c r="R459" s="542"/>
    </row>
    <row r="460" ht="16.5" customHeight="1">
      <c r="R460" s="542"/>
    </row>
    <row r="461" ht="16.5" customHeight="1">
      <c r="R461" s="542"/>
    </row>
    <row r="462" ht="16.5" customHeight="1">
      <c r="R462" s="542"/>
    </row>
    <row r="463" ht="16.5" customHeight="1">
      <c r="R463" s="542"/>
    </row>
    <row r="464" ht="16.5" customHeight="1">
      <c r="R464" s="542"/>
    </row>
    <row r="465" ht="16.5" customHeight="1">
      <c r="R465" s="542"/>
    </row>
    <row r="466" ht="16.5" customHeight="1">
      <c r="R466" s="542"/>
    </row>
    <row r="467" ht="16.5" customHeight="1">
      <c r="R467" s="542"/>
    </row>
    <row r="468" ht="16.5" customHeight="1">
      <c r="R468" s="542"/>
    </row>
    <row r="469" ht="16.5" customHeight="1">
      <c r="R469" s="542"/>
    </row>
    <row r="470" ht="16.5" customHeight="1">
      <c r="R470" s="542"/>
    </row>
    <row r="471" ht="16.5" customHeight="1">
      <c r="R471" s="542"/>
    </row>
    <row r="472" ht="16.5" customHeight="1">
      <c r="R472" s="542"/>
    </row>
    <row r="473" ht="16.5" customHeight="1">
      <c r="R473" s="542"/>
    </row>
    <row r="474" ht="16.5" customHeight="1">
      <c r="R474" s="542"/>
    </row>
    <row r="475" ht="16.5" customHeight="1">
      <c r="R475" s="542"/>
    </row>
    <row r="476" ht="16.5" customHeight="1">
      <c r="R476" s="542"/>
    </row>
    <row r="477" ht="16.5" customHeight="1">
      <c r="R477" s="542"/>
    </row>
    <row r="478" ht="16.5" customHeight="1">
      <c r="R478" s="542"/>
    </row>
    <row r="479" ht="16.5" customHeight="1">
      <c r="R479" s="542"/>
    </row>
    <row r="480" ht="16.5" customHeight="1">
      <c r="R480" s="542"/>
    </row>
    <row r="481" ht="16.5" customHeight="1">
      <c r="R481" s="542"/>
    </row>
    <row r="482" ht="16.5" customHeight="1">
      <c r="R482" s="542"/>
    </row>
    <row r="483" ht="16.5" customHeight="1">
      <c r="R483" s="542"/>
    </row>
    <row r="484" ht="16.5" customHeight="1">
      <c r="R484" s="542"/>
    </row>
    <row r="485" ht="16.5" customHeight="1">
      <c r="R485" s="542"/>
    </row>
    <row r="486" ht="16.5" customHeight="1">
      <c r="R486" s="542"/>
    </row>
    <row r="487" ht="16.5" customHeight="1">
      <c r="R487" s="542"/>
    </row>
    <row r="488" ht="16.5" customHeight="1">
      <c r="R488" s="542"/>
    </row>
    <row r="489" ht="16.5" customHeight="1">
      <c r="R489" s="542"/>
    </row>
    <row r="490" ht="16.5" customHeight="1">
      <c r="R490" s="542"/>
    </row>
    <row r="491" ht="16.5" customHeight="1">
      <c r="R491" s="542"/>
    </row>
    <row r="492" ht="16.5" customHeight="1">
      <c r="R492" s="542"/>
    </row>
    <row r="493" ht="16.5" customHeight="1">
      <c r="R493" s="542"/>
    </row>
    <row r="494" ht="16.5" customHeight="1">
      <c r="R494" s="542"/>
    </row>
    <row r="495" ht="16.5" customHeight="1">
      <c r="R495" s="542"/>
    </row>
    <row r="496" ht="16.5" customHeight="1">
      <c r="R496" s="542"/>
    </row>
    <row r="497" ht="16.5" customHeight="1">
      <c r="R497" s="542"/>
    </row>
    <row r="498" ht="16.5" customHeight="1">
      <c r="R498" s="542"/>
    </row>
    <row r="499" ht="16.5" customHeight="1">
      <c r="R499" s="542"/>
    </row>
    <row r="500" ht="16.5" customHeight="1">
      <c r="R500" s="542"/>
    </row>
    <row r="501" ht="16.5" customHeight="1">
      <c r="R501" s="542"/>
    </row>
    <row r="502" ht="16.5" customHeight="1">
      <c r="R502" s="542"/>
    </row>
    <row r="503" ht="16.5" customHeight="1">
      <c r="R503" s="542"/>
    </row>
    <row r="504" ht="16.5" customHeight="1">
      <c r="R504" s="542"/>
    </row>
    <row r="505" ht="16.5" customHeight="1">
      <c r="R505" s="542"/>
    </row>
    <row r="506" ht="16.5" customHeight="1">
      <c r="R506" s="542"/>
    </row>
    <row r="507" ht="16.5" customHeight="1">
      <c r="R507" s="542"/>
    </row>
    <row r="508" ht="16.5" customHeight="1">
      <c r="R508" s="542"/>
    </row>
    <row r="509" ht="16.5" customHeight="1">
      <c r="R509" s="542"/>
    </row>
    <row r="510" ht="16.5" customHeight="1">
      <c r="R510" s="542"/>
    </row>
    <row r="511" ht="16.5" customHeight="1">
      <c r="R511" s="542"/>
    </row>
    <row r="512" ht="16.5" customHeight="1">
      <c r="R512" s="542"/>
    </row>
    <row r="513" ht="16.5" customHeight="1">
      <c r="R513" s="542"/>
    </row>
    <row r="514" ht="16.5" customHeight="1">
      <c r="R514" s="542"/>
    </row>
    <row r="515" ht="16.5" customHeight="1">
      <c r="R515" s="542"/>
    </row>
    <row r="516" ht="16.5" customHeight="1">
      <c r="R516" s="542"/>
    </row>
    <row r="517" ht="16.5" customHeight="1">
      <c r="R517" s="542"/>
    </row>
    <row r="518" ht="16.5" customHeight="1">
      <c r="R518" s="542"/>
    </row>
    <row r="519" ht="16.5" customHeight="1">
      <c r="R519" s="542"/>
    </row>
    <row r="520" ht="16.5" customHeight="1">
      <c r="R520" s="542"/>
    </row>
    <row r="521" ht="16.5" customHeight="1">
      <c r="R521" s="542"/>
    </row>
    <row r="522" ht="16.5" customHeight="1">
      <c r="R522" s="542"/>
    </row>
    <row r="523" ht="16.5" customHeight="1">
      <c r="R523" s="542"/>
    </row>
    <row r="524" ht="16.5" customHeight="1">
      <c r="R524" s="542"/>
    </row>
    <row r="525" ht="16.5" customHeight="1">
      <c r="R525" s="542"/>
    </row>
    <row r="526" ht="16.5" customHeight="1">
      <c r="R526" s="542"/>
    </row>
    <row r="527" ht="16.5" customHeight="1">
      <c r="R527" s="542"/>
    </row>
    <row r="528" ht="16.5" customHeight="1">
      <c r="R528" s="542"/>
    </row>
    <row r="529" ht="16.5" customHeight="1">
      <c r="R529" s="542"/>
    </row>
    <row r="530" ht="16.5" customHeight="1">
      <c r="R530" s="542"/>
    </row>
    <row r="531" ht="16.5" customHeight="1">
      <c r="R531" s="542"/>
    </row>
    <row r="532" ht="16.5" customHeight="1">
      <c r="R532" s="542"/>
    </row>
    <row r="533" ht="16.5" customHeight="1">
      <c r="R533" s="542"/>
    </row>
    <row r="534" ht="16.5" customHeight="1">
      <c r="R534" s="542"/>
    </row>
    <row r="535" ht="16.5" customHeight="1">
      <c r="R535" s="542"/>
    </row>
    <row r="536" ht="16.5" customHeight="1">
      <c r="R536" s="542"/>
    </row>
    <row r="537" ht="16.5" customHeight="1">
      <c r="R537" s="542"/>
    </row>
    <row r="538" ht="16.5" customHeight="1">
      <c r="R538" s="542"/>
    </row>
    <row r="539" ht="16.5" customHeight="1">
      <c r="R539" s="542"/>
    </row>
    <row r="540" ht="16.5" customHeight="1">
      <c r="R540" s="542"/>
    </row>
    <row r="541" ht="16.5" customHeight="1">
      <c r="R541" s="542"/>
    </row>
    <row r="542" ht="16.5" customHeight="1">
      <c r="R542" s="542"/>
    </row>
    <row r="543" ht="16.5" customHeight="1">
      <c r="R543" s="542"/>
    </row>
    <row r="544" ht="16.5" customHeight="1">
      <c r="R544" s="542"/>
    </row>
    <row r="545" ht="16.5" customHeight="1">
      <c r="R545" s="542"/>
    </row>
    <row r="546" ht="16.5" customHeight="1">
      <c r="R546" s="542"/>
    </row>
    <row r="547" ht="16.5" customHeight="1">
      <c r="R547" s="542"/>
    </row>
    <row r="548" ht="16.5" customHeight="1">
      <c r="R548" s="542"/>
    </row>
    <row r="549" ht="16.5" customHeight="1">
      <c r="R549" s="542"/>
    </row>
    <row r="550" ht="16.5" customHeight="1">
      <c r="R550" s="542"/>
    </row>
    <row r="551" ht="16.5" customHeight="1">
      <c r="R551" s="542"/>
    </row>
    <row r="552" ht="16.5" customHeight="1">
      <c r="R552" s="542"/>
    </row>
    <row r="553" ht="16.5" customHeight="1">
      <c r="R553" s="542"/>
    </row>
    <row r="554" ht="16.5" customHeight="1">
      <c r="R554" s="542"/>
    </row>
    <row r="555" ht="16.5" customHeight="1">
      <c r="R555" s="542"/>
    </row>
    <row r="556" ht="16.5" customHeight="1">
      <c r="R556" s="542"/>
    </row>
    <row r="557" ht="16.5" customHeight="1">
      <c r="R557" s="542"/>
    </row>
    <row r="558" ht="16.5" customHeight="1">
      <c r="R558" s="542"/>
    </row>
    <row r="559" ht="16.5" customHeight="1">
      <c r="R559" s="542"/>
    </row>
    <row r="560" ht="16.5" customHeight="1">
      <c r="R560" s="542"/>
    </row>
    <row r="561" ht="16.5" customHeight="1">
      <c r="R561" s="542"/>
    </row>
    <row r="562" ht="16.5" customHeight="1">
      <c r="R562" s="542"/>
    </row>
    <row r="563" ht="16.5" customHeight="1">
      <c r="R563" s="542"/>
    </row>
    <row r="564" ht="16.5" customHeight="1">
      <c r="R564" s="542"/>
    </row>
    <row r="565" ht="16.5" customHeight="1">
      <c r="R565" s="542"/>
    </row>
    <row r="566" ht="16.5" customHeight="1">
      <c r="R566" s="542"/>
    </row>
    <row r="567" ht="16.5" customHeight="1">
      <c r="R567" s="542"/>
    </row>
    <row r="568" ht="16.5" customHeight="1">
      <c r="R568" s="542"/>
    </row>
    <row r="569" ht="16.5" customHeight="1">
      <c r="R569" s="542"/>
    </row>
    <row r="570" ht="16.5" customHeight="1">
      <c r="R570" s="542"/>
    </row>
    <row r="571" ht="16.5" customHeight="1">
      <c r="R571" s="542"/>
    </row>
    <row r="572" ht="16.5" customHeight="1">
      <c r="R572" s="542"/>
    </row>
    <row r="573" ht="16.5" customHeight="1">
      <c r="R573" s="542"/>
    </row>
    <row r="574" ht="16.5" customHeight="1">
      <c r="R574" s="542"/>
    </row>
    <row r="575" ht="16.5" customHeight="1">
      <c r="R575" s="542"/>
    </row>
    <row r="576" ht="16.5" customHeight="1">
      <c r="R576" s="542"/>
    </row>
    <row r="577" ht="16.5" customHeight="1">
      <c r="R577" s="542"/>
    </row>
    <row r="578" ht="16.5" customHeight="1">
      <c r="R578" s="542"/>
    </row>
    <row r="579" ht="16.5" customHeight="1">
      <c r="R579" s="542"/>
    </row>
    <row r="580" ht="16.5" customHeight="1">
      <c r="R580" s="542"/>
    </row>
    <row r="581" ht="16.5" customHeight="1">
      <c r="R581" s="542"/>
    </row>
    <row r="582" ht="16.5" customHeight="1">
      <c r="R582" s="542"/>
    </row>
    <row r="583" ht="16.5" customHeight="1">
      <c r="R583" s="542"/>
    </row>
    <row r="584" ht="16.5" customHeight="1">
      <c r="R584" s="542"/>
    </row>
    <row r="585" ht="16.5" customHeight="1">
      <c r="R585" s="542"/>
    </row>
    <row r="586" ht="16.5" customHeight="1">
      <c r="R586" s="542"/>
    </row>
    <row r="587" ht="16.5" customHeight="1">
      <c r="R587" s="542"/>
    </row>
    <row r="588" ht="16.5" customHeight="1">
      <c r="R588" s="542"/>
    </row>
    <row r="589" ht="16.5" customHeight="1">
      <c r="R589" s="542"/>
    </row>
    <row r="590" ht="16.5" customHeight="1">
      <c r="R590" s="542"/>
    </row>
    <row r="591" ht="16.5" customHeight="1">
      <c r="R591" s="542"/>
    </row>
    <row r="592" ht="16.5" customHeight="1">
      <c r="R592" s="542"/>
    </row>
    <row r="593" ht="16.5" customHeight="1">
      <c r="R593" s="542"/>
    </row>
    <row r="594" ht="16.5" customHeight="1">
      <c r="R594" s="542"/>
    </row>
    <row r="595" ht="16.5" customHeight="1">
      <c r="R595" s="542"/>
    </row>
    <row r="596" ht="16.5" customHeight="1">
      <c r="R596" s="542"/>
    </row>
    <row r="597" ht="16.5" customHeight="1">
      <c r="R597" s="542"/>
    </row>
    <row r="598" ht="16.5" customHeight="1">
      <c r="R598" s="542"/>
    </row>
    <row r="599" ht="16.5" customHeight="1">
      <c r="R599" s="542"/>
    </row>
    <row r="600" ht="16.5" customHeight="1">
      <c r="R600" s="542"/>
    </row>
    <row r="601" ht="16.5" customHeight="1">
      <c r="R601" s="542"/>
    </row>
    <row r="602" ht="16.5" customHeight="1">
      <c r="R602" s="542"/>
    </row>
    <row r="603" ht="16.5" customHeight="1">
      <c r="R603" s="542"/>
    </row>
    <row r="604" ht="16.5" customHeight="1">
      <c r="R604" s="542"/>
    </row>
    <row r="605" ht="16.5" customHeight="1">
      <c r="R605" s="542"/>
    </row>
    <row r="606" ht="16.5" customHeight="1">
      <c r="R606" s="542"/>
    </row>
    <row r="607" ht="16.5" customHeight="1">
      <c r="R607" s="542"/>
    </row>
    <row r="608" ht="16.5" customHeight="1">
      <c r="R608" s="542"/>
    </row>
    <row r="609" ht="16.5" customHeight="1">
      <c r="R609" s="542"/>
    </row>
    <row r="610" ht="16.5" customHeight="1">
      <c r="R610" s="542"/>
    </row>
    <row r="611" ht="16.5" customHeight="1">
      <c r="R611" s="542"/>
    </row>
    <row r="612" ht="16.5" customHeight="1">
      <c r="R612" s="542"/>
    </row>
    <row r="613" ht="16.5" customHeight="1">
      <c r="R613" s="542"/>
    </row>
    <row r="614" ht="16.5" customHeight="1">
      <c r="R614" s="542"/>
    </row>
    <row r="615" ht="16.5" customHeight="1">
      <c r="R615" s="542"/>
    </row>
    <row r="616" ht="16.5" customHeight="1">
      <c r="R616" s="542"/>
    </row>
    <row r="617" ht="16.5" customHeight="1">
      <c r="R617" s="542"/>
    </row>
    <row r="618" ht="16.5" customHeight="1">
      <c r="R618" s="542"/>
    </row>
    <row r="619" ht="16.5" customHeight="1">
      <c r="R619" s="542"/>
    </row>
    <row r="620" ht="16.5" customHeight="1">
      <c r="R620" s="542"/>
    </row>
    <row r="621" ht="16.5" customHeight="1">
      <c r="R621" s="542"/>
    </row>
    <row r="622" ht="16.5" customHeight="1">
      <c r="R622" s="542"/>
    </row>
    <row r="623" ht="16.5" customHeight="1">
      <c r="R623" s="542"/>
    </row>
    <row r="624" ht="16.5" customHeight="1">
      <c r="R624" s="542"/>
    </row>
    <row r="625" ht="16.5" customHeight="1">
      <c r="R625" s="542"/>
    </row>
    <row r="626" ht="16.5" customHeight="1">
      <c r="R626" s="542"/>
    </row>
    <row r="627" ht="16.5" customHeight="1">
      <c r="R627" s="542"/>
    </row>
    <row r="628" ht="16.5" customHeight="1">
      <c r="R628" s="542"/>
    </row>
    <row r="629" ht="16.5" customHeight="1">
      <c r="R629" s="542"/>
    </row>
    <row r="630" ht="16.5" customHeight="1">
      <c r="R630" s="542"/>
    </row>
    <row r="631" ht="16.5" customHeight="1">
      <c r="R631" s="542"/>
    </row>
    <row r="632" ht="16.5" customHeight="1">
      <c r="R632" s="542"/>
    </row>
    <row r="633" ht="16.5" customHeight="1">
      <c r="R633" s="542"/>
    </row>
    <row r="634" ht="16.5" customHeight="1">
      <c r="R634" s="542"/>
    </row>
    <row r="635" ht="16.5" customHeight="1">
      <c r="R635" s="542"/>
    </row>
    <row r="636" ht="16.5" customHeight="1">
      <c r="R636" s="542"/>
    </row>
    <row r="637" ht="16.5" customHeight="1">
      <c r="R637" s="542"/>
    </row>
    <row r="638" ht="16.5" customHeight="1">
      <c r="R638" s="542"/>
    </row>
    <row r="639" ht="16.5" customHeight="1">
      <c r="R639" s="542"/>
    </row>
    <row r="640" ht="16.5" customHeight="1">
      <c r="R640" s="542"/>
    </row>
    <row r="641" ht="16.5" customHeight="1">
      <c r="R641" s="542"/>
    </row>
    <row r="642" ht="16.5" customHeight="1">
      <c r="R642" s="542"/>
    </row>
    <row r="643" ht="16.5" customHeight="1">
      <c r="R643" s="542"/>
    </row>
    <row r="644" ht="16.5" customHeight="1">
      <c r="R644" s="542"/>
    </row>
    <row r="645" ht="16.5" customHeight="1">
      <c r="R645" s="542"/>
    </row>
    <row r="646" ht="16.5" customHeight="1">
      <c r="R646" s="542"/>
    </row>
    <row r="647" ht="16.5" customHeight="1">
      <c r="R647" s="542"/>
    </row>
    <row r="648" ht="16.5" customHeight="1">
      <c r="R648" s="542"/>
    </row>
    <row r="649" ht="16.5" customHeight="1">
      <c r="R649" s="542"/>
    </row>
    <row r="650" ht="16.5" customHeight="1">
      <c r="R650" s="542"/>
    </row>
    <row r="651" ht="16.5" customHeight="1">
      <c r="R651" s="542"/>
    </row>
    <row r="652" ht="16.5" customHeight="1">
      <c r="R652" s="542"/>
    </row>
    <row r="653" ht="16.5" customHeight="1">
      <c r="R653" s="542"/>
    </row>
    <row r="654" ht="16.5" customHeight="1">
      <c r="R654" s="542"/>
    </row>
    <row r="655" ht="16.5" customHeight="1">
      <c r="R655" s="542"/>
    </row>
    <row r="656" ht="16.5" customHeight="1">
      <c r="R656" s="542"/>
    </row>
    <row r="657" ht="16.5" customHeight="1">
      <c r="R657" s="542"/>
    </row>
    <row r="658" ht="16.5" customHeight="1">
      <c r="R658" s="542"/>
    </row>
    <row r="659" ht="16.5" customHeight="1">
      <c r="R659" s="542"/>
    </row>
    <row r="660" ht="16.5" customHeight="1">
      <c r="R660" s="542"/>
    </row>
    <row r="661" ht="16.5" customHeight="1">
      <c r="R661" s="542"/>
    </row>
    <row r="662" ht="16.5" customHeight="1">
      <c r="R662" s="542"/>
    </row>
    <row r="663" ht="16.5" customHeight="1">
      <c r="R663" s="542"/>
    </row>
    <row r="664" ht="16.5" customHeight="1">
      <c r="R664" s="542"/>
    </row>
    <row r="665" ht="16.5" customHeight="1">
      <c r="R665" s="542"/>
    </row>
    <row r="666" ht="16.5" customHeight="1">
      <c r="R666" s="542"/>
    </row>
    <row r="667" ht="16.5" customHeight="1">
      <c r="R667" s="542"/>
    </row>
    <row r="668" ht="16.5" customHeight="1">
      <c r="R668" s="542"/>
    </row>
    <row r="669" ht="16.5" customHeight="1">
      <c r="R669" s="542"/>
    </row>
    <row r="670" ht="16.5" customHeight="1">
      <c r="R670" s="542"/>
    </row>
    <row r="671" ht="16.5" customHeight="1">
      <c r="R671" s="542"/>
    </row>
    <row r="672" ht="16.5" customHeight="1">
      <c r="R672" s="542"/>
    </row>
    <row r="673" ht="16.5" customHeight="1">
      <c r="R673" s="542"/>
    </row>
    <row r="674" ht="16.5" customHeight="1">
      <c r="R674" s="542"/>
    </row>
    <row r="675" ht="16.5" customHeight="1">
      <c r="R675" s="542"/>
    </row>
    <row r="676" ht="16.5" customHeight="1">
      <c r="R676" s="542"/>
    </row>
    <row r="677" ht="16.5" customHeight="1">
      <c r="R677" s="542"/>
    </row>
    <row r="678" ht="16.5" customHeight="1">
      <c r="R678" s="542"/>
    </row>
    <row r="679" ht="16.5" customHeight="1">
      <c r="R679" s="542"/>
    </row>
    <row r="680" ht="16.5" customHeight="1">
      <c r="R680" s="542"/>
    </row>
    <row r="681" ht="16.5" customHeight="1">
      <c r="R681" s="542"/>
    </row>
    <row r="682" ht="16.5" customHeight="1">
      <c r="R682" s="542"/>
    </row>
    <row r="683" ht="16.5" customHeight="1">
      <c r="R683" s="542"/>
    </row>
    <row r="684" ht="16.5" customHeight="1">
      <c r="R684" s="542"/>
    </row>
    <row r="685" ht="16.5" customHeight="1">
      <c r="R685" s="542"/>
    </row>
    <row r="686" ht="16.5" customHeight="1">
      <c r="R686" s="542"/>
    </row>
    <row r="687" ht="16.5" customHeight="1">
      <c r="R687" s="542"/>
    </row>
    <row r="688" ht="16.5" customHeight="1">
      <c r="R688" s="542"/>
    </row>
    <row r="689" ht="16.5" customHeight="1">
      <c r="R689" s="542"/>
    </row>
    <row r="690" ht="16.5" customHeight="1">
      <c r="R690" s="542"/>
    </row>
    <row r="691" ht="16.5" customHeight="1">
      <c r="R691" s="542"/>
    </row>
    <row r="692" ht="16.5" customHeight="1">
      <c r="R692" s="542"/>
    </row>
    <row r="693" ht="16.5" customHeight="1">
      <c r="R693" s="542"/>
    </row>
    <row r="694" ht="16.5" customHeight="1">
      <c r="R694" s="542"/>
    </row>
    <row r="695" ht="16.5" customHeight="1">
      <c r="R695" s="542"/>
    </row>
    <row r="696" ht="16.5" customHeight="1">
      <c r="R696" s="542"/>
    </row>
    <row r="697" ht="16.5" customHeight="1">
      <c r="R697" s="542"/>
    </row>
    <row r="698" ht="16.5" customHeight="1">
      <c r="R698" s="542"/>
    </row>
    <row r="699" ht="16.5" customHeight="1">
      <c r="R699" s="542"/>
    </row>
    <row r="700" ht="16.5" customHeight="1">
      <c r="R700" s="542"/>
    </row>
    <row r="701" ht="16.5" customHeight="1">
      <c r="R701" s="542"/>
    </row>
    <row r="702" ht="16.5" customHeight="1">
      <c r="R702" s="542"/>
    </row>
    <row r="703" ht="16.5" customHeight="1">
      <c r="R703" s="542"/>
    </row>
    <row r="704" ht="16.5" customHeight="1">
      <c r="R704" s="542"/>
    </row>
    <row r="705" ht="16.5" customHeight="1">
      <c r="R705" s="542"/>
    </row>
    <row r="706" ht="16.5" customHeight="1">
      <c r="R706" s="542"/>
    </row>
    <row r="707" ht="16.5" customHeight="1">
      <c r="R707" s="542"/>
    </row>
    <row r="708" ht="16.5" customHeight="1">
      <c r="R708" s="542"/>
    </row>
    <row r="709" ht="16.5" customHeight="1">
      <c r="R709" s="542"/>
    </row>
    <row r="710" ht="16.5" customHeight="1">
      <c r="R710" s="542"/>
    </row>
    <row r="711" ht="16.5" customHeight="1">
      <c r="R711" s="542"/>
    </row>
    <row r="712" ht="16.5" customHeight="1">
      <c r="R712" s="542"/>
    </row>
    <row r="713" ht="16.5" customHeight="1">
      <c r="R713" s="542"/>
    </row>
    <row r="714" ht="16.5" customHeight="1">
      <c r="R714" s="542"/>
    </row>
    <row r="715" ht="16.5" customHeight="1">
      <c r="R715" s="542"/>
    </row>
    <row r="716" ht="16.5" customHeight="1">
      <c r="R716" s="542"/>
    </row>
    <row r="717" ht="16.5" customHeight="1">
      <c r="R717" s="542"/>
    </row>
    <row r="718" ht="16.5" customHeight="1">
      <c r="R718" s="542"/>
    </row>
    <row r="719" ht="16.5" customHeight="1">
      <c r="R719" s="542"/>
    </row>
    <row r="720" ht="16.5" customHeight="1">
      <c r="R720" s="542"/>
    </row>
    <row r="721" ht="16.5" customHeight="1">
      <c r="R721" s="542"/>
    </row>
    <row r="722" ht="16.5" customHeight="1">
      <c r="R722" s="542"/>
    </row>
    <row r="723" ht="16.5" customHeight="1">
      <c r="R723" s="542"/>
    </row>
    <row r="724" ht="16.5" customHeight="1">
      <c r="R724" s="542"/>
    </row>
    <row r="725" ht="16.5" customHeight="1">
      <c r="R725" s="542"/>
    </row>
    <row r="726" ht="16.5" customHeight="1">
      <c r="R726" s="542"/>
    </row>
    <row r="727" ht="16.5" customHeight="1">
      <c r="R727" s="542"/>
    </row>
    <row r="728" ht="16.5" customHeight="1">
      <c r="R728" s="542"/>
    </row>
    <row r="729" ht="16.5" customHeight="1">
      <c r="R729" s="542"/>
    </row>
    <row r="730" ht="16.5" customHeight="1">
      <c r="R730" s="542"/>
    </row>
    <row r="731" ht="16.5" customHeight="1">
      <c r="R731" s="542"/>
    </row>
    <row r="732" ht="16.5" customHeight="1">
      <c r="R732" s="542"/>
    </row>
    <row r="733" ht="16.5" customHeight="1">
      <c r="R733" s="542"/>
    </row>
    <row r="734" ht="16.5" customHeight="1">
      <c r="R734" s="542"/>
    </row>
    <row r="735" ht="16.5" customHeight="1">
      <c r="R735" s="542"/>
    </row>
    <row r="736" ht="16.5" customHeight="1">
      <c r="R736" s="542"/>
    </row>
    <row r="737" ht="16.5" customHeight="1">
      <c r="R737" s="542"/>
    </row>
    <row r="738" ht="16.5" customHeight="1">
      <c r="R738" s="542"/>
    </row>
    <row r="739" ht="16.5" customHeight="1">
      <c r="R739" s="542"/>
    </row>
    <row r="740" ht="16.5" customHeight="1">
      <c r="R740" s="542"/>
    </row>
    <row r="741" ht="16.5" customHeight="1">
      <c r="R741" s="542"/>
    </row>
    <row r="742" ht="16.5" customHeight="1">
      <c r="R742" s="542"/>
    </row>
    <row r="743" ht="16.5" customHeight="1">
      <c r="R743" s="542"/>
    </row>
    <row r="744" ht="16.5" customHeight="1">
      <c r="R744" s="542"/>
    </row>
    <row r="745" ht="16.5" customHeight="1">
      <c r="R745" s="542"/>
    </row>
    <row r="746" ht="16.5" customHeight="1">
      <c r="R746" s="542"/>
    </row>
    <row r="747" ht="16.5" customHeight="1">
      <c r="R747" s="542"/>
    </row>
    <row r="748" ht="16.5" customHeight="1">
      <c r="R748" s="542"/>
    </row>
    <row r="749" ht="16.5" customHeight="1">
      <c r="R749" s="542"/>
    </row>
    <row r="750" ht="16.5" customHeight="1">
      <c r="R750" s="542"/>
    </row>
    <row r="751" ht="16.5" customHeight="1">
      <c r="R751" s="542"/>
    </row>
    <row r="752" ht="16.5" customHeight="1">
      <c r="R752" s="542"/>
    </row>
    <row r="753" ht="16.5" customHeight="1">
      <c r="R753" s="542"/>
    </row>
    <row r="754" ht="16.5" customHeight="1">
      <c r="R754" s="542"/>
    </row>
    <row r="755" ht="16.5" customHeight="1">
      <c r="R755" s="542"/>
    </row>
    <row r="756" ht="16.5" customHeight="1">
      <c r="R756" s="542"/>
    </row>
    <row r="757" ht="16.5" customHeight="1">
      <c r="R757" s="542"/>
    </row>
    <row r="758" ht="16.5" customHeight="1">
      <c r="R758" s="542"/>
    </row>
    <row r="759" ht="16.5" customHeight="1">
      <c r="R759" s="542"/>
    </row>
    <row r="760" ht="16.5" customHeight="1">
      <c r="R760" s="542"/>
    </row>
    <row r="761" ht="16.5" customHeight="1">
      <c r="R761" s="542"/>
    </row>
    <row r="762" ht="16.5" customHeight="1">
      <c r="R762" s="542"/>
    </row>
    <row r="763" ht="16.5" customHeight="1">
      <c r="R763" s="542"/>
    </row>
    <row r="764" ht="16.5" customHeight="1">
      <c r="R764" s="542"/>
    </row>
    <row r="765" ht="16.5" customHeight="1">
      <c r="R765" s="542"/>
    </row>
    <row r="766" ht="16.5" customHeight="1">
      <c r="R766" s="542"/>
    </row>
    <row r="767" ht="16.5" customHeight="1">
      <c r="R767" s="542"/>
    </row>
    <row r="768" ht="16.5" customHeight="1">
      <c r="R768" s="542"/>
    </row>
    <row r="769" ht="16.5" customHeight="1">
      <c r="R769" s="542"/>
    </row>
    <row r="770" ht="16.5" customHeight="1">
      <c r="R770" s="542"/>
    </row>
    <row r="771" ht="16.5" customHeight="1">
      <c r="R771" s="542"/>
    </row>
    <row r="772" ht="16.5" customHeight="1">
      <c r="R772" s="542"/>
    </row>
    <row r="773" ht="16.5" customHeight="1">
      <c r="R773" s="542"/>
    </row>
    <row r="774" ht="16.5" customHeight="1">
      <c r="R774" s="542"/>
    </row>
    <row r="775" ht="16.5" customHeight="1">
      <c r="R775" s="542"/>
    </row>
    <row r="776" ht="16.5" customHeight="1">
      <c r="R776" s="542"/>
    </row>
    <row r="777" ht="16.5" customHeight="1">
      <c r="R777" s="542"/>
    </row>
    <row r="778" ht="16.5" customHeight="1">
      <c r="R778" s="542"/>
    </row>
    <row r="779" ht="16.5" customHeight="1">
      <c r="R779" s="542"/>
    </row>
    <row r="780" ht="16.5" customHeight="1">
      <c r="R780" s="542"/>
    </row>
    <row r="781" ht="16.5" customHeight="1">
      <c r="R781" s="542"/>
    </row>
    <row r="782" ht="16.5" customHeight="1">
      <c r="R782" s="542"/>
    </row>
    <row r="783" ht="16.5" customHeight="1">
      <c r="R783" s="542"/>
    </row>
    <row r="784" ht="16.5" customHeight="1">
      <c r="R784" s="542"/>
    </row>
    <row r="785" ht="16.5" customHeight="1">
      <c r="R785" s="542"/>
    </row>
    <row r="786" ht="16.5" customHeight="1">
      <c r="R786" s="542"/>
    </row>
    <row r="787" ht="16.5" customHeight="1">
      <c r="R787" s="542"/>
    </row>
    <row r="788" ht="16.5" customHeight="1">
      <c r="R788" s="542"/>
    </row>
    <row r="789" ht="16.5" customHeight="1">
      <c r="R789" s="542"/>
    </row>
    <row r="790" ht="16.5" customHeight="1">
      <c r="R790" s="542"/>
    </row>
    <row r="791" ht="16.5" customHeight="1">
      <c r="R791" s="542"/>
    </row>
    <row r="792" ht="16.5" customHeight="1">
      <c r="R792" s="542"/>
    </row>
    <row r="793" ht="16.5" customHeight="1">
      <c r="R793" s="542"/>
    </row>
    <row r="794" ht="16.5" customHeight="1">
      <c r="R794" s="542"/>
    </row>
    <row r="795" ht="16.5" customHeight="1">
      <c r="R795" s="542"/>
    </row>
    <row r="796" ht="16.5" customHeight="1">
      <c r="R796" s="542"/>
    </row>
    <row r="797" ht="16.5" customHeight="1">
      <c r="R797" s="542"/>
    </row>
    <row r="798" ht="16.5" customHeight="1">
      <c r="R798" s="542"/>
    </row>
    <row r="799" ht="16.5" customHeight="1">
      <c r="R799" s="542"/>
    </row>
    <row r="800" ht="16.5" customHeight="1">
      <c r="R800" s="542"/>
    </row>
    <row r="801" ht="16.5" customHeight="1">
      <c r="R801" s="542"/>
    </row>
    <row r="802" ht="16.5" customHeight="1">
      <c r="R802" s="542"/>
    </row>
    <row r="803" ht="16.5" customHeight="1">
      <c r="R803" s="542"/>
    </row>
    <row r="804" ht="16.5" customHeight="1">
      <c r="R804" s="542"/>
    </row>
    <row r="805" ht="16.5" customHeight="1">
      <c r="R805" s="542"/>
    </row>
    <row r="806" ht="16.5" customHeight="1">
      <c r="R806" s="542"/>
    </row>
    <row r="807" ht="16.5" customHeight="1">
      <c r="R807" s="542"/>
    </row>
    <row r="808" ht="16.5" customHeight="1">
      <c r="R808" s="542"/>
    </row>
    <row r="809" ht="16.5" customHeight="1">
      <c r="R809" s="542"/>
    </row>
    <row r="810" ht="16.5" customHeight="1">
      <c r="R810" s="542"/>
    </row>
    <row r="811" ht="16.5" customHeight="1">
      <c r="R811" s="542"/>
    </row>
    <row r="812" ht="16.5" customHeight="1">
      <c r="R812" s="542"/>
    </row>
    <row r="813" ht="16.5" customHeight="1">
      <c r="R813" s="542"/>
    </row>
    <row r="814" ht="16.5" customHeight="1">
      <c r="R814" s="542"/>
    </row>
    <row r="815" ht="16.5" customHeight="1">
      <c r="R815" s="542"/>
    </row>
    <row r="816" ht="16.5" customHeight="1">
      <c r="R816" s="542"/>
    </row>
    <row r="817" ht="16.5" customHeight="1">
      <c r="R817" s="542"/>
    </row>
    <row r="818" ht="16.5" customHeight="1">
      <c r="R818" s="542"/>
    </row>
    <row r="819" ht="16.5" customHeight="1">
      <c r="R819" s="542"/>
    </row>
    <row r="820" ht="16.5" customHeight="1">
      <c r="R820" s="542"/>
    </row>
    <row r="821" ht="16.5" customHeight="1">
      <c r="R821" s="542"/>
    </row>
    <row r="822" ht="16.5" customHeight="1">
      <c r="R822" s="542"/>
    </row>
    <row r="823" ht="16.5" customHeight="1">
      <c r="R823" s="542"/>
    </row>
    <row r="824" ht="16.5" customHeight="1">
      <c r="R824" s="542"/>
    </row>
    <row r="825" ht="16.5" customHeight="1">
      <c r="R825" s="542"/>
    </row>
    <row r="826" ht="16.5" customHeight="1">
      <c r="R826" s="542"/>
    </row>
    <row r="827" ht="16.5" customHeight="1">
      <c r="R827" s="542"/>
    </row>
    <row r="828" ht="16.5" customHeight="1">
      <c r="R828" s="542"/>
    </row>
    <row r="829" ht="16.5" customHeight="1">
      <c r="R829" s="542"/>
    </row>
    <row r="830" ht="16.5" customHeight="1">
      <c r="R830" s="542"/>
    </row>
    <row r="831" ht="16.5" customHeight="1">
      <c r="R831" s="542"/>
    </row>
    <row r="832" ht="16.5" customHeight="1">
      <c r="R832" s="542"/>
    </row>
    <row r="833" ht="16.5" customHeight="1">
      <c r="R833" s="542"/>
    </row>
    <row r="834" ht="16.5" customHeight="1">
      <c r="R834" s="542"/>
    </row>
    <row r="835" ht="16.5" customHeight="1">
      <c r="R835" s="542"/>
    </row>
    <row r="836" ht="16.5" customHeight="1">
      <c r="R836" s="542"/>
    </row>
    <row r="837" ht="16.5" customHeight="1">
      <c r="R837" s="542"/>
    </row>
    <row r="838" ht="16.5" customHeight="1">
      <c r="R838" s="542"/>
    </row>
    <row r="839" ht="16.5" customHeight="1">
      <c r="R839" s="542"/>
    </row>
    <row r="840" ht="16.5" customHeight="1">
      <c r="R840" s="542"/>
    </row>
    <row r="841" ht="16.5" customHeight="1">
      <c r="R841" s="542"/>
    </row>
    <row r="842" ht="16.5" customHeight="1">
      <c r="R842" s="542"/>
    </row>
    <row r="843" ht="16.5" customHeight="1">
      <c r="R843" s="542"/>
    </row>
    <row r="844" ht="16.5" customHeight="1">
      <c r="R844" s="542"/>
    </row>
    <row r="845" ht="16.5" customHeight="1">
      <c r="R845" s="542"/>
    </row>
    <row r="846" ht="16.5" customHeight="1">
      <c r="R846" s="542"/>
    </row>
    <row r="847" ht="16.5" customHeight="1">
      <c r="R847" s="542"/>
    </row>
    <row r="848" ht="16.5" customHeight="1">
      <c r="R848" s="542"/>
    </row>
    <row r="849" ht="16.5" customHeight="1">
      <c r="R849" s="542"/>
    </row>
    <row r="850" ht="16.5" customHeight="1">
      <c r="R850" s="542"/>
    </row>
    <row r="851" ht="16.5" customHeight="1">
      <c r="R851" s="542"/>
    </row>
    <row r="852" ht="16.5" customHeight="1">
      <c r="R852" s="542"/>
    </row>
    <row r="853" ht="16.5" customHeight="1">
      <c r="R853" s="542"/>
    </row>
    <row r="854" ht="16.5" customHeight="1">
      <c r="R854" s="542"/>
    </row>
    <row r="855" ht="16.5" customHeight="1">
      <c r="R855" s="542"/>
    </row>
    <row r="856" ht="16.5" customHeight="1">
      <c r="R856" s="542"/>
    </row>
    <row r="857" ht="16.5" customHeight="1">
      <c r="R857" s="542"/>
    </row>
    <row r="858" ht="16.5" customHeight="1">
      <c r="R858" s="542"/>
    </row>
    <row r="859" ht="16.5" customHeight="1">
      <c r="R859" s="542"/>
    </row>
    <row r="860" ht="16.5" customHeight="1">
      <c r="R860" s="542"/>
    </row>
    <row r="861" ht="16.5" customHeight="1">
      <c r="R861" s="542"/>
    </row>
    <row r="862" ht="16.5" customHeight="1">
      <c r="R862" s="542"/>
    </row>
    <row r="863" ht="16.5" customHeight="1">
      <c r="R863" s="542"/>
    </row>
    <row r="864" ht="16.5" customHeight="1">
      <c r="R864" s="542"/>
    </row>
    <row r="865" ht="16.5" customHeight="1">
      <c r="R865" s="542"/>
    </row>
    <row r="866" ht="16.5" customHeight="1">
      <c r="R866" s="542"/>
    </row>
    <row r="867" ht="16.5" customHeight="1">
      <c r="R867" s="542"/>
    </row>
    <row r="868" ht="16.5" customHeight="1">
      <c r="R868" s="542"/>
    </row>
    <row r="869" ht="16.5" customHeight="1">
      <c r="R869" s="542"/>
    </row>
    <row r="870" ht="16.5" customHeight="1">
      <c r="R870" s="542"/>
    </row>
    <row r="871" ht="16.5" customHeight="1">
      <c r="R871" s="542"/>
    </row>
    <row r="872" ht="16.5" customHeight="1">
      <c r="R872" s="542"/>
    </row>
    <row r="873" ht="16.5" customHeight="1">
      <c r="R873" s="542"/>
    </row>
    <row r="874" ht="16.5" customHeight="1">
      <c r="R874" s="542"/>
    </row>
    <row r="875" ht="16.5" customHeight="1">
      <c r="R875" s="542"/>
    </row>
    <row r="876" ht="16.5" customHeight="1">
      <c r="R876" s="542"/>
    </row>
    <row r="877" ht="16.5" customHeight="1">
      <c r="R877" s="542"/>
    </row>
    <row r="878" ht="16.5" customHeight="1">
      <c r="R878" s="542"/>
    </row>
    <row r="879" ht="16.5" customHeight="1">
      <c r="R879" s="542"/>
    </row>
    <row r="880" ht="16.5" customHeight="1">
      <c r="R880" s="542"/>
    </row>
    <row r="881" ht="16.5" customHeight="1">
      <c r="R881" s="542"/>
    </row>
    <row r="882" ht="16.5" customHeight="1">
      <c r="R882" s="542"/>
    </row>
    <row r="883" ht="16.5" customHeight="1">
      <c r="R883" s="542"/>
    </row>
    <row r="884" ht="16.5" customHeight="1">
      <c r="R884" s="542"/>
    </row>
    <row r="885" ht="16.5" customHeight="1">
      <c r="R885" s="542"/>
    </row>
    <row r="886" ht="16.5" customHeight="1">
      <c r="R886" s="542"/>
    </row>
    <row r="887" ht="16.5" customHeight="1">
      <c r="R887" s="542"/>
    </row>
    <row r="888" ht="16.5" customHeight="1">
      <c r="R888" s="542"/>
    </row>
    <row r="889" ht="16.5" customHeight="1">
      <c r="R889" s="542"/>
    </row>
    <row r="890" ht="16.5" customHeight="1">
      <c r="R890" s="542"/>
    </row>
    <row r="891" ht="16.5" customHeight="1">
      <c r="R891" s="542"/>
    </row>
    <row r="892" ht="16.5" customHeight="1">
      <c r="R892" s="542"/>
    </row>
    <row r="893" ht="16.5" customHeight="1">
      <c r="R893" s="542"/>
    </row>
    <row r="894" ht="16.5" customHeight="1">
      <c r="R894" s="542"/>
    </row>
    <row r="895" ht="16.5" customHeight="1">
      <c r="R895" s="542"/>
    </row>
    <row r="896" ht="16.5" customHeight="1">
      <c r="R896" s="542"/>
    </row>
    <row r="897" ht="16.5" customHeight="1">
      <c r="R897" s="542"/>
    </row>
    <row r="898" ht="16.5" customHeight="1">
      <c r="R898" s="542"/>
    </row>
    <row r="899" ht="16.5" customHeight="1">
      <c r="R899" s="542"/>
    </row>
    <row r="900" ht="16.5" customHeight="1">
      <c r="R900" s="542"/>
    </row>
    <row r="901" ht="16.5" customHeight="1">
      <c r="R901" s="542"/>
    </row>
    <row r="902" ht="16.5" customHeight="1">
      <c r="R902" s="542"/>
    </row>
    <row r="903" ht="16.5" customHeight="1">
      <c r="R903" s="542"/>
    </row>
    <row r="904" ht="16.5" customHeight="1">
      <c r="R904" s="542"/>
    </row>
    <row r="905" ht="16.5" customHeight="1">
      <c r="R905" s="542"/>
    </row>
    <row r="906" ht="16.5" customHeight="1">
      <c r="R906" s="542"/>
    </row>
    <row r="907" ht="16.5" customHeight="1">
      <c r="R907" s="542"/>
    </row>
    <row r="908" ht="16.5" customHeight="1">
      <c r="R908" s="542"/>
    </row>
    <row r="909" ht="16.5" customHeight="1">
      <c r="R909" s="542"/>
    </row>
    <row r="910" ht="16.5" customHeight="1">
      <c r="R910" s="542"/>
    </row>
    <row r="911" ht="16.5" customHeight="1">
      <c r="R911" s="542"/>
    </row>
    <row r="912" ht="16.5" customHeight="1">
      <c r="R912" s="542"/>
    </row>
    <row r="913" ht="16.5" customHeight="1">
      <c r="R913" s="542"/>
    </row>
    <row r="914" ht="16.5" customHeight="1">
      <c r="R914" s="542"/>
    </row>
    <row r="915" ht="16.5" customHeight="1">
      <c r="R915" s="542"/>
    </row>
    <row r="916" ht="16.5" customHeight="1">
      <c r="R916" s="542"/>
    </row>
    <row r="917" ht="16.5" customHeight="1">
      <c r="R917" s="542"/>
    </row>
    <row r="918" ht="16.5" customHeight="1">
      <c r="R918" s="542"/>
    </row>
    <row r="919" ht="16.5" customHeight="1">
      <c r="R919" s="542"/>
    </row>
    <row r="920" ht="16.5" customHeight="1">
      <c r="R920" s="542"/>
    </row>
    <row r="921" ht="16.5" customHeight="1">
      <c r="R921" s="542"/>
    </row>
    <row r="922" ht="16.5" customHeight="1">
      <c r="R922" s="542"/>
    </row>
    <row r="923" ht="16.5" customHeight="1">
      <c r="R923" s="542"/>
    </row>
    <row r="924" ht="16.5" customHeight="1">
      <c r="R924" s="542"/>
    </row>
    <row r="925" ht="16.5" customHeight="1">
      <c r="R925" s="542"/>
    </row>
    <row r="926" ht="16.5" customHeight="1">
      <c r="R926" s="542"/>
    </row>
    <row r="927" ht="16.5" customHeight="1">
      <c r="R927" s="542"/>
    </row>
    <row r="928" ht="16.5" customHeight="1">
      <c r="R928" s="542"/>
    </row>
    <row r="929" ht="16.5" customHeight="1">
      <c r="R929" s="542"/>
    </row>
    <row r="930" ht="16.5" customHeight="1">
      <c r="R930" s="542"/>
    </row>
    <row r="931" ht="16.5" customHeight="1">
      <c r="R931" s="542"/>
    </row>
    <row r="932" ht="16.5" customHeight="1">
      <c r="R932" s="542"/>
    </row>
    <row r="933" ht="16.5" customHeight="1">
      <c r="R933" s="542"/>
    </row>
    <row r="934" ht="16.5" customHeight="1">
      <c r="R934" s="542"/>
    </row>
    <row r="935" ht="16.5" customHeight="1">
      <c r="R935" s="542"/>
    </row>
    <row r="936" ht="16.5" customHeight="1">
      <c r="R936" s="542"/>
    </row>
    <row r="937" ht="16.5" customHeight="1">
      <c r="R937" s="542"/>
    </row>
    <row r="938" ht="16.5" customHeight="1">
      <c r="R938" s="542"/>
    </row>
    <row r="939" ht="16.5" customHeight="1">
      <c r="R939" s="542"/>
    </row>
    <row r="940" ht="16.5" customHeight="1">
      <c r="R940" s="542"/>
    </row>
    <row r="941" ht="16.5" customHeight="1">
      <c r="R941" s="542"/>
    </row>
    <row r="942" ht="16.5" customHeight="1">
      <c r="R942" s="542"/>
    </row>
    <row r="943" ht="16.5" customHeight="1">
      <c r="R943" s="542"/>
    </row>
    <row r="944" ht="16.5" customHeight="1">
      <c r="R944" s="542"/>
    </row>
    <row r="945" ht="16.5" customHeight="1">
      <c r="R945" s="542"/>
    </row>
    <row r="946" ht="16.5" customHeight="1">
      <c r="R946" s="542"/>
    </row>
    <row r="947" ht="16.5" customHeight="1">
      <c r="R947" s="542"/>
    </row>
    <row r="948" ht="16.5" customHeight="1">
      <c r="R948" s="542"/>
    </row>
    <row r="949" ht="16.5" customHeight="1">
      <c r="R949" s="542"/>
    </row>
    <row r="950" ht="16.5" customHeight="1">
      <c r="R950" s="542"/>
    </row>
    <row r="951" ht="16.5" customHeight="1">
      <c r="R951" s="542"/>
    </row>
    <row r="952" ht="16.5" customHeight="1">
      <c r="R952" s="542"/>
    </row>
    <row r="953" ht="16.5" customHeight="1">
      <c r="R953" s="542"/>
    </row>
    <row r="954" ht="16.5" customHeight="1">
      <c r="R954" s="542"/>
    </row>
    <row r="955" ht="16.5" customHeight="1">
      <c r="R955" s="542"/>
    </row>
    <row r="956" ht="16.5" customHeight="1">
      <c r="R956" s="542"/>
    </row>
    <row r="957" ht="16.5" customHeight="1">
      <c r="R957" s="542"/>
    </row>
    <row r="958" ht="16.5" customHeight="1">
      <c r="R958" s="542"/>
    </row>
    <row r="959" ht="16.5" customHeight="1">
      <c r="R959" s="542"/>
    </row>
    <row r="960" ht="16.5" customHeight="1">
      <c r="R960" s="542"/>
    </row>
    <row r="961" ht="16.5" customHeight="1">
      <c r="R961" s="542"/>
    </row>
    <row r="962" ht="16.5" customHeight="1">
      <c r="R962" s="542"/>
    </row>
    <row r="963" ht="16.5" customHeight="1">
      <c r="R963" s="542"/>
    </row>
    <row r="964" ht="16.5" customHeight="1">
      <c r="R964" s="542"/>
    </row>
    <row r="965" ht="16.5" customHeight="1">
      <c r="R965" s="542"/>
    </row>
    <row r="966" ht="16.5" customHeight="1">
      <c r="R966" s="542"/>
    </row>
    <row r="967" ht="16.5" customHeight="1">
      <c r="R967" s="542"/>
    </row>
    <row r="968" ht="16.5" customHeight="1">
      <c r="R968" s="542"/>
    </row>
    <row r="969" ht="16.5" customHeight="1">
      <c r="R969" s="542"/>
    </row>
    <row r="970" ht="16.5" customHeight="1">
      <c r="R970" s="542"/>
    </row>
    <row r="971" ht="16.5" customHeight="1">
      <c r="R971" s="542"/>
    </row>
    <row r="972" ht="16.5" customHeight="1">
      <c r="R972" s="542"/>
    </row>
    <row r="973" ht="16.5" customHeight="1">
      <c r="R973" s="542"/>
    </row>
    <row r="974" ht="16.5" customHeight="1">
      <c r="R974" s="542"/>
    </row>
    <row r="975" ht="16.5" customHeight="1">
      <c r="R975" s="542"/>
    </row>
    <row r="976" ht="16.5" customHeight="1">
      <c r="R976" s="542"/>
    </row>
    <row r="977" ht="16.5" customHeight="1">
      <c r="R977" s="542"/>
    </row>
    <row r="978" ht="16.5" customHeight="1">
      <c r="R978" s="542"/>
    </row>
    <row r="979" ht="16.5" customHeight="1">
      <c r="R979" s="542"/>
    </row>
    <row r="980" ht="16.5" customHeight="1">
      <c r="R980" s="542"/>
    </row>
    <row r="981" ht="16.5" customHeight="1">
      <c r="R981" s="542"/>
    </row>
    <row r="982" ht="16.5" customHeight="1">
      <c r="R982" s="542"/>
    </row>
    <row r="983" ht="16.5" customHeight="1">
      <c r="R983" s="542"/>
    </row>
    <row r="984" ht="16.5" customHeight="1">
      <c r="R984" s="542"/>
    </row>
    <row r="985" ht="16.5" customHeight="1">
      <c r="R985" s="542"/>
    </row>
  </sheetData>
  <mergeCells count="32">
    <mergeCell ref="B1:D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B36"/>
    <mergeCell ref="B142:B156"/>
    <mergeCell ref="B157:B171"/>
    <mergeCell ref="B172:B186"/>
    <mergeCell ref="B187:B201"/>
    <mergeCell ref="B37:B51"/>
    <mergeCell ref="B52:B66"/>
    <mergeCell ref="B67:B81"/>
    <mergeCell ref="B82:B96"/>
    <mergeCell ref="B97:B111"/>
    <mergeCell ref="B112:B126"/>
    <mergeCell ref="B127:B141"/>
  </mergeCells>
  <printOptions horizontalCentered="1"/>
  <pageMargins bottom="0.7480314960629921" footer="0.0" header="0.0" left="0.7086614173228347" right="0.7086614173228347" top="0.7480314960629921"/>
  <pageSetup fitToHeight="0"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6" width="14.14"/>
    <col customWidth="1" min="7" max="7" width="4.71"/>
    <col customWidth="1" min="8" max="11" width="14.43"/>
    <col customWidth="1" min="12" max="18" width="11.57"/>
    <col customWidth="1" min="19" max="19" width="4.71"/>
    <col customWidth="1" min="20" max="29" width="3.0"/>
  </cols>
  <sheetData>
    <row r="1" ht="40.5" customHeight="1">
      <c r="A1" s="574"/>
      <c r="B1" s="400" t="s">
        <v>241</v>
      </c>
      <c r="C1" s="144"/>
      <c r="D1" s="144"/>
      <c r="E1" s="144"/>
      <c r="F1" s="6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5"/>
      <c r="R1" s="575"/>
      <c r="S1" s="575"/>
      <c r="T1" s="576" t="s">
        <v>242</v>
      </c>
      <c r="U1" s="577"/>
      <c r="V1" s="576">
        <v>1.0</v>
      </c>
      <c r="W1" s="578" t="s">
        <v>243</v>
      </c>
      <c r="X1" s="577"/>
      <c r="Y1" s="576">
        <v>1.0</v>
      </c>
      <c r="Z1" s="576" t="s">
        <v>244</v>
      </c>
      <c r="AA1" s="577"/>
      <c r="AB1" s="578">
        <v>1.0</v>
      </c>
    </row>
    <row r="2" ht="16.5" customHeight="1">
      <c r="A2" s="351"/>
      <c r="B2" s="351"/>
      <c r="C2" s="351"/>
      <c r="D2" s="351"/>
      <c r="E2" s="353"/>
      <c r="F2" s="353"/>
      <c r="G2" s="351"/>
      <c r="H2" s="351"/>
      <c r="I2" s="351"/>
      <c r="J2" s="351"/>
      <c r="K2" s="351"/>
      <c r="L2" s="579"/>
      <c r="M2" s="351"/>
      <c r="N2" s="351"/>
      <c r="O2" s="351"/>
      <c r="P2" s="351"/>
      <c r="Q2" s="351"/>
      <c r="R2" s="351"/>
      <c r="S2" s="351"/>
      <c r="T2" s="576" t="s">
        <v>245</v>
      </c>
      <c r="U2" s="576" t="s">
        <v>242</v>
      </c>
      <c r="V2" s="580">
        <f t="shared" ref="V2:V4" si="1">E3</f>
        <v>65885792</v>
      </c>
      <c r="W2" s="578" t="s">
        <v>246</v>
      </c>
      <c r="X2" s="576" t="s">
        <v>243</v>
      </c>
      <c r="Y2" s="580">
        <f t="shared" ref="Y2:Y4" si="2">E14</f>
        <v>8080000</v>
      </c>
      <c r="Z2" s="576" t="s">
        <v>247</v>
      </c>
      <c r="AA2" s="576" t="s">
        <v>244</v>
      </c>
      <c r="AB2" s="581">
        <f t="shared" ref="AB2:AB3" si="3">E21</f>
        <v>18600594</v>
      </c>
    </row>
    <row r="3" ht="24.75" customHeight="1">
      <c r="A3" s="351"/>
      <c r="B3" s="55" t="s">
        <v>248</v>
      </c>
      <c r="C3" s="482"/>
      <c r="D3" s="582" t="s">
        <v>245</v>
      </c>
      <c r="E3" s="203">
        <f>$E$17</f>
        <v>65885792</v>
      </c>
      <c r="F3" s="583">
        <f t="shared" ref="F3:F5" si="4">E3/$E$6</f>
        <v>0.06087155871</v>
      </c>
      <c r="G3" s="129"/>
      <c r="H3" s="584" t="s">
        <v>249</v>
      </c>
      <c r="I3" s="129"/>
      <c r="J3" s="351"/>
      <c r="K3" s="351"/>
      <c r="L3" s="351"/>
      <c r="M3" s="579"/>
      <c r="N3" s="351"/>
      <c r="O3" s="351"/>
      <c r="P3" s="351"/>
      <c r="Q3" s="351"/>
      <c r="R3" s="129"/>
      <c r="S3" s="129"/>
      <c r="T3" s="576" t="s">
        <v>250</v>
      </c>
      <c r="U3" s="576" t="s">
        <v>242</v>
      </c>
      <c r="V3" s="580">
        <f t="shared" si="1"/>
        <v>721500000</v>
      </c>
      <c r="W3" s="578" t="s">
        <v>251</v>
      </c>
      <c r="X3" s="576" t="s">
        <v>243</v>
      </c>
      <c r="Y3" s="580">
        <f t="shared" si="2"/>
        <v>49135198</v>
      </c>
      <c r="Z3" s="576" t="s">
        <v>252</v>
      </c>
      <c r="AA3" s="576" t="s">
        <v>244</v>
      </c>
      <c r="AB3" s="581">
        <f t="shared" si="3"/>
        <v>46685198</v>
      </c>
    </row>
    <row r="4" ht="24.75" customHeight="1">
      <c r="A4" s="351"/>
      <c r="B4" s="55" t="s">
        <v>253</v>
      </c>
      <c r="C4" s="482"/>
      <c r="D4" s="582" t="s">
        <v>250</v>
      </c>
      <c r="E4" s="203">
        <f>$E$29</f>
        <v>721500000</v>
      </c>
      <c r="F4" s="583">
        <f t="shared" si="4"/>
        <v>0.6665902963</v>
      </c>
      <c r="G4" s="129"/>
      <c r="H4" s="585" t="s">
        <v>254</v>
      </c>
      <c r="I4" s="586"/>
      <c r="J4" s="416" t="s">
        <v>255</v>
      </c>
      <c r="K4" s="587">
        <f>DATEDIF(I7,I8+1,"m")</f>
        <v>0</v>
      </c>
      <c r="L4" s="351"/>
      <c r="M4" s="351"/>
      <c r="N4" s="351"/>
      <c r="O4" s="351"/>
      <c r="P4" s="351"/>
      <c r="Q4" s="351"/>
      <c r="R4" s="129"/>
      <c r="S4" s="129"/>
      <c r="T4" s="576" t="s">
        <v>256</v>
      </c>
      <c r="U4" s="576" t="s">
        <v>242</v>
      </c>
      <c r="V4" s="580">
        <f t="shared" si="1"/>
        <v>294988200</v>
      </c>
      <c r="W4" s="578" t="s">
        <v>257</v>
      </c>
      <c r="X4" s="576" t="s">
        <v>243</v>
      </c>
      <c r="Y4" s="580">
        <f t="shared" si="2"/>
        <v>8670594</v>
      </c>
      <c r="Z4" s="577"/>
      <c r="AA4" s="576"/>
      <c r="AB4" s="588"/>
    </row>
    <row r="5" ht="24.75" customHeight="1">
      <c r="A5" s="351"/>
      <c r="B5" s="55" t="s">
        <v>258</v>
      </c>
      <c r="C5" s="482"/>
      <c r="D5" s="589" t="s">
        <v>256</v>
      </c>
      <c r="E5" s="590">
        <f>'부채관리'!$M$4</f>
        <v>294988200</v>
      </c>
      <c r="F5" s="591">
        <f t="shared" si="4"/>
        <v>0.272538145</v>
      </c>
      <c r="G5" s="129"/>
      <c r="H5" s="411" t="s">
        <v>259</v>
      </c>
      <c r="I5" s="592"/>
      <c r="J5" s="416" t="s">
        <v>260</v>
      </c>
      <c r="K5" s="587" t="str">
        <f>DATEDIF(I9,I8+1,"m")</f>
        <v>#NUM!</v>
      </c>
      <c r="L5" s="351"/>
      <c r="M5" s="351"/>
      <c r="N5" s="351"/>
      <c r="O5" s="351"/>
      <c r="P5" s="351"/>
      <c r="Q5" s="351"/>
      <c r="R5" s="129"/>
      <c r="S5" s="129"/>
      <c r="T5" s="577"/>
      <c r="U5" s="577"/>
      <c r="V5" s="577"/>
      <c r="W5" s="577"/>
      <c r="X5" s="577"/>
      <c r="Y5" s="577"/>
      <c r="Z5" s="577"/>
      <c r="AA5" s="577"/>
      <c r="AB5" s="577"/>
    </row>
    <row r="6" ht="24.75" customHeight="1">
      <c r="A6" s="351"/>
      <c r="B6" s="55" t="s">
        <v>261</v>
      </c>
      <c r="C6" s="482"/>
      <c r="D6" s="593" t="s">
        <v>262</v>
      </c>
      <c r="E6" s="594">
        <f t="shared" ref="E6:F6" si="5">sum(E3:E5)</f>
        <v>1082373992</v>
      </c>
      <c r="F6" s="595">
        <f t="shared" si="5"/>
        <v>1</v>
      </c>
      <c r="G6" s="129"/>
      <c r="H6" s="416" t="s">
        <v>263</v>
      </c>
      <c r="I6" s="596">
        <f>I4-I5</f>
        <v>0</v>
      </c>
      <c r="J6" s="416" t="s">
        <v>264</v>
      </c>
      <c r="K6" s="203">
        <f>E10-I5</f>
        <v>492397592</v>
      </c>
      <c r="L6" s="351"/>
      <c r="M6" s="351"/>
      <c r="N6" s="351"/>
      <c r="O6" s="351"/>
      <c r="P6" s="351"/>
      <c r="Q6" s="351"/>
      <c r="R6" s="129"/>
      <c r="S6" s="129"/>
      <c r="T6" s="577"/>
      <c r="U6" s="577"/>
      <c r="V6" s="577"/>
      <c r="W6" s="577"/>
      <c r="X6" s="577"/>
      <c r="Y6" s="577"/>
      <c r="Z6" s="577"/>
      <c r="AA6" s="577"/>
      <c r="AB6" s="577"/>
    </row>
    <row r="7" ht="24.75" customHeight="1">
      <c r="A7" s="351"/>
      <c r="B7" s="55" t="s">
        <v>265</v>
      </c>
      <c r="C7" s="482"/>
      <c r="D7" s="597" t="s">
        <v>266</v>
      </c>
      <c r="E7" s="598">
        <f>E3+E4-E5</f>
        <v>492397592</v>
      </c>
      <c r="F7" s="599"/>
      <c r="G7" s="129"/>
      <c r="H7" s="416" t="s">
        <v>267</v>
      </c>
      <c r="I7" s="600"/>
      <c r="J7" s="416" t="s">
        <v>268</v>
      </c>
      <c r="K7" s="203">
        <f>I6-K6</f>
        <v>-492397592</v>
      </c>
      <c r="L7" s="351"/>
      <c r="M7" s="351"/>
      <c r="N7" s="351"/>
      <c r="O7" s="351"/>
      <c r="P7" s="351"/>
      <c r="Q7" s="351"/>
      <c r="R7" s="129"/>
      <c r="S7" s="129"/>
      <c r="T7" s="577"/>
      <c r="U7" s="577"/>
      <c r="V7" s="577"/>
      <c r="W7" s="577"/>
      <c r="X7" s="577"/>
      <c r="Y7" s="577"/>
      <c r="Z7" s="577"/>
      <c r="AA7" s="577"/>
      <c r="AB7" s="577"/>
    </row>
    <row r="8" ht="24.75" customHeight="1">
      <c r="A8" s="351"/>
      <c r="B8" s="55" t="s">
        <v>269</v>
      </c>
      <c r="C8" s="351"/>
      <c r="D8" s="351"/>
      <c r="E8" s="353"/>
      <c r="F8" s="353"/>
      <c r="G8" s="351"/>
      <c r="H8" s="416" t="s">
        <v>270</v>
      </c>
      <c r="I8" s="600"/>
      <c r="J8" s="429" t="s">
        <v>271</v>
      </c>
      <c r="K8" s="601" t="str">
        <f>IF((I6-K7)/I6&gt;1,ROUND((I6-K7)/I6,3)*100&amp;"% 초과달성!",(I6-K7)/I6)</f>
        <v>#DIV/0!</v>
      </c>
      <c r="L8" s="351"/>
      <c r="M8" s="351"/>
      <c r="N8" s="351"/>
      <c r="O8" s="351"/>
      <c r="P8" s="351"/>
      <c r="Q8" s="351"/>
      <c r="R8" s="129"/>
      <c r="S8" s="129"/>
      <c r="T8" s="577"/>
      <c r="U8" s="577"/>
      <c r="V8" s="577"/>
      <c r="W8" s="577"/>
      <c r="X8" s="577"/>
      <c r="Y8" s="577"/>
      <c r="Z8" s="577"/>
      <c r="AA8" s="577"/>
      <c r="AB8" s="577"/>
    </row>
    <row r="9" ht="24.75" customHeight="1">
      <c r="A9" s="351"/>
      <c r="B9" s="482"/>
      <c r="C9" s="351"/>
      <c r="D9" s="402" t="s">
        <v>272</v>
      </c>
      <c r="E9" s="403" t="s">
        <v>273</v>
      </c>
      <c r="F9" s="404" t="s">
        <v>274</v>
      </c>
      <c r="G9" s="351"/>
      <c r="H9" s="411" t="s">
        <v>275</v>
      </c>
      <c r="I9" s="602">
        <f>TODAY()</f>
        <v>46157</v>
      </c>
      <c r="J9" s="603" t="s">
        <v>276</v>
      </c>
      <c r="K9" s="604" t="str">
        <f>IFERROR(K7/DATEDIF(I9,I8,"m"),"기한도래")</f>
        <v>기한도래</v>
      </c>
      <c r="L9" s="351"/>
      <c r="M9" s="351"/>
      <c r="N9" s="351"/>
      <c r="O9" s="351"/>
      <c r="P9" s="351"/>
      <c r="Q9" s="351"/>
      <c r="R9" s="129"/>
      <c r="S9" s="129"/>
      <c r="T9" s="577"/>
      <c r="U9" s="577"/>
      <c r="V9" s="577"/>
      <c r="W9" s="577"/>
      <c r="X9" s="577"/>
      <c r="Y9" s="577"/>
      <c r="Z9" s="577"/>
      <c r="AA9" s="577"/>
      <c r="AB9" s="577"/>
    </row>
    <row r="10" ht="24.75" customHeight="1">
      <c r="A10" s="351"/>
      <c r="B10" s="353"/>
      <c r="C10" s="351"/>
      <c r="D10" s="605"/>
      <c r="E10" s="238">
        <f>E7</f>
        <v>492397592</v>
      </c>
      <c r="F10" s="606">
        <f>(E10-D10)/E10</f>
        <v>1</v>
      </c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129"/>
      <c r="S10" s="129"/>
      <c r="T10" s="577"/>
      <c r="U10" s="577"/>
      <c r="V10" s="577"/>
      <c r="W10" s="577"/>
      <c r="X10" s="577"/>
      <c r="Y10" s="577"/>
      <c r="Z10" s="577"/>
      <c r="AA10" s="577"/>
      <c r="AB10" s="577"/>
    </row>
    <row r="11" ht="24.75" customHeight="1">
      <c r="A11" s="351"/>
      <c r="B11" s="219"/>
      <c r="C11" s="219"/>
      <c r="D11" s="607"/>
      <c r="E11" s="353"/>
      <c r="F11" s="353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129"/>
      <c r="S11" s="129"/>
      <c r="T11" s="577"/>
      <c r="U11" s="577"/>
      <c r="V11" s="577"/>
      <c r="W11" s="577"/>
      <c r="X11" s="577"/>
      <c r="Y11" s="577"/>
      <c r="Z11" s="577"/>
      <c r="AA11" s="577"/>
      <c r="AB11" s="577"/>
    </row>
    <row r="12" ht="24.75" customHeight="1">
      <c r="A12" s="351"/>
      <c r="B12" s="584" t="s">
        <v>277</v>
      </c>
      <c r="C12" s="608"/>
      <c r="D12" s="353"/>
      <c r="E12" s="353"/>
      <c r="F12" s="353"/>
      <c r="G12" s="351"/>
      <c r="H12" s="609" t="s">
        <v>278</v>
      </c>
      <c r="I12" s="351"/>
      <c r="J12" s="351"/>
      <c r="K12" s="351"/>
      <c r="L12" s="351"/>
      <c r="M12" s="351"/>
      <c r="N12" s="351"/>
      <c r="O12" s="351"/>
      <c r="P12" s="351"/>
      <c r="Q12" s="351"/>
      <c r="R12" s="129"/>
      <c r="S12" s="129"/>
      <c r="T12" s="610"/>
      <c r="U12" s="610"/>
      <c r="V12" s="610"/>
      <c r="W12" s="610"/>
      <c r="X12" s="610"/>
      <c r="Y12" s="610"/>
      <c r="Z12" s="610"/>
      <c r="AA12" s="610"/>
      <c r="AB12" s="610"/>
    </row>
    <row r="13" ht="24.75" customHeight="1">
      <c r="A13" s="351"/>
      <c r="B13" s="402" t="s">
        <v>279</v>
      </c>
      <c r="C13" s="611" t="s">
        <v>183</v>
      </c>
      <c r="D13" s="190"/>
      <c r="E13" s="403" t="s">
        <v>184</v>
      </c>
      <c r="F13" s="404" t="s">
        <v>238</v>
      </c>
      <c r="G13" s="351"/>
      <c r="H13" s="351"/>
      <c r="I13" s="351"/>
      <c r="J13" s="351"/>
      <c r="K13" s="351"/>
      <c r="L13" s="351"/>
      <c r="M13" s="351"/>
      <c r="N13" s="351"/>
      <c r="O13" s="351"/>
      <c r="P13" s="129"/>
      <c r="Q13" s="129"/>
      <c r="R13" s="129"/>
      <c r="S13" s="129"/>
      <c r="T13" s="610"/>
      <c r="U13" s="610"/>
      <c r="V13" s="610"/>
      <c r="W13" s="610"/>
      <c r="X13" s="610"/>
      <c r="Y13" s="610"/>
      <c r="Z13" s="610"/>
      <c r="AA13" s="610"/>
      <c r="AB13" s="610"/>
    </row>
    <row r="14" ht="24.75" customHeight="1">
      <c r="A14" s="351"/>
      <c r="B14" s="612" t="s">
        <v>246</v>
      </c>
      <c r="C14" s="321" t="s">
        <v>280</v>
      </c>
      <c r="D14" s="196"/>
      <c r="E14" s="238">
        <f>'계좌현황'!$K$4+'예금관리'!$P$3+'적금관리'!$T$3</f>
        <v>8080000</v>
      </c>
      <c r="F14" s="606">
        <f t="shared" ref="F14:F16" si="6">E14/$E$17</f>
        <v>0.1226364555</v>
      </c>
      <c r="G14" s="351"/>
      <c r="H14" s="351"/>
      <c r="I14" s="351"/>
      <c r="J14" s="351"/>
      <c r="K14" s="351"/>
      <c r="L14" s="351"/>
      <c r="M14" s="351"/>
      <c r="N14" s="351"/>
      <c r="O14" s="351"/>
      <c r="P14" s="129"/>
      <c r="Q14" s="129"/>
      <c r="R14" s="129"/>
      <c r="S14" s="129"/>
      <c r="T14" s="129"/>
      <c r="U14" s="610"/>
      <c r="V14" s="610"/>
      <c r="W14" s="610"/>
      <c r="X14" s="610"/>
      <c r="Y14" s="610"/>
      <c r="Z14" s="610"/>
      <c r="AA14" s="610"/>
      <c r="AB14" s="610"/>
      <c r="AC14" s="610"/>
    </row>
    <row r="15" ht="24.75" customHeight="1">
      <c r="A15" s="351"/>
      <c r="B15" s="613" t="s">
        <v>251</v>
      </c>
      <c r="C15" s="241" t="s">
        <v>281</v>
      </c>
      <c r="D15" s="208"/>
      <c r="E15" s="238">
        <f>'계좌현황'!$K$5+'예금관리'!$P$4+'적금관리'!$T$4+$E$22</f>
        <v>49135198</v>
      </c>
      <c r="F15" s="606">
        <f t="shared" si="6"/>
        <v>0.7457631837</v>
      </c>
      <c r="G15" s="351"/>
      <c r="H15" s="351"/>
      <c r="I15" s="351"/>
      <c r="J15" s="351"/>
      <c r="K15" s="351"/>
      <c r="L15" s="351"/>
      <c r="M15" s="351"/>
      <c r="N15" s="351"/>
      <c r="O15" s="351"/>
      <c r="P15" s="129"/>
      <c r="Q15" s="129"/>
      <c r="R15" s="129"/>
      <c r="S15" s="129"/>
      <c r="T15" s="129"/>
      <c r="U15" s="610"/>
      <c r="V15" s="610"/>
      <c r="W15" s="610"/>
      <c r="X15" s="610"/>
      <c r="Y15" s="610"/>
      <c r="Z15" s="610"/>
      <c r="AA15" s="610"/>
      <c r="AB15" s="610"/>
      <c r="AC15" s="610"/>
    </row>
    <row r="16" ht="24.75" customHeight="1">
      <c r="A16" s="351"/>
      <c r="B16" s="614" t="s">
        <v>257</v>
      </c>
      <c r="C16" s="615" t="s">
        <v>282</v>
      </c>
      <c r="D16" s="616"/>
      <c r="E16" s="617">
        <f>+'계좌현황'!$K$6+'비상금관리'!$C$3+'예금관리'!$P$5+'적금관리'!$T$5</f>
        <v>8670594</v>
      </c>
      <c r="F16" s="606">
        <f t="shared" si="6"/>
        <v>0.1316003608</v>
      </c>
      <c r="G16" s="351"/>
      <c r="H16" s="351"/>
      <c r="I16" s="351"/>
      <c r="J16" s="351"/>
      <c r="K16" s="351"/>
      <c r="L16" s="351"/>
      <c r="M16" s="351"/>
      <c r="N16" s="351"/>
      <c r="O16" s="351"/>
      <c r="P16" s="129"/>
      <c r="Q16" s="129"/>
      <c r="R16" s="618"/>
      <c r="S16" s="129"/>
      <c r="T16" s="129"/>
      <c r="U16" s="610"/>
      <c r="V16" s="610"/>
      <c r="W16" s="610"/>
      <c r="X16" s="610"/>
      <c r="Y16" s="610"/>
      <c r="Z16" s="610"/>
      <c r="AA16" s="610"/>
      <c r="AB16" s="610"/>
      <c r="AC16" s="610"/>
    </row>
    <row r="17" ht="24.75" customHeight="1">
      <c r="A17" s="351"/>
      <c r="B17" s="543" t="s">
        <v>11</v>
      </c>
      <c r="C17" s="189"/>
      <c r="D17" s="190"/>
      <c r="E17" s="619">
        <f t="shared" ref="E17:F17" si="7">SUM(E14:E16)</f>
        <v>65885792</v>
      </c>
      <c r="F17" s="620">
        <f t="shared" si="7"/>
        <v>1</v>
      </c>
      <c r="G17" s="351"/>
      <c r="H17" s="351"/>
      <c r="I17" s="351"/>
      <c r="J17" s="351"/>
      <c r="K17" s="351"/>
      <c r="L17" s="351"/>
      <c r="M17" s="351"/>
      <c r="N17" s="351"/>
      <c r="O17" s="351"/>
      <c r="P17" s="129"/>
      <c r="Q17" s="129"/>
      <c r="R17" s="129"/>
      <c r="S17" s="129"/>
      <c r="T17" s="129"/>
      <c r="U17" s="610"/>
      <c r="V17" s="610"/>
      <c r="W17" s="610"/>
      <c r="X17" s="610"/>
      <c r="Y17" s="610"/>
      <c r="Z17" s="610"/>
      <c r="AA17" s="610"/>
      <c r="AB17" s="610"/>
      <c r="AC17" s="610"/>
    </row>
    <row r="18" ht="24.75" customHeight="1">
      <c r="A18" s="351"/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129"/>
      <c r="Q18" s="129"/>
      <c r="R18" s="129"/>
      <c r="S18" s="129"/>
      <c r="T18" s="250"/>
      <c r="U18" s="610"/>
      <c r="V18" s="610"/>
      <c r="W18" s="610"/>
      <c r="X18" s="610"/>
      <c r="Y18" s="610"/>
      <c r="Z18" s="610"/>
      <c r="AA18" s="610"/>
      <c r="AB18" s="610"/>
      <c r="AC18" s="610"/>
    </row>
    <row r="19" ht="24.75" customHeight="1">
      <c r="A19" s="351"/>
      <c r="B19" s="584" t="s">
        <v>244</v>
      </c>
      <c r="C19" s="608"/>
      <c r="D19" s="353"/>
      <c r="E19" s="353"/>
      <c r="F19" s="353"/>
      <c r="G19" s="351"/>
      <c r="H19" s="351"/>
      <c r="I19" s="351"/>
      <c r="J19" s="351"/>
      <c r="K19" s="351"/>
      <c r="L19" s="351"/>
      <c r="M19" s="351"/>
      <c r="N19" s="351"/>
      <c r="O19" s="351"/>
      <c r="P19" s="129"/>
      <c r="Q19" s="129"/>
      <c r="R19" s="129"/>
      <c r="S19" s="129"/>
      <c r="T19" s="250"/>
      <c r="U19" s="610"/>
      <c r="V19" s="610"/>
      <c r="W19" s="610"/>
      <c r="X19" s="610"/>
      <c r="Y19" s="610"/>
      <c r="Z19" s="610"/>
      <c r="AA19" s="610"/>
      <c r="AB19" s="610"/>
      <c r="AC19" s="610"/>
    </row>
    <row r="20" ht="24.75" customHeight="1">
      <c r="A20" s="351"/>
      <c r="B20" s="402" t="s">
        <v>185</v>
      </c>
      <c r="C20" s="611" t="s">
        <v>183</v>
      </c>
      <c r="D20" s="190"/>
      <c r="E20" s="403" t="s">
        <v>184</v>
      </c>
      <c r="F20" s="404" t="s">
        <v>238</v>
      </c>
      <c r="G20" s="351"/>
      <c r="H20" s="351"/>
      <c r="I20" s="351"/>
      <c r="J20" s="351"/>
      <c r="K20" s="351"/>
      <c r="L20" s="351"/>
      <c r="M20" s="351"/>
      <c r="N20" s="351"/>
      <c r="O20" s="351"/>
      <c r="P20" s="129"/>
      <c r="Q20" s="129"/>
      <c r="R20" s="129"/>
      <c r="S20" s="129"/>
      <c r="T20" s="250"/>
      <c r="U20" s="610"/>
      <c r="V20" s="610"/>
      <c r="W20" s="610"/>
      <c r="X20" s="610"/>
      <c r="Y20" s="610"/>
      <c r="Z20" s="610"/>
      <c r="AA20" s="610"/>
      <c r="AB20" s="610"/>
      <c r="AC20" s="610"/>
    </row>
    <row r="21" ht="24.75" customHeight="1">
      <c r="A21" s="351"/>
      <c r="B21" s="612" t="s">
        <v>247</v>
      </c>
      <c r="C21" s="321" t="s">
        <v>283</v>
      </c>
      <c r="D21" s="196"/>
      <c r="E21" s="238">
        <f>'계좌현황'!$K$3+'비상금관리'!$C$3+'예금관리'!$N$3+'적금관리'!$R$3</f>
        <v>18600594</v>
      </c>
      <c r="F21" s="606">
        <f t="shared" ref="F21:F22" si="8">E21/$E$23</f>
        <v>0.284910291</v>
      </c>
      <c r="G21" s="351"/>
      <c r="H21" s="351"/>
      <c r="I21" s="351"/>
      <c r="J21" s="351"/>
      <c r="K21" s="351"/>
      <c r="L21" s="351"/>
      <c r="M21" s="351"/>
      <c r="N21" s="351"/>
      <c r="O21" s="351"/>
      <c r="P21" s="129"/>
      <c r="Q21" s="129"/>
      <c r="R21" s="129"/>
      <c r="S21" s="129"/>
      <c r="T21" s="250"/>
      <c r="U21" s="610"/>
      <c r="V21" s="610"/>
      <c r="W21" s="610"/>
      <c r="X21" s="610"/>
      <c r="Y21" s="610"/>
      <c r="Z21" s="610"/>
      <c r="AA21" s="610"/>
      <c r="AB21" s="610"/>
      <c r="AC21" s="610"/>
    </row>
    <row r="22" ht="24.75" customHeight="1">
      <c r="A22" s="351"/>
      <c r="B22" s="613" t="s">
        <v>252</v>
      </c>
      <c r="C22" s="241" t="s">
        <v>284</v>
      </c>
      <c r="D22" s="208"/>
      <c r="E22" s="238">
        <f>'투자관리'!$M$7</f>
        <v>46685198</v>
      </c>
      <c r="F22" s="606">
        <f t="shared" si="8"/>
        <v>0.715089709</v>
      </c>
      <c r="G22" s="351"/>
      <c r="H22" s="351"/>
      <c r="I22" s="351"/>
      <c r="J22" s="351"/>
      <c r="K22" s="351"/>
      <c r="L22" s="351"/>
      <c r="M22" s="351"/>
      <c r="N22" s="351"/>
      <c r="O22" s="351"/>
      <c r="P22" s="129"/>
      <c r="Q22" s="129"/>
      <c r="R22" s="129"/>
      <c r="S22" s="129"/>
      <c r="T22" s="250"/>
      <c r="U22" s="610"/>
      <c r="V22" s="610"/>
      <c r="W22" s="610"/>
      <c r="X22" s="610"/>
      <c r="Y22" s="610"/>
      <c r="Z22" s="610"/>
      <c r="AA22" s="610"/>
      <c r="AB22" s="610"/>
      <c r="AC22" s="610"/>
    </row>
    <row r="23" ht="24.75" customHeight="1">
      <c r="A23" s="351"/>
      <c r="B23" s="543" t="s">
        <v>11</v>
      </c>
      <c r="C23" s="189"/>
      <c r="D23" s="190"/>
      <c r="E23" s="619">
        <f t="shared" ref="E23:F23" si="9">SUM(E21:E22)</f>
        <v>65285792</v>
      </c>
      <c r="F23" s="620">
        <f t="shared" si="9"/>
        <v>1</v>
      </c>
      <c r="G23" s="351"/>
      <c r="H23" s="351"/>
      <c r="I23" s="351"/>
      <c r="J23" s="351"/>
      <c r="K23" s="351"/>
      <c r="L23" s="351"/>
      <c r="M23" s="351"/>
      <c r="N23" s="351"/>
      <c r="O23" s="351"/>
      <c r="P23" s="129"/>
      <c r="Q23" s="129"/>
      <c r="R23" s="129"/>
      <c r="S23" s="129"/>
      <c r="T23" s="250"/>
      <c r="U23" s="610"/>
      <c r="V23" s="610"/>
      <c r="W23" s="610"/>
      <c r="X23" s="610"/>
      <c r="Y23" s="610"/>
      <c r="Z23" s="610"/>
      <c r="AA23" s="610"/>
      <c r="AB23" s="610"/>
      <c r="AC23" s="610"/>
    </row>
    <row r="24" ht="24.75" customHeight="1">
      <c r="A24" s="351"/>
      <c r="B24" s="219"/>
      <c r="C24" s="219"/>
      <c r="D24" s="219"/>
      <c r="E24" s="217"/>
      <c r="F24" s="607"/>
      <c r="G24" s="351"/>
      <c r="H24" s="351"/>
      <c r="I24" s="351"/>
      <c r="J24" s="351"/>
      <c r="K24" s="351"/>
      <c r="L24" s="351"/>
      <c r="M24" s="351"/>
      <c r="N24" s="351"/>
      <c r="O24" s="351"/>
      <c r="P24" s="129"/>
      <c r="Q24" s="129"/>
      <c r="R24" s="129"/>
      <c r="S24" s="129"/>
      <c r="T24" s="250"/>
      <c r="U24" s="610"/>
      <c r="V24" s="610"/>
      <c r="W24" s="610"/>
      <c r="X24" s="610"/>
      <c r="Y24" s="610"/>
      <c r="Z24" s="610"/>
      <c r="AA24" s="610"/>
      <c r="AB24" s="610"/>
      <c r="AC24" s="610"/>
    </row>
    <row r="25" ht="24.75" customHeight="1">
      <c r="A25" s="351"/>
      <c r="B25" s="584" t="s">
        <v>285</v>
      </c>
      <c r="C25" s="608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129"/>
      <c r="Q25" s="129"/>
      <c r="R25" s="129"/>
      <c r="S25" s="129"/>
      <c r="T25" s="250"/>
      <c r="U25" s="610"/>
      <c r="V25" s="610"/>
      <c r="W25" s="610"/>
      <c r="X25" s="610"/>
      <c r="Y25" s="610"/>
      <c r="Z25" s="610"/>
      <c r="AA25" s="610"/>
      <c r="AB25" s="610"/>
      <c r="AC25" s="610"/>
    </row>
    <row r="26" ht="24.75" customHeight="1">
      <c r="A26" s="353"/>
      <c r="B26" s="621" t="s">
        <v>286</v>
      </c>
      <c r="C26" s="611" t="s">
        <v>183</v>
      </c>
      <c r="D26" s="190"/>
      <c r="E26" s="622" t="s">
        <v>184</v>
      </c>
      <c r="F26" s="623" t="s">
        <v>238</v>
      </c>
      <c r="G26" s="351"/>
      <c r="H26" s="351"/>
      <c r="I26" s="351"/>
      <c r="J26" s="351"/>
      <c r="K26" s="351"/>
      <c r="L26" s="351"/>
      <c r="M26" s="351"/>
      <c r="N26" s="351"/>
      <c r="O26" s="351"/>
      <c r="P26" s="129"/>
      <c r="Q26" s="129"/>
      <c r="R26" s="129"/>
      <c r="S26" s="129"/>
      <c r="T26" s="250"/>
      <c r="U26" s="610"/>
      <c r="V26" s="610"/>
      <c r="W26" s="610"/>
      <c r="X26" s="610"/>
      <c r="Y26" s="610"/>
      <c r="Z26" s="610"/>
      <c r="AA26" s="610"/>
      <c r="AB26" s="610"/>
      <c r="AC26" s="610"/>
    </row>
    <row r="27" ht="24.75" customHeight="1">
      <c r="A27" s="351"/>
      <c r="B27" s="624">
        <v>1.0</v>
      </c>
      <c r="C27" s="625" t="s">
        <v>287</v>
      </c>
      <c r="D27" s="196"/>
      <c r="E27" s="626">
        <v>7.215E8</v>
      </c>
      <c r="F27" s="627">
        <f t="shared" ref="F27:F28" si="10">E27/$E$29</f>
        <v>1</v>
      </c>
      <c r="G27" s="351"/>
      <c r="H27" s="351"/>
      <c r="I27" s="351"/>
      <c r="J27" s="351"/>
      <c r="K27" s="351"/>
      <c r="L27" s="351"/>
      <c r="M27" s="351"/>
      <c r="N27" s="351"/>
      <c r="O27" s="351"/>
      <c r="P27" s="129"/>
      <c r="Q27" s="129"/>
      <c r="R27" s="351"/>
      <c r="S27" s="129"/>
      <c r="T27" s="129"/>
      <c r="U27" s="610"/>
      <c r="V27" s="610"/>
      <c r="W27" s="610"/>
      <c r="X27" s="610"/>
      <c r="Y27" s="610"/>
      <c r="Z27" s="610"/>
      <c r="AA27" s="610"/>
      <c r="AB27" s="610"/>
      <c r="AC27" s="610"/>
    </row>
    <row r="28" ht="24.75" customHeight="1">
      <c r="A28" s="351"/>
      <c r="B28" s="628">
        <v>2.0</v>
      </c>
      <c r="C28" s="615"/>
      <c r="D28" s="616"/>
      <c r="E28" s="499"/>
      <c r="F28" s="629">
        <f t="shared" si="10"/>
        <v>0</v>
      </c>
      <c r="G28" s="351"/>
      <c r="H28" s="351"/>
      <c r="I28" s="351"/>
      <c r="J28" s="351"/>
      <c r="K28" s="351"/>
      <c r="L28" s="351"/>
      <c r="M28" s="351"/>
      <c r="N28" s="351"/>
      <c r="O28" s="351"/>
      <c r="P28" s="129"/>
      <c r="Q28" s="129"/>
      <c r="R28" s="129"/>
      <c r="S28" s="129"/>
      <c r="T28" s="129"/>
      <c r="U28" s="610"/>
      <c r="V28" s="610"/>
      <c r="W28" s="610"/>
      <c r="X28" s="610"/>
      <c r="Y28" s="610"/>
      <c r="Z28" s="610"/>
      <c r="AA28" s="610"/>
      <c r="AB28" s="610"/>
      <c r="AC28" s="610"/>
    </row>
    <row r="29" ht="24.75" customHeight="1">
      <c r="A29" s="351"/>
      <c r="B29" s="630" t="s">
        <v>11</v>
      </c>
      <c r="C29" s="631"/>
      <c r="D29" s="632"/>
      <c r="E29" s="633">
        <f>IF(E27="","",SUM($E$27:$E$28))</f>
        <v>721500000</v>
      </c>
      <c r="F29" s="634">
        <f>SUM(F27:F28)</f>
        <v>1</v>
      </c>
      <c r="G29" s="351"/>
      <c r="H29" s="351"/>
      <c r="I29" s="351"/>
      <c r="J29" s="351"/>
      <c r="K29" s="351"/>
      <c r="L29" s="351"/>
      <c r="M29" s="351"/>
      <c r="N29" s="351"/>
      <c r="O29" s="351"/>
      <c r="P29" s="129"/>
      <c r="Q29" s="129"/>
      <c r="R29" s="129"/>
      <c r="S29" s="129"/>
      <c r="T29" s="129"/>
      <c r="U29" s="610"/>
      <c r="V29" s="610"/>
      <c r="W29" s="610"/>
      <c r="X29" s="610"/>
      <c r="Y29" s="610"/>
      <c r="Z29" s="610"/>
      <c r="AA29" s="610"/>
      <c r="AB29" s="610"/>
      <c r="AC29" s="610"/>
    </row>
    <row r="30" ht="24.75" customHeight="1">
      <c r="A30" s="351"/>
      <c r="B30" s="353"/>
      <c r="C30" s="353"/>
      <c r="D30" s="353"/>
      <c r="E30" s="353"/>
      <c r="F30" s="353"/>
      <c r="G30" s="351"/>
      <c r="H30" s="351"/>
      <c r="I30" s="351"/>
      <c r="J30" s="351"/>
      <c r="K30" s="351"/>
      <c r="L30" s="351"/>
      <c r="M30" s="351"/>
      <c r="N30" s="351"/>
      <c r="O30" s="351"/>
      <c r="P30" s="129"/>
      <c r="Q30" s="129"/>
      <c r="R30" s="129"/>
      <c r="S30" s="129"/>
      <c r="T30" s="129"/>
      <c r="U30" s="610"/>
      <c r="V30" s="610"/>
      <c r="W30" s="610"/>
      <c r="X30" s="610"/>
      <c r="Y30" s="610"/>
      <c r="Z30" s="610"/>
      <c r="AA30" s="610"/>
      <c r="AB30" s="610"/>
      <c r="AC30" s="610"/>
    </row>
    <row r="31" ht="24.75" customHeight="1">
      <c r="A31" s="351"/>
      <c r="B31" s="635" t="s">
        <v>288</v>
      </c>
      <c r="C31" s="608"/>
      <c r="D31" s="351"/>
      <c r="E31" s="351"/>
      <c r="F31" s="351"/>
      <c r="G31" s="351"/>
      <c r="H31" s="635" t="s">
        <v>289</v>
      </c>
      <c r="I31" s="351"/>
      <c r="J31" s="351"/>
      <c r="K31" s="351"/>
      <c r="L31" s="351"/>
      <c r="M31" s="351"/>
      <c r="N31" s="351"/>
      <c r="O31" s="351"/>
      <c r="P31" s="129"/>
      <c r="Q31" s="129"/>
      <c r="R31" s="129"/>
      <c r="S31" s="129"/>
      <c r="T31" s="129"/>
      <c r="U31" s="610"/>
      <c r="V31" s="610"/>
      <c r="W31" s="610"/>
      <c r="X31" s="610"/>
      <c r="Y31" s="610"/>
      <c r="Z31" s="610"/>
      <c r="AA31" s="610"/>
      <c r="AB31" s="610"/>
      <c r="AC31" s="610"/>
    </row>
    <row r="32" ht="24.75" customHeight="1">
      <c r="A32" s="351"/>
      <c r="B32" s="636" t="s">
        <v>290</v>
      </c>
      <c r="C32" s="637" t="s">
        <v>291</v>
      </c>
      <c r="D32" s="637" t="s">
        <v>292</v>
      </c>
      <c r="E32" s="637" t="s">
        <v>293</v>
      </c>
      <c r="F32" s="638" t="s">
        <v>294</v>
      </c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610"/>
      <c r="V32" s="610"/>
      <c r="W32" s="610"/>
      <c r="X32" s="610"/>
      <c r="Y32" s="610"/>
      <c r="Z32" s="610"/>
      <c r="AA32" s="610"/>
      <c r="AB32" s="610"/>
      <c r="AC32" s="610"/>
    </row>
    <row r="33" ht="24.75" customHeight="1">
      <c r="A33" s="351"/>
      <c r="B33" s="639">
        <v>2020.0</v>
      </c>
      <c r="C33" s="626"/>
      <c r="D33" s="640">
        <v>0.0</v>
      </c>
      <c r="E33" s="641"/>
      <c r="F33" s="642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610"/>
      <c r="V33" s="610"/>
      <c r="W33" s="610"/>
      <c r="X33" s="610"/>
      <c r="Y33" s="610"/>
      <c r="Z33" s="610"/>
      <c r="AA33" s="610"/>
      <c r="AB33" s="610"/>
      <c r="AC33" s="610"/>
    </row>
    <row r="34" ht="24.75" customHeight="1">
      <c r="A34" s="351"/>
      <c r="B34" s="643">
        <f t="shared" ref="B34:B48" si="11">B33+1</f>
        <v>2021</v>
      </c>
      <c r="C34" s="428"/>
      <c r="D34" s="640">
        <f t="shared" ref="D34:D48" si="12">IF(C34="",0,C34-C33)</f>
        <v>0</v>
      </c>
      <c r="E34" s="644" t="str">
        <f t="shared" ref="E34:E48" si="13">IF(D34=0,"",D34/C33)</f>
        <v/>
      </c>
      <c r="F34" s="645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610"/>
      <c r="V34" s="610"/>
      <c r="W34" s="610"/>
      <c r="X34" s="610"/>
      <c r="Y34" s="610"/>
      <c r="Z34" s="610"/>
      <c r="AA34" s="610"/>
      <c r="AB34" s="610"/>
      <c r="AC34" s="610"/>
    </row>
    <row r="35" ht="24.75" customHeight="1">
      <c r="A35" s="351"/>
      <c r="B35" s="643">
        <f t="shared" si="11"/>
        <v>2022</v>
      </c>
      <c r="C35" s="428"/>
      <c r="D35" s="640">
        <f t="shared" si="12"/>
        <v>0</v>
      </c>
      <c r="E35" s="644" t="str">
        <f t="shared" si="13"/>
        <v/>
      </c>
      <c r="F35" s="645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610"/>
      <c r="V35" s="610"/>
      <c r="W35" s="610"/>
      <c r="X35" s="610"/>
      <c r="Y35" s="610"/>
      <c r="Z35" s="610"/>
      <c r="AA35" s="610"/>
      <c r="AB35" s="610"/>
      <c r="AC35" s="610"/>
    </row>
    <row r="36" ht="24.75" customHeight="1">
      <c r="A36" s="351"/>
      <c r="B36" s="643">
        <f t="shared" si="11"/>
        <v>2023</v>
      </c>
      <c r="C36" s="428"/>
      <c r="D36" s="640">
        <f t="shared" si="12"/>
        <v>0</v>
      </c>
      <c r="E36" s="644" t="str">
        <f t="shared" si="13"/>
        <v/>
      </c>
      <c r="F36" s="645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610"/>
      <c r="V36" s="610"/>
      <c r="W36" s="610"/>
      <c r="X36" s="610"/>
      <c r="Y36" s="610"/>
      <c r="Z36" s="610"/>
      <c r="AA36" s="610"/>
      <c r="AB36" s="610"/>
      <c r="AC36" s="610"/>
    </row>
    <row r="37" ht="24.75" customHeight="1">
      <c r="A37" s="351"/>
      <c r="B37" s="643">
        <f t="shared" si="11"/>
        <v>2024</v>
      </c>
      <c r="C37" s="428"/>
      <c r="D37" s="640">
        <f t="shared" si="12"/>
        <v>0</v>
      </c>
      <c r="E37" s="644" t="str">
        <f t="shared" si="13"/>
        <v/>
      </c>
      <c r="F37" s="645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610"/>
      <c r="V37" s="610"/>
      <c r="W37" s="610"/>
      <c r="X37" s="610"/>
      <c r="Y37" s="610"/>
      <c r="Z37" s="610"/>
      <c r="AA37" s="610"/>
      <c r="AB37" s="610"/>
      <c r="AC37" s="610"/>
    </row>
    <row r="38" ht="24.75" customHeight="1">
      <c r="A38" s="351"/>
      <c r="B38" s="643">
        <f t="shared" si="11"/>
        <v>2025</v>
      </c>
      <c r="C38" s="428"/>
      <c r="D38" s="640">
        <f t="shared" si="12"/>
        <v>0</v>
      </c>
      <c r="E38" s="644" t="str">
        <f t="shared" si="13"/>
        <v/>
      </c>
      <c r="F38" s="645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610"/>
      <c r="V38" s="610"/>
      <c r="W38" s="610"/>
      <c r="X38" s="610"/>
      <c r="Y38" s="610"/>
      <c r="Z38" s="610"/>
      <c r="AA38" s="610"/>
      <c r="AB38" s="610"/>
      <c r="AC38" s="610"/>
    </row>
    <row r="39" ht="24.75" customHeight="1">
      <c r="A39" s="351"/>
      <c r="B39" s="643">
        <f t="shared" si="11"/>
        <v>2026</v>
      </c>
      <c r="C39" s="428"/>
      <c r="D39" s="640">
        <f t="shared" si="12"/>
        <v>0</v>
      </c>
      <c r="E39" s="644" t="str">
        <f t="shared" si="13"/>
        <v/>
      </c>
      <c r="F39" s="645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610"/>
      <c r="V39" s="610"/>
      <c r="W39" s="610"/>
      <c r="X39" s="610"/>
      <c r="Y39" s="610"/>
      <c r="Z39" s="610"/>
      <c r="AA39" s="610"/>
      <c r="AB39" s="610"/>
      <c r="AC39" s="610"/>
    </row>
    <row r="40" ht="24.75" customHeight="1">
      <c r="A40" s="351"/>
      <c r="B40" s="643">
        <f t="shared" si="11"/>
        <v>2027</v>
      </c>
      <c r="C40" s="428"/>
      <c r="D40" s="640">
        <f t="shared" si="12"/>
        <v>0</v>
      </c>
      <c r="E40" s="644" t="str">
        <f t="shared" si="13"/>
        <v/>
      </c>
      <c r="F40" s="645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610"/>
      <c r="V40" s="610"/>
      <c r="W40" s="610"/>
      <c r="X40" s="610"/>
      <c r="Y40" s="610"/>
      <c r="Z40" s="610"/>
      <c r="AA40" s="610"/>
      <c r="AB40" s="610"/>
      <c r="AC40" s="610"/>
    </row>
    <row r="41" ht="24.75" customHeight="1">
      <c r="A41" s="351"/>
      <c r="B41" s="643">
        <f t="shared" si="11"/>
        <v>2028</v>
      </c>
      <c r="C41" s="428"/>
      <c r="D41" s="640">
        <f t="shared" si="12"/>
        <v>0</v>
      </c>
      <c r="E41" s="644" t="str">
        <f t="shared" si="13"/>
        <v/>
      </c>
      <c r="F41" s="645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610"/>
      <c r="V41" s="610"/>
      <c r="W41" s="610"/>
      <c r="X41" s="610"/>
      <c r="Y41" s="610"/>
      <c r="Z41" s="610"/>
      <c r="AA41" s="610"/>
      <c r="AB41" s="610"/>
      <c r="AC41" s="610"/>
    </row>
    <row r="42" ht="24.75" customHeight="1">
      <c r="A42" s="351"/>
      <c r="B42" s="643">
        <f t="shared" si="11"/>
        <v>2029</v>
      </c>
      <c r="C42" s="428"/>
      <c r="D42" s="640">
        <f t="shared" si="12"/>
        <v>0</v>
      </c>
      <c r="E42" s="644" t="str">
        <f t="shared" si="13"/>
        <v/>
      </c>
      <c r="F42" s="645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610"/>
      <c r="V42" s="610"/>
      <c r="W42" s="610"/>
      <c r="X42" s="610"/>
      <c r="Y42" s="610"/>
      <c r="Z42" s="610"/>
      <c r="AA42" s="610"/>
      <c r="AB42" s="610"/>
      <c r="AC42" s="610"/>
    </row>
    <row r="43" ht="24.75" customHeight="1">
      <c r="A43" s="351"/>
      <c r="B43" s="643">
        <f t="shared" si="11"/>
        <v>2030</v>
      </c>
      <c r="C43" s="428"/>
      <c r="D43" s="640">
        <f t="shared" si="12"/>
        <v>0</v>
      </c>
      <c r="E43" s="644" t="str">
        <f t="shared" si="13"/>
        <v/>
      </c>
      <c r="F43" s="645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610"/>
      <c r="V43" s="610"/>
      <c r="W43" s="610"/>
      <c r="X43" s="610"/>
      <c r="Y43" s="610"/>
      <c r="Z43" s="610"/>
      <c r="AA43" s="610"/>
      <c r="AB43" s="610"/>
      <c r="AC43" s="610"/>
    </row>
    <row r="44" ht="24.75" customHeight="1">
      <c r="A44" s="351"/>
      <c r="B44" s="643">
        <f t="shared" si="11"/>
        <v>2031</v>
      </c>
      <c r="C44" s="428"/>
      <c r="D44" s="640">
        <f t="shared" si="12"/>
        <v>0</v>
      </c>
      <c r="E44" s="644" t="str">
        <f t="shared" si="13"/>
        <v/>
      </c>
      <c r="F44" s="645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610"/>
      <c r="V44" s="610"/>
      <c r="W44" s="610"/>
      <c r="X44" s="610"/>
      <c r="Y44" s="610"/>
      <c r="Z44" s="610"/>
      <c r="AA44" s="610"/>
      <c r="AB44" s="610"/>
      <c r="AC44" s="610"/>
    </row>
    <row r="45" ht="24.75" customHeight="1">
      <c r="A45" s="351"/>
      <c r="B45" s="643">
        <f t="shared" si="11"/>
        <v>2032</v>
      </c>
      <c r="C45" s="428"/>
      <c r="D45" s="640">
        <f t="shared" si="12"/>
        <v>0</v>
      </c>
      <c r="E45" s="644" t="str">
        <f t="shared" si="13"/>
        <v/>
      </c>
      <c r="F45" s="645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610"/>
      <c r="V45" s="610"/>
      <c r="W45" s="610"/>
      <c r="X45" s="610"/>
      <c r="Y45" s="610"/>
      <c r="Z45" s="610"/>
      <c r="AA45" s="610"/>
      <c r="AB45" s="610"/>
      <c r="AC45" s="610"/>
    </row>
    <row r="46" ht="24.75" customHeight="1">
      <c r="A46" s="351"/>
      <c r="B46" s="643">
        <f t="shared" si="11"/>
        <v>2033</v>
      </c>
      <c r="C46" s="428"/>
      <c r="D46" s="640">
        <f t="shared" si="12"/>
        <v>0</v>
      </c>
      <c r="E46" s="644" t="str">
        <f t="shared" si="13"/>
        <v/>
      </c>
      <c r="F46" s="645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610"/>
      <c r="V46" s="610"/>
      <c r="W46" s="610"/>
      <c r="X46" s="610"/>
      <c r="Y46" s="610"/>
      <c r="Z46" s="610"/>
      <c r="AA46" s="610"/>
      <c r="AB46" s="610"/>
      <c r="AC46" s="610"/>
    </row>
    <row r="47" ht="24.75" customHeight="1">
      <c r="A47" s="351"/>
      <c r="B47" s="646">
        <f t="shared" si="11"/>
        <v>2034</v>
      </c>
      <c r="C47" s="428"/>
      <c r="D47" s="640">
        <f t="shared" si="12"/>
        <v>0</v>
      </c>
      <c r="E47" s="644" t="str">
        <f t="shared" si="13"/>
        <v/>
      </c>
      <c r="F47" s="647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610"/>
      <c r="V47" s="610"/>
      <c r="W47" s="610"/>
      <c r="X47" s="610"/>
      <c r="Y47" s="610"/>
      <c r="Z47" s="610"/>
      <c r="AA47" s="610"/>
      <c r="AB47" s="610"/>
      <c r="AC47" s="610"/>
    </row>
    <row r="48" ht="24.75" customHeight="1">
      <c r="A48" s="351"/>
      <c r="B48" s="646">
        <f t="shared" si="11"/>
        <v>2035</v>
      </c>
      <c r="C48" s="428"/>
      <c r="D48" s="640">
        <f t="shared" si="12"/>
        <v>0</v>
      </c>
      <c r="E48" s="644" t="str">
        <f t="shared" si="13"/>
        <v/>
      </c>
      <c r="F48" s="647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610"/>
      <c r="V48" s="610"/>
      <c r="W48" s="610"/>
      <c r="X48" s="610"/>
      <c r="Y48" s="610"/>
      <c r="Z48" s="610"/>
      <c r="AA48" s="610"/>
      <c r="AB48" s="610"/>
      <c r="AC48" s="610"/>
    </row>
    <row r="49" ht="24.75" customHeight="1">
      <c r="A49" s="351"/>
      <c r="B49" s="353"/>
      <c r="C49" s="353"/>
      <c r="D49" s="353"/>
      <c r="E49" s="353"/>
      <c r="F49" s="353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610"/>
      <c r="V49" s="610"/>
      <c r="W49" s="610"/>
      <c r="X49" s="610"/>
      <c r="Y49" s="610"/>
      <c r="Z49" s="610"/>
      <c r="AA49" s="610"/>
      <c r="AB49" s="610"/>
      <c r="AC49" s="610"/>
    </row>
    <row r="50" ht="24.75" customHeight="1">
      <c r="A50" s="351"/>
      <c r="B50" s="353"/>
      <c r="C50" s="353"/>
      <c r="D50" s="353"/>
      <c r="E50" s="353"/>
      <c r="F50" s="353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610"/>
      <c r="V50" s="610"/>
      <c r="W50" s="610"/>
      <c r="X50" s="610"/>
      <c r="Y50" s="610"/>
      <c r="Z50" s="610"/>
      <c r="AA50" s="610"/>
      <c r="AB50" s="610"/>
      <c r="AC50" s="610"/>
    </row>
    <row r="51" ht="24.75" customHeight="1">
      <c r="A51" s="351"/>
      <c r="B51" s="353"/>
      <c r="C51" s="353"/>
      <c r="D51" s="353"/>
      <c r="E51" s="353"/>
      <c r="F51" s="353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610"/>
      <c r="V51" s="610"/>
      <c r="W51" s="610"/>
      <c r="X51" s="610"/>
      <c r="Y51" s="610"/>
      <c r="Z51" s="610"/>
      <c r="AA51" s="610"/>
      <c r="AB51" s="610"/>
      <c r="AC51" s="610"/>
    </row>
    <row r="52" ht="24.75" customHeight="1">
      <c r="A52" s="351"/>
      <c r="B52" s="353"/>
      <c r="C52" s="353"/>
      <c r="D52" s="353"/>
      <c r="E52" s="353"/>
      <c r="F52" s="353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610"/>
      <c r="V52" s="610"/>
      <c r="W52" s="610"/>
      <c r="X52" s="610"/>
      <c r="Y52" s="610"/>
      <c r="Z52" s="610"/>
      <c r="AA52" s="610"/>
      <c r="AB52" s="610"/>
      <c r="AC52" s="610"/>
    </row>
    <row r="53" ht="24.75" customHeight="1">
      <c r="A53" s="351"/>
      <c r="B53" s="353"/>
      <c r="C53" s="353"/>
      <c r="D53" s="353"/>
      <c r="E53" s="353"/>
      <c r="F53" s="353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610"/>
      <c r="V53" s="610"/>
      <c r="W53" s="610"/>
      <c r="X53" s="610"/>
      <c r="Y53" s="610"/>
      <c r="Z53" s="610"/>
      <c r="AA53" s="610"/>
      <c r="AB53" s="610"/>
      <c r="AC53" s="610"/>
    </row>
    <row r="54" ht="24.75" customHeight="1">
      <c r="A54" s="351"/>
      <c r="B54" s="353"/>
      <c r="C54" s="353"/>
      <c r="D54" s="353"/>
      <c r="E54" s="353"/>
      <c r="F54" s="353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610"/>
      <c r="V54" s="610"/>
      <c r="W54" s="610"/>
      <c r="X54" s="610"/>
      <c r="Y54" s="610"/>
      <c r="Z54" s="610"/>
      <c r="AA54" s="610"/>
      <c r="AB54" s="610"/>
      <c r="AC54" s="610"/>
    </row>
    <row r="55" ht="24.75" customHeight="1">
      <c r="A55" s="351"/>
      <c r="B55" s="353"/>
      <c r="C55" s="353"/>
      <c r="D55" s="353"/>
      <c r="E55" s="353"/>
      <c r="F55" s="353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610"/>
      <c r="V55" s="610"/>
      <c r="W55" s="610"/>
      <c r="X55" s="610"/>
      <c r="Y55" s="610"/>
      <c r="Z55" s="610"/>
      <c r="AA55" s="610"/>
      <c r="AB55" s="610"/>
      <c r="AC55" s="610"/>
    </row>
    <row r="56" ht="24.75" customHeight="1">
      <c r="A56" s="351"/>
      <c r="B56" s="353"/>
      <c r="C56" s="353"/>
      <c r="D56" s="353"/>
      <c r="E56" s="353"/>
      <c r="F56" s="353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610"/>
      <c r="V56" s="610"/>
      <c r="W56" s="610"/>
      <c r="X56" s="610"/>
      <c r="Y56" s="610"/>
      <c r="Z56" s="610"/>
      <c r="AA56" s="610"/>
      <c r="AB56" s="610"/>
      <c r="AC56" s="610"/>
    </row>
    <row r="57" ht="24.75" customHeight="1">
      <c r="A57" s="351"/>
      <c r="B57" s="353"/>
      <c r="C57" s="353"/>
      <c r="D57" s="353"/>
      <c r="E57" s="353"/>
      <c r="F57" s="353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610"/>
      <c r="V57" s="610"/>
      <c r="W57" s="610"/>
      <c r="X57" s="610"/>
      <c r="Y57" s="610"/>
      <c r="Z57" s="610"/>
      <c r="AA57" s="610"/>
      <c r="AB57" s="610"/>
      <c r="AC57" s="610"/>
    </row>
    <row r="58" ht="24.75" customHeight="1">
      <c r="A58" s="351"/>
      <c r="B58" s="353"/>
      <c r="C58" s="353"/>
      <c r="D58" s="353"/>
      <c r="E58" s="353"/>
      <c r="F58" s="353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610"/>
      <c r="V58" s="610"/>
      <c r="W58" s="610"/>
      <c r="X58" s="610"/>
      <c r="Y58" s="610"/>
      <c r="Z58" s="610"/>
      <c r="AA58" s="610"/>
      <c r="AB58" s="610"/>
      <c r="AC58" s="610"/>
    </row>
    <row r="59" ht="24.75" customHeight="1">
      <c r="A59" s="351"/>
      <c r="B59" s="353"/>
      <c r="C59" s="353"/>
      <c r="D59" s="353"/>
      <c r="E59" s="353"/>
      <c r="F59" s="353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610"/>
      <c r="V59" s="610"/>
      <c r="W59" s="610"/>
      <c r="X59" s="610"/>
      <c r="Y59" s="610"/>
      <c r="Z59" s="610"/>
      <c r="AA59" s="610"/>
      <c r="AB59" s="610"/>
      <c r="AC59" s="610"/>
    </row>
    <row r="60" ht="24.75" customHeight="1">
      <c r="A60" s="351"/>
      <c r="B60" s="353"/>
      <c r="C60" s="353"/>
      <c r="D60" s="353"/>
      <c r="E60" s="353"/>
      <c r="F60" s="353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610"/>
      <c r="V60" s="610"/>
      <c r="W60" s="610"/>
      <c r="X60" s="610"/>
      <c r="Y60" s="610"/>
      <c r="Z60" s="610"/>
      <c r="AA60" s="610"/>
      <c r="AB60" s="610"/>
      <c r="AC60" s="610"/>
    </row>
    <row r="61" ht="24.75" customHeight="1">
      <c r="A61" s="351"/>
      <c r="B61" s="353"/>
      <c r="C61" s="353"/>
      <c r="D61" s="353"/>
      <c r="E61" s="353"/>
      <c r="F61" s="353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610"/>
      <c r="V61" s="610"/>
      <c r="W61" s="610"/>
      <c r="X61" s="610"/>
      <c r="Y61" s="610"/>
      <c r="Z61" s="610"/>
      <c r="AA61" s="610"/>
      <c r="AB61" s="610"/>
      <c r="AC61" s="610"/>
    </row>
    <row r="62" ht="24.75" customHeight="1">
      <c r="A62" s="351"/>
      <c r="B62" s="353"/>
      <c r="C62" s="353"/>
      <c r="D62" s="353"/>
      <c r="E62" s="353"/>
      <c r="F62" s="353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610"/>
      <c r="V62" s="610"/>
      <c r="W62" s="610"/>
      <c r="X62" s="610"/>
      <c r="Y62" s="610"/>
      <c r="Z62" s="610"/>
      <c r="AA62" s="610"/>
      <c r="AB62" s="610"/>
      <c r="AC62" s="610"/>
    </row>
    <row r="63" ht="24.75" customHeight="1">
      <c r="A63" s="351"/>
      <c r="B63" s="353"/>
      <c r="C63" s="353"/>
      <c r="D63" s="353"/>
      <c r="E63" s="353"/>
      <c r="F63" s="353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610"/>
      <c r="V63" s="610"/>
      <c r="W63" s="610"/>
      <c r="X63" s="610"/>
      <c r="Y63" s="610"/>
      <c r="Z63" s="610"/>
      <c r="AA63" s="610"/>
      <c r="AB63" s="610"/>
      <c r="AC63" s="610"/>
    </row>
    <row r="64" ht="24.75" customHeight="1">
      <c r="A64" s="351"/>
      <c r="B64" s="353"/>
      <c r="C64" s="353"/>
      <c r="D64" s="353"/>
      <c r="E64" s="353"/>
      <c r="F64" s="353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610"/>
      <c r="V64" s="610"/>
      <c r="W64" s="610"/>
      <c r="X64" s="610"/>
      <c r="Y64" s="610"/>
      <c r="Z64" s="610"/>
      <c r="AA64" s="610"/>
      <c r="AB64" s="610"/>
      <c r="AC64" s="610"/>
    </row>
    <row r="65" ht="24.75" customHeight="1">
      <c r="A65" s="351"/>
      <c r="B65" s="353"/>
      <c r="C65" s="353"/>
      <c r="D65" s="353"/>
      <c r="E65" s="353"/>
      <c r="F65" s="353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610"/>
      <c r="V65" s="610"/>
      <c r="W65" s="610"/>
      <c r="X65" s="610"/>
      <c r="Y65" s="610"/>
      <c r="Z65" s="610"/>
      <c r="AA65" s="610"/>
      <c r="AB65" s="610"/>
      <c r="AC65" s="610"/>
    </row>
    <row r="66" ht="24.75" customHeight="1">
      <c r="A66" s="351"/>
      <c r="B66" s="353"/>
      <c r="C66" s="353"/>
      <c r="D66" s="353"/>
      <c r="E66" s="353"/>
      <c r="F66" s="353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610"/>
      <c r="V66" s="610"/>
      <c r="W66" s="610"/>
      <c r="X66" s="610"/>
      <c r="Y66" s="610"/>
      <c r="Z66" s="610"/>
      <c r="AA66" s="610"/>
      <c r="AB66" s="610"/>
      <c r="AC66" s="610"/>
    </row>
    <row r="67" ht="24.75" customHeight="1">
      <c r="A67" s="351"/>
      <c r="B67" s="353"/>
      <c r="C67" s="353"/>
      <c r="D67" s="353"/>
      <c r="E67" s="353"/>
      <c r="F67" s="353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610"/>
      <c r="V67" s="610"/>
      <c r="W67" s="610"/>
      <c r="X67" s="610"/>
      <c r="Y67" s="610"/>
      <c r="Z67" s="610"/>
      <c r="AA67" s="610"/>
      <c r="AB67" s="610"/>
      <c r="AC67" s="610"/>
    </row>
    <row r="68" ht="24.75" customHeight="1">
      <c r="A68" s="351"/>
      <c r="B68" s="353"/>
      <c r="C68" s="353"/>
      <c r="D68" s="353"/>
      <c r="E68" s="353"/>
      <c r="F68" s="353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610"/>
      <c r="V68" s="610"/>
      <c r="W68" s="610"/>
      <c r="X68" s="610"/>
      <c r="Y68" s="610"/>
      <c r="Z68" s="610"/>
      <c r="AA68" s="610"/>
      <c r="AB68" s="610"/>
      <c r="AC68" s="610"/>
    </row>
    <row r="69" ht="24.75" customHeight="1">
      <c r="A69" s="351"/>
      <c r="B69" s="353"/>
      <c r="C69" s="353"/>
      <c r="D69" s="353"/>
      <c r="E69" s="353"/>
      <c r="F69" s="353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610"/>
      <c r="V69" s="610"/>
      <c r="W69" s="610"/>
      <c r="X69" s="610"/>
      <c r="Y69" s="610"/>
      <c r="Z69" s="610"/>
      <c r="AA69" s="610"/>
      <c r="AB69" s="610"/>
      <c r="AC69" s="610"/>
    </row>
    <row r="70" ht="24.75" customHeight="1">
      <c r="A70" s="351"/>
      <c r="B70" s="353"/>
      <c r="C70" s="353"/>
      <c r="D70" s="353"/>
      <c r="E70" s="353"/>
      <c r="F70" s="353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610"/>
      <c r="V70" s="610"/>
      <c r="W70" s="610"/>
      <c r="X70" s="610"/>
      <c r="Y70" s="610"/>
      <c r="Z70" s="610"/>
      <c r="AA70" s="610"/>
      <c r="AB70" s="610"/>
      <c r="AC70" s="610"/>
    </row>
    <row r="71" ht="24.75" customHeight="1">
      <c r="A71" s="351"/>
      <c r="B71" s="353"/>
      <c r="C71" s="353"/>
      <c r="D71" s="353"/>
      <c r="E71" s="353"/>
      <c r="F71" s="353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610"/>
      <c r="V71" s="610"/>
      <c r="W71" s="610"/>
      <c r="X71" s="610"/>
      <c r="Y71" s="610"/>
      <c r="Z71" s="610"/>
      <c r="AA71" s="610"/>
      <c r="AB71" s="610"/>
      <c r="AC71" s="610"/>
    </row>
    <row r="72" ht="24.75" customHeight="1">
      <c r="A72" s="351"/>
      <c r="B72" s="353"/>
      <c r="C72" s="353"/>
      <c r="D72" s="353"/>
      <c r="E72" s="353"/>
      <c r="F72" s="353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610"/>
      <c r="V72" s="610"/>
      <c r="W72" s="610"/>
      <c r="X72" s="610"/>
      <c r="Y72" s="610"/>
      <c r="Z72" s="610"/>
      <c r="AA72" s="610"/>
      <c r="AB72" s="610"/>
      <c r="AC72" s="610"/>
    </row>
    <row r="73" ht="24.75" customHeight="1">
      <c r="A73" s="351"/>
      <c r="B73" s="353"/>
      <c r="C73" s="353"/>
      <c r="D73" s="353"/>
      <c r="E73" s="353"/>
      <c r="F73" s="353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610"/>
      <c r="V73" s="610"/>
      <c r="W73" s="610"/>
      <c r="X73" s="610"/>
      <c r="Y73" s="610"/>
      <c r="Z73" s="610"/>
      <c r="AA73" s="610"/>
      <c r="AB73" s="610"/>
      <c r="AC73" s="610"/>
    </row>
    <row r="74" ht="11.25" customHeight="1">
      <c r="A74" s="351"/>
      <c r="B74" s="353"/>
      <c r="C74" s="353"/>
      <c r="D74" s="353"/>
      <c r="E74" s="353"/>
      <c r="F74" s="353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610"/>
      <c r="V74" s="610"/>
      <c r="W74" s="610"/>
      <c r="X74" s="610"/>
      <c r="Y74" s="610"/>
      <c r="Z74" s="610"/>
      <c r="AA74" s="610"/>
      <c r="AB74" s="610"/>
      <c r="AC74" s="610"/>
    </row>
    <row r="75" ht="11.25" customHeight="1">
      <c r="A75" s="351"/>
      <c r="B75" s="353"/>
      <c r="C75" s="353"/>
      <c r="D75" s="353"/>
      <c r="E75" s="353"/>
      <c r="F75" s="353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610"/>
      <c r="V75" s="610"/>
      <c r="W75" s="610"/>
      <c r="X75" s="610"/>
      <c r="Y75" s="610"/>
      <c r="Z75" s="610"/>
      <c r="AA75" s="610"/>
      <c r="AB75" s="610"/>
      <c r="AC75" s="610"/>
    </row>
    <row r="76" ht="11.25" customHeight="1">
      <c r="A76" s="351"/>
      <c r="B76" s="353"/>
      <c r="C76" s="353"/>
      <c r="D76" s="353"/>
      <c r="E76" s="353"/>
      <c r="F76" s="353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610"/>
      <c r="V76" s="610"/>
      <c r="W76" s="610"/>
      <c r="X76" s="610"/>
      <c r="Y76" s="610"/>
      <c r="Z76" s="610"/>
      <c r="AA76" s="610"/>
      <c r="AB76" s="610"/>
      <c r="AC76" s="610"/>
    </row>
    <row r="77" ht="11.25" customHeight="1">
      <c r="A77" s="351"/>
      <c r="B77" s="353"/>
      <c r="C77" s="353"/>
      <c r="D77" s="353"/>
      <c r="E77" s="353"/>
      <c r="F77" s="353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610"/>
      <c r="V77" s="610"/>
      <c r="W77" s="610"/>
      <c r="X77" s="610"/>
      <c r="Y77" s="610"/>
      <c r="Z77" s="610"/>
      <c r="AA77" s="610"/>
      <c r="AB77" s="610"/>
      <c r="AC77" s="610"/>
    </row>
    <row r="78" ht="11.25" customHeight="1">
      <c r="A78" s="351"/>
      <c r="B78" s="353"/>
      <c r="C78" s="353"/>
      <c r="D78" s="353"/>
      <c r="E78" s="353"/>
      <c r="F78" s="353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610"/>
      <c r="V78" s="610"/>
      <c r="W78" s="610"/>
      <c r="X78" s="610"/>
      <c r="Y78" s="610"/>
      <c r="Z78" s="610"/>
      <c r="AA78" s="610"/>
      <c r="AB78" s="610"/>
      <c r="AC78" s="610"/>
    </row>
    <row r="79" ht="11.25" customHeight="1">
      <c r="A79" s="351"/>
      <c r="B79" s="353"/>
      <c r="C79" s="353"/>
      <c r="D79" s="353"/>
      <c r="E79" s="353"/>
      <c r="F79" s="353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610"/>
      <c r="V79" s="610"/>
      <c r="W79" s="610"/>
      <c r="X79" s="610"/>
      <c r="Y79" s="610"/>
      <c r="Z79" s="610"/>
      <c r="AA79" s="610"/>
      <c r="AB79" s="610"/>
      <c r="AC79" s="610"/>
    </row>
    <row r="80" ht="11.25" customHeight="1">
      <c r="A80" s="351"/>
      <c r="B80" s="353"/>
      <c r="C80" s="353"/>
      <c r="D80" s="353"/>
      <c r="E80" s="353"/>
      <c r="F80" s="353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610"/>
      <c r="V80" s="610"/>
      <c r="W80" s="610"/>
      <c r="X80" s="610"/>
      <c r="Y80" s="610"/>
      <c r="Z80" s="610"/>
      <c r="AA80" s="610"/>
      <c r="AB80" s="610"/>
      <c r="AC80" s="610"/>
    </row>
    <row r="81" ht="11.25" customHeight="1">
      <c r="A81" s="351"/>
      <c r="B81" s="353"/>
      <c r="C81" s="353"/>
      <c r="D81" s="353"/>
      <c r="E81" s="353"/>
      <c r="F81" s="353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610"/>
      <c r="V81" s="610"/>
      <c r="W81" s="610"/>
      <c r="X81" s="610"/>
      <c r="Y81" s="610"/>
      <c r="Z81" s="610"/>
      <c r="AA81" s="610"/>
      <c r="AB81" s="610"/>
      <c r="AC81" s="610"/>
    </row>
    <row r="82" ht="11.25" customHeight="1">
      <c r="A82" s="351"/>
      <c r="B82" s="353"/>
      <c r="C82" s="353"/>
      <c r="D82" s="353"/>
      <c r="E82" s="353"/>
      <c r="F82" s="353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610"/>
      <c r="V82" s="610"/>
      <c r="W82" s="610"/>
      <c r="X82" s="610"/>
      <c r="Y82" s="610"/>
      <c r="Z82" s="610"/>
      <c r="AA82" s="610"/>
      <c r="AB82" s="610"/>
      <c r="AC82" s="610"/>
    </row>
    <row r="83" ht="11.25" customHeight="1">
      <c r="A83" s="351"/>
      <c r="B83" s="353"/>
      <c r="C83" s="353"/>
      <c r="D83" s="353"/>
      <c r="E83" s="353"/>
      <c r="F83" s="353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610"/>
      <c r="V83" s="610"/>
      <c r="W83" s="610"/>
      <c r="X83" s="610"/>
      <c r="Y83" s="610"/>
      <c r="Z83" s="610"/>
      <c r="AA83" s="610"/>
      <c r="AB83" s="610"/>
      <c r="AC83" s="610"/>
    </row>
    <row r="84" ht="11.25" customHeight="1">
      <c r="A84" s="351"/>
      <c r="B84" s="353"/>
      <c r="C84" s="353"/>
      <c r="D84" s="353"/>
      <c r="E84" s="353"/>
      <c r="F84" s="353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610"/>
      <c r="V84" s="610"/>
      <c r="W84" s="610"/>
      <c r="X84" s="610"/>
      <c r="Y84" s="610"/>
      <c r="Z84" s="610"/>
      <c r="AA84" s="610"/>
      <c r="AB84" s="610"/>
      <c r="AC84" s="610"/>
    </row>
    <row r="85" ht="11.25" customHeight="1">
      <c r="A85" s="351"/>
      <c r="B85" s="353"/>
      <c r="C85" s="353"/>
      <c r="D85" s="353"/>
      <c r="E85" s="353"/>
      <c r="F85" s="353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610"/>
      <c r="V85" s="610"/>
      <c r="W85" s="610"/>
      <c r="X85" s="610"/>
      <c r="Y85" s="610"/>
      <c r="Z85" s="610"/>
      <c r="AA85" s="610"/>
      <c r="AB85" s="610"/>
      <c r="AC85" s="610"/>
    </row>
    <row r="86" ht="11.25" customHeight="1">
      <c r="A86" s="351"/>
      <c r="B86" s="353"/>
      <c r="C86" s="353"/>
      <c r="D86" s="353"/>
      <c r="E86" s="353"/>
      <c r="F86" s="353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610"/>
      <c r="V86" s="610"/>
      <c r="W86" s="610"/>
      <c r="X86" s="610"/>
      <c r="Y86" s="610"/>
      <c r="Z86" s="610"/>
      <c r="AA86" s="610"/>
      <c r="AB86" s="610"/>
      <c r="AC86" s="610"/>
    </row>
    <row r="87" ht="11.25" customHeight="1">
      <c r="A87" s="351"/>
      <c r="B87" s="353"/>
      <c r="C87" s="353"/>
      <c r="D87" s="353"/>
      <c r="E87" s="353"/>
      <c r="F87" s="353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610"/>
      <c r="V87" s="610"/>
      <c r="W87" s="610"/>
      <c r="X87" s="610"/>
      <c r="Y87" s="610"/>
      <c r="Z87" s="610"/>
      <c r="AA87" s="610"/>
      <c r="AB87" s="610"/>
      <c r="AC87" s="610"/>
    </row>
    <row r="88" ht="11.25" customHeight="1">
      <c r="A88" s="351"/>
      <c r="B88" s="353"/>
      <c r="C88" s="353"/>
      <c r="D88" s="353"/>
      <c r="E88" s="353"/>
      <c r="F88" s="353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610"/>
      <c r="V88" s="610"/>
      <c r="W88" s="610"/>
      <c r="X88" s="610"/>
      <c r="Y88" s="610"/>
      <c r="Z88" s="610"/>
      <c r="AA88" s="610"/>
      <c r="AB88" s="610"/>
      <c r="AC88" s="610"/>
    </row>
    <row r="89" ht="11.25" customHeight="1">
      <c r="A89" s="351"/>
      <c r="B89" s="353"/>
      <c r="C89" s="353"/>
      <c r="D89" s="353"/>
      <c r="E89" s="353"/>
      <c r="F89" s="353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610"/>
      <c r="V89" s="610"/>
      <c r="W89" s="610"/>
      <c r="X89" s="610"/>
      <c r="Y89" s="610"/>
      <c r="Z89" s="610"/>
      <c r="AA89" s="610"/>
      <c r="AB89" s="610"/>
      <c r="AC89" s="610"/>
    </row>
    <row r="90" ht="11.25" customHeight="1">
      <c r="A90" s="351"/>
      <c r="B90" s="353"/>
      <c r="C90" s="353"/>
      <c r="D90" s="353"/>
      <c r="E90" s="353"/>
      <c r="F90" s="353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610"/>
      <c r="V90" s="610"/>
      <c r="W90" s="610"/>
      <c r="X90" s="610"/>
      <c r="Y90" s="610"/>
      <c r="Z90" s="610"/>
      <c r="AA90" s="610"/>
      <c r="AB90" s="610"/>
      <c r="AC90" s="610"/>
    </row>
    <row r="91" ht="11.25" customHeight="1">
      <c r="A91" s="351"/>
      <c r="B91" s="353"/>
      <c r="C91" s="353"/>
      <c r="D91" s="353"/>
      <c r="E91" s="353"/>
      <c r="F91" s="353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610"/>
      <c r="V91" s="610"/>
      <c r="W91" s="610"/>
      <c r="X91" s="610"/>
      <c r="Y91" s="610"/>
      <c r="Z91" s="610"/>
      <c r="AA91" s="610"/>
      <c r="AB91" s="610"/>
      <c r="AC91" s="610"/>
    </row>
    <row r="92" ht="11.25" customHeight="1">
      <c r="A92" s="351"/>
      <c r="B92" s="353"/>
      <c r="C92" s="353"/>
      <c r="D92" s="353"/>
      <c r="E92" s="353"/>
      <c r="F92" s="353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610"/>
      <c r="V92" s="610"/>
      <c r="W92" s="610"/>
      <c r="X92" s="610"/>
      <c r="Y92" s="610"/>
      <c r="Z92" s="610"/>
      <c r="AA92" s="610"/>
      <c r="AB92" s="610"/>
      <c r="AC92" s="610"/>
    </row>
    <row r="93" ht="11.25" customHeight="1">
      <c r="A93" s="351"/>
      <c r="B93" s="353"/>
      <c r="C93" s="353"/>
      <c r="D93" s="353"/>
      <c r="E93" s="353"/>
      <c r="F93" s="353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610"/>
      <c r="V93" s="610"/>
      <c r="W93" s="610"/>
      <c r="X93" s="610"/>
      <c r="Y93" s="610"/>
      <c r="Z93" s="610"/>
      <c r="AA93" s="610"/>
      <c r="AB93" s="610"/>
      <c r="AC93" s="610"/>
    </row>
    <row r="94" ht="11.25" customHeight="1">
      <c r="A94" s="351"/>
      <c r="B94" s="353"/>
      <c r="C94" s="353"/>
      <c r="D94" s="353"/>
      <c r="E94" s="353"/>
      <c r="F94" s="353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610"/>
      <c r="V94" s="610"/>
      <c r="W94" s="610"/>
      <c r="X94" s="610"/>
      <c r="Y94" s="610"/>
      <c r="Z94" s="610"/>
      <c r="AA94" s="610"/>
      <c r="AB94" s="610"/>
      <c r="AC94" s="610"/>
    </row>
    <row r="95" ht="11.25" customHeight="1">
      <c r="A95" s="351"/>
      <c r="B95" s="353"/>
      <c r="C95" s="353"/>
      <c r="D95" s="353"/>
      <c r="E95" s="353"/>
      <c r="F95" s="353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610"/>
      <c r="V95" s="610"/>
      <c r="W95" s="610"/>
      <c r="X95" s="610"/>
      <c r="Y95" s="610"/>
      <c r="Z95" s="610"/>
      <c r="AA95" s="610"/>
      <c r="AB95" s="610"/>
      <c r="AC95" s="610"/>
    </row>
    <row r="96" ht="11.25" customHeight="1">
      <c r="A96" s="351"/>
      <c r="B96" s="353"/>
      <c r="C96" s="353"/>
      <c r="D96" s="353"/>
      <c r="E96" s="353"/>
      <c r="F96" s="353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610"/>
      <c r="V96" s="610"/>
      <c r="W96" s="610"/>
      <c r="X96" s="610"/>
      <c r="Y96" s="610"/>
      <c r="Z96" s="610"/>
      <c r="AA96" s="610"/>
      <c r="AB96" s="610"/>
      <c r="AC96" s="610"/>
    </row>
    <row r="97" ht="11.25" customHeight="1">
      <c r="A97" s="351"/>
      <c r="B97" s="353"/>
      <c r="C97" s="353"/>
      <c r="D97" s="353"/>
      <c r="E97" s="353"/>
      <c r="F97" s="353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610"/>
      <c r="V97" s="610"/>
      <c r="W97" s="610"/>
      <c r="X97" s="610"/>
      <c r="Y97" s="610"/>
      <c r="Z97" s="610"/>
      <c r="AA97" s="610"/>
      <c r="AB97" s="610"/>
      <c r="AC97" s="610"/>
    </row>
    <row r="98" ht="11.25" customHeight="1">
      <c r="A98" s="351"/>
      <c r="B98" s="353"/>
      <c r="C98" s="353"/>
      <c r="D98" s="353"/>
      <c r="E98" s="353"/>
      <c r="F98" s="353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610"/>
      <c r="V98" s="610"/>
      <c r="W98" s="610"/>
      <c r="X98" s="610"/>
      <c r="Y98" s="610"/>
      <c r="Z98" s="610"/>
      <c r="AA98" s="610"/>
      <c r="AB98" s="610"/>
      <c r="AC98" s="610"/>
    </row>
    <row r="99" ht="11.25" customHeight="1">
      <c r="A99" s="351"/>
      <c r="B99" s="353"/>
      <c r="C99" s="353"/>
      <c r="D99" s="353"/>
      <c r="E99" s="353"/>
      <c r="F99" s="353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610"/>
      <c r="V99" s="610"/>
      <c r="W99" s="610"/>
      <c r="X99" s="610"/>
      <c r="Y99" s="610"/>
      <c r="Z99" s="610"/>
      <c r="AA99" s="610"/>
      <c r="AB99" s="610"/>
      <c r="AC99" s="610"/>
    </row>
    <row r="100" ht="11.25" customHeight="1">
      <c r="A100" s="351"/>
      <c r="B100" s="353"/>
      <c r="C100" s="353"/>
      <c r="D100" s="353"/>
      <c r="E100" s="353"/>
      <c r="F100" s="353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610"/>
      <c r="V100" s="610"/>
      <c r="W100" s="610"/>
      <c r="X100" s="610"/>
      <c r="Y100" s="610"/>
      <c r="Z100" s="610"/>
      <c r="AA100" s="610"/>
      <c r="AB100" s="610"/>
      <c r="AC100" s="610"/>
    </row>
    <row r="101" ht="11.25" customHeight="1">
      <c r="A101" s="351"/>
      <c r="B101" s="353"/>
      <c r="C101" s="353"/>
      <c r="D101" s="353"/>
      <c r="E101" s="353"/>
      <c r="F101" s="353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610"/>
      <c r="V101" s="610"/>
      <c r="W101" s="610"/>
      <c r="X101" s="610"/>
      <c r="Y101" s="610"/>
      <c r="Z101" s="610"/>
      <c r="AA101" s="610"/>
      <c r="AB101" s="610"/>
      <c r="AC101" s="610"/>
    </row>
    <row r="102" ht="11.25" customHeight="1">
      <c r="A102" s="351"/>
      <c r="B102" s="353"/>
      <c r="C102" s="353"/>
      <c r="D102" s="353"/>
      <c r="E102" s="353"/>
      <c r="F102" s="353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610"/>
      <c r="V102" s="610"/>
      <c r="W102" s="610"/>
      <c r="X102" s="610"/>
      <c r="Y102" s="610"/>
      <c r="Z102" s="610"/>
      <c r="AA102" s="610"/>
      <c r="AB102" s="610"/>
      <c r="AC102" s="610"/>
    </row>
    <row r="103" ht="11.25" customHeight="1">
      <c r="A103" s="351"/>
      <c r="B103" s="353"/>
      <c r="C103" s="353"/>
      <c r="D103" s="353"/>
      <c r="E103" s="353"/>
      <c r="F103" s="353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610"/>
      <c r="V103" s="610"/>
      <c r="W103" s="610"/>
      <c r="X103" s="610"/>
      <c r="Y103" s="610"/>
      <c r="Z103" s="610"/>
      <c r="AA103" s="610"/>
      <c r="AB103" s="610"/>
      <c r="AC103" s="610"/>
    </row>
    <row r="104" ht="11.25" customHeight="1">
      <c r="A104" s="351"/>
      <c r="B104" s="353"/>
      <c r="C104" s="353"/>
      <c r="D104" s="353"/>
      <c r="E104" s="353"/>
      <c r="F104" s="353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610"/>
      <c r="V104" s="610"/>
      <c r="W104" s="610"/>
      <c r="X104" s="610"/>
      <c r="Y104" s="610"/>
      <c r="Z104" s="610"/>
      <c r="AA104" s="610"/>
      <c r="AB104" s="610"/>
      <c r="AC104" s="610"/>
    </row>
    <row r="105" ht="11.25" customHeight="1">
      <c r="A105" s="351"/>
      <c r="B105" s="353"/>
      <c r="C105" s="353"/>
      <c r="D105" s="353"/>
      <c r="E105" s="353"/>
      <c r="F105" s="353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610"/>
      <c r="V105" s="610"/>
      <c r="W105" s="610"/>
      <c r="X105" s="610"/>
      <c r="Y105" s="610"/>
      <c r="Z105" s="610"/>
      <c r="AA105" s="610"/>
      <c r="AB105" s="610"/>
      <c r="AC105" s="610"/>
    </row>
    <row r="106" ht="11.25" customHeight="1">
      <c r="A106" s="351"/>
      <c r="B106" s="353"/>
      <c r="C106" s="353"/>
      <c r="D106" s="353"/>
      <c r="E106" s="353"/>
      <c r="F106" s="353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610"/>
      <c r="V106" s="610"/>
      <c r="W106" s="610"/>
      <c r="X106" s="610"/>
      <c r="Y106" s="610"/>
      <c r="Z106" s="610"/>
      <c r="AA106" s="610"/>
      <c r="AB106" s="610"/>
      <c r="AC106" s="610"/>
    </row>
    <row r="107" ht="11.25" customHeight="1">
      <c r="A107" s="351"/>
      <c r="B107" s="353"/>
      <c r="C107" s="353"/>
      <c r="D107" s="353"/>
      <c r="E107" s="353"/>
      <c r="F107" s="353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610"/>
      <c r="V107" s="610"/>
      <c r="W107" s="610"/>
      <c r="X107" s="610"/>
      <c r="Y107" s="610"/>
      <c r="Z107" s="610"/>
      <c r="AA107" s="610"/>
      <c r="AB107" s="610"/>
      <c r="AC107" s="610"/>
    </row>
    <row r="108" ht="11.25" customHeight="1">
      <c r="A108" s="351"/>
      <c r="B108" s="353"/>
      <c r="C108" s="353"/>
      <c r="D108" s="353"/>
      <c r="E108" s="353"/>
      <c r="F108" s="353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610"/>
      <c r="V108" s="610"/>
      <c r="W108" s="610"/>
      <c r="X108" s="610"/>
      <c r="Y108" s="610"/>
      <c r="Z108" s="610"/>
      <c r="AA108" s="610"/>
      <c r="AB108" s="610"/>
      <c r="AC108" s="610"/>
    </row>
    <row r="109" ht="11.25" customHeight="1">
      <c r="A109" s="351"/>
      <c r="B109" s="353"/>
      <c r="C109" s="353"/>
      <c r="D109" s="353"/>
      <c r="E109" s="353"/>
      <c r="F109" s="353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610"/>
      <c r="V109" s="610"/>
      <c r="W109" s="610"/>
      <c r="X109" s="610"/>
      <c r="Y109" s="610"/>
      <c r="Z109" s="610"/>
      <c r="AA109" s="610"/>
      <c r="AB109" s="610"/>
      <c r="AC109" s="610"/>
    </row>
    <row r="110" ht="11.25" customHeight="1">
      <c r="A110" s="351"/>
      <c r="B110" s="353"/>
      <c r="C110" s="353"/>
      <c r="D110" s="353"/>
      <c r="E110" s="353"/>
      <c r="F110" s="353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610"/>
      <c r="V110" s="610"/>
      <c r="W110" s="610"/>
      <c r="X110" s="610"/>
      <c r="Y110" s="610"/>
      <c r="Z110" s="610"/>
      <c r="AA110" s="610"/>
      <c r="AB110" s="610"/>
      <c r="AC110" s="610"/>
    </row>
    <row r="111" ht="11.25" customHeight="1">
      <c r="A111" s="351"/>
      <c r="B111" s="353"/>
      <c r="C111" s="353"/>
      <c r="D111" s="353"/>
      <c r="E111" s="353"/>
      <c r="F111" s="353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610"/>
      <c r="V111" s="610"/>
      <c r="W111" s="610"/>
      <c r="X111" s="610"/>
      <c r="Y111" s="610"/>
      <c r="Z111" s="610"/>
      <c r="AA111" s="610"/>
      <c r="AB111" s="610"/>
      <c r="AC111" s="610"/>
    </row>
    <row r="112" ht="11.25" customHeight="1">
      <c r="A112" s="351"/>
      <c r="B112" s="353"/>
      <c r="C112" s="353"/>
      <c r="D112" s="353"/>
      <c r="E112" s="353"/>
      <c r="F112" s="353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610"/>
      <c r="V112" s="610"/>
      <c r="W112" s="610"/>
      <c r="X112" s="610"/>
      <c r="Y112" s="610"/>
      <c r="Z112" s="610"/>
      <c r="AA112" s="610"/>
      <c r="AB112" s="610"/>
      <c r="AC112" s="610"/>
    </row>
    <row r="113" ht="11.25" customHeight="1">
      <c r="A113" s="351"/>
      <c r="B113" s="353"/>
      <c r="C113" s="353"/>
      <c r="D113" s="353"/>
      <c r="E113" s="353"/>
      <c r="F113" s="353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610"/>
      <c r="V113" s="610"/>
      <c r="W113" s="610"/>
      <c r="X113" s="610"/>
      <c r="Y113" s="610"/>
      <c r="Z113" s="610"/>
      <c r="AA113" s="610"/>
      <c r="AB113" s="610"/>
      <c r="AC113" s="610"/>
    </row>
    <row r="114" ht="11.25" customHeight="1">
      <c r="A114" s="351"/>
      <c r="B114" s="353"/>
      <c r="C114" s="353"/>
      <c r="D114" s="353"/>
      <c r="E114" s="353"/>
      <c r="F114" s="353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610"/>
      <c r="V114" s="610"/>
      <c r="W114" s="610"/>
      <c r="X114" s="610"/>
      <c r="Y114" s="610"/>
      <c r="Z114" s="610"/>
      <c r="AA114" s="610"/>
      <c r="AB114" s="610"/>
      <c r="AC114" s="610"/>
    </row>
    <row r="115" ht="11.25" customHeight="1">
      <c r="A115" s="351"/>
      <c r="B115" s="353"/>
      <c r="C115" s="353"/>
      <c r="D115" s="353"/>
      <c r="E115" s="353"/>
      <c r="F115" s="353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610"/>
      <c r="V115" s="610"/>
      <c r="W115" s="610"/>
      <c r="X115" s="610"/>
      <c r="Y115" s="610"/>
      <c r="Z115" s="610"/>
      <c r="AA115" s="610"/>
      <c r="AB115" s="610"/>
      <c r="AC115" s="610"/>
    </row>
    <row r="116" ht="11.25" customHeight="1">
      <c r="A116" s="351"/>
      <c r="B116" s="353"/>
      <c r="C116" s="353"/>
      <c r="D116" s="353"/>
      <c r="E116" s="353"/>
      <c r="F116" s="353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610"/>
      <c r="V116" s="610"/>
      <c r="W116" s="610"/>
      <c r="X116" s="610"/>
      <c r="Y116" s="610"/>
      <c r="Z116" s="610"/>
      <c r="AA116" s="610"/>
      <c r="AB116" s="610"/>
      <c r="AC116" s="610"/>
    </row>
    <row r="117" ht="11.25" customHeight="1">
      <c r="A117" s="351"/>
      <c r="B117" s="353"/>
      <c r="C117" s="353"/>
      <c r="D117" s="353"/>
      <c r="E117" s="353"/>
      <c r="F117" s="353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610"/>
      <c r="V117" s="610"/>
      <c r="W117" s="610"/>
      <c r="X117" s="610"/>
      <c r="Y117" s="610"/>
      <c r="Z117" s="610"/>
      <c r="AA117" s="610"/>
      <c r="AB117" s="610"/>
      <c r="AC117" s="610"/>
    </row>
    <row r="118" ht="11.25" customHeight="1">
      <c r="A118" s="351"/>
      <c r="B118" s="353"/>
      <c r="C118" s="353"/>
      <c r="D118" s="353"/>
      <c r="E118" s="353"/>
      <c r="F118" s="353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610"/>
      <c r="V118" s="610"/>
      <c r="W118" s="610"/>
      <c r="X118" s="610"/>
      <c r="Y118" s="610"/>
      <c r="Z118" s="610"/>
      <c r="AA118" s="610"/>
      <c r="AB118" s="610"/>
      <c r="AC118" s="610"/>
    </row>
    <row r="119" ht="11.25" customHeight="1">
      <c r="A119" s="351"/>
      <c r="B119" s="353"/>
      <c r="C119" s="353"/>
      <c r="D119" s="353"/>
      <c r="E119" s="353"/>
      <c r="F119" s="353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610"/>
      <c r="V119" s="610"/>
      <c r="W119" s="610"/>
      <c r="X119" s="610"/>
      <c r="Y119" s="610"/>
      <c r="Z119" s="610"/>
      <c r="AA119" s="610"/>
      <c r="AB119" s="610"/>
      <c r="AC119" s="610"/>
    </row>
    <row r="120" ht="11.25" customHeight="1">
      <c r="A120" s="351"/>
      <c r="B120" s="353"/>
      <c r="C120" s="353"/>
      <c r="D120" s="353"/>
      <c r="E120" s="353"/>
      <c r="F120" s="353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610"/>
      <c r="V120" s="610"/>
      <c r="W120" s="610"/>
      <c r="X120" s="610"/>
      <c r="Y120" s="610"/>
      <c r="Z120" s="610"/>
      <c r="AA120" s="610"/>
      <c r="AB120" s="610"/>
      <c r="AC120" s="610"/>
    </row>
    <row r="121" ht="11.25" customHeight="1">
      <c r="A121" s="351"/>
      <c r="B121" s="353"/>
      <c r="C121" s="353"/>
      <c r="D121" s="353"/>
      <c r="E121" s="353"/>
      <c r="F121" s="353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610"/>
      <c r="V121" s="610"/>
      <c r="W121" s="610"/>
      <c r="X121" s="610"/>
      <c r="Y121" s="610"/>
      <c r="Z121" s="610"/>
      <c r="AA121" s="610"/>
      <c r="AB121" s="610"/>
      <c r="AC121" s="610"/>
    </row>
    <row r="122" ht="11.25" customHeight="1">
      <c r="A122" s="351"/>
      <c r="B122" s="353"/>
      <c r="C122" s="353"/>
      <c r="D122" s="353"/>
      <c r="E122" s="353"/>
      <c r="F122" s="353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610"/>
      <c r="V122" s="610"/>
      <c r="W122" s="610"/>
      <c r="X122" s="610"/>
      <c r="Y122" s="610"/>
      <c r="Z122" s="610"/>
      <c r="AA122" s="610"/>
      <c r="AB122" s="610"/>
      <c r="AC122" s="610"/>
    </row>
    <row r="123" ht="11.25" customHeight="1">
      <c r="A123" s="351"/>
      <c r="B123" s="353"/>
      <c r="C123" s="353"/>
      <c r="D123" s="353"/>
      <c r="E123" s="353"/>
      <c r="F123" s="353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610"/>
      <c r="V123" s="610"/>
      <c r="W123" s="610"/>
      <c r="X123" s="610"/>
      <c r="Y123" s="610"/>
      <c r="Z123" s="610"/>
      <c r="AA123" s="610"/>
      <c r="AB123" s="610"/>
      <c r="AC123" s="610"/>
    </row>
    <row r="124" ht="11.25" customHeight="1">
      <c r="A124" s="351"/>
      <c r="B124" s="353"/>
      <c r="C124" s="353"/>
      <c r="D124" s="353"/>
      <c r="E124" s="353"/>
      <c r="F124" s="353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610"/>
      <c r="V124" s="610"/>
      <c r="W124" s="610"/>
      <c r="X124" s="610"/>
      <c r="Y124" s="610"/>
      <c r="Z124" s="610"/>
      <c r="AA124" s="610"/>
      <c r="AB124" s="610"/>
      <c r="AC124" s="610"/>
    </row>
    <row r="125" ht="11.25" customHeight="1">
      <c r="A125" s="351"/>
      <c r="B125" s="353"/>
      <c r="C125" s="353"/>
      <c r="D125" s="353"/>
      <c r="E125" s="353"/>
      <c r="F125" s="353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610"/>
      <c r="V125" s="610"/>
      <c r="W125" s="610"/>
      <c r="X125" s="610"/>
      <c r="Y125" s="610"/>
      <c r="Z125" s="610"/>
      <c r="AA125" s="610"/>
      <c r="AB125" s="610"/>
      <c r="AC125" s="610"/>
    </row>
    <row r="126" ht="11.25" customHeight="1">
      <c r="A126" s="351"/>
      <c r="B126" s="353"/>
      <c r="C126" s="353"/>
      <c r="D126" s="353"/>
      <c r="E126" s="353"/>
      <c r="F126" s="353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610"/>
      <c r="V126" s="610"/>
      <c r="W126" s="610"/>
      <c r="X126" s="610"/>
      <c r="Y126" s="610"/>
      <c r="Z126" s="610"/>
      <c r="AA126" s="610"/>
      <c r="AB126" s="610"/>
      <c r="AC126" s="610"/>
    </row>
    <row r="127" ht="11.25" customHeight="1">
      <c r="A127" s="351"/>
      <c r="B127" s="353"/>
      <c r="C127" s="353"/>
      <c r="D127" s="353"/>
      <c r="E127" s="353"/>
      <c r="F127" s="353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610"/>
      <c r="V127" s="610"/>
      <c r="W127" s="610"/>
      <c r="X127" s="610"/>
      <c r="Y127" s="610"/>
      <c r="Z127" s="610"/>
      <c r="AA127" s="610"/>
      <c r="AB127" s="610"/>
      <c r="AC127" s="610"/>
    </row>
    <row r="128" ht="11.25" customHeight="1">
      <c r="A128" s="351"/>
      <c r="B128" s="353"/>
      <c r="C128" s="353"/>
      <c r="D128" s="353"/>
      <c r="E128" s="353"/>
      <c r="F128" s="353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610"/>
      <c r="V128" s="610"/>
      <c r="W128" s="610"/>
      <c r="X128" s="610"/>
      <c r="Y128" s="610"/>
      <c r="Z128" s="610"/>
      <c r="AA128" s="610"/>
      <c r="AB128" s="610"/>
      <c r="AC128" s="610"/>
    </row>
    <row r="129" ht="11.25" customHeight="1">
      <c r="A129" s="351"/>
      <c r="B129" s="353"/>
      <c r="C129" s="353"/>
      <c r="D129" s="353"/>
      <c r="E129" s="353"/>
      <c r="F129" s="353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610"/>
      <c r="V129" s="610"/>
      <c r="W129" s="610"/>
      <c r="X129" s="610"/>
      <c r="Y129" s="610"/>
      <c r="Z129" s="610"/>
      <c r="AA129" s="610"/>
      <c r="AB129" s="610"/>
      <c r="AC129" s="610"/>
    </row>
    <row r="130" ht="11.25" customHeight="1">
      <c r="A130" s="351"/>
      <c r="B130" s="353"/>
      <c r="C130" s="353"/>
      <c r="D130" s="353"/>
      <c r="E130" s="353"/>
      <c r="F130" s="353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610"/>
      <c r="V130" s="610"/>
      <c r="W130" s="610"/>
      <c r="X130" s="610"/>
      <c r="Y130" s="610"/>
      <c r="Z130" s="610"/>
      <c r="AA130" s="610"/>
      <c r="AB130" s="610"/>
      <c r="AC130" s="610"/>
    </row>
    <row r="131" ht="11.25" customHeight="1">
      <c r="A131" s="351"/>
      <c r="B131" s="353"/>
      <c r="C131" s="353"/>
      <c r="D131" s="353"/>
      <c r="E131" s="353"/>
      <c r="F131" s="353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610"/>
      <c r="V131" s="610"/>
      <c r="W131" s="610"/>
      <c r="X131" s="610"/>
      <c r="Y131" s="610"/>
      <c r="Z131" s="610"/>
      <c r="AA131" s="610"/>
      <c r="AB131" s="610"/>
      <c r="AC131" s="610"/>
    </row>
    <row r="132" ht="11.25" customHeight="1">
      <c r="A132" s="351"/>
      <c r="B132" s="353"/>
      <c r="C132" s="353"/>
      <c r="D132" s="353"/>
      <c r="E132" s="353"/>
      <c r="F132" s="353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610"/>
      <c r="V132" s="610"/>
      <c r="W132" s="610"/>
      <c r="X132" s="610"/>
      <c r="Y132" s="610"/>
      <c r="Z132" s="610"/>
      <c r="AA132" s="610"/>
      <c r="AB132" s="610"/>
      <c r="AC132" s="610"/>
    </row>
    <row r="133" ht="11.25" customHeight="1">
      <c r="A133" s="351"/>
      <c r="B133" s="353"/>
      <c r="C133" s="353"/>
      <c r="D133" s="353"/>
      <c r="E133" s="353"/>
      <c r="F133" s="353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610"/>
      <c r="V133" s="610"/>
      <c r="W133" s="610"/>
      <c r="X133" s="610"/>
      <c r="Y133" s="610"/>
      <c r="Z133" s="610"/>
      <c r="AA133" s="610"/>
      <c r="AB133" s="610"/>
      <c r="AC133" s="610"/>
    </row>
    <row r="134" ht="11.25" customHeight="1">
      <c r="A134" s="351"/>
      <c r="B134" s="353"/>
      <c r="C134" s="353"/>
      <c r="D134" s="353"/>
      <c r="E134" s="353"/>
      <c r="F134" s="353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610"/>
      <c r="V134" s="610"/>
      <c r="W134" s="610"/>
      <c r="X134" s="610"/>
      <c r="Y134" s="610"/>
      <c r="Z134" s="610"/>
      <c r="AA134" s="610"/>
      <c r="AB134" s="610"/>
      <c r="AC134" s="610"/>
    </row>
    <row r="135" ht="11.25" customHeight="1">
      <c r="A135" s="351"/>
      <c r="B135" s="353"/>
      <c r="C135" s="353"/>
      <c r="D135" s="353"/>
      <c r="E135" s="353"/>
      <c r="F135" s="353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610"/>
      <c r="V135" s="610"/>
      <c r="W135" s="610"/>
      <c r="X135" s="610"/>
      <c r="Y135" s="610"/>
      <c r="Z135" s="610"/>
      <c r="AA135" s="610"/>
      <c r="AB135" s="610"/>
      <c r="AC135" s="610"/>
    </row>
    <row r="136" ht="11.25" customHeight="1">
      <c r="A136" s="351"/>
      <c r="B136" s="353"/>
      <c r="C136" s="353"/>
      <c r="D136" s="353"/>
      <c r="E136" s="353"/>
      <c r="F136" s="353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610"/>
      <c r="V136" s="610"/>
      <c r="W136" s="610"/>
      <c r="X136" s="610"/>
      <c r="Y136" s="610"/>
      <c r="Z136" s="610"/>
      <c r="AA136" s="610"/>
      <c r="AB136" s="610"/>
      <c r="AC136" s="610"/>
    </row>
    <row r="137" ht="11.25" customHeight="1">
      <c r="A137" s="351"/>
      <c r="B137" s="353"/>
      <c r="C137" s="353"/>
      <c r="D137" s="353"/>
      <c r="E137" s="353"/>
      <c r="F137" s="353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610"/>
      <c r="V137" s="610"/>
      <c r="W137" s="610"/>
      <c r="X137" s="610"/>
      <c r="Y137" s="610"/>
      <c r="Z137" s="610"/>
      <c r="AA137" s="610"/>
      <c r="AB137" s="610"/>
      <c r="AC137" s="610"/>
    </row>
    <row r="138" ht="11.25" customHeight="1">
      <c r="A138" s="351"/>
      <c r="B138" s="353"/>
      <c r="C138" s="353"/>
      <c r="D138" s="353"/>
      <c r="E138" s="353"/>
      <c r="F138" s="353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610"/>
      <c r="V138" s="610"/>
      <c r="W138" s="610"/>
      <c r="X138" s="610"/>
      <c r="Y138" s="610"/>
      <c r="Z138" s="610"/>
      <c r="AA138" s="610"/>
      <c r="AB138" s="610"/>
      <c r="AC138" s="610"/>
    </row>
    <row r="139" ht="11.25" customHeight="1">
      <c r="A139" s="351"/>
      <c r="B139" s="353"/>
      <c r="C139" s="353"/>
      <c r="D139" s="353"/>
      <c r="E139" s="353"/>
      <c r="F139" s="353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610"/>
      <c r="V139" s="610"/>
      <c r="W139" s="610"/>
      <c r="X139" s="610"/>
      <c r="Y139" s="610"/>
      <c r="Z139" s="610"/>
      <c r="AA139" s="610"/>
      <c r="AB139" s="610"/>
      <c r="AC139" s="610"/>
    </row>
    <row r="140" ht="11.25" customHeight="1">
      <c r="A140" s="351"/>
      <c r="B140" s="353"/>
      <c r="C140" s="353"/>
      <c r="D140" s="353"/>
      <c r="E140" s="353"/>
      <c r="F140" s="353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610"/>
      <c r="V140" s="610"/>
      <c r="W140" s="610"/>
      <c r="X140" s="610"/>
      <c r="Y140" s="610"/>
      <c r="Z140" s="610"/>
      <c r="AA140" s="610"/>
      <c r="AB140" s="610"/>
      <c r="AC140" s="610"/>
    </row>
    <row r="141" ht="11.25" customHeight="1">
      <c r="A141" s="351"/>
      <c r="B141" s="353"/>
      <c r="C141" s="353"/>
      <c r="D141" s="353"/>
      <c r="E141" s="353"/>
      <c r="F141" s="353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610"/>
      <c r="V141" s="610"/>
      <c r="W141" s="610"/>
      <c r="X141" s="610"/>
      <c r="Y141" s="610"/>
      <c r="Z141" s="610"/>
      <c r="AA141" s="610"/>
      <c r="AB141" s="610"/>
      <c r="AC141" s="610"/>
    </row>
    <row r="142" ht="11.25" customHeight="1">
      <c r="A142" s="351"/>
      <c r="B142" s="353"/>
      <c r="C142" s="353"/>
      <c r="D142" s="353"/>
      <c r="E142" s="353"/>
      <c r="F142" s="353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610"/>
      <c r="V142" s="610"/>
      <c r="W142" s="610"/>
      <c r="X142" s="610"/>
      <c r="Y142" s="610"/>
      <c r="Z142" s="610"/>
      <c r="AA142" s="610"/>
      <c r="AB142" s="610"/>
      <c r="AC142" s="610"/>
    </row>
    <row r="143" ht="11.25" customHeight="1">
      <c r="A143" s="351"/>
      <c r="B143" s="353"/>
      <c r="C143" s="353"/>
      <c r="D143" s="353"/>
      <c r="E143" s="353"/>
      <c r="F143" s="353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610"/>
      <c r="V143" s="610"/>
      <c r="W143" s="610"/>
      <c r="X143" s="610"/>
      <c r="Y143" s="610"/>
      <c r="Z143" s="610"/>
      <c r="AA143" s="610"/>
      <c r="AB143" s="610"/>
      <c r="AC143" s="610"/>
    </row>
    <row r="144" ht="11.25" customHeight="1">
      <c r="A144" s="351"/>
      <c r="B144" s="353"/>
      <c r="C144" s="353"/>
      <c r="D144" s="353"/>
      <c r="E144" s="353"/>
      <c r="F144" s="353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610"/>
      <c r="V144" s="610"/>
      <c r="W144" s="610"/>
      <c r="X144" s="610"/>
      <c r="Y144" s="610"/>
      <c r="Z144" s="610"/>
      <c r="AA144" s="610"/>
      <c r="AB144" s="610"/>
      <c r="AC144" s="610"/>
    </row>
    <row r="145" ht="11.25" customHeight="1">
      <c r="A145" s="351"/>
      <c r="B145" s="353"/>
      <c r="C145" s="353"/>
      <c r="D145" s="353"/>
      <c r="E145" s="353"/>
      <c r="F145" s="353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610"/>
      <c r="V145" s="610"/>
      <c r="W145" s="610"/>
      <c r="X145" s="610"/>
      <c r="Y145" s="610"/>
      <c r="Z145" s="610"/>
      <c r="AA145" s="610"/>
      <c r="AB145" s="610"/>
      <c r="AC145" s="610"/>
    </row>
    <row r="146" ht="11.25" customHeight="1">
      <c r="A146" s="351"/>
      <c r="B146" s="353"/>
      <c r="C146" s="353"/>
      <c r="D146" s="353"/>
      <c r="E146" s="353"/>
      <c r="F146" s="353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610"/>
      <c r="V146" s="610"/>
      <c r="W146" s="610"/>
      <c r="X146" s="610"/>
      <c r="Y146" s="610"/>
      <c r="Z146" s="610"/>
      <c r="AA146" s="610"/>
      <c r="AB146" s="610"/>
      <c r="AC146" s="610"/>
    </row>
    <row r="147" ht="11.25" customHeight="1">
      <c r="A147" s="351"/>
      <c r="B147" s="353"/>
      <c r="C147" s="353"/>
      <c r="D147" s="353"/>
      <c r="E147" s="353"/>
      <c r="F147" s="353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610"/>
      <c r="V147" s="610"/>
      <c r="W147" s="610"/>
      <c r="X147" s="610"/>
      <c r="Y147" s="610"/>
      <c r="Z147" s="610"/>
      <c r="AA147" s="610"/>
      <c r="AB147" s="610"/>
      <c r="AC147" s="610"/>
    </row>
    <row r="148" ht="11.25" customHeight="1">
      <c r="A148" s="351"/>
      <c r="B148" s="353"/>
      <c r="C148" s="353"/>
      <c r="D148" s="353"/>
      <c r="E148" s="353"/>
      <c r="F148" s="353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610"/>
      <c r="V148" s="610"/>
      <c r="W148" s="610"/>
      <c r="X148" s="610"/>
      <c r="Y148" s="610"/>
      <c r="Z148" s="610"/>
      <c r="AA148" s="610"/>
      <c r="AB148" s="610"/>
      <c r="AC148" s="610"/>
    </row>
    <row r="149" ht="11.25" customHeight="1">
      <c r="A149" s="351"/>
      <c r="B149" s="353"/>
      <c r="C149" s="353"/>
      <c r="D149" s="353"/>
      <c r="E149" s="353"/>
      <c r="F149" s="353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610"/>
      <c r="V149" s="610"/>
      <c r="W149" s="610"/>
      <c r="X149" s="610"/>
      <c r="Y149" s="610"/>
      <c r="Z149" s="610"/>
      <c r="AA149" s="610"/>
      <c r="AB149" s="610"/>
      <c r="AC149" s="610"/>
    </row>
    <row r="150" ht="11.25" customHeight="1">
      <c r="A150" s="351"/>
      <c r="B150" s="353"/>
      <c r="C150" s="353"/>
      <c r="D150" s="353"/>
      <c r="E150" s="353"/>
      <c r="F150" s="353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610"/>
      <c r="V150" s="610"/>
      <c r="W150" s="610"/>
      <c r="X150" s="610"/>
      <c r="Y150" s="610"/>
      <c r="Z150" s="610"/>
      <c r="AA150" s="610"/>
      <c r="AB150" s="610"/>
      <c r="AC150" s="610"/>
    </row>
    <row r="151" ht="11.25" customHeight="1">
      <c r="A151" s="351"/>
      <c r="B151" s="353"/>
      <c r="C151" s="353"/>
      <c r="D151" s="353"/>
      <c r="E151" s="353"/>
      <c r="F151" s="353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610"/>
      <c r="V151" s="610"/>
      <c r="W151" s="610"/>
      <c r="X151" s="610"/>
      <c r="Y151" s="610"/>
      <c r="Z151" s="610"/>
      <c r="AA151" s="610"/>
      <c r="AB151" s="610"/>
      <c r="AC151" s="610"/>
    </row>
    <row r="152" ht="11.25" customHeight="1">
      <c r="A152" s="351"/>
      <c r="B152" s="353"/>
      <c r="C152" s="353"/>
      <c r="D152" s="353"/>
      <c r="E152" s="353"/>
      <c r="F152" s="353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610"/>
      <c r="V152" s="610"/>
      <c r="W152" s="610"/>
      <c r="X152" s="610"/>
      <c r="Y152" s="610"/>
      <c r="Z152" s="610"/>
      <c r="AA152" s="610"/>
      <c r="AB152" s="610"/>
      <c r="AC152" s="610"/>
    </row>
    <row r="153" ht="11.25" customHeight="1">
      <c r="A153" s="351"/>
      <c r="B153" s="353"/>
      <c r="C153" s="353"/>
      <c r="D153" s="353"/>
      <c r="E153" s="353"/>
      <c r="F153" s="353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610"/>
      <c r="V153" s="610"/>
      <c r="W153" s="610"/>
      <c r="X153" s="610"/>
      <c r="Y153" s="610"/>
      <c r="Z153" s="610"/>
      <c r="AA153" s="610"/>
      <c r="AB153" s="610"/>
      <c r="AC153" s="610"/>
    </row>
    <row r="154" ht="11.25" customHeight="1">
      <c r="A154" s="351"/>
      <c r="B154" s="353"/>
      <c r="C154" s="353"/>
      <c r="D154" s="353"/>
      <c r="E154" s="353"/>
      <c r="F154" s="353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610"/>
      <c r="V154" s="610"/>
      <c r="W154" s="610"/>
      <c r="X154" s="610"/>
      <c r="Y154" s="610"/>
      <c r="Z154" s="610"/>
      <c r="AA154" s="610"/>
      <c r="AB154" s="610"/>
      <c r="AC154" s="610"/>
    </row>
    <row r="155" ht="11.25" customHeight="1">
      <c r="A155" s="351"/>
      <c r="B155" s="353"/>
      <c r="C155" s="353"/>
      <c r="D155" s="353"/>
      <c r="E155" s="353"/>
      <c r="F155" s="353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610"/>
      <c r="V155" s="610"/>
      <c r="W155" s="610"/>
      <c r="X155" s="610"/>
      <c r="Y155" s="610"/>
      <c r="Z155" s="610"/>
      <c r="AA155" s="610"/>
      <c r="AB155" s="610"/>
      <c r="AC155" s="610"/>
    </row>
    <row r="156" ht="11.25" customHeight="1">
      <c r="A156" s="351"/>
      <c r="B156" s="353"/>
      <c r="C156" s="353"/>
      <c r="D156" s="353"/>
      <c r="E156" s="353"/>
      <c r="F156" s="353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610"/>
      <c r="V156" s="610"/>
      <c r="W156" s="610"/>
      <c r="X156" s="610"/>
      <c r="Y156" s="610"/>
      <c r="Z156" s="610"/>
      <c r="AA156" s="610"/>
      <c r="AB156" s="610"/>
      <c r="AC156" s="610"/>
    </row>
    <row r="157" ht="11.25" customHeight="1">
      <c r="A157" s="351"/>
      <c r="B157" s="353"/>
      <c r="C157" s="353"/>
      <c r="D157" s="353"/>
      <c r="E157" s="353"/>
      <c r="F157" s="353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610"/>
      <c r="V157" s="610"/>
      <c r="W157" s="610"/>
      <c r="X157" s="610"/>
      <c r="Y157" s="610"/>
      <c r="Z157" s="610"/>
      <c r="AA157" s="610"/>
      <c r="AB157" s="610"/>
      <c r="AC157" s="610"/>
    </row>
    <row r="158" ht="11.25" customHeight="1">
      <c r="A158" s="351"/>
      <c r="B158" s="353"/>
      <c r="C158" s="353"/>
      <c r="D158" s="353"/>
      <c r="E158" s="353"/>
      <c r="F158" s="353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610"/>
      <c r="V158" s="610"/>
      <c r="W158" s="610"/>
      <c r="X158" s="610"/>
      <c r="Y158" s="610"/>
      <c r="Z158" s="610"/>
      <c r="AA158" s="610"/>
      <c r="AB158" s="610"/>
      <c r="AC158" s="610"/>
    </row>
    <row r="159" ht="11.25" customHeight="1">
      <c r="A159" s="351"/>
      <c r="B159" s="353"/>
      <c r="C159" s="353"/>
      <c r="D159" s="353"/>
      <c r="E159" s="353"/>
      <c r="F159" s="353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610"/>
      <c r="V159" s="610"/>
      <c r="W159" s="610"/>
      <c r="X159" s="610"/>
      <c r="Y159" s="610"/>
      <c r="Z159" s="610"/>
      <c r="AA159" s="610"/>
      <c r="AB159" s="610"/>
      <c r="AC159" s="610"/>
    </row>
    <row r="160" ht="11.25" customHeight="1">
      <c r="A160" s="351"/>
      <c r="B160" s="353"/>
      <c r="C160" s="353"/>
      <c r="D160" s="353"/>
      <c r="E160" s="353"/>
      <c r="F160" s="353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610"/>
      <c r="V160" s="610"/>
      <c r="W160" s="610"/>
      <c r="X160" s="610"/>
      <c r="Y160" s="610"/>
      <c r="Z160" s="610"/>
      <c r="AA160" s="610"/>
      <c r="AB160" s="610"/>
      <c r="AC160" s="610"/>
    </row>
    <row r="161" ht="11.25" customHeight="1">
      <c r="A161" s="351"/>
      <c r="B161" s="353"/>
      <c r="C161" s="353"/>
      <c r="D161" s="353"/>
      <c r="E161" s="353"/>
      <c r="F161" s="353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610"/>
      <c r="V161" s="610"/>
      <c r="W161" s="610"/>
      <c r="X161" s="610"/>
      <c r="Y161" s="610"/>
      <c r="Z161" s="610"/>
      <c r="AA161" s="610"/>
      <c r="AB161" s="610"/>
      <c r="AC161" s="610"/>
    </row>
    <row r="162" ht="11.25" customHeight="1">
      <c r="A162" s="351"/>
      <c r="B162" s="353"/>
      <c r="C162" s="353"/>
      <c r="D162" s="353"/>
      <c r="E162" s="353"/>
      <c r="F162" s="353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610"/>
      <c r="V162" s="610"/>
      <c r="W162" s="610"/>
      <c r="X162" s="610"/>
      <c r="Y162" s="610"/>
      <c r="Z162" s="610"/>
      <c r="AA162" s="610"/>
      <c r="AB162" s="610"/>
      <c r="AC162" s="610"/>
    </row>
    <row r="163" ht="11.25" customHeight="1">
      <c r="A163" s="351"/>
      <c r="B163" s="353"/>
      <c r="C163" s="353"/>
      <c r="D163" s="353"/>
      <c r="E163" s="353"/>
      <c r="F163" s="353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610"/>
      <c r="V163" s="610"/>
      <c r="W163" s="610"/>
      <c r="X163" s="610"/>
      <c r="Y163" s="610"/>
      <c r="Z163" s="610"/>
      <c r="AA163" s="610"/>
      <c r="AB163" s="610"/>
      <c r="AC163" s="610"/>
    </row>
    <row r="164" ht="11.25" customHeight="1">
      <c r="A164" s="351"/>
      <c r="B164" s="353"/>
      <c r="C164" s="353"/>
      <c r="D164" s="353"/>
      <c r="E164" s="353"/>
      <c r="F164" s="353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610"/>
      <c r="V164" s="610"/>
      <c r="W164" s="610"/>
      <c r="X164" s="610"/>
      <c r="Y164" s="610"/>
      <c r="Z164" s="610"/>
      <c r="AA164" s="610"/>
      <c r="AB164" s="610"/>
      <c r="AC164" s="610"/>
    </row>
    <row r="165" ht="11.25" customHeight="1">
      <c r="A165" s="351"/>
      <c r="B165" s="353"/>
      <c r="C165" s="353"/>
      <c r="D165" s="353"/>
      <c r="E165" s="353"/>
      <c r="F165" s="353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610"/>
      <c r="V165" s="610"/>
      <c r="W165" s="610"/>
      <c r="X165" s="610"/>
      <c r="Y165" s="610"/>
      <c r="Z165" s="610"/>
      <c r="AA165" s="610"/>
      <c r="AB165" s="610"/>
      <c r="AC165" s="610"/>
    </row>
    <row r="166" ht="11.25" customHeight="1">
      <c r="A166" s="351"/>
      <c r="B166" s="353"/>
      <c r="C166" s="353"/>
      <c r="D166" s="353"/>
      <c r="E166" s="353"/>
      <c r="F166" s="353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610"/>
      <c r="V166" s="610"/>
      <c r="W166" s="610"/>
      <c r="X166" s="610"/>
      <c r="Y166" s="610"/>
      <c r="Z166" s="610"/>
      <c r="AA166" s="610"/>
      <c r="AB166" s="610"/>
      <c r="AC166" s="610"/>
    </row>
    <row r="167" ht="11.25" customHeight="1">
      <c r="A167" s="351"/>
      <c r="B167" s="353"/>
      <c r="C167" s="353"/>
      <c r="D167" s="353"/>
      <c r="E167" s="353"/>
      <c r="F167" s="353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610"/>
      <c r="V167" s="610"/>
      <c r="W167" s="610"/>
      <c r="X167" s="610"/>
      <c r="Y167" s="610"/>
      <c r="Z167" s="610"/>
      <c r="AA167" s="610"/>
      <c r="AB167" s="610"/>
      <c r="AC167" s="610"/>
    </row>
    <row r="168" ht="11.25" customHeight="1">
      <c r="A168" s="351"/>
      <c r="B168" s="353"/>
      <c r="C168" s="353"/>
      <c r="D168" s="353"/>
      <c r="E168" s="353"/>
      <c r="F168" s="353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610"/>
      <c r="V168" s="610"/>
      <c r="W168" s="610"/>
      <c r="X168" s="610"/>
      <c r="Y168" s="610"/>
      <c r="Z168" s="610"/>
      <c r="AA168" s="610"/>
      <c r="AB168" s="610"/>
      <c r="AC168" s="610"/>
    </row>
    <row r="169" ht="11.25" customHeight="1">
      <c r="A169" s="351"/>
      <c r="B169" s="353"/>
      <c r="C169" s="353"/>
      <c r="D169" s="353"/>
      <c r="E169" s="353"/>
      <c r="F169" s="353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610"/>
      <c r="V169" s="610"/>
      <c r="W169" s="610"/>
      <c r="X169" s="610"/>
      <c r="Y169" s="610"/>
      <c r="Z169" s="610"/>
      <c r="AA169" s="610"/>
      <c r="AB169" s="610"/>
      <c r="AC169" s="610"/>
    </row>
    <row r="170" ht="11.25" customHeight="1">
      <c r="A170" s="351"/>
      <c r="B170" s="353"/>
      <c r="C170" s="353"/>
      <c r="D170" s="353"/>
      <c r="E170" s="353"/>
      <c r="F170" s="353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610"/>
      <c r="V170" s="610"/>
      <c r="W170" s="610"/>
      <c r="X170" s="610"/>
      <c r="Y170" s="610"/>
      <c r="Z170" s="610"/>
      <c r="AA170" s="610"/>
      <c r="AB170" s="610"/>
      <c r="AC170" s="610"/>
    </row>
    <row r="171" ht="11.25" customHeight="1">
      <c r="A171" s="351"/>
      <c r="B171" s="353"/>
      <c r="C171" s="353"/>
      <c r="D171" s="353"/>
      <c r="E171" s="353"/>
      <c r="F171" s="353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610"/>
      <c r="V171" s="610"/>
      <c r="W171" s="610"/>
      <c r="X171" s="610"/>
      <c r="Y171" s="610"/>
      <c r="Z171" s="610"/>
      <c r="AA171" s="610"/>
      <c r="AB171" s="610"/>
      <c r="AC171" s="610"/>
    </row>
    <row r="172" ht="11.25" customHeight="1">
      <c r="A172" s="351"/>
      <c r="B172" s="353"/>
      <c r="C172" s="353"/>
      <c r="D172" s="353"/>
      <c r="E172" s="353"/>
      <c r="F172" s="353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610"/>
      <c r="V172" s="610"/>
      <c r="W172" s="610"/>
      <c r="X172" s="610"/>
      <c r="Y172" s="610"/>
      <c r="Z172" s="610"/>
      <c r="AA172" s="610"/>
      <c r="AB172" s="610"/>
      <c r="AC172" s="610"/>
    </row>
    <row r="173" ht="11.25" customHeight="1">
      <c r="A173" s="351"/>
      <c r="B173" s="353"/>
      <c r="C173" s="353"/>
      <c r="D173" s="353"/>
      <c r="E173" s="353"/>
      <c r="F173" s="353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610"/>
      <c r="V173" s="610"/>
      <c r="W173" s="610"/>
      <c r="X173" s="610"/>
      <c r="Y173" s="610"/>
      <c r="Z173" s="610"/>
      <c r="AA173" s="610"/>
      <c r="AB173" s="610"/>
      <c r="AC173" s="610"/>
    </row>
    <row r="174" ht="11.25" customHeight="1">
      <c r="A174" s="351"/>
      <c r="B174" s="353"/>
      <c r="C174" s="353"/>
      <c r="D174" s="353"/>
      <c r="E174" s="353"/>
      <c r="F174" s="353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610"/>
      <c r="V174" s="610"/>
      <c r="W174" s="610"/>
      <c r="X174" s="610"/>
      <c r="Y174" s="610"/>
      <c r="Z174" s="610"/>
      <c r="AA174" s="610"/>
      <c r="AB174" s="610"/>
      <c r="AC174" s="610"/>
    </row>
    <row r="175" ht="11.25" customHeight="1">
      <c r="A175" s="351"/>
      <c r="B175" s="353"/>
      <c r="C175" s="353"/>
      <c r="D175" s="353"/>
      <c r="E175" s="353"/>
      <c r="F175" s="353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610"/>
      <c r="V175" s="610"/>
      <c r="W175" s="610"/>
      <c r="X175" s="610"/>
      <c r="Y175" s="610"/>
      <c r="Z175" s="610"/>
      <c r="AA175" s="610"/>
      <c r="AB175" s="610"/>
      <c r="AC175" s="610"/>
    </row>
    <row r="176" ht="11.25" customHeight="1">
      <c r="A176" s="351"/>
      <c r="B176" s="353"/>
      <c r="C176" s="353"/>
      <c r="D176" s="353"/>
      <c r="E176" s="353"/>
      <c r="F176" s="353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610"/>
      <c r="V176" s="610"/>
      <c r="W176" s="610"/>
      <c r="X176" s="610"/>
      <c r="Y176" s="610"/>
      <c r="Z176" s="610"/>
      <c r="AA176" s="610"/>
      <c r="AB176" s="610"/>
      <c r="AC176" s="610"/>
    </row>
    <row r="177" ht="11.25" customHeight="1">
      <c r="A177" s="351"/>
      <c r="B177" s="353"/>
      <c r="C177" s="353"/>
      <c r="D177" s="353"/>
      <c r="E177" s="353"/>
      <c r="F177" s="353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610"/>
      <c r="V177" s="610"/>
      <c r="W177" s="610"/>
      <c r="X177" s="610"/>
      <c r="Y177" s="610"/>
      <c r="Z177" s="610"/>
      <c r="AA177" s="610"/>
      <c r="AB177" s="610"/>
      <c r="AC177" s="610"/>
    </row>
    <row r="178" ht="11.25" customHeight="1">
      <c r="A178" s="351"/>
      <c r="B178" s="353"/>
      <c r="C178" s="353"/>
      <c r="D178" s="353"/>
      <c r="E178" s="353"/>
      <c r="F178" s="353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610"/>
      <c r="V178" s="610"/>
      <c r="W178" s="610"/>
      <c r="X178" s="610"/>
      <c r="Y178" s="610"/>
      <c r="Z178" s="610"/>
      <c r="AA178" s="610"/>
      <c r="AB178" s="610"/>
      <c r="AC178" s="610"/>
    </row>
    <row r="179" ht="11.25" customHeight="1">
      <c r="A179" s="351"/>
      <c r="B179" s="353"/>
      <c r="C179" s="353"/>
      <c r="D179" s="353"/>
      <c r="E179" s="353"/>
      <c r="F179" s="353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610"/>
      <c r="V179" s="610"/>
      <c r="W179" s="610"/>
      <c r="X179" s="610"/>
      <c r="Y179" s="610"/>
      <c r="Z179" s="610"/>
      <c r="AA179" s="610"/>
      <c r="AB179" s="610"/>
      <c r="AC179" s="610"/>
    </row>
    <row r="180" ht="11.25" customHeight="1">
      <c r="A180" s="351"/>
      <c r="B180" s="353"/>
      <c r="C180" s="353"/>
      <c r="D180" s="353"/>
      <c r="E180" s="353"/>
      <c r="F180" s="353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610"/>
      <c r="V180" s="610"/>
      <c r="W180" s="610"/>
      <c r="X180" s="610"/>
      <c r="Y180" s="610"/>
      <c r="Z180" s="610"/>
      <c r="AA180" s="610"/>
      <c r="AB180" s="610"/>
      <c r="AC180" s="610"/>
    </row>
    <row r="181" ht="11.25" customHeight="1">
      <c r="A181" s="351"/>
      <c r="B181" s="353"/>
      <c r="C181" s="353"/>
      <c r="D181" s="353"/>
      <c r="E181" s="353"/>
      <c r="F181" s="353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610"/>
      <c r="V181" s="610"/>
      <c r="W181" s="610"/>
      <c r="X181" s="610"/>
      <c r="Y181" s="610"/>
      <c r="Z181" s="610"/>
      <c r="AA181" s="610"/>
      <c r="AB181" s="610"/>
      <c r="AC181" s="610"/>
    </row>
    <row r="182" ht="11.25" customHeight="1">
      <c r="A182" s="351"/>
      <c r="B182" s="353"/>
      <c r="C182" s="353"/>
      <c r="D182" s="353"/>
      <c r="E182" s="353"/>
      <c r="F182" s="353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610"/>
      <c r="V182" s="610"/>
      <c r="W182" s="610"/>
      <c r="X182" s="610"/>
      <c r="Y182" s="610"/>
      <c r="Z182" s="610"/>
      <c r="AA182" s="610"/>
      <c r="AB182" s="610"/>
      <c r="AC182" s="610"/>
    </row>
    <row r="183" ht="11.25" customHeight="1">
      <c r="A183" s="351"/>
      <c r="B183" s="353"/>
      <c r="C183" s="353"/>
      <c r="D183" s="353"/>
      <c r="E183" s="353"/>
      <c r="F183" s="353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610"/>
      <c r="V183" s="610"/>
      <c r="W183" s="610"/>
      <c r="X183" s="610"/>
      <c r="Y183" s="610"/>
      <c r="Z183" s="610"/>
      <c r="AA183" s="610"/>
      <c r="AB183" s="610"/>
      <c r="AC183" s="610"/>
    </row>
    <row r="184" ht="11.25" customHeight="1">
      <c r="A184" s="351"/>
      <c r="B184" s="353"/>
      <c r="C184" s="353"/>
      <c r="D184" s="353"/>
      <c r="E184" s="353"/>
      <c r="F184" s="353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610"/>
      <c r="V184" s="610"/>
      <c r="W184" s="610"/>
      <c r="X184" s="610"/>
      <c r="Y184" s="610"/>
      <c r="Z184" s="610"/>
      <c r="AA184" s="610"/>
      <c r="AB184" s="610"/>
      <c r="AC184" s="610"/>
    </row>
    <row r="185" ht="11.25" customHeight="1">
      <c r="A185" s="351"/>
      <c r="B185" s="353"/>
      <c r="C185" s="353"/>
      <c r="D185" s="353"/>
      <c r="E185" s="353"/>
      <c r="F185" s="353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610"/>
      <c r="V185" s="610"/>
      <c r="W185" s="610"/>
      <c r="X185" s="610"/>
      <c r="Y185" s="610"/>
      <c r="Z185" s="610"/>
      <c r="AA185" s="610"/>
      <c r="AB185" s="610"/>
      <c r="AC185" s="610"/>
    </row>
    <row r="186" ht="11.25" customHeight="1">
      <c r="A186" s="351"/>
      <c r="B186" s="353"/>
      <c r="C186" s="353"/>
      <c r="D186" s="353"/>
      <c r="E186" s="353"/>
      <c r="F186" s="353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610"/>
      <c r="V186" s="610"/>
      <c r="W186" s="610"/>
      <c r="X186" s="610"/>
      <c r="Y186" s="610"/>
      <c r="Z186" s="610"/>
      <c r="AA186" s="610"/>
      <c r="AB186" s="610"/>
      <c r="AC186" s="610"/>
    </row>
    <row r="187" ht="11.25" customHeight="1">
      <c r="A187" s="351"/>
      <c r="B187" s="353"/>
      <c r="C187" s="353"/>
      <c r="D187" s="353"/>
      <c r="E187" s="353"/>
      <c r="F187" s="353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610"/>
      <c r="V187" s="610"/>
      <c r="W187" s="610"/>
      <c r="X187" s="610"/>
      <c r="Y187" s="610"/>
      <c r="Z187" s="610"/>
      <c r="AA187" s="610"/>
      <c r="AB187" s="610"/>
      <c r="AC187" s="610"/>
    </row>
    <row r="188" ht="11.25" customHeight="1">
      <c r="A188" s="351"/>
      <c r="B188" s="353"/>
      <c r="C188" s="353"/>
      <c r="D188" s="353"/>
      <c r="E188" s="353"/>
      <c r="F188" s="353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610"/>
      <c r="V188" s="610"/>
      <c r="W188" s="610"/>
      <c r="X188" s="610"/>
      <c r="Y188" s="610"/>
      <c r="Z188" s="610"/>
      <c r="AA188" s="610"/>
      <c r="AB188" s="610"/>
      <c r="AC188" s="610"/>
    </row>
    <row r="189" ht="11.25" customHeight="1">
      <c r="A189" s="351"/>
      <c r="B189" s="353"/>
      <c r="C189" s="353"/>
      <c r="D189" s="353"/>
      <c r="E189" s="353"/>
      <c r="F189" s="353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610"/>
      <c r="V189" s="610"/>
      <c r="W189" s="610"/>
      <c r="X189" s="610"/>
      <c r="Y189" s="610"/>
      <c r="Z189" s="610"/>
      <c r="AA189" s="610"/>
      <c r="AB189" s="610"/>
      <c r="AC189" s="610"/>
    </row>
    <row r="190" ht="11.25" customHeight="1">
      <c r="A190" s="351"/>
      <c r="B190" s="353"/>
      <c r="C190" s="353"/>
      <c r="D190" s="353"/>
      <c r="E190" s="353"/>
      <c r="F190" s="353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610"/>
      <c r="V190" s="610"/>
      <c r="W190" s="610"/>
      <c r="X190" s="610"/>
      <c r="Y190" s="610"/>
      <c r="Z190" s="610"/>
      <c r="AA190" s="610"/>
      <c r="AB190" s="610"/>
      <c r="AC190" s="610"/>
    </row>
    <row r="191" ht="11.25" customHeight="1">
      <c r="A191" s="351"/>
      <c r="B191" s="353"/>
      <c r="C191" s="353"/>
      <c r="D191" s="353"/>
      <c r="E191" s="353"/>
      <c r="F191" s="353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610"/>
      <c r="V191" s="610"/>
      <c r="W191" s="610"/>
      <c r="X191" s="610"/>
      <c r="Y191" s="610"/>
      <c r="Z191" s="610"/>
      <c r="AA191" s="610"/>
      <c r="AB191" s="610"/>
      <c r="AC191" s="610"/>
    </row>
    <row r="192" ht="11.25" customHeight="1">
      <c r="A192" s="351"/>
      <c r="B192" s="353"/>
      <c r="C192" s="353"/>
      <c r="D192" s="353"/>
      <c r="E192" s="353"/>
      <c r="F192" s="353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610"/>
      <c r="V192" s="610"/>
      <c r="W192" s="610"/>
      <c r="X192" s="610"/>
      <c r="Y192" s="610"/>
      <c r="Z192" s="610"/>
      <c r="AA192" s="610"/>
      <c r="AB192" s="610"/>
      <c r="AC192" s="610"/>
    </row>
    <row r="193" ht="11.25" customHeight="1">
      <c r="A193" s="351"/>
      <c r="B193" s="353"/>
      <c r="C193" s="353"/>
      <c r="D193" s="353"/>
      <c r="E193" s="353"/>
      <c r="F193" s="353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610"/>
      <c r="V193" s="610"/>
      <c r="W193" s="610"/>
      <c r="X193" s="610"/>
      <c r="Y193" s="610"/>
      <c r="Z193" s="610"/>
      <c r="AA193" s="610"/>
      <c r="AB193" s="610"/>
      <c r="AC193" s="610"/>
    </row>
    <row r="194" ht="11.25" customHeight="1">
      <c r="A194" s="351"/>
      <c r="B194" s="353"/>
      <c r="C194" s="353"/>
      <c r="D194" s="353"/>
      <c r="E194" s="353"/>
      <c r="F194" s="353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610"/>
      <c r="V194" s="610"/>
      <c r="W194" s="610"/>
      <c r="X194" s="610"/>
      <c r="Y194" s="610"/>
      <c r="Z194" s="610"/>
      <c r="AA194" s="610"/>
      <c r="AB194" s="610"/>
      <c r="AC194" s="610"/>
    </row>
    <row r="195" ht="11.25" customHeight="1">
      <c r="A195" s="351"/>
      <c r="B195" s="353"/>
      <c r="C195" s="353"/>
      <c r="D195" s="353"/>
      <c r="E195" s="353"/>
      <c r="F195" s="353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610"/>
      <c r="V195" s="610"/>
      <c r="W195" s="610"/>
      <c r="X195" s="610"/>
      <c r="Y195" s="610"/>
      <c r="Z195" s="610"/>
      <c r="AA195" s="610"/>
      <c r="AB195" s="610"/>
      <c r="AC195" s="610"/>
    </row>
    <row r="196" ht="11.25" customHeight="1">
      <c r="A196" s="351"/>
      <c r="B196" s="353"/>
      <c r="C196" s="353"/>
      <c r="D196" s="353"/>
      <c r="E196" s="353"/>
      <c r="F196" s="353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610"/>
      <c r="V196" s="610"/>
      <c r="W196" s="610"/>
      <c r="X196" s="610"/>
      <c r="Y196" s="610"/>
      <c r="Z196" s="610"/>
      <c r="AA196" s="610"/>
      <c r="AB196" s="610"/>
      <c r="AC196" s="610"/>
    </row>
    <row r="197" ht="11.25" customHeight="1">
      <c r="A197" s="351"/>
      <c r="B197" s="353"/>
      <c r="C197" s="353"/>
      <c r="D197" s="353"/>
      <c r="E197" s="353"/>
      <c r="F197" s="353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610"/>
      <c r="V197" s="610"/>
      <c r="W197" s="610"/>
      <c r="X197" s="610"/>
      <c r="Y197" s="610"/>
      <c r="Z197" s="610"/>
      <c r="AA197" s="610"/>
      <c r="AB197" s="610"/>
      <c r="AC197" s="610"/>
    </row>
    <row r="198" ht="11.25" customHeight="1">
      <c r="A198" s="351"/>
      <c r="B198" s="353"/>
      <c r="C198" s="353"/>
      <c r="D198" s="353"/>
      <c r="E198" s="353"/>
      <c r="F198" s="353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610"/>
      <c r="V198" s="610"/>
      <c r="W198" s="610"/>
      <c r="X198" s="610"/>
      <c r="Y198" s="610"/>
      <c r="Z198" s="610"/>
      <c r="AA198" s="610"/>
      <c r="AB198" s="610"/>
      <c r="AC198" s="610"/>
    </row>
    <row r="199" ht="11.25" customHeight="1">
      <c r="A199" s="351"/>
      <c r="B199" s="353"/>
      <c r="C199" s="353"/>
      <c r="D199" s="353"/>
      <c r="E199" s="353"/>
      <c r="F199" s="353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610"/>
      <c r="V199" s="610"/>
      <c r="W199" s="610"/>
      <c r="X199" s="610"/>
      <c r="Y199" s="610"/>
      <c r="Z199" s="610"/>
      <c r="AA199" s="610"/>
      <c r="AB199" s="610"/>
      <c r="AC199" s="610"/>
    </row>
    <row r="200" ht="11.25" customHeight="1">
      <c r="A200" s="351"/>
      <c r="B200" s="353"/>
      <c r="C200" s="353"/>
      <c r="D200" s="353"/>
      <c r="E200" s="353"/>
      <c r="F200" s="353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610"/>
      <c r="V200" s="610"/>
      <c r="W200" s="610"/>
      <c r="X200" s="610"/>
      <c r="Y200" s="610"/>
      <c r="Z200" s="610"/>
      <c r="AA200" s="610"/>
      <c r="AB200" s="610"/>
      <c r="AC200" s="610"/>
    </row>
    <row r="201" ht="11.25" customHeight="1">
      <c r="A201" s="351"/>
      <c r="B201" s="353"/>
      <c r="C201" s="353"/>
      <c r="D201" s="353"/>
      <c r="E201" s="353"/>
      <c r="F201" s="353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610"/>
      <c r="V201" s="610"/>
      <c r="W201" s="610"/>
      <c r="X201" s="610"/>
      <c r="Y201" s="610"/>
      <c r="Z201" s="610"/>
      <c r="AA201" s="610"/>
      <c r="AB201" s="610"/>
      <c r="AC201" s="610"/>
    </row>
    <row r="202" ht="11.25" customHeight="1">
      <c r="A202" s="351"/>
      <c r="B202" s="353"/>
      <c r="C202" s="353"/>
      <c r="D202" s="353"/>
      <c r="E202" s="353"/>
      <c r="F202" s="353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610"/>
      <c r="V202" s="610"/>
      <c r="W202" s="610"/>
      <c r="X202" s="610"/>
      <c r="Y202" s="610"/>
      <c r="Z202" s="610"/>
      <c r="AA202" s="610"/>
      <c r="AB202" s="610"/>
      <c r="AC202" s="610"/>
    </row>
    <row r="203" ht="11.25" customHeight="1">
      <c r="A203" s="351"/>
      <c r="B203" s="353"/>
      <c r="C203" s="353"/>
      <c r="D203" s="353"/>
      <c r="E203" s="353"/>
      <c r="F203" s="353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610"/>
      <c r="V203" s="610"/>
      <c r="W203" s="610"/>
      <c r="X203" s="610"/>
      <c r="Y203" s="610"/>
      <c r="Z203" s="610"/>
      <c r="AA203" s="610"/>
      <c r="AB203" s="610"/>
      <c r="AC203" s="610"/>
    </row>
    <row r="204" ht="11.25" customHeight="1">
      <c r="A204" s="351"/>
      <c r="B204" s="353"/>
      <c r="C204" s="353"/>
      <c r="D204" s="353"/>
      <c r="E204" s="353"/>
      <c r="F204" s="353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610"/>
      <c r="V204" s="610"/>
      <c r="W204" s="610"/>
      <c r="X204" s="610"/>
      <c r="Y204" s="610"/>
      <c r="Z204" s="610"/>
      <c r="AA204" s="610"/>
      <c r="AB204" s="610"/>
      <c r="AC204" s="610"/>
    </row>
    <row r="205" ht="11.25" customHeight="1">
      <c r="A205" s="351"/>
      <c r="B205" s="353"/>
      <c r="C205" s="353"/>
      <c r="D205" s="353"/>
      <c r="E205" s="353"/>
      <c r="F205" s="353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610"/>
      <c r="V205" s="610"/>
      <c r="W205" s="610"/>
      <c r="X205" s="610"/>
      <c r="Y205" s="610"/>
      <c r="Z205" s="610"/>
      <c r="AA205" s="610"/>
      <c r="AB205" s="610"/>
      <c r="AC205" s="610"/>
    </row>
    <row r="206" ht="11.25" customHeight="1">
      <c r="A206" s="351"/>
      <c r="B206" s="353"/>
      <c r="C206" s="353"/>
      <c r="D206" s="353"/>
      <c r="E206" s="353"/>
      <c r="F206" s="353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610"/>
      <c r="V206" s="610"/>
      <c r="W206" s="610"/>
      <c r="X206" s="610"/>
      <c r="Y206" s="610"/>
      <c r="Z206" s="610"/>
      <c r="AA206" s="610"/>
      <c r="AB206" s="610"/>
      <c r="AC206" s="610"/>
    </row>
    <row r="207" ht="11.25" customHeight="1">
      <c r="A207" s="351"/>
      <c r="B207" s="353"/>
      <c r="C207" s="353"/>
      <c r="D207" s="353"/>
      <c r="E207" s="353"/>
      <c r="F207" s="353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610"/>
      <c r="V207" s="610"/>
      <c r="W207" s="610"/>
      <c r="X207" s="610"/>
      <c r="Y207" s="610"/>
      <c r="Z207" s="610"/>
      <c r="AA207" s="610"/>
      <c r="AB207" s="610"/>
      <c r="AC207" s="610"/>
    </row>
    <row r="208" ht="11.25" customHeight="1">
      <c r="A208" s="351"/>
      <c r="B208" s="353"/>
      <c r="C208" s="353"/>
      <c r="D208" s="353"/>
      <c r="E208" s="353"/>
      <c r="F208" s="353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610"/>
      <c r="V208" s="610"/>
      <c r="W208" s="610"/>
      <c r="X208" s="610"/>
      <c r="Y208" s="610"/>
      <c r="Z208" s="610"/>
      <c r="AA208" s="610"/>
      <c r="AB208" s="610"/>
      <c r="AC208" s="610"/>
    </row>
    <row r="209" ht="11.25" customHeight="1">
      <c r="A209" s="351"/>
      <c r="B209" s="353"/>
      <c r="C209" s="353"/>
      <c r="D209" s="353"/>
      <c r="E209" s="353"/>
      <c r="F209" s="353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610"/>
      <c r="V209" s="610"/>
      <c r="W209" s="610"/>
      <c r="X209" s="610"/>
      <c r="Y209" s="610"/>
      <c r="Z209" s="610"/>
      <c r="AA209" s="610"/>
      <c r="AB209" s="610"/>
      <c r="AC209" s="610"/>
    </row>
    <row r="210" ht="11.25" customHeight="1">
      <c r="A210" s="351"/>
      <c r="B210" s="353"/>
      <c r="C210" s="353"/>
      <c r="D210" s="353"/>
      <c r="E210" s="353"/>
      <c r="F210" s="353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610"/>
      <c r="V210" s="610"/>
      <c r="W210" s="610"/>
      <c r="X210" s="610"/>
      <c r="Y210" s="610"/>
      <c r="Z210" s="610"/>
      <c r="AA210" s="610"/>
      <c r="AB210" s="610"/>
      <c r="AC210" s="610"/>
    </row>
    <row r="211" ht="11.25" customHeight="1">
      <c r="A211" s="351"/>
      <c r="B211" s="353"/>
      <c r="C211" s="353"/>
      <c r="D211" s="353"/>
      <c r="E211" s="353"/>
      <c r="F211" s="353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610"/>
      <c r="V211" s="610"/>
      <c r="W211" s="610"/>
      <c r="X211" s="610"/>
      <c r="Y211" s="610"/>
      <c r="Z211" s="610"/>
      <c r="AA211" s="610"/>
      <c r="AB211" s="610"/>
      <c r="AC211" s="610"/>
    </row>
    <row r="212" ht="11.25" customHeight="1">
      <c r="A212" s="351"/>
      <c r="B212" s="353"/>
      <c r="C212" s="353"/>
      <c r="D212" s="353"/>
      <c r="E212" s="353"/>
      <c r="F212" s="353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610"/>
      <c r="V212" s="610"/>
      <c r="W212" s="610"/>
      <c r="X212" s="610"/>
      <c r="Y212" s="610"/>
      <c r="Z212" s="610"/>
      <c r="AA212" s="610"/>
      <c r="AB212" s="610"/>
      <c r="AC212" s="610"/>
    </row>
    <row r="213" ht="11.25" customHeight="1">
      <c r="A213" s="351"/>
      <c r="B213" s="353"/>
      <c r="C213" s="353"/>
      <c r="D213" s="353"/>
      <c r="E213" s="353"/>
      <c r="F213" s="353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610"/>
      <c r="V213" s="610"/>
      <c r="W213" s="610"/>
      <c r="X213" s="610"/>
      <c r="Y213" s="610"/>
      <c r="Z213" s="610"/>
      <c r="AA213" s="610"/>
      <c r="AB213" s="610"/>
      <c r="AC213" s="610"/>
    </row>
    <row r="214" ht="11.25" customHeight="1">
      <c r="A214" s="351"/>
      <c r="B214" s="353"/>
      <c r="C214" s="353"/>
      <c r="D214" s="353"/>
      <c r="E214" s="353"/>
      <c r="F214" s="353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610"/>
      <c r="V214" s="610"/>
      <c r="W214" s="610"/>
      <c r="X214" s="610"/>
      <c r="Y214" s="610"/>
      <c r="Z214" s="610"/>
      <c r="AA214" s="610"/>
      <c r="AB214" s="610"/>
      <c r="AC214" s="610"/>
    </row>
    <row r="215" ht="11.25" customHeight="1">
      <c r="A215" s="351"/>
      <c r="B215" s="353"/>
      <c r="C215" s="353"/>
      <c r="D215" s="353"/>
      <c r="E215" s="353"/>
      <c r="F215" s="353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610"/>
      <c r="V215" s="610"/>
      <c r="W215" s="610"/>
      <c r="X215" s="610"/>
      <c r="Y215" s="610"/>
      <c r="Z215" s="610"/>
      <c r="AA215" s="610"/>
      <c r="AB215" s="610"/>
      <c r="AC215" s="610"/>
    </row>
    <row r="216" ht="11.25" customHeight="1">
      <c r="A216" s="351"/>
      <c r="B216" s="353"/>
      <c r="C216" s="353"/>
      <c r="D216" s="353"/>
      <c r="E216" s="353"/>
      <c r="F216" s="353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610"/>
      <c r="V216" s="610"/>
      <c r="W216" s="610"/>
      <c r="X216" s="610"/>
      <c r="Y216" s="610"/>
      <c r="Z216" s="610"/>
      <c r="AA216" s="610"/>
      <c r="AB216" s="610"/>
      <c r="AC216" s="610"/>
    </row>
    <row r="217" ht="11.25" customHeight="1">
      <c r="A217" s="351"/>
      <c r="B217" s="353"/>
      <c r="C217" s="353"/>
      <c r="D217" s="353"/>
      <c r="E217" s="353"/>
      <c r="F217" s="353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610"/>
      <c r="V217" s="610"/>
      <c r="W217" s="610"/>
      <c r="X217" s="610"/>
      <c r="Y217" s="610"/>
      <c r="Z217" s="610"/>
      <c r="AA217" s="610"/>
      <c r="AB217" s="610"/>
      <c r="AC217" s="610"/>
    </row>
    <row r="218" ht="11.25" customHeight="1">
      <c r="A218" s="351"/>
      <c r="B218" s="353"/>
      <c r="C218" s="353"/>
      <c r="D218" s="353"/>
      <c r="E218" s="353"/>
      <c r="F218" s="353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610"/>
      <c r="V218" s="610"/>
      <c r="W218" s="610"/>
      <c r="X218" s="610"/>
      <c r="Y218" s="610"/>
      <c r="Z218" s="610"/>
      <c r="AA218" s="610"/>
      <c r="AB218" s="610"/>
      <c r="AC218" s="610"/>
    </row>
    <row r="219" ht="11.25" customHeight="1">
      <c r="A219" s="351"/>
      <c r="B219" s="353"/>
      <c r="C219" s="353"/>
      <c r="D219" s="353"/>
      <c r="E219" s="353"/>
      <c r="F219" s="353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610"/>
      <c r="V219" s="610"/>
      <c r="W219" s="610"/>
      <c r="X219" s="610"/>
      <c r="Y219" s="610"/>
      <c r="Z219" s="610"/>
      <c r="AA219" s="610"/>
      <c r="AB219" s="610"/>
      <c r="AC219" s="610"/>
    </row>
    <row r="220" ht="11.25" customHeight="1">
      <c r="A220" s="351"/>
      <c r="B220" s="353"/>
      <c r="C220" s="353"/>
      <c r="D220" s="353"/>
      <c r="E220" s="353"/>
      <c r="F220" s="353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610"/>
      <c r="V220" s="610"/>
      <c r="W220" s="610"/>
      <c r="X220" s="610"/>
      <c r="Y220" s="610"/>
      <c r="Z220" s="610"/>
      <c r="AA220" s="610"/>
      <c r="AB220" s="610"/>
      <c r="AC220" s="610"/>
    </row>
    <row r="221" ht="11.25" customHeight="1">
      <c r="A221" s="351"/>
      <c r="B221" s="353"/>
      <c r="C221" s="353"/>
      <c r="D221" s="353"/>
      <c r="E221" s="353"/>
      <c r="F221" s="353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610"/>
      <c r="V221" s="610"/>
      <c r="W221" s="610"/>
      <c r="X221" s="610"/>
      <c r="Y221" s="610"/>
      <c r="Z221" s="610"/>
      <c r="AA221" s="610"/>
      <c r="AB221" s="610"/>
      <c r="AC221" s="610"/>
    </row>
    <row r="222" ht="11.25" customHeight="1">
      <c r="A222" s="351"/>
      <c r="B222" s="353"/>
      <c r="C222" s="353"/>
      <c r="D222" s="353"/>
      <c r="E222" s="353"/>
      <c r="F222" s="353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610"/>
      <c r="V222" s="610"/>
      <c r="W222" s="610"/>
      <c r="X222" s="610"/>
      <c r="Y222" s="610"/>
      <c r="Z222" s="610"/>
      <c r="AA222" s="610"/>
      <c r="AB222" s="610"/>
      <c r="AC222" s="610"/>
    </row>
    <row r="223" ht="11.25" customHeight="1">
      <c r="A223" s="351"/>
      <c r="B223" s="353"/>
      <c r="C223" s="353"/>
      <c r="D223" s="353"/>
      <c r="E223" s="353"/>
      <c r="F223" s="353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610"/>
      <c r="V223" s="610"/>
      <c r="W223" s="610"/>
      <c r="X223" s="610"/>
      <c r="Y223" s="610"/>
      <c r="Z223" s="610"/>
      <c r="AA223" s="610"/>
      <c r="AB223" s="610"/>
      <c r="AC223" s="610"/>
    </row>
    <row r="224" ht="11.25" customHeight="1">
      <c r="A224" s="351"/>
      <c r="B224" s="353"/>
      <c r="C224" s="353"/>
      <c r="D224" s="353"/>
      <c r="E224" s="353"/>
      <c r="F224" s="353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610"/>
      <c r="V224" s="610"/>
      <c r="W224" s="610"/>
      <c r="X224" s="610"/>
      <c r="Y224" s="610"/>
      <c r="Z224" s="610"/>
      <c r="AA224" s="610"/>
      <c r="AB224" s="610"/>
      <c r="AC224" s="610"/>
    </row>
    <row r="225" ht="11.25" customHeight="1">
      <c r="A225" s="351"/>
      <c r="B225" s="353"/>
      <c r="C225" s="353"/>
      <c r="D225" s="353"/>
      <c r="E225" s="353"/>
      <c r="F225" s="353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610"/>
      <c r="V225" s="610"/>
      <c r="W225" s="610"/>
      <c r="X225" s="610"/>
      <c r="Y225" s="610"/>
      <c r="Z225" s="610"/>
      <c r="AA225" s="610"/>
      <c r="AB225" s="610"/>
      <c r="AC225" s="610"/>
    </row>
    <row r="226" ht="11.25" customHeight="1">
      <c r="A226" s="351"/>
      <c r="B226" s="353"/>
      <c r="C226" s="353"/>
      <c r="D226" s="353"/>
      <c r="E226" s="353"/>
      <c r="F226" s="353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610"/>
      <c r="V226" s="610"/>
      <c r="W226" s="610"/>
      <c r="X226" s="610"/>
      <c r="Y226" s="610"/>
      <c r="Z226" s="610"/>
      <c r="AA226" s="610"/>
      <c r="AB226" s="610"/>
      <c r="AC226" s="610"/>
    </row>
    <row r="227" ht="11.25" customHeight="1">
      <c r="A227" s="351"/>
      <c r="B227" s="353"/>
      <c r="C227" s="353"/>
      <c r="D227" s="353"/>
      <c r="E227" s="353"/>
      <c r="F227" s="353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610"/>
      <c r="V227" s="610"/>
      <c r="W227" s="610"/>
      <c r="X227" s="610"/>
      <c r="Y227" s="610"/>
      <c r="Z227" s="610"/>
      <c r="AA227" s="610"/>
      <c r="AB227" s="610"/>
      <c r="AC227" s="610"/>
    </row>
    <row r="228" ht="11.25" customHeight="1">
      <c r="A228" s="351"/>
      <c r="B228" s="353"/>
      <c r="C228" s="353"/>
      <c r="D228" s="353"/>
      <c r="E228" s="353"/>
      <c r="F228" s="353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610"/>
      <c r="V228" s="610"/>
      <c r="W228" s="610"/>
      <c r="X228" s="610"/>
      <c r="Y228" s="610"/>
      <c r="Z228" s="610"/>
      <c r="AA228" s="610"/>
      <c r="AB228" s="610"/>
      <c r="AC228" s="610"/>
    </row>
    <row r="229" ht="11.25" customHeight="1">
      <c r="A229" s="351"/>
      <c r="B229" s="353"/>
      <c r="C229" s="353"/>
      <c r="D229" s="353"/>
      <c r="E229" s="353"/>
      <c r="F229" s="353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610"/>
      <c r="V229" s="610"/>
      <c r="W229" s="610"/>
      <c r="X229" s="610"/>
      <c r="Y229" s="610"/>
      <c r="Z229" s="610"/>
      <c r="AA229" s="610"/>
      <c r="AB229" s="610"/>
      <c r="AC229" s="610"/>
    </row>
    <row r="230" ht="11.25" customHeight="1">
      <c r="A230" s="351"/>
      <c r="B230" s="353"/>
      <c r="C230" s="353"/>
      <c r="D230" s="353"/>
      <c r="E230" s="353"/>
      <c r="F230" s="353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610"/>
      <c r="V230" s="610"/>
      <c r="W230" s="610"/>
      <c r="X230" s="610"/>
      <c r="Y230" s="610"/>
      <c r="Z230" s="610"/>
      <c r="AA230" s="610"/>
      <c r="AB230" s="610"/>
      <c r="AC230" s="610"/>
    </row>
    <row r="231" ht="11.25" customHeight="1">
      <c r="A231" s="351"/>
      <c r="B231" s="353"/>
      <c r="C231" s="353"/>
      <c r="D231" s="353"/>
      <c r="E231" s="353"/>
      <c r="F231" s="353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610"/>
      <c r="V231" s="610"/>
      <c r="W231" s="610"/>
      <c r="X231" s="610"/>
      <c r="Y231" s="610"/>
      <c r="Z231" s="610"/>
      <c r="AA231" s="610"/>
      <c r="AB231" s="610"/>
      <c r="AC231" s="610"/>
    </row>
    <row r="232" ht="11.25" customHeight="1">
      <c r="A232" s="351"/>
      <c r="B232" s="353"/>
      <c r="C232" s="353"/>
      <c r="D232" s="353"/>
      <c r="E232" s="353"/>
      <c r="F232" s="353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610"/>
      <c r="V232" s="610"/>
      <c r="W232" s="610"/>
      <c r="X232" s="610"/>
      <c r="Y232" s="610"/>
      <c r="Z232" s="610"/>
      <c r="AA232" s="610"/>
      <c r="AB232" s="610"/>
      <c r="AC232" s="610"/>
    </row>
    <row r="233" ht="11.25" customHeight="1">
      <c r="A233" s="351"/>
      <c r="B233" s="353"/>
      <c r="C233" s="353"/>
      <c r="D233" s="353"/>
      <c r="E233" s="353"/>
      <c r="F233" s="353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610"/>
      <c r="V233" s="610"/>
      <c r="W233" s="610"/>
      <c r="X233" s="610"/>
      <c r="Y233" s="610"/>
      <c r="Z233" s="610"/>
      <c r="AA233" s="610"/>
      <c r="AB233" s="610"/>
      <c r="AC233" s="610"/>
    </row>
    <row r="234" ht="11.25" customHeight="1">
      <c r="A234" s="351"/>
      <c r="B234" s="353"/>
      <c r="C234" s="353"/>
      <c r="D234" s="353"/>
      <c r="E234" s="353"/>
      <c r="F234" s="353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610"/>
      <c r="V234" s="610"/>
      <c r="W234" s="610"/>
      <c r="X234" s="610"/>
      <c r="Y234" s="610"/>
      <c r="Z234" s="610"/>
      <c r="AA234" s="610"/>
      <c r="AB234" s="610"/>
      <c r="AC234" s="610"/>
    </row>
    <row r="235" ht="11.25" customHeight="1">
      <c r="A235" s="351"/>
      <c r="B235" s="353"/>
      <c r="C235" s="353"/>
      <c r="D235" s="353"/>
      <c r="E235" s="353"/>
      <c r="F235" s="353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610"/>
      <c r="V235" s="610"/>
      <c r="W235" s="610"/>
      <c r="X235" s="610"/>
      <c r="Y235" s="610"/>
      <c r="Z235" s="610"/>
      <c r="AA235" s="610"/>
      <c r="AB235" s="610"/>
      <c r="AC235" s="610"/>
    </row>
    <row r="236" ht="11.25" customHeight="1">
      <c r="A236" s="351"/>
      <c r="B236" s="353"/>
      <c r="C236" s="353"/>
      <c r="D236" s="353"/>
      <c r="E236" s="353"/>
      <c r="F236" s="353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610"/>
      <c r="V236" s="610"/>
      <c r="W236" s="610"/>
      <c r="X236" s="610"/>
      <c r="Y236" s="610"/>
      <c r="Z236" s="610"/>
      <c r="AA236" s="610"/>
      <c r="AB236" s="610"/>
      <c r="AC236" s="610"/>
    </row>
    <row r="237" ht="11.25" customHeight="1">
      <c r="A237" s="351"/>
      <c r="B237" s="353"/>
      <c r="C237" s="353"/>
      <c r="D237" s="353"/>
      <c r="E237" s="353"/>
      <c r="F237" s="353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610"/>
      <c r="V237" s="610"/>
      <c r="W237" s="610"/>
      <c r="X237" s="610"/>
      <c r="Y237" s="610"/>
      <c r="Z237" s="610"/>
      <c r="AA237" s="610"/>
      <c r="AB237" s="610"/>
      <c r="AC237" s="610"/>
    </row>
    <row r="238" ht="11.25" customHeight="1">
      <c r="A238" s="351"/>
      <c r="B238" s="353"/>
      <c r="C238" s="353"/>
      <c r="D238" s="353"/>
      <c r="E238" s="353"/>
      <c r="F238" s="353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610"/>
      <c r="V238" s="610"/>
      <c r="W238" s="610"/>
      <c r="X238" s="610"/>
      <c r="Y238" s="610"/>
      <c r="Z238" s="610"/>
      <c r="AA238" s="610"/>
      <c r="AB238" s="610"/>
      <c r="AC238" s="610"/>
    </row>
    <row r="239" ht="11.25" customHeight="1">
      <c r="A239" s="351"/>
      <c r="B239" s="353"/>
      <c r="C239" s="353"/>
      <c r="D239" s="353"/>
      <c r="E239" s="353"/>
      <c r="F239" s="353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610"/>
      <c r="V239" s="610"/>
      <c r="W239" s="610"/>
      <c r="X239" s="610"/>
      <c r="Y239" s="610"/>
      <c r="Z239" s="610"/>
      <c r="AA239" s="610"/>
      <c r="AB239" s="610"/>
      <c r="AC239" s="610"/>
    </row>
    <row r="240" ht="11.25" customHeight="1">
      <c r="A240" s="351"/>
      <c r="B240" s="353"/>
      <c r="C240" s="353"/>
      <c r="D240" s="353"/>
      <c r="E240" s="353"/>
      <c r="F240" s="353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610"/>
      <c r="V240" s="610"/>
      <c r="W240" s="610"/>
      <c r="X240" s="610"/>
      <c r="Y240" s="610"/>
      <c r="Z240" s="610"/>
      <c r="AA240" s="610"/>
      <c r="AB240" s="610"/>
      <c r="AC240" s="610"/>
    </row>
    <row r="241" ht="11.25" customHeight="1">
      <c r="A241" s="351"/>
      <c r="B241" s="353"/>
      <c r="C241" s="353"/>
      <c r="D241" s="353"/>
      <c r="E241" s="353"/>
      <c r="F241" s="353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610"/>
      <c r="V241" s="610"/>
      <c r="W241" s="610"/>
      <c r="X241" s="610"/>
      <c r="Y241" s="610"/>
      <c r="Z241" s="610"/>
      <c r="AA241" s="610"/>
      <c r="AB241" s="610"/>
      <c r="AC241" s="610"/>
    </row>
    <row r="242" ht="11.25" customHeight="1">
      <c r="A242" s="351"/>
      <c r="B242" s="353"/>
      <c r="C242" s="353"/>
      <c r="D242" s="353"/>
      <c r="E242" s="353"/>
      <c r="F242" s="353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610"/>
      <c r="V242" s="610"/>
      <c r="W242" s="610"/>
      <c r="X242" s="610"/>
      <c r="Y242" s="610"/>
      <c r="Z242" s="610"/>
      <c r="AA242" s="610"/>
      <c r="AB242" s="610"/>
      <c r="AC242" s="610"/>
    </row>
    <row r="243" ht="11.25" customHeight="1">
      <c r="A243" s="351"/>
      <c r="B243" s="353"/>
      <c r="C243" s="353"/>
      <c r="D243" s="353"/>
      <c r="E243" s="353"/>
      <c r="F243" s="353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610"/>
      <c r="V243" s="610"/>
      <c r="W243" s="610"/>
      <c r="X243" s="610"/>
      <c r="Y243" s="610"/>
      <c r="Z243" s="610"/>
      <c r="AA243" s="610"/>
      <c r="AB243" s="610"/>
      <c r="AC243" s="610"/>
    </row>
    <row r="244" ht="11.25" customHeight="1">
      <c r="A244" s="351"/>
      <c r="B244" s="353"/>
      <c r="C244" s="353"/>
      <c r="D244" s="353"/>
      <c r="E244" s="353"/>
      <c r="F244" s="353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610"/>
      <c r="V244" s="610"/>
      <c r="W244" s="610"/>
      <c r="X244" s="610"/>
      <c r="Y244" s="610"/>
      <c r="Z244" s="610"/>
      <c r="AA244" s="610"/>
      <c r="AB244" s="610"/>
      <c r="AC244" s="610"/>
    </row>
    <row r="245" ht="11.25" customHeight="1">
      <c r="A245" s="351"/>
      <c r="B245" s="353"/>
      <c r="C245" s="353"/>
      <c r="D245" s="353"/>
      <c r="E245" s="353"/>
      <c r="F245" s="353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610"/>
      <c r="V245" s="610"/>
      <c r="W245" s="610"/>
      <c r="X245" s="610"/>
      <c r="Y245" s="610"/>
      <c r="Z245" s="610"/>
      <c r="AA245" s="610"/>
      <c r="AB245" s="610"/>
      <c r="AC245" s="610"/>
    </row>
    <row r="246" ht="11.25" customHeight="1">
      <c r="A246" s="351"/>
      <c r="B246" s="353"/>
      <c r="C246" s="353"/>
      <c r="D246" s="353"/>
      <c r="E246" s="353"/>
      <c r="F246" s="353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610"/>
      <c r="V246" s="610"/>
      <c r="W246" s="610"/>
      <c r="X246" s="610"/>
      <c r="Y246" s="610"/>
      <c r="Z246" s="610"/>
      <c r="AA246" s="610"/>
      <c r="AB246" s="610"/>
      <c r="AC246" s="610"/>
    </row>
    <row r="247" ht="11.25" customHeight="1">
      <c r="A247" s="351"/>
      <c r="B247" s="353"/>
      <c r="C247" s="353"/>
      <c r="D247" s="353"/>
      <c r="E247" s="353"/>
      <c r="F247" s="353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610"/>
      <c r="V247" s="610"/>
      <c r="W247" s="610"/>
      <c r="X247" s="610"/>
      <c r="Y247" s="610"/>
      <c r="Z247" s="610"/>
      <c r="AA247" s="610"/>
      <c r="AB247" s="610"/>
      <c r="AC247" s="610"/>
    </row>
    <row r="248" ht="11.25" customHeight="1">
      <c r="A248" s="351"/>
      <c r="B248" s="353"/>
      <c r="C248" s="353"/>
      <c r="D248" s="353"/>
      <c r="E248" s="353"/>
      <c r="F248" s="353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610"/>
      <c r="V248" s="610"/>
      <c r="W248" s="610"/>
      <c r="X248" s="610"/>
      <c r="Y248" s="610"/>
      <c r="Z248" s="610"/>
      <c r="AA248" s="610"/>
      <c r="AB248" s="610"/>
      <c r="AC248" s="610"/>
    </row>
    <row r="249" ht="11.25" customHeight="1">
      <c r="A249" s="351"/>
      <c r="B249" s="353"/>
      <c r="C249" s="353"/>
      <c r="D249" s="353"/>
      <c r="E249" s="353"/>
      <c r="F249" s="353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610"/>
      <c r="V249" s="610"/>
      <c r="W249" s="610"/>
      <c r="X249" s="610"/>
      <c r="Y249" s="610"/>
      <c r="Z249" s="610"/>
      <c r="AA249" s="610"/>
      <c r="AB249" s="610"/>
      <c r="AC249" s="610"/>
    </row>
    <row r="250" ht="11.25" customHeight="1">
      <c r="A250" s="351"/>
      <c r="B250" s="353"/>
      <c r="C250" s="353"/>
      <c r="D250" s="353"/>
      <c r="E250" s="353"/>
      <c r="F250" s="353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610"/>
      <c r="V250" s="610"/>
      <c r="W250" s="610"/>
      <c r="X250" s="610"/>
      <c r="Y250" s="610"/>
      <c r="Z250" s="610"/>
      <c r="AA250" s="610"/>
      <c r="AB250" s="610"/>
      <c r="AC250" s="610"/>
    </row>
    <row r="251" ht="11.25" customHeight="1">
      <c r="A251" s="351"/>
      <c r="B251" s="353"/>
      <c r="C251" s="353"/>
      <c r="D251" s="353"/>
      <c r="E251" s="353"/>
      <c r="F251" s="353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610"/>
      <c r="V251" s="610"/>
      <c r="W251" s="610"/>
      <c r="X251" s="610"/>
      <c r="Y251" s="610"/>
      <c r="Z251" s="610"/>
      <c r="AA251" s="610"/>
      <c r="AB251" s="610"/>
      <c r="AC251" s="610"/>
    </row>
    <row r="252" ht="11.25" customHeight="1">
      <c r="A252" s="351"/>
      <c r="B252" s="353"/>
      <c r="C252" s="353"/>
      <c r="D252" s="353"/>
      <c r="E252" s="353"/>
      <c r="F252" s="353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610"/>
      <c r="V252" s="610"/>
      <c r="W252" s="610"/>
      <c r="X252" s="610"/>
      <c r="Y252" s="610"/>
      <c r="Z252" s="610"/>
      <c r="AA252" s="610"/>
      <c r="AB252" s="610"/>
      <c r="AC252" s="610"/>
    </row>
    <row r="253" ht="11.25" customHeight="1">
      <c r="A253" s="351"/>
      <c r="B253" s="353"/>
      <c r="C253" s="353"/>
      <c r="D253" s="353"/>
      <c r="E253" s="353"/>
      <c r="F253" s="353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610"/>
      <c r="V253" s="610"/>
      <c r="W253" s="610"/>
      <c r="X253" s="610"/>
      <c r="Y253" s="610"/>
      <c r="Z253" s="610"/>
      <c r="AA253" s="610"/>
      <c r="AB253" s="610"/>
      <c r="AC253" s="610"/>
    </row>
    <row r="254" ht="11.25" customHeight="1">
      <c r="A254" s="351"/>
      <c r="B254" s="353"/>
      <c r="C254" s="353"/>
      <c r="D254" s="353"/>
      <c r="E254" s="353"/>
      <c r="F254" s="353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610"/>
      <c r="V254" s="610"/>
      <c r="W254" s="610"/>
      <c r="X254" s="610"/>
      <c r="Y254" s="610"/>
      <c r="Z254" s="610"/>
      <c r="AA254" s="610"/>
      <c r="AB254" s="610"/>
      <c r="AC254" s="610"/>
    </row>
    <row r="255" ht="11.25" customHeight="1">
      <c r="A255" s="351"/>
      <c r="B255" s="353"/>
      <c r="C255" s="353"/>
      <c r="D255" s="353"/>
      <c r="E255" s="353"/>
      <c r="F255" s="353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610"/>
      <c r="V255" s="610"/>
      <c r="W255" s="610"/>
      <c r="X255" s="610"/>
      <c r="Y255" s="610"/>
      <c r="Z255" s="610"/>
      <c r="AA255" s="610"/>
      <c r="AB255" s="610"/>
      <c r="AC255" s="610"/>
    </row>
    <row r="256" ht="11.25" customHeight="1">
      <c r="A256" s="351"/>
      <c r="B256" s="353"/>
      <c r="C256" s="353"/>
      <c r="D256" s="353"/>
      <c r="E256" s="353"/>
      <c r="F256" s="353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610"/>
      <c r="V256" s="610"/>
      <c r="W256" s="610"/>
      <c r="X256" s="610"/>
      <c r="Y256" s="610"/>
      <c r="Z256" s="610"/>
      <c r="AA256" s="610"/>
      <c r="AB256" s="610"/>
      <c r="AC256" s="610"/>
    </row>
    <row r="257" ht="11.25" customHeight="1">
      <c r="A257" s="351"/>
      <c r="B257" s="353"/>
      <c r="C257" s="353"/>
      <c r="D257" s="353"/>
      <c r="E257" s="353"/>
      <c r="F257" s="353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610"/>
      <c r="V257" s="610"/>
      <c r="W257" s="610"/>
      <c r="X257" s="610"/>
      <c r="Y257" s="610"/>
      <c r="Z257" s="610"/>
      <c r="AA257" s="610"/>
      <c r="AB257" s="610"/>
      <c r="AC257" s="610"/>
    </row>
    <row r="258" ht="11.25" customHeight="1">
      <c r="A258" s="351"/>
      <c r="B258" s="353"/>
      <c r="C258" s="353"/>
      <c r="D258" s="353"/>
      <c r="E258" s="353"/>
      <c r="F258" s="353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610"/>
      <c r="V258" s="610"/>
      <c r="W258" s="610"/>
      <c r="X258" s="610"/>
      <c r="Y258" s="610"/>
      <c r="Z258" s="610"/>
      <c r="AA258" s="610"/>
      <c r="AB258" s="610"/>
      <c r="AC258" s="610"/>
    </row>
    <row r="259" ht="11.25" customHeight="1">
      <c r="A259" s="351"/>
      <c r="B259" s="353"/>
      <c r="C259" s="353"/>
      <c r="D259" s="353"/>
      <c r="E259" s="353"/>
      <c r="F259" s="353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610"/>
      <c r="V259" s="610"/>
      <c r="W259" s="610"/>
      <c r="X259" s="610"/>
      <c r="Y259" s="610"/>
      <c r="Z259" s="610"/>
      <c r="AA259" s="610"/>
      <c r="AB259" s="610"/>
      <c r="AC259" s="610"/>
    </row>
    <row r="260" ht="11.25" customHeight="1">
      <c r="A260" s="351"/>
      <c r="B260" s="353"/>
      <c r="C260" s="353"/>
      <c r="D260" s="353"/>
      <c r="E260" s="353"/>
      <c r="F260" s="353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610"/>
      <c r="V260" s="610"/>
      <c r="W260" s="610"/>
      <c r="X260" s="610"/>
      <c r="Y260" s="610"/>
      <c r="Z260" s="610"/>
      <c r="AA260" s="610"/>
      <c r="AB260" s="610"/>
      <c r="AC260" s="610"/>
    </row>
    <row r="261" ht="11.25" customHeight="1">
      <c r="A261" s="351"/>
      <c r="B261" s="353"/>
      <c r="C261" s="353"/>
      <c r="D261" s="353"/>
      <c r="E261" s="353"/>
      <c r="F261" s="353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610"/>
      <c r="V261" s="610"/>
      <c r="W261" s="610"/>
      <c r="X261" s="610"/>
      <c r="Y261" s="610"/>
      <c r="Z261" s="610"/>
      <c r="AA261" s="610"/>
      <c r="AB261" s="610"/>
      <c r="AC261" s="610"/>
    </row>
    <row r="262" ht="11.25" customHeight="1">
      <c r="A262" s="351"/>
      <c r="B262" s="353"/>
      <c r="C262" s="353"/>
      <c r="D262" s="353"/>
      <c r="E262" s="353"/>
      <c r="F262" s="353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610"/>
      <c r="V262" s="610"/>
      <c r="W262" s="610"/>
      <c r="X262" s="610"/>
      <c r="Y262" s="610"/>
      <c r="Z262" s="610"/>
      <c r="AA262" s="610"/>
      <c r="AB262" s="610"/>
      <c r="AC262" s="610"/>
    </row>
    <row r="263" ht="11.25" customHeight="1">
      <c r="A263" s="351"/>
      <c r="B263" s="353"/>
      <c r="C263" s="353"/>
      <c r="D263" s="353"/>
      <c r="E263" s="353"/>
      <c r="F263" s="353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610"/>
      <c r="V263" s="610"/>
      <c r="W263" s="610"/>
      <c r="X263" s="610"/>
      <c r="Y263" s="610"/>
      <c r="Z263" s="610"/>
      <c r="AA263" s="610"/>
      <c r="AB263" s="610"/>
      <c r="AC263" s="610"/>
    </row>
    <row r="264" ht="11.25" customHeight="1">
      <c r="A264" s="351"/>
      <c r="B264" s="353"/>
      <c r="C264" s="353"/>
      <c r="D264" s="353"/>
      <c r="E264" s="353"/>
      <c r="F264" s="353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610"/>
      <c r="V264" s="610"/>
      <c r="W264" s="610"/>
      <c r="X264" s="610"/>
      <c r="Y264" s="610"/>
      <c r="Z264" s="610"/>
      <c r="AA264" s="610"/>
      <c r="AB264" s="610"/>
      <c r="AC264" s="610"/>
    </row>
    <row r="265" ht="11.25" customHeight="1">
      <c r="A265" s="351"/>
      <c r="B265" s="353"/>
      <c r="C265" s="353"/>
      <c r="D265" s="353"/>
      <c r="E265" s="353"/>
      <c r="F265" s="353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610"/>
      <c r="V265" s="610"/>
      <c r="W265" s="610"/>
      <c r="X265" s="610"/>
      <c r="Y265" s="610"/>
      <c r="Z265" s="610"/>
      <c r="AA265" s="610"/>
      <c r="AB265" s="610"/>
      <c r="AC265" s="610"/>
    </row>
    <row r="266" ht="11.25" customHeight="1">
      <c r="A266" s="351"/>
      <c r="B266" s="353"/>
      <c r="C266" s="353"/>
      <c r="D266" s="353"/>
      <c r="E266" s="353"/>
      <c r="F266" s="353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610"/>
      <c r="V266" s="610"/>
      <c r="W266" s="610"/>
      <c r="X266" s="610"/>
      <c r="Y266" s="610"/>
      <c r="Z266" s="610"/>
      <c r="AA266" s="610"/>
      <c r="AB266" s="610"/>
      <c r="AC266" s="610"/>
    </row>
    <row r="267" ht="11.25" customHeight="1">
      <c r="A267" s="351"/>
      <c r="B267" s="353"/>
      <c r="C267" s="353"/>
      <c r="D267" s="353"/>
      <c r="E267" s="353"/>
      <c r="F267" s="353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610"/>
      <c r="V267" s="610"/>
      <c r="W267" s="610"/>
      <c r="X267" s="610"/>
      <c r="Y267" s="610"/>
      <c r="Z267" s="610"/>
      <c r="AA267" s="610"/>
      <c r="AB267" s="610"/>
      <c r="AC267" s="610"/>
    </row>
    <row r="268" ht="11.25" customHeight="1">
      <c r="A268" s="351"/>
      <c r="B268" s="353"/>
      <c r="C268" s="353"/>
      <c r="D268" s="353"/>
      <c r="E268" s="353"/>
      <c r="F268" s="353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610"/>
      <c r="V268" s="610"/>
      <c r="W268" s="610"/>
      <c r="X268" s="610"/>
      <c r="Y268" s="610"/>
      <c r="Z268" s="610"/>
      <c r="AA268" s="610"/>
      <c r="AB268" s="610"/>
      <c r="AC268" s="610"/>
    </row>
    <row r="269" ht="11.25" customHeight="1">
      <c r="A269" s="351"/>
      <c r="B269" s="353"/>
      <c r="C269" s="353"/>
      <c r="D269" s="353"/>
      <c r="E269" s="353"/>
      <c r="F269" s="353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610"/>
      <c r="V269" s="610"/>
      <c r="W269" s="610"/>
      <c r="X269" s="610"/>
      <c r="Y269" s="610"/>
      <c r="Z269" s="610"/>
      <c r="AA269" s="610"/>
      <c r="AB269" s="610"/>
      <c r="AC269" s="610"/>
    </row>
    <row r="270" ht="11.25" customHeight="1">
      <c r="A270" s="351"/>
      <c r="B270" s="353"/>
      <c r="C270" s="353"/>
      <c r="D270" s="353"/>
      <c r="E270" s="353"/>
      <c r="F270" s="353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610"/>
      <c r="V270" s="610"/>
      <c r="W270" s="610"/>
      <c r="X270" s="610"/>
      <c r="Y270" s="610"/>
      <c r="Z270" s="610"/>
      <c r="AA270" s="610"/>
      <c r="AB270" s="610"/>
      <c r="AC270" s="610"/>
    </row>
    <row r="271" ht="11.25" customHeight="1">
      <c r="A271" s="351"/>
      <c r="B271" s="353"/>
      <c r="C271" s="353"/>
      <c r="D271" s="353"/>
      <c r="E271" s="353"/>
      <c r="F271" s="353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610"/>
      <c r="V271" s="610"/>
      <c r="W271" s="610"/>
      <c r="X271" s="610"/>
      <c r="Y271" s="610"/>
      <c r="Z271" s="610"/>
      <c r="AA271" s="610"/>
      <c r="AB271" s="610"/>
      <c r="AC271" s="610"/>
    </row>
    <row r="272" ht="11.25" customHeight="1">
      <c r="A272" s="351"/>
      <c r="B272" s="353"/>
      <c r="C272" s="353"/>
      <c r="D272" s="353"/>
      <c r="E272" s="353"/>
      <c r="F272" s="353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610"/>
      <c r="V272" s="610"/>
      <c r="W272" s="610"/>
      <c r="X272" s="610"/>
      <c r="Y272" s="610"/>
      <c r="Z272" s="610"/>
      <c r="AA272" s="610"/>
      <c r="AB272" s="610"/>
      <c r="AC272" s="610"/>
    </row>
    <row r="273" ht="11.25" customHeight="1">
      <c r="A273" s="351"/>
      <c r="B273" s="353"/>
      <c r="C273" s="353"/>
      <c r="D273" s="353"/>
      <c r="E273" s="353"/>
      <c r="F273" s="353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610"/>
      <c r="V273" s="610"/>
      <c r="W273" s="610"/>
      <c r="X273" s="610"/>
      <c r="Y273" s="610"/>
      <c r="Z273" s="610"/>
      <c r="AA273" s="610"/>
      <c r="AB273" s="610"/>
      <c r="AC273" s="610"/>
    </row>
    <row r="274" ht="11.25" customHeight="1">
      <c r="A274" s="351"/>
      <c r="B274" s="353"/>
      <c r="C274" s="353"/>
      <c r="D274" s="353"/>
      <c r="E274" s="353"/>
      <c r="F274" s="353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610"/>
      <c r="V274" s="610"/>
      <c r="W274" s="610"/>
      <c r="X274" s="610"/>
      <c r="Y274" s="610"/>
      <c r="Z274" s="610"/>
      <c r="AA274" s="610"/>
      <c r="AB274" s="610"/>
      <c r="AC274" s="610"/>
    </row>
    <row r="275" ht="11.25" customHeight="1">
      <c r="A275" s="351"/>
      <c r="B275" s="353"/>
      <c r="C275" s="353"/>
      <c r="D275" s="353"/>
      <c r="E275" s="353"/>
      <c r="F275" s="353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610"/>
      <c r="V275" s="610"/>
      <c r="W275" s="610"/>
      <c r="X275" s="610"/>
      <c r="Y275" s="610"/>
      <c r="Z275" s="610"/>
      <c r="AA275" s="610"/>
      <c r="AB275" s="610"/>
      <c r="AC275" s="610"/>
    </row>
    <row r="276" ht="11.25" customHeight="1">
      <c r="A276" s="351"/>
      <c r="B276" s="353"/>
      <c r="C276" s="353"/>
      <c r="D276" s="353"/>
      <c r="E276" s="353"/>
      <c r="F276" s="353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610"/>
      <c r="V276" s="610"/>
      <c r="W276" s="610"/>
      <c r="X276" s="610"/>
      <c r="Y276" s="610"/>
      <c r="Z276" s="610"/>
      <c r="AA276" s="610"/>
      <c r="AB276" s="610"/>
      <c r="AC276" s="610"/>
    </row>
    <row r="277" ht="11.25" customHeight="1">
      <c r="A277" s="351"/>
      <c r="B277" s="353"/>
      <c r="C277" s="353"/>
      <c r="D277" s="353"/>
      <c r="E277" s="353"/>
      <c r="F277" s="353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610"/>
      <c r="V277" s="610"/>
      <c r="W277" s="610"/>
      <c r="X277" s="610"/>
      <c r="Y277" s="610"/>
      <c r="Z277" s="610"/>
      <c r="AA277" s="610"/>
      <c r="AB277" s="610"/>
      <c r="AC277" s="610"/>
    </row>
    <row r="278" ht="11.25" customHeight="1">
      <c r="A278" s="351"/>
      <c r="B278" s="353"/>
      <c r="C278" s="353"/>
      <c r="D278" s="353"/>
      <c r="E278" s="353"/>
      <c r="F278" s="353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610"/>
      <c r="V278" s="610"/>
      <c r="W278" s="610"/>
      <c r="X278" s="610"/>
      <c r="Y278" s="610"/>
      <c r="Z278" s="610"/>
      <c r="AA278" s="610"/>
      <c r="AB278" s="610"/>
      <c r="AC278" s="610"/>
    </row>
    <row r="279" ht="11.25" customHeight="1">
      <c r="A279" s="351"/>
      <c r="B279" s="353"/>
      <c r="C279" s="353"/>
      <c r="D279" s="353"/>
      <c r="E279" s="353"/>
      <c r="F279" s="353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610"/>
      <c r="V279" s="610"/>
      <c r="W279" s="610"/>
      <c r="X279" s="610"/>
      <c r="Y279" s="610"/>
      <c r="Z279" s="610"/>
      <c r="AA279" s="610"/>
      <c r="AB279" s="610"/>
      <c r="AC279" s="610"/>
    </row>
    <row r="280" ht="11.25" customHeight="1">
      <c r="A280" s="351"/>
      <c r="B280" s="353"/>
      <c r="C280" s="353"/>
      <c r="D280" s="353"/>
      <c r="E280" s="353"/>
      <c r="F280" s="353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610"/>
      <c r="V280" s="610"/>
      <c r="W280" s="610"/>
      <c r="X280" s="610"/>
      <c r="Y280" s="610"/>
      <c r="Z280" s="610"/>
      <c r="AA280" s="610"/>
      <c r="AB280" s="610"/>
      <c r="AC280" s="610"/>
    </row>
    <row r="281" ht="11.25" customHeight="1">
      <c r="A281" s="351"/>
      <c r="B281" s="353"/>
      <c r="C281" s="353"/>
      <c r="D281" s="353"/>
      <c r="E281" s="353"/>
      <c r="F281" s="353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610"/>
      <c r="V281" s="610"/>
      <c r="W281" s="610"/>
      <c r="X281" s="610"/>
      <c r="Y281" s="610"/>
      <c r="Z281" s="610"/>
      <c r="AA281" s="610"/>
      <c r="AB281" s="610"/>
      <c r="AC281" s="610"/>
    </row>
    <row r="282" ht="11.25" customHeight="1">
      <c r="A282" s="351"/>
      <c r="B282" s="353"/>
      <c r="C282" s="353"/>
      <c r="D282" s="353"/>
      <c r="E282" s="353"/>
      <c r="F282" s="353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610"/>
      <c r="V282" s="610"/>
      <c r="W282" s="610"/>
      <c r="X282" s="610"/>
      <c r="Y282" s="610"/>
      <c r="Z282" s="610"/>
      <c r="AA282" s="610"/>
      <c r="AB282" s="610"/>
      <c r="AC282" s="610"/>
    </row>
    <row r="283" ht="11.25" customHeight="1">
      <c r="A283" s="351"/>
      <c r="B283" s="353"/>
      <c r="C283" s="353"/>
      <c r="D283" s="353"/>
      <c r="E283" s="353"/>
      <c r="F283" s="353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610"/>
      <c r="V283" s="610"/>
      <c r="W283" s="610"/>
      <c r="X283" s="610"/>
      <c r="Y283" s="610"/>
      <c r="Z283" s="610"/>
      <c r="AA283" s="610"/>
      <c r="AB283" s="610"/>
      <c r="AC283" s="610"/>
    </row>
    <row r="284" ht="11.25" customHeight="1">
      <c r="A284" s="351"/>
      <c r="B284" s="353"/>
      <c r="C284" s="353"/>
      <c r="D284" s="353"/>
      <c r="E284" s="353"/>
      <c r="F284" s="353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610"/>
      <c r="V284" s="610"/>
      <c r="W284" s="610"/>
      <c r="X284" s="610"/>
      <c r="Y284" s="610"/>
      <c r="Z284" s="610"/>
      <c r="AA284" s="610"/>
      <c r="AB284" s="610"/>
      <c r="AC284" s="610"/>
    </row>
    <row r="285" ht="11.25" customHeight="1">
      <c r="A285" s="351"/>
      <c r="B285" s="353"/>
      <c r="C285" s="353"/>
      <c r="D285" s="353"/>
      <c r="E285" s="353"/>
      <c r="F285" s="353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610"/>
      <c r="V285" s="610"/>
      <c r="W285" s="610"/>
      <c r="X285" s="610"/>
      <c r="Y285" s="610"/>
      <c r="Z285" s="610"/>
      <c r="AA285" s="610"/>
      <c r="AB285" s="610"/>
      <c r="AC285" s="610"/>
    </row>
    <row r="286" ht="11.25" customHeight="1">
      <c r="A286" s="351"/>
      <c r="B286" s="353"/>
      <c r="C286" s="353"/>
      <c r="D286" s="353"/>
      <c r="E286" s="353"/>
      <c r="F286" s="353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610"/>
      <c r="V286" s="610"/>
      <c r="W286" s="610"/>
      <c r="X286" s="610"/>
      <c r="Y286" s="610"/>
      <c r="Z286" s="610"/>
      <c r="AA286" s="610"/>
      <c r="AB286" s="610"/>
      <c r="AC286" s="610"/>
    </row>
    <row r="287" ht="11.25" customHeight="1">
      <c r="A287" s="351"/>
      <c r="B287" s="353"/>
      <c r="C287" s="353"/>
      <c r="D287" s="353"/>
      <c r="E287" s="353"/>
      <c r="F287" s="353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610"/>
      <c r="V287" s="610"/>
      <c r="W287" s="610"/>
      <c r="X287" s="610"/>
      <c r="Y287" s="610"/>
      <c r="Z287" s="610"/>
      <c r="AA287" s="610"/>
      <c r="AB287" s="610"/>
      <c r="AC287" s="610"/>
    </row>
    <row r="288" ht="11.25" customHeight="1">
      <c r="A288" s="351"/>
      <c r="B288" s="353"/>
      <c r="C288" s="353"/>
      <c r="D288" s="353"/>
      <c r="E288" s="353"/>
      <c r="F288" s="353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610"/>
      <c r="V288" s="610"/>
      <c r="W288" s="610"/>
      <c r="X288" s="610"/>
      <c r="Y288" s="610"/>
      <c r="Z288" s="610"/>
      <c r="AA288" s="610"/>
      <c r="AB288" s="610"/>
      <c r="AC288" s="610"/>
    </row>
    <row r="289" ht="11.25" customHeight="1">
      <c r="A289" s="351"/>
      <c r="B289" s="353"/>
      <c r="C289" s="353"/>
      <c r="D289" s="353"/>
      <c r="E289" s="353"/>
      <c r="F289" s="353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610"/>
      <c r="V289" s="610"/>
      <c r="W289" s="610"/>
      <c r="X289" s="610"/>
      <c r="Y289" s="610"/>
      <c r="Z289" s="610"/>
      <c r="AA289" s="610"/>
      <c r="AB289" s="610"/>
      <c r="AC289" s="610"/>
    </row>
    <row r="290" ht="11.25" customHeight="1">
      <c r="A290" s="351"/>
      <c r="B290" s="353"/>
      <c r="C290" s="353"/>
      <c r="D290" s="353"/>
      <c r="E290" s="353"/>
      <c r="F290" s="353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610"/>
      <c r="V290" s="610"/>
      <c r="W290" s="610"/>
      <c r="X290" s="610"/>
      <c r="Y290" s="610"/>
      <c r="Z290" s="610"/>
      <c r="AA290" s="610"/>
      <c r="AB290" s="610"/>
      <c r="AC290" s="610"/>
    </row>
    <row r="291" ht="11.25" customHeight="1">
      <c r="A291" s="351"/>
      <c r="B291" s="353"/>
      <c r="C291" s="353"/>
      <c r="D291" s="353"/>
      <c r="E291" s="353"/>
      <c r="F291" s="353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610"/>
      <c r="V291" s="610"/>
      <c r="W291" s="610"/>
      <c r="X291" s="610"/>
      <c r="Y291" s="610"/>
      <c r="Z291" s="610"/>
      <c r="AA291" s="610"/>
      <c r="AB291" s="610"/>
      <c r="AC291" s="610"/>
    </row>
    <row r="292" ht="11.25" customHeight="1">
      <c r="A292" s="351"/>
      <c r="B292" s="353"/>
      <c r="C292" s="353"/>
      <c r="D292" s="353"/>
      <c r="E292" s="353"/>
      <c r="F292" s="353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610"/>
      <c r="V292" s="610"/>
      <c r="W292" s="610"/>
      <c r="X292" s="610"/>
      <c r="Y292" s="610"/>
      <c r="Z292" s="610"/>
      <c r="AA292" s="610"/>
      <c r="AB292" s="610"/>
      <c r="AC292" s="610"/>
    </row>
    <row r="293" ht="11.25" customHeight="1">
      <c r="A293" s="351"/>
      <c r="B293" s="353"/>
      <c r="C293" s="353"/>
      <c r="D293" s="353"/>
      <c r="E293" s="353"/>
      <c r="F293" s="353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610"/>
      <c r="V293" s="610"/>
      <c r="W293" s="610"/>
      <c r="X293" s="610"/>
      <c r="Y293" s="610"/>
      <c r="Z293" s="610"/>
      <c r="AA293" s="610"/>
      <c r="AB293" s="610"/>
      <c r="AC293" s="610"/>
    </row>
    <row r="294" ht="11.25" customHeight="1">
      <c r="A294" s="351"/>
      <c r="B294" s="353"/>
      <c r="C294" s="353"/>
      <c r="D294" s="353"/>
      <c r="E294" s="353"/>
      <c r="F294" s="353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610"/>
      <c r="V294" s="610"/>
      <c r="W294" s="610"/>
      <c r="X294" s="610"/>
      <c r="Y294" s="610"/>
      <c r="Z294" s="610"/>
      <c r="AA294" s="610"/>
      <c r="AB294" s="610"/>
      <c r="AC294" s="610"/>
    </row>
    <row r="295" ht="11.25" customHeight="1">
      <c r="A295" s="351"/>
      <c r="B295" s="353"/>
      <c r="C295" s="353"/>
      <c r="D295" s="353"/>
      <c r="E295" s="353"/>
      <c r="F295" s="353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610"/>
      <c r="V295" s="610"/>
      <c r="W295" s="610"/>
      <c r="X295" s="610"/>
      <c r="Y295" s="610"/>
      <c r="Z295" s="610"/>
      <c r="AA295" s="610"/>
      <c r="AB295" s="610"/>
      <c r="AC295" s="610"/>
    </row>
    <row r="296" ht="11.25" customHeight="1">
      <c r="A296" s="351"/>
      <c r="B296" s="353"/>
      <c r="C296" s="353"/>
      <c r="D296" s="353"/>
      <c r="E296" s="353"/>
      <c r="F296" s="353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610"/>
      <c r="V296" s="610"/>
      <c r="W296" s="610"/>
      <c r="X296" s="610"/>
      <c r="Y296" s="610"/>
      <c r="Z296" s="610"/>
      <c r="AA296" s="610"/>
      <c r="AB296" s="610"/>
      <c r="AC296" s="610"/>
    </row>
    <row r="297" ht="11.25" customHeight="1">
      <c r="A297" s="351"/>
      <c r="B297" s="353"/>
      <c r="C297" s="353"/>
      <c r="D297" s="353"/>
      <c r="E297" s="353"/>
      <c r="F297" s="353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610"/>
      <c r="V297" s="610"/>
      <c r="W297" s="610"/>
      <c r="X297" s="610"/>
      <c r="Y297" s="610"/>
      <c r="Z297" s="610"/>
      <c r="AA297" s="610"/>
      <c r="AB297" s="610"/>
      <c r="AC297" s="610"/>
    </row>
    <row r="298" ht="11.25" customHeight="1">
      <c r="A298" s="351"/>
      <c r="B298" s="353"/>
      <c r="C298" s="353"/>
      <c r="D298" s="353"/>
      <c r="E298" s="353"/>
      <c r="F298" s="353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610"/>
      <c r="V298" s="610"/>
      <c r="W298" s="610"/>
      <c r="X298" s="610"/>
      <c r="Y298" s="610"/>
      <c r="Z298" s="610"/>
      <c r="AA298" s="610"/>
      <c r="AB298" s="610"/>
      <c r="AC298" s="610"/>
    </row>
    <row r="299" ht="11.25" customHeight="1">
      <c r="A299" s="351"/>
      <c r="B299" s="353"/>
      <c r="C299" s="353"/>
      <c r="D299" s="353"/>
      <c r="E299" s="353"/>
      <c r="F299" s="353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610"/>
      <c r="V299" s="610"/>
      <c r="W299" s="610"/>
      <c r="X299" s="610"/>
      <c r="Y299" s="610"/>
      <c r="Z299" s="610"/>
      <c r="AA299" s="610"/>
      <c r="AB299" s="610"/>
      <c r="AC299" s="610"/>
    </row>
    <row r="300" ht="11.25" customHeight="1">
      <c r="A300" s="351"/>
      <c r="B300" s="353"/>
      <c r="C300" s="353"/>
      <c r="D300" s="353"/>
      <c r="E300" s="353"/>
      <c r="F300" s="353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610"/>
      <c r="V300" s="610"/>
      <c r="W300" s="610"/>
      <c r="X300" s="610"/>
      <c r="Y300" s="610"/>
      <c r="Z300" s="610"/>
      <c r="AA300" s="610"/>
      <c r="AB300" s="610"/>
      <c r="AC300" s="610"/>
    </row>
    <row r="301" ht="11.25" customHeight="1">
      <c r="A301" s="351"/>
      <c r="B301" s="353"/>
      <c r="C301" s="353"/>
      <c r="D301" s="353"/>
      <c r="E301" s="353"/>
      <c r="F301" s="353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610"/>
      <c r="V301" s="610"/>
      <c r="W301" s="610"/>
      <c r="X301" s="610"/>
      <c r="Y301" s="610"/>
      <c r="Z301" s="610"/>
      <c r="AA301" s="610"/>
      <c r="AB301" s="610"/>
      <c r="AC301" s="610"/>
    </row>
    <row r="302" ht="11.25" customHeight="1">
      <c r="A302" s="351"/>
      <c r="B302" s="353"/>
      <c r="C302" s="353"/>
      <c r="D302" s="353"/>
      <c r="E302" s="353"/>
      <c r="F302" s="353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610"/>
      <c r="V302" s="610"/>
      <c r="W302" s="610"/>
      <c r="X302" s="610"/>
      <c r="Y302" s="610"/>
      <c r="Z302" s="610"/>
      <c r="AA302" s="610"/>
      <c r="AB302" s="610"/>
      <c r="AC302" s="610"/>
    </row>
    <row r="303" ht="11.25" customHeight="1">
      <c r="A303" s="351"/>
      <c r="B303" s="353"/>
      <c r="C303" s="353"/>
      <c r="D303" s="353"/>
      <c r="E303" s="353"/>
      <c r="F303" s="353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610"/>
      <c r="V303" s="610"/>
      <c r="W303" s="610"/>
      <c r="X303" s="610"/>
      <c r="Y303" s="610"/>
      <c r="Z303" s="610"/>
      <c r="AA303" s="610"/>
      <c r="AB303" s="610"/>
      <c r="AC303" s="610"/>
    </row>
    <row r="304" ht="11.25" customHeight="1">
      <c r="A304" s="351"/>
      <c r="B304" s="353"/>
      <c r="C304" s="353"/>
      <c r="D304" s="353"/>
      <c r="E304" s="353"/>
      <c r="F304" s="353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610"/>
      <c r="V304" s="610"/>
      <c r="W304" s="610"/>
      <c r="X304" s="610"/>
      <c r="Y304" s="610"/>
      <c r="Z304" s="610"/>
      <c r="AA304" s="610"/>
      <c r="AB304" s="610"/>
      <c r="AC304" s="610"/>
    </row>
    <row r="305" ht="11.25" customHeight="1">
      <c r="A305" s="351"/>
      <c r="B305" s="353"/>
      <c r="C305" s="353"/>
      <c r="D305" s="353"/>
      <c r="E305" s="353"/>
      <c r="F305" s="353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610"/>
      <c r="V305" s="610"/>
      <c r="W305" s="610"/>
      <c r="X305" s="610"/>
      <c r="Y305" s="610"/>
      <c r="Z305" s="610"/>
      <c r="AA305" s="610"/>
      <c r="AB305" s="610"/>
      <c r="AC305" s="610"/>
    </row>
    <row r="306" ht="11.25" customHeight="1">
      <c r="A306" s="351"/>
      <c r="B306" s="353"/>
      <c r="C306" s="353"/>
      <c r="D306" s="353"/>
      <c r="E306" s="353"/>
      <c r="F306" s="353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610"/>
      <c r="V306" s="610"/>
      <c r="W306" s="610"/>
      <c r="X306" s="610"/>
      <c r="Y306" s="610"/>
      <c r="Z306" s="610"/>
      <c r="AA306" s="610"/>
      <c r="AB306" s="610"/>
      <c r="AC306" s="610"/>
    </row>
    <row r="307" ht="11.25" customHeight="1">
      <c r="A307" s="351"/>
      <c r="B307" s="353"/>
      <c r="C307" s="353"/>
      <c r="D307" s="353"/>
      <c r="E307" s="353"/>
      <c r="F307" s="353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610"/>
      <c r="V307" s="610"/>
      <c r="W307" s="610"/>
      <c r="X307" s="610"/>
      <c r="Y307" s="610"/>
      <c r="Z307" s="610"/>
      <c r="AA307" s="610"/>
      <c r="AB307" s="610"/>
      <c r="AC307" s="610"/>
    </row>
    <row r="308" ht="11.25" customHeight="1">
      <c r="A308" s="351"/>
      <c r="B308" s="353"/>
      <c r="C308" s="353"/>
      <c r="D308" s="353"/>
      <c r="E308" s="353"/>
      <c r="F308" s="353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610"/>
      <c r="V308" s="610"/>
      <c r="W308" s="610"/>
      <c r="X308" s="610"/>
      <c r="Y308" s="610"/>
      <c r="Z308" s="610"/>
      <c r="AA308" s="610"/>
      <c r="AB308" s="610"/>
      <c r="AC308" s="610"/>
    </row>
    <row r="309" ht="11.25" customHeight="1">
      <c r="A309" s="351"/>
      <c r="B309" s="353"/>
      <c r="C309" s="353"/>
      <c r="D309" s="353"/>
      <c r="E309" s="353"/>
      <c r="F309" s="353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610"/>
      <c r="V309" s="610"/>
      <c r="W309" s="610"/>
      <c r="X309" s="610"/>
      <c r="Y309" s="610"/>
      <c r="Z309" s="610"/>
      <c r="AA309" s="610"/>
      <c r="AB309" s="610"/>
      <c r="AC309" s="610"/>
    </row>
    <row r="310" ht="11.25" customHeight="1">
      <c r="A310" s="351"/>
      <c r="B310" s="353"/>
      <c r="C310" s="353"/>
      <c r="D310" s="353"/>
      <c r="E310" s="353"/>
      <c r="F310" s="353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610"/>
      <c r="V310" s="610"/>
      <c r="W310" s="610"/>
      <c r="X310" s="610"/>
      <c r="Y310" s="610"/>
      <c r="Z310" s="610"/>
      <c r="AA310" s="610"/>
      <c r="AB310" s="610"/>
      <c r="AC310" s="610"/>
    </row>
    <row r="311" ht="11.25" customHeight="1">
      <c r="A311" s="351"/>
      <c r="B311" s="353"/>
      <c r="C311" s="353"/>
      <c r="D311" s="353"/>
      <c r="E311" s="353"/>
      <c r="F311" s="353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610"/>
      <c r="V311" s="610"/>
      <c r="W311" s="610"/>
      <c r="X311" s="610"/>
      <c r="Y311" s="610"/>
      <c r="Z311" s="610"/>
      <c r="AA311" s="610"/>
      <c r="AB311" s="610"/>
      <c r="AC311" s="610"/>
    </row>
    <row r="312" ht="11.25" customHeight="1">
      <c r="A312" s="351"/>
      <c r="B312" s="353"/>
      <c r="C312" s="353"/>
      <c r="D312" s="353"/>
      <c r="E312" s="353"/>
      <c r="F312" s="353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610"/>
      <c r="V312" s="610"/>
      <c r="W312" s="610"/>
      <c r="X312" s="610"/>
      <c r="Y312" s="610"/>
      <c r="Z312" s="610"/>
      <c r="AA312" s="610"/>
      <c r="AB312" s="610"/>
      <c r="AC312" s="610"/>
    </row>
    <row r="313" ht="11.25" customHeight="1">
      <c r="A313" s="351"/>
      <c r="B313" s="353"/>
      <c r="C313" s="353"/>
      <c r="D313" s="353"/>
      <c r="E313" s="353"/>
      <c r="F313" s="353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610"/>
      <c r="V313" s="610"/>
      <c r="W313" s="610"/>
      <c r="X313" s="610"/>
      <c r="Y313" s="610"/>
      <c r="Z313" s="610"/>
      <c r="AA313" s="610"/>
      <c r="AB313" s="610"/>
      <c r="AC313" s="610"/>
    </row>
    <row r="314" ht="11.25" customHeight="1">
      <c r="A314" s="351"/>
      <c r="B314" s="353"/>
      <c r="C314" s="353"/>
      <c r="D314" s="353"/>
      <c r="E314" s="353"/>
      <c r="F314" s="353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610"/>
      <c r="V314" s="610"/>
      <c r="W314" s="610"/>
      <c r="X314" s="610"/>
      <c r="Y314" s="610"/>
      <c r="Z314" s="610"/>
      <c r="AA314" s="610"/>
      <c r="AB314" s="610"/>
      <c r="AC314" s="610"/>
    </row>
    <row r="315" ht="11.25" customHeight="1">
      <c r="A315" s="351"/>
      <c r="B315" s="353"/>
      <c r="C315" s="353"/>
      <c r="D315" s="353"/>
      <c r="E315" s="353"/>
      <c r="F315" s="353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610"/>
      <c r="V315" s="610"/>
      <c r="W315" s="610"/>
      <c r="X315" s="610"/>
      <c r="Y315" s="610"/>
      <c r="Z315" s="610"/>
      <c r="AA315" s="610"/>
      <c r="AB315" s="610"/>
      <c r="AC315" s="610"/>
    </row>
    <row r="316" ht="11.25" customHeight="1">
      <c r="A316" s="351"/>
      <c r="B316" s="353"/>
      <c r="C316" s="353"/>
      <c r="D316" s="353"/>
      <c r="E316" s="353"/>
      <c r="F316" s="353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610"/>
      <c r="V316" s="610"/>
      <c r="W316" s="610"/>
      <c r="X316" s="610"/>
      <c r="Y316" s="610"/>
      <c r="Z316" s="610"/>
      <c r="AA316" s="610"/>
      <c r="AB316" s="610"/>
      <c r="AC316" s="610"/>
    </row>
    <row r="317" ht="11.25" customHeight="1">
      <c r="A317" s="351"/>
      <c r="B317" s="353"/>
      <c r="C317" s="353"/>
      <c r="D317" s="353"/>
      <c r="E317" s="353"/>
      <c r="F317" s="353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610"/>
      <c r="V317" s="610"/>
      <c r="W317" s="610"/>
      <c r="X317" s="610"/>
      <c r="Y317" s="610"/>
      <c r="Z317" s="610"/>
      <c r="AA317" s="610"/>
      <c r="AB317" s="610"/>
      <c r="AC317" s="610"/>
    </row>
    <row r="318" ht="11.25" customHeight="1">
      <c r="A318" s="351"/>
      <c r="B318" s="353"/>
      <c r="C318" s="353"/>
      <c r="D318" s="353"/>
      <c r="E318" s="353"/>
      <c r="F318" s="353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610"/>
      <c r="V318" s="610"/>
      <c r="W318" s="610"/>
      <c r="X318" s="610"/>
      <c r="Y318" s="610"/>
      <c r="Z318" s="610"/>
      <c r="AA318" s="610"/>
      <c r="AB318" s="610"/>
      <c r="AC318" s="610"/>
    </row>
    <row r="319" ht="11.25" customHeight="1">
      <c r="A319" s="351"/>
      <c r="B319" s="353"/>
      <c r="C319" s="353"/>
      <c r="D319" s="353"/>
      <c r="E319" s="353"/>
      <c r="F319" s="353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610"/>
      <c r="V319" s="610"/>
      <c r="W319" s="610"/>
      <c r="X319" s="610"/>
      <c r="Y319" s="610"/>
      <c r="Z319" s="610"/>
      <c r="AA319" s="610"/>
      <c r="AB319" s="610"/>
      <c r="AC319" s="610"/>
    </row>
    <row r="320" ht="11.25" customHeight="1">
      <c r="A320" s="351"/>
      <c r="B320" s="353"/>
      <c r="C320" s="353"/>
      <c r="D320" s="353"/>
      <c r="E320" s="353"/>
      <c r="F320" s="353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610"/>
      <c r="V320" s="610"/>
      <c r="W320" s="610"/>
      <c r="X320" s="610"/>
      <c r="Y320" s="610"/>
      <c r="Z320" s="610"/>
      <c r="AA320" s="610"/>
      <c r="AB320" s="610"/>
      <c r="AC320" s="610"/>
    </row>
    <row r="321" ht="11.25" customHeight="1">
      <c r="A321" s="351"/>
      <c r="B321" s="353"/>
      <c r="C321" s="353"/>
      <c r="D321" s="353"/>
      <c r="E321" s="353"/>
      <c r="F321" s="353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610"/>
      <c r="V321" s="610"/>
      <c r="W321" s="610"/>
      <c r="X321" s="610"/>
      <c r="Y321" s="610"/>
      <c r="Z321" s="610"/>
      <c r="AA321" s="610"/>
      <c r="AB321" s="610"/>
      <c r="AC321" s="610"/>
    </row>
    <row r="322" ht="11.25" customHeight="1">
      <c r="A322" s="351"/>
      <c r="B322" s="353"/>
      <c r="C322" s="353"/>
      <c r="D322" s="353"/>
      <c r="E322" s="353"/>
      <c r="F322" s="353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610"/>
      <c r="V322" s="610"/>
      <c r="W322" s="610"/>
      <c r="X322" s="610"/>
      <c r="Y322" s="610"/>
      <c r="Z322" s="610"/>
      <c r="AA322" s="610"/>
      <c r="AB322" s="610"/>
      <c r="AC322" s="610"/>
    </row>
    <row r="323" ht="11.25" customHeight="1">
      <c r="A323" s="351"/>
      <c r="B323" s="353"/>
      <c r="C323" s="353"/>
      <c r="D323" s="353"/>
      <c r="E323" s="353"/>
      <c r="F323" s="353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610"/>
      <c r="V323" s="610"/>
      <c r="W323" s="610"/>
      <c r="X323" s="610"/>
      <c r="Y323" s="610"/>
      <c r="Z323" s="610"/>
      <c r="AA323" s="610"/>
      <c r="AB323" s="610"/>
      <c r="AC323" s="610"/>
    </row>
    <row r="324" ht="11.25" customHeight="1">
      <c r="A324" s="351"/>
      <c r="B324" s="353"/>
      <c r="C324" s="353"/>
      <c r="D324" s="353"/>
      <c r="E324" s="353"/>
      <c r="F324" s="353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610"/>
      <c r="V324" s="610"/>
      <c r="W324" s="610"/>
      <c r="X324" s="610"/>
      <c r="Y324" s="610"/>
      <c r="Z324" s="610"/>
      <c r="AA324" s="610"/>
      <c r="AB324" s="610"/>
      <c r="AC324" s="610"/>
    </row>
    <row r="325" ht="11.25" customHeight="1">
      <c r="A325" s="351"/>
      <c r="B325" s="353"/>
      <c r="C325" s="353"/>
      <c r="D325" s="353"/>
      <c r="E325" s="353"/>
      <c r="F325" s="353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610"/>
      <c r="V325" s="610"/>
      <c r="W325" s="610"/>
      <c r="X325" s="610"/>
      <c r="Y325" s="610"/>
      <c r="Z325" s="610"/>
      <c r="AA325" s="610"/>
      <c r="AB325" s="610"/>
      <c r="AC325" s="610"/>
    </row>
    <row r="326" ht="11.25" customHeight="1">
      <c r="A326" s="351"/>
      <c r="B326" s="353"/>
      <c r="C326" s="353"/>
      <c r="D326" s="353"/>
      <c r="E326" s="353"/>
      <c r="F326" s="353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610"/>
      <c r="V326" s="610"/>
      <c r="W326" s="610"/>
      <c r="X326" s="610"/>
      <c r="Y326" s="610"/>
      <c r="Z326" s="610"/>
      <c r="AA326" s="610"/>
      <c r="AB326" s="610"/>
      <c r="AC326" s="610"/>
    </row>
    <row r="327" ht="11.25" customHeight="1">
      <c r="A327" s="351"/>
      <c r="B327" s="353"/>
      <c r="C327" s="353"/>
      <c r="D327" s="353"/>
      <c r="E327" s="353"/>
      <c r="F327" s="353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610"/>
      <c r="V327" s="610"/>
      <c r="W327" s="610"/>
      <c r="X327" s="610"/>
      <c r="Y327" s="610"/>
      <c r="Z327" s="610"/>
      <c r="AA327" s="610"/>
      <c r="AB327" s="610"/>
      <c r="AC327" s="610"/>
    </row>
    <row r="328" ht="11.25" customHeight="1">
      <c r="A328" s="351"/>
      <c r="B328" s="353"/>
      <c r="C328" s="353"/>
      <c r="D328" s="353"/>
      <c r="E328" s="353"/>
      <c r="F328" s="353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610"/>
      <c r="V328" s="610"/>
      <c r="W328" s="610"/>
      <c r="X328" s="610"/>
      <c r="Y328" s="610"/>
      <c r="Z328" s="610"/>
      <c r="AA328" s="610"/>
      <c r="AB328" s="610"/>
      <c r="AC328" s="610"/>
    </row>
    <row r="329" ht="11.25" customHeight="1">
      <c r="A329" s="351"/>
      <c r="B329" s="353"/>
      <c r="C329" s="353"/>
      <c r="D329" s="353"/>
      <c r="E329" s="353"/>
      <c r="F329" s="353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610"/>
      <c r="V329" s="610"/>
      <c r="W329" s="610"/>
      <c r="X329" s="610"/>
      <c r="Y329" s="610"/>
      <c r="Z329" s="610"/>
      <c r="AA329" s="610"/>
      <c r="AB329" s="610"/>
      <c r="AC329" s="610"/>
    </row>
    <row r="330" ht="11.25" customHeight="1">
      <c r="A330" s="351"/>
      <c r="B330" s="353"/>
      <c r="C330" s="353"/>
      <c r="D330" s="353"/>
      <c r="E330" s="353"/>
      <c r="F330" s="353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610"/>
      <c r="V330" s="610"/>
      <c r="W330" s="610"/>
      <c r="X330" s="610"/>
      <c r="Y330" s="610"/>
      <c r="Z330" s="610"/>
      <c r="AA330" s="610"/>
      <c r="AB330" s="610"/>
      <c r="AC330" s="610"/>
    </row>
    <row r="331" ht="11.25" customHeight="1">
      <c r="A331" s="351"/>
      <c r="B331" s="353"/>
      <c r="C331" s="353"/>
      <c r="D331" s="353"/>
      <c r="E331" s="353"/>
      <c r="F331" s="353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610"/>
      <c r="V331" s="610"/>
      <c r="W331" s="610"/>
      <c r="X331" s="610"/>
      <c r="Y331" s="610"/>
      <c r="Z331" s="610"/>
      <c r="AA331" s="610"/>
      <c r="AB331" s="610"/>
      <c r="AC331" s="610"/>
    </row>
    <row r="332" ht="11.25" customHeight="1">
      <c r="A332" s="351"/>
      <c r="B332" s="353"/>
      <c r="C332" s="353"/>
      <c r="D332" s="353"/>
      <c r="E332" s="353"/>
      <c r="F332" s="353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610"/>
      <c r="V332" s="610"/>
      <c r="W332" s="610"/>
      <c r="X332" s="610"/>
      <c r="Y332" s="610"/>
      <c r="Z332" s="610"/>
      <c r="AA332" s="610"/>
      <c r="AB332" s="610"/>
      <c r="AC332" s="610"/>
    </row>
    <row r="333" ht="11.25" customHeight="1">
      <c r="A333" s="351"/>
      <c r="B333" s="353"/>
      <c r="C333" s="353"/>
      <c r="D333" s="353"/>
      <c r="E333" s="353"/>
      <c r="F333" s="353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610"/>
      <c r="V333" s="610"/>
      <c r="W333" s="610"/>
      <c r="X333" s="610"/>
      <c r="Y333" s="610"/>
      <c r="Z333" s="610"/>
      <c r="AA333" s="610"/>
      <c r="AB333" s="610"/>
      <c r="AC333" s="610"/>
    </row>
    <row r="334" ht="11.25" customHeight="1">
      <c r="A334" s="351"/>
      <c r="B334" s="353"/>
      <c r="C334" s="353"/>
      <c r="D334" s="353"/>
      <c r="E334" s="353"/>
      <c r="F334" s="353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610"/>
      <c r="V334" s="610"/>
      <c r="W334" s="610"/>
      <c r="X334" s="610"/>
      <c r="Y334" s="610"/>
      <c r="Z334" s="610"/>
      <c r="AA334" s="610"/>
      <c r="AB334" s="610"/>
      <c r="AC334" s="610"/>
    </row>
    <row r="335" ht="11.25" customHeight="1">
      <c r="A335" s="351"/>
      <c r="B335" s="353"/>
      <c r="C335" s="353"/>
      <c r="D335" s="353"/>
      <c r="E335" s="353"/>
      <c r="F335" s="353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610"/>
      <c r="V335" s="610"/>
      <c r="W335" s="610"/>
      <c r="X335" s="610"/>
      <c r="Y335" s="610"/>
      <c r="Z335" s="610"/>
      <c r="AA335" s="610"/>
      <c r="AB335" s="610"/>
      <c r="AC335" s="610"/>
    </row>
    <row r="336" ht="11.25" customHeight="1">
      <c r="A336" s="351"/>
      <c r="B336" s="353"/>
      <c r="C336" s="353"/>
      <c r="D336" s="353"/>
      <c r="E336" s="353"/>
      <c r="F336" s="353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610"/>
      <c r="V336" s="610"/>
      <c r="W336" s="610"/>
      <c r="X336" s="610"/>
      <c r="Y336" s="610"/>
      <c r="Z336" s="610"/>
      <c r="AA336" s="610"/>
      <c r="AB336" s="610"/>
      <c r="AC336" s="610"/>
    </row>
    <row r="337" ht="11.25" customHeight="1">
      <c r="A337" s="351"/>
      <c r="B337" s="353"/>
      <c r="C337" s="353"/>
      <c r="D337" s="353"/>
      <c r="E337" s="353"/>
      <c r="F337" s="353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610"/>
      <c r="V337" s="610"/>
      <c r="W337" s="610"/>
      <c r="X337" s="610"/>
      <c r="Y337" s="610"/>
      <c r="Z337" s="610"/>
      <c r="AA337" s="610"/>
      <c r="AB337" s="610"/>
      <c r="AC337" s="610"/>
    </row>
    <row r="338" ht="11.25" customHeight="1">
      <c r="A338" s="351"/>
      <c r="B338" s="353"/>
      <c r="C338" s="353"/>
      <c r="D338" s="353"/>
      <c r="E338" s="353"/>
      <c r="F338" s="353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610"/>
      <c r="V338" s="610"/>
      <c r="W338" s="610"/>
      <c r="X338" s="610"/>
      <c r="Y338" s="610"/>
      <c r="Z338" s="610"/>
      <c r="AA338" s="610"/>
      <c r="AB338" s="610"/>
      <c r="AC338" s="610"/>
    </row>
    <row r="339" ht="11.25" customHeight="1">
      <c r="A339" s="351"/>
      <c r="B339" s="353"/>
      <c r="C339" s="353"/>
      <c r="D339" s="353"/>
      <c r="E339" s="353"/>
      <c r="F339" s="353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610"/>
      <c r="V339" s="610"/>
      <c r="W339" s="610"/>
      <c r="X339" s="610"/>
      <c r="Y339" s="610"/>
      <c r="Z339" s="610"/>
      <c r="AA339" s="610"/>
      <c r="AB339" s="610"/>
      <c r="AC339" s="610"/>
    </row>
    <row r="340" ht="11.25" customHeight="1">
      <c r="A340" s="351"/>
      <c r="B340" s="353"/>
      <c r="C340" s="353"/>
      <c r="D340" s="353"/>
      <c r="E340" s="353"/>
      <c r="F340" s="353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610"/>
      <c r="V340" s="610"/>
      <c r="W340" s="610"/>
      <c r="X340" s="610"/>
      <c r="Y340" s="610"/>
      <c r="Z340" s="610"/>
      <c r="AA340" s="610"/>
      <c r="AB340" s="610"/>
      <c r="AC340" s="610"/>
    </row>
    <row r="341" ht="11.25" customHeight="1">
      <c r="A341" s="351"/>
      <c r="B341" s="353"/>
      <c r="C341" s="353"/>
      <c r="D341" s="353"/>
      <c r="E341" s="353"/>
      <c r="F341" s="353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610"/>
      <c r="V341" s="610"/>
      <c r="W341" s="610"/>
      <c r="X341" s="610"/>
      <c r="Y341" s="610"/>
      <c r="Z341" s="610"/>
      <c r="AA341" s="610"/>
      <c r="AB341" s="610"/>
      <c r="AC341" s="610"/>
    </row>
    <row r="342" ht="11.25" customHeight="1">
      <c r="A342" s="351"/>
      <c r="B342" s="353"/>
      <c r="C342" s="353"/>
      <c r="D342" s="353"/>
      <c r="E342" s="353"/>
      <c r="F342" s="353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610"/>
      <c r="V342" s="610"/>
      <c r="W342" s="610"/>
      <c r="X342" s="610"/>
      <c r="Y342" s="610"/>
      <c r="Z342" s="610"/>
      <c r="AA342" s="610"/>
      <c r="AB342" s="610"/>
      <c r="AC342" s="610"/>
    </row>
    <row r="343" ht="11.25" customHeight="1">
      <c r="A343" s="351"/>
      <c r="B343" s="353"/>
      <c r="C343" s="353"/>
      <c r="D343" s="353"/>
      <c r="E343" s="353"/>
      <c r="F343" s="353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610"/>
      <c r="V343" s="610"/>
      <c r="W343" s="610"/>
      <c r="X343" s="610"/>
      <c r="Y343" s="610"/>
      <c r="Z343" s="610"/>
      <c r="AA343" s="610"/>
      <c r="AB343" s="610"/>
      <c r="AC343" s="610"/>
    </row>
    <row r="344" ht="11.25" customHeight="1">
      <c r="A344" s="351"/>
      <c r="B344" s="353"/>
      <c r="C344" s="353"/>
      <c r="D344" s="353"/>
      <c r="E344" s="353"/>
      <c r="F344" s="353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610"/>
      <c r="V344" s="610"/>
      <c r="W344" s="610"/>
      <c r="X344" s="610"/>
      <c r="Y344" s="610"/>
      <c r="Z344" s="610"/>
      <c r="AA344" s="610"/>
      <c r="AB344" s="610"/>
      <c r="AC344" s="610"/>
    </row>
    <row r="345" ht="11.25" customHeight="1">
      <c r="A345" s="351"/>
      <c r="B345" s="353"/>
      <c r="C345" s="353"/>
      <c r="D345" s="353"/>
      <c r="E345" s="353"/>
      <c r="F345" s="353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610"/>
      <c r="V345" s="610"/>
      <c r="W345" s="610"/>
      <c r="X345" s="610"/>
      <c r="Y345" s="610"/>
      <c r="Z345" s="610"/>
      <c r="AA345" s="610"/>
      <c r="AB345" s="610"/>
      <c r="AC345" s="610"/>
    </row>
    <row r="346" ht="11.25" customHeight="1">
      <c r="A346" s="351"/>
      <c r="B346" s="353"/>
      <c r="C346" s="353"/>
      <c r="D346" s="353"/>
      <c r="E346" s="353"/>
      <c r="F346" s="353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610"/>
      <c r="V346" s="610"/>
      <c r="W346" s="610"/>
      <c r="X346" s="610"/>
      <c r="Y346" s="610"/>
      <c r="Z346" s="610"/>
      <c r="AA346" s="610"/>
      <c r="AB346" s="610"/>
      <c r="AC346" s="610"/>
    </row>
    <row r="347" ht="11.25" customHeight="1">
      <c r="A347" s="351"/>
      <c r="B347" s="353"/>
      <c r="C347" s="353"/>
      <c r="D347" s="353"/>
      <c r="E347" s="353"/>
      <c r="F347" s="353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610"/>
      <c r="V347" s="610"/>
      <c r="W347" s="610"/>
      <c r="X347" s="610"/>
      <c r="Y347" s="610"/>
      <c r="Z347" s="610"/>
      <c r="AA347" s="610"/>
      <c r="AB347" s="610"/>
      <c r="AC347" s="610"/>
    </row>
    <row r="348" ht="11.25" customHeight="1">
      <c r="A348" s="351"/>
      <c r="B348" s="353"/>
      <c r="C348" s="353"/>
      <c r="D348" s="353"/>
      <c r="E348" s="353"/>
      <c r="F348" s="353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610"/>
      <c r="V348" s="610"/>
      <c r="W348" s="610"/>
      <c r="X348" s="610"/>
      <c r="Y348" s="610"/>
      <c r="Z348" s="610"/>
      <c r="AA348" s="610"/>
      <c r="AB348" s="610"/>
      <c r="AC348" s="610"/>
    </row>
    <row r="349" ht="11.25" customHeight="1">
      <c r="A349" s="351"/>
      <c r="B349" s="353"/>
      <c r="C349" s="353"/>
      <c r="D349" s="353"/>
      <c r="E349" s="353"/>
      <c r="F349" s="353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610"/>
      <c r="V349" s="610"/>
      <c r="W349" s="610"/>
      <c r="X349" s="610"/>
      <c r="Y349" s="610"/>
      <c r="Z349" s="610"/>
      <c r="AA349" s="610"/>
      <c r="AB349" s="610"/>
      <c r="AC349" s="610"/>
    </row>
    <row r="350" ht="11.25" customHeight="1">
      <c r="A350" s="351"/>
      <c r="B350" s="353"/>
      <c r="C350" s="353"/>
      <c r="D350" s="353"/>
      <c r="E350" s="353"/>
      <c r="F350" s="353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610"/>
      <c r="V350" s="610"/>
      <c r="W350" s="610"/>
      <c r="X350" s="610"/>
      <c r="Y350" s="610"/>
      <c r="Z350" s="610"/>
      <c r="AA350" s="610"/>
      <c r="AB350" s="610"/>
      <c r="AC350" s="610"/>
    </row>
    <row r="351" ht="11.25" customHeight="1">
      <c r="A351" s="351"/>
      <c r="B351" s="353"/>
      <c r="C351" s="353"/>
      <c r="D351" s="353"/>
      <c r="E351" s="353"/>
      <c r="F351" s="353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610"/>
      <c r="V351" s="610"/>
      <c r="W351" s="610"/>
      <c r="X351" s="610"/>
      <c r="Y351" s="610"/>
      <c r="Z351" s="610"/>
      <c r="AA351" s="610"/>
      <c r="AB351" s="610"/>
      <c r="AC351" s="610"/>
    </row>
    <row r="352" ht="11.25" customHeight="1">
      <c r="A352" s="351"/>
      <c r="B352" s="353"/>
      <c r="C352" s="353"/>
      <c r="D352" s="353"/>
      <c r="E352" s="353"/>
      <c r="F352" s="353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610"/>
      <c r="V352" s="610"/>
      <c r="W352" s="610"/>
      <c r="X352" s="610"/>
      <c r="Y352" s="610"/>
      <c r="Z352" s="610"/>
      <c r="AA352" s="610"/>
      <c r="AB352" s="610"/>
      <c r="AC352" s="610"/>
    </row>
    <row r="353" ht="11.25" customHeight="1">
      <c r="A353" s="351"/>
      <c r="B353" s="353"/>
      <c r="C353" s="353"/>
      <c r="D353" s="353"/>
      <c r="E353" s="353"/>
      <c r="F353" s="353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610"/>
      <c r="V353" s="610"/>
      <c r="W353" s="610"/>
      <c r="X353" s="610"/>
      <c r="Y353" s="610"/>
      <c r="Z353" s="610"/>
      <c r="AA353" s="610"/>
      <c r="AB353" s="610"/>
      <c r="AC353" s="610"/>
    </row>
    <row r="354" ht="11.25" customHeight="1">
      <c r="A354" s="351"/>
      <c r="B354" s="353"/>
      <c r="C354" s="353"/>
      <c r="D354" s="353"/>
      <c r="E354" s="353"/>
      <c r="F354" s="353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610"/>
      <c r="V354" s="610"/>
      <c r="W354" s="610"/>
      <c r="X354" s="610"/>
      <c r="Y354" s="610"/>
      <c r="Z354" s="610"/>
      <c r="AA354" s="610"/>
      <c r="AB354" s="610"/>
      <c r="AC354" s="610"/>
    </row>
    <row r="355" ht="11.25" customHeight="1">
      <c r="A355" s="351"/>
      <c r="B355" s="353"/>
      <c r="C355" s="353"/>
      <c r="D355" s="353"/>
      <c r="E355" s="353"/>
      <c r="F355" s="353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610"/>
      <c r="V355" s="610"/>
      <c r="W355" s="610"/>
      <c r="X355" s="610"/>
      <c r="Y355" s="610"/>
      <c r="Z355" s="610"/>
      <c r="AA355" s="610"/>
      <c r="AB355" s="610"/>
      <c r="AC355" s="610"/>
    </row>
    <row r="356" ht="11.25" customHeight="1">
      <c r="A356" s="351"/>
      <c r="B356" s="353"/>
      <c r="C356" s="353"/>
      <c r="D356" s="353"/>
      <c r="E356" s="353"/>
      <c r="F356" s="353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610"/>
      <c r="V356" s="610"/>
      <c r="W356" s="610"/>
      <c r="X356" s="610"/>
      <c r="Y356" s="610"/>
      <c r="Z356" s="610"/>
      <c r="AA356" s="610"/>
      <c r="AB356" s="610"/>
      <c r="AC356" s="610"/>
    </row>
    <row r="357" ht="11.25" customHeight="1">
      <c r="A357" s="351"/>
      <c r="B357" s="353"/>
      <c r="C357" s="353"/>
      <c r="D357" s="353"/>
      <c r="E357" s="353"/>
      <c r="F357" s="353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610"/>
      <c r="V357" s="610"/>
      <c r="W357" s="610"/>
      <c r="X357" s="610"/>
      <c r="Y357" s="610"/>
      <c r="Z357" s="610"/>
      <c r="AA357" s="610"/>
      <c r="AB357" s="610"/>
      <c r="AC357" s="610"/>
    </row>
    <row r="358" ht="11.25" customHeight="1">
      <c r="A358" s="351"/>
      <c r="B358" s="353"/>
      <c r="C358" s="353"/>
      <c r="D358" s="353"/>
      <c r="E358" s="353"/>
      <c r="F358" s="353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610"/>
      <c r="V358" s="610"/>
      <c r="W358" s="610"/>
      <c r="X358" s="610"/>
      <c r="Y358" s="610"/>
      <c r="Z358" s="610"/>
      <c r="AA358" s="610"/>
      <c r="AB358" s="610"/>
      <c r="AC358" s="610"/>
    </row>
    <row r="359" ht="11.25" customHeight="1">
      <c r="A359" s="351"/>
      <c r="B359" s="353"/>
      <c r="C359" s="353"/>
      <c r="D359" s="353"/>
      <c r="E359" s="353"/>
      <c r="F359" s="353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610"/>
      <c r="V359" s="610"/>
      <c r="W359" s="610"/>
      <c r="X359" s="610"/>
      <c r="Y359" s="610"/>
      <c r="Z359" s="610"/>
      <c r="AA359" s="610"/>
      <c r="AB359" s="610"/>
      <c r="AC359" s="610"/>
    </row>
    <row r="360" ht="11.25" customHeight="1">
      <c r="A360" s="351"/>
      <c r="B360" s="353"/>
      <c r="C360" s="353"/>
      <c r="D360" s="353"/>
      <c r="E360" s="353"/>
      <c r="F360" s="353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610"/>
      <c r="V360" s="610"/>
      <c r="W360" s="610"/>
      <c r="X360" s="610"/>
      <c r="Y360" s="610"/>
      <c r="Z360" s="610"/>
      <c r="AA360" s="610"/>
      <c r="AB360" s="610"/>
      <c r="AC360" s="610"/>
    </row>
    <row r="361" ht="11.25" customHeight="1">
      <c r="A361" s="351"/>
      <c r="B361" s="353"/>
      <c r="C361" s="353"/>
      <c r="D361" s="353"/>
      <c r="E361" s="353"/>
      <c r="F361" s="353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610"/>
      <c r="V361" s="610"/>
      <c r="W361" s="610"/>
      <c r="X361" s="610"/>
      <c r="Y361" s="610"/>
      <c r="Z361" s="610"/>
      <c r="AA361" s="610"/>
      <c r="AB361" s="610"/>
      <c r="AC361" s="610"/>
    </row>
    <row r="362" ht="11.25" customHeight="1">
      <c r="A362" s="351"/>
      <c r="B362" s="353"/>
      <c r="C362" s="353"/>
      <c r="D362" s="353"/>
      <c r="E362" s="353"/>
      <c r="F362" s="353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610"/>
      <c r="V362" s="610"/>
      <c r="W362" s="610"/>
      <c r="X362" s="610"/>
      <c r="Y362" s="610"/>
      <c r="Z362" s="610"/>
      <c r="AA362" s="610"/>
      <c r="AB362" s="610"/>
      <c r="AC362" s="610"/>
    </row>
    <row r="363" ht="11.25" customHeight="1">
      <c r="A363" s="351"/>
      <c r="B363" s="353"/>
      <c r="C363" s="353"/>
      <c r="D363" s="353"/>
      <c r="E363" s="353"/>
      <c r="F363" s="353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610"/>
      <c r="V363" s="610"/>
      <c r="W363" s="610"/>
      <c r="X363" s="610"/>
      <c r="Y363" s="610"/>
      <c r="Z363" s="610"/>
      <c r="AA363" s="610"/>
      <c r="AB363" s="610"/>
      <c r="AC363" s="610"/>
    </row>
    <row r="364" ht="11.25" customHeight="1">
      <c r="A364" s="351"/>
      <c r="B364" s="353"/>
      <c r="C364" s="353"/>
      <c r="D364" s="353"/>
      <c r="E364" s="353"/>
      <c r="F364" s="353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610"/>
      <c r="V364" s="610"/>
      <c r="W364" s="610"/>
      <c r="X364" s="610"/>
      <c r="Y364" s="610"/>
      <c r="Z364" s="610"/>
      <c r="AA364" s="610"/>
      <c r="AB364" s="610"/>
      <c r="AC364" s="610"/>
    </row>
    <row r="365" ht="11.25" customHeight="1">
      <c r="A365" s="351"/>
      <c r="B365" s="353"/>
      <c r="C365" s="353"/>
      <c r="D365" s="353"/>
      <c r="E365" s="353"/>
      <c r="F365" s="353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610"/>
      <c r="V365" s="610"/>
      <c r="W365" s="610"/>
      <c r="X365" s="610"/>
      <c r="Y365" s="610"/>
      <c r="Z365" s="610"/>
      <c r="AA365" s="610"/>
      <c r="AB365" s="610"/>
      <c r="AC365" s="610"/>
    </row>
    <row r="366" ht="11.25" customHeight="1">
      <c r="A366" s="351"/>
      <c r="B366" s="353"/>
      <c r="C366" s="353"/>
      <c r="D366" s="353"/>
      <c r="E366" s="353"/>
      <c r="F366" s="353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610"/>
      <c r="V366" s="610"/>
      <c r="W366" s="610"/>
      <c r="X366" s="610"/>
      <c r="Y366" s="610"/>
      <c r="Z366" s="610"/>
      <c r="AA366" s="610"/>
      <c r="AB366" s="610"/>
      <c r="AC366" s="610"/>
    </row>
    <row r="367" ht="11.25" customHeight="1">
      <c r="A367" s="351"/>
      <c r="B367" s="353"/>
      <c r="C367" s="353"/>
      <c r="D367" s="353"/>
      <c r="E367" s="353"/>
      <c r="F367" s="353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610"/>
      <c r="V367" s="610"/>
      <c r="W367" s="610"/>
      <c r="X367" s="610"/>
      <c r="Y367" s="610"/>
      <c r="Z367" s="610"/>
      <c r="AA367" s="610"/>
      <c r="AB367" s="610"/>
      <c r="AC367" s="610"/>
    </row>
    <row r="368" ht="11.25" customHeight="1">
      <c r="A368" s="351"/>
      <c r="B368" s="353"/>
      <c r="C368" s="353"/>
      <c r="D368" s="353"/>
      <c r="E368" s="353"/>
      <c r="F368" s="353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610"/>
      <c r="V368" s="610"/>
      <c r="W368" s="610"/>
      <c r="X368" s="610"/>
      <c r="Y368" s="610"/>
      <c r="Z368" s="610"/>
      <c r="AA368" s="610"/>
      <c r="AB368" s="610"/>
      <c r="AC368" s="610"/>
    </row>
    <row r="369" ht="11.25" customHeight="1">
      <c r="A369" s="351"/>
      <c r="B369" s="353"/>
      <c r="C369" s="353"/>
      <c r="D369" s="353"/>
      <c r="E369" s="353"/>
      <c r="F369" s="353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610"/>
      <c r="V369" s="610"/>
      <c r="W369" s="610"/>
      <c r="X369" s="610"/>
      <c r="Y369" s="610"/>
      <c r="Z369" s="610"/>
      <c r="AA369" s="610"/>
      <c r="AB369" s="610"/>
      <c r="AC369" s="610"/>
    </row>
    <row r="370" ht="11.25" customHeight="1">
      <c r="A370" s="351"/>
      <c r="B370" s="353"/>
      <c r="C370" s="353"/>
      <c r="D370" s="353"/>
      <c r="E370" s="353"/>
      <c r="F370" s="353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610"/>
      <c r="V370" s="610"/>
      <c r="W370" s="610"/>
      <c r="X370" s="610"/>
      <c r="Y370" s="610"/>
      <c r="Z370" s="610"/>
      <c r="AA370" s="610"/>
      <c r="AB370" s="610"/>
      <c r="AC370" s="610"/>
    </row>
    <row r="371" ht="11.25" customHeight="1">
      <c r="A371" s="351"/>
      <c r="B371" s="353"/>
      <c r="C371" s="353"/>
      <c r="D371" s="353"/>
      <c r="E371" s="353"/>
      <c r="F371" s="353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610"/>
      <c r="V371" s="610"/>
      <c r="W371" s="610"/>
      <c r="X371" s="610"/>
      <c r="Y371" s="610"/>
      <c r="Z371" s="610"/>
      <c r="AA371" s="610"/>
      <c r="AB371" s="610"/>
      <c r="AC371" s="610"/>
    </row>
    <row r="372" ht="11.25" customHeight="1">
      <c r="A372" s="351"/>
      <c r="B372" s="353"/>
      <c r="C372" s="353"/>
      <c r="D372" s="353"/>
      <c r="E372" s="353"/>
      <c r="F372" s="353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610"/>
      <c r="V372" s="610"/>
      <c r="W372" s="610"/>
      <c r="X372" s="610"/>
      <c r="Y372" s="610"/>
      <c r="Z372" s="610"/>
      <c r="AA372" s="610"/>
      <c r="AB372" s="610"/>
      <c r="AC372" s="610"/>
    </row>
    <row r="373" ht="11.25" customHeight="1">
      <c r="A373" s="351"/>
      <c r="B373" s="353"/>
      <c r="C373" s="353"/>
      <c r="D373" s="353"/>
      <c r="E373" s="353"/>
      <c r="F373" s="353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610"/>
      <c r="V373" s="610"/>
      <c r="W373" s="610"/>
      <c r="X373" s="610"/>
      <c r="Y373" s="610"/>
      <c r="Z373" s="610"/>
      <c r="AA373" s="610"/>
      <c r="AB373" s="610"/>
      <c r="AC373" s="610"/>
    </row>
    <row r="374" ht="11.25" customHeight="1">
      <c r="A374" s="351"/>
      <c r="B374" s="353"/>
      <c r="C374" s="353"/>
      <c r="D374" s="353"/>
      <c r="E374" s="353"/>
      <c r="F374" s="353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610"/>
      <c r="V374" s="610"/>
      <c r="W374" s="610"/>
      <c r="X374" s="610"/>
      <c r="Y374" s="610"/>
      <c r="Z374" s="610"/>
      <c r="AA374" s="610"/>
      <c r="AB374" s="610"/>
      <c r="AC374" s="610"/>
    </row>
    <row r="375" ht="11.25" customHeight="1">
      <c r="A375" s="351"/>
      <c r="B375" s="353"/>
      <c r="C375" s="353"/>
      <c r="D375" s="353"/>
      <c r="E375" s="353"/>
      <c r="F375" s="353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610"/>
      <c r="V375" s="610"/>
      <c r="W375" s="610"/>
      <c r="X375" s="610"/>
      <c r="Y375" s="610"/>
      <c r="Z375" s="610"/>
      <c r="AA375" s="610"/>
      <c r="AB375" s="610"/>
      <c r="AC375" s="610"/>
    </row>
    <row r="376" ht="11.25" customHeight="1">
      <c r="A376" s="351"/>
      <c r="B376" s="353"/>
      <c r="C376" s="353"/>
      <c r="D376" s="353"/>
      <c r="E376" s="353"/>
      <c r="F376" s="353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610"/>
      <c r="V376" s="610"/>
      <c r="W376" s="610"/>
      <c r="X376" s="610"/>
      <c r="Y376" s="610"/>
      <c r="Z376" s="610"/>
      <c r="AA376" s="610"/>
      <c r="AB376" s="610"/>
      <c r="AC376" s="610"/>
    </row>
    <row r="377" ht="11.25" customHeight="1">
      <c r="A377" s="351"/>
      <c r="B377" s="353"/>
      <c r="C377" s="353"/>
      <c r="D377" s="353"/>
      <c r="E377" s="353"/>
      <c r="F377" s="353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610"/>
      <c r="V377" s="610"/>
      <c r="W377" s="610"/>
      <c r="X377" s="610"/>
      <c r="Y377" s="610"/>
      <c r="Z377" s="610"/>
      <c r="AA377" s="610"/>
      <c r="AB377" s="610"/>
      <c r="AC377" s="610"/>
    </row>
    <row r="378" ht="11.25" customHeight="1">
      <c r="A378" s="351"/>
      <c r="B378" s="353"/>
      <c r="C378" s="353"/>
      <c r="D378" s="353"/>
      <c r="E378" s="353"/>
      <c r="F378" s="353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610"/>
      <c r="V378" s="610"/>
      <c r="W378" s="610"/>
      <c r="X378" s="610"/>
      <c r="Y378" s="610"/>
      <c r="Z378" s="610"/>
      <c r="AA378" s="610"/>
      <c r="AB378" s="610"/>
      <c r="AC378" s="610"/>
    </row>
    <row r="379" ht="11.25" customHeight="1">
      <c r="A379" s="351"/>
      <c r="B379" s="353"/>
      <c r="C379" s="353"/>
      <c r="D379" s="353"/>
      <c r="E379" s="353"/>
      <c r="F379" s="353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610"/>
      <c r="V379" s="610"/>
      <c r="W379" s="610"/>
      <c r="X379" s="610"/>
      <c r="Y379" s="610"/>
      <c r="Z379" s="610"/>
      <c r="AA379" s="610"/>
      <c r="AB379" s="610"/>
      <c r="AC379" s="610"/>
    </row>
    <row r="380" ht="11.25" customHeight="1">
      <c r="A380" s="351"/>
      <c r="B380" s="353"/>
      <c r="C380" s="353"/>
      <c r="D380" s="353"/>
      <c r="E380" s="353"/>
      <c r="F380" s="353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610"/>
      <c r="V380" s="610"/>
      <c r="W380" s="610"/>
      <c r="X380" s="610"/>
      <c r="Y380" s="610"/>
      <c r="Z380" s="610"/>
      <c r="AA380" s="610"/>
      <c r="AB380" s="610"/>
      <c r="AC380" s="610"/>
    </row>
    <row r="381" ht="11.25" customHeight="1">
      <c r="A381" s="351"/>
      <c r="B381" s="353"/>
      <c r="C381" s="353"/>
      <c r="D381" s="353"/>
      <c r="E381" s="353"/>
      <c r="F381" s="353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610"/>
      <c r="V381" s="610"/>
      <c r="W381" s="610"/>
      <c r="X381" s="610"/>
      <c r="Y381" s="610"/>
      <c r="Z381" s="610"/>
      <c r="AA381" s="610"/>
      <c r="AB381" s="610"/>
      <c r="AC381" s="610"/>
    </row>
    <row r="382" ht="11.25" customHeight="1">
      <c r="A382" s="351"/>
      <c r="B382" s="353"/>
      <c r="C382" s="353"/>
      <c r="D382" s="353"/>
      <c r="E382" s="353"/>
      <c r="F382" s="353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610"/>
      <c r="V382" s="610"/>
      <c r="W382" s="610"/>
      <c r="X382" s="610"/>
      <c r="Y382" s="610"/>
      <c r="Z382" s="610"/>
      <c r="AA382" s="610"/>
      <c r="AB382" s="610"/>
      <c r="AC382" s="610"/>
    </row>
    <row r="383" ht="11.25" customHeight="1">
      <c r="A383" s="351"/>
      <c r="B383" s="353"/>
      <c r="C383" s="353"/>
      <c r="D383" s="353"/>
      <c r="E383" s="353"/>
      <c r="F383" s="353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610"/>
      <c r="V383" s="610"/>
      <c r="W383" s="610"/>
      <c r="X383" s="610"/>
      <c r="Y383" s="610"/>
      <c r="Z383" s="610"/>
      <c r="AA383" s="610"/>
      <c r="AB383" s="610"/>
      <c r="AC383" s="610"/>
    </row>
    <row r="384" ht="11.25" customHeight="1">
      <c r="A384" s="351"/>
      <c r="B384" s="353"/>
      <c r="C384" s="353"/>
      <c r="D384" s="353"/>
      <c r="E384" s="353"/>
      <c r="F384" s="353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610"/>
      <c r="V384" s="610"/>
      <c r="W384" s="610"/>
      <c r="X384" s="610"/>
      <c r="Y384" s="610"/>
      <c r="Z384" s="610"/>
      <c r="AA384" s="610"/>
      <c r="AB384" s="610"/>
      <c r="AC384" s="610"/>
    </row>
    <row r="385" ht="11.25" customHeight="1">
      <c r="A385" s="351"/>
      <c r="B385" s="353"/>
      <c r="C385" s="353"/>
      <c r="D385" s="353"/>
      <c r="E385" s="353"/>
      <c r="F385" s="353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610"/>
      <c r="V385" s="610"/>
      <c r="W385" s="610"/>
      <c r="X385" s="610"/>
      <c r="Y385" s="610"/>
      <c r="Z385" s="610"/>
      <c r="AA385" s="610"/>
      <c r="AB385" s="610"/>
      <c r="AC385" s="610"/>
    </row>
    <row r="386" ht="11.25" customHeight="1">
      <c r="A386" s="351"/>
      <c r="B386" s="353"/>
      <c r="C386" s="353"/>
      <c r="D386" s="353"/>
      <c r="E386" s="353"/>
      <c r="F386" s="353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610"/>
      <c r="V386" s="610"/>
      <c r="W386" s="610"/>
      <c r="X386" s="610"/>
      <c r="Y386" s="610"/>
      <c r="Z386" s="610"/>
      <c r="AA386" s="610"/>
      <c r="AB386" s="610"/>
      <c r="AC386" s="610"/>
    </row>
    <row r="387" ht="11.25" customHeight="1">
      <c r="A387" s="351"/>
      <c r="B387" s="353"/>
      <c r="C387" s="353"/>
      <c r="D387" s="353"/>
      <c r="E387" s="353"/>
      <c r="F387" s="353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610"/>
      <c r="V387" s="610"/>
      <c r="W387" s="610"/>
      <c r="X387" s="610"/>
      <c r="Y387" s="610"/>
      <c r="Z387" s="610"/>
      <c r="AA387" s="610"/>
      <c r="AB387" s="610"/>
      <c r="AC387" s="610"/>
    </row>
    <row r="388" ht="11.25" customHeight="1">
      <c r="A388" s="351"/>
      <c r="B388" s="353"/>
      <c r="C388" s="353"/>
      <c r="D388" s="353"/>
      <c r="E388" s="353"/>
      <c r="F388" s="353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610"/>
      <c r="V388" s="610"/>
      <c r="W388" s="610"/>
      <c r="X388" s="610"/>
      <c r="Y388" s="610"/>
      <c r="Z388" s="610"/>
      <c r="AA388" s="610"/>
      <c r="AB388" s="610"/>
      <c r="AC388" s="610"/>
    </row>
    <row r="389" ht="11.25" customHeight="1">
      <c r="A389" s="351"/>
      <c r="B389" s="353"/>
      <c r="C389" s="353"/>
      <c r="D389" s="353"/>
      <c r="E389" s="353"/>
      <c r="F389" s="353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610"/>
      <c r="V389" s="610"/>
      <c r="W389" s="610"/>
      <c r="X389" s="610"/>
      <c r="Y389" s="610"/>
      <c r="Z389" s="610"/>
      <c r="AA389" s="610"/>
      <c r="AB389" s="610"/>
      <c r="AC389" s="610"/>
    </row>
    <row r="390" ht="11.25" customHeight="1">
      <c r="A390" s="351"/>
      <c r="B390" s="353"/>
      <c r="C390" s="353"/>
      <c r="D390" s="353"/>
      <c r="E390" s="353"/>
      <c r="F390" s="353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610"/>
      <c r="V390" s="610"/>
      <c r="W390" s="610"/>
      <c r="X390" s="610"/>
      <c r="Y390" s="610"/>
      <c r="Z390" s="610"/>
      <c r="AA390" s="610"/>
      <c r="AB390" s="610"/>
      <c r="AC390" s="610"/>
    </row>
    <row r="391" ht="11.25" customHeight="1">
      <c r="A391" s="351"/>
      <c r="B391" s="353"/>
      <c r="C391" s="353"/>
      <c r="D391" s="353"/>
      <c r="E391" s="353"/>
      <c r="F391" s="353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610"/>
      <c r="V391" s="610"/>
      <c r="W391" s="610"/>
      <c r="X391" s="610"/>
      <c r="Y391" s="610"/>
      <c r="Z391" s="610"/>
      <c r="AA391" s="610"/>
      <c r="AB391" s="610"/>
      <c r="AC391" s="610"/>
    </row>
    <row r="392" ht="11.25" customHeight="1">
      <c r="A392" s="351"/>
      <c r="B392" s="353"/>
      <c r="C392" s="353"/>
      <c r="D392" s="353"/>
      <c r="E392" s="353"/>
      <c r="F392" s="353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610"/>
      <c r="V392" s="610"/>
      <c r="W392" s="610"/>
      <c r="X392" s="610"/>
      <c r="Y392" s="610"/>
      <c r="Z392" s="610"/>
      <c r="AA392" s="610"/>
      <c r="AB392" s="610"/>
      <c r="AC392" s="610"/>
    </row>
    <row r="393" ht="11.25" customHeight="1">
      <c r="A393" s="351"/>
      <c r="B393" s="353"/>
      <c r="C393" s="353"/>
      <c r="D393" s="353"/>
      <c r="E393" s="353"/>
      <c r="F393" s="353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610"/>
      <c r="V393" s="610"/>
      <c r="W393" s="610"/>
      <c r="X393" s="610"/>
      <c r="Y393" s="610"/>
      <c r="Z393" s="610"/>
      <c r="AA393" s="610"/>
      <c r="AB393" s="610"/>
      <c r="AC393" s="610"/>
    </row>
    <row r="394" ht="11.25" customHeight="1">
      <c r="A394" s="351"/>
      <c r="B394" s="353"/>
      <c r="C394" s="353"/>
      <c r="D394" s="353"/>
      <c r="E394" s="353"/>
      <c r="F394" s="353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610"/>
      <c r="V394" s="610"/>
      <c r="W394" s="610"/>
      <c r="X394" s="610"/>
      <c r="Y394" s="610"/>
      <c r="Z394" s="610"/>
      <c r="AA394" s="610"/>
      <c r="AB394" s="610"/>
      <c r="AC394" s="610"/>
    </row>
    <row r="395" ht="11.25" customHeight="1">
      <c r="A395" s="351"/>
      <c r="B395" s="353"/>
      <c r="C395" s="353"/>
      <c r="D395" s="353"/>
      <c r="E395" s="353"/>
      <c r="F395" s="353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610"/>
      <c r="V395" s="610"/>
      <c r="W395" s="610"/>
      <c r="X395" s="610"/>
      <c r="Y395" s="610"/>
      <c r="Z395" s="610"/>
      <c r="AA395" s="610"/>
      <c r="AB395" s="610"/>
      <c r="AC395" s="610"/>
    </row>
    <row r="396" ht="11.25" customHeight="1">
      <c r="A396" s="351"/>
      <c r="B396" s="353"/>
      <c r="C396" s="353"/>
      <c r="D396" s="353"/>
      <c r="E396" s="353"/>
      <c r="F396" s="353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610"/>
      <c r="V396" s="610"/>
      <c r="W396" s="610"/>
      <c r="X396" s="610"/>
      <c r="Y396" s="610"/>
      <c r="Z396" s="610"/>
      <c r="AA396" s="610"/>
      <c r="AB396" s="610"/>
      <c r="AC396" s="610"/>
    </row>
    <row r="397" ht="11.25" customHeight="1">
      <c r="A397" s="351"/>
      <c r="B397" s="353"/>
      <c r="C397" s="353"/>
      <c r="D397" s="353"/>
      <c r="E397" s="353"/>
      <c r="F397" s="353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610"/>
      <c r="V397" s="610"/>
      <c r="W397" s="610"/>
      <c r="X397" s="610"/>
      <c r="Y397" s="610"/>
      <c r="Z397" s="610"/>
      <c r="AA397" s="610"/>
      <c r="AB397" s="610"/>
      <c r="AC397" s="610"/>
    </row>
    <row r="398" ht="11.25" customHeight="1">
      <c r="A398" s="351"/>
      <c r="B398" s="353"/>
      <c r="C398" s="353"/>
      <c r="D398" s="353"/>
      <c r="E398" s="353"/>
      <c r="F398" s="353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610"/>
      <c r="V398" s="610"/>
      <c r="W398" s="610"/>
      <c r="X398" s="610"/>
      <c r="Y398" s="610"/>
      <c r="Z398" s="610"/>
      <c r="AA398" s="610"/>
      <c r="AB398" s="610"/>
      <c r="AC398" s="610"/>
    </row>
    <row r="399" ht="11.25" customHeight="1">
      <c r="A399" s="351"/>
      <c r="B399" s="353"/>
      <c r="C399" s="353"/>
      <c r="D399" s="353"/>
      <c r="E399" s="353"/>
      <c r="F399" s="353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610"/>
      <c r="V399" s="610"/>
      <c r="W399" s="610"/>
      <c r="X399" s="610"/>
      <c r="Y399" s="610"/>
      <c r="Z399" s="610"/>
      <c r="AA399" s="610"/>
      <c r="AB399" s="610"/>
      <c r="AC399" s="610"/>
    </row>
    <row r="400" ht="11.25" customHeight="1">
      <c r="A400" s="351"/>
      <c r="B400" s="353"/>
      <c r="C400" s="353"/>
      <c r="D400" s="353"/>
      <c r="E400" s="353"/>
      <c r="F400" s="353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610"/>
      <c r="V400" s="610"/>
      <c r="W400" s="610"/>
      <c r="X400" s="610"/>
      <c r="Y400" s="610"/>
      <c r="Z400" s="610"/>
      <c r="AA400" s="610"/>
      <c r="AB400" s="610"/>
      <c r="AC400" s="610"/>
    </row>
    <row r="401" ht="11.25" customHeight="1">
      <c r="A401" s="351"/>
      <c r="B401" s="353"/>
      <c r="C401" s="353"/>
      <c r="D401" s="353"/>
      <c r="E401" s="353"/>
      <c r="F401" s="353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610"/>
      <c r="V401" s="610"/>
      <c r="W401" s="610"/>
      <c r="X401" s="610"/>
      <c r="Y401" s="610"/>
      <c r="Z401" s="610"/>
      <c r="AA401" s="610"/>
      <c r="AB401" s="610"/>
      <c r="AC401" s="610"/>
    </row>
    <row r="402" ht="11.25" customHeight="1">
      <c r="A402" s="351"/>
      <c r="B402" s="353"/>
      <c r="C402" s="353"/>
      <c r="D402" s="353"/>
      <c r="E402" s="353"/>
      <c r="F402" s="353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610"/>
      <c r="V402" s="610"/>
      <c r="W402" s="610"/>
      <c r="X402" s="610"/>
      <c r="Y402" s="610"/>
      <c r="Z402" s="610"/>
      <c r="AA402" s="610"/>
      <c r="AB402" s="610"/>
      <c r="AC402" s="610"/>
    </row>
    <row r="403" ht="11.25" customHeight="1">
      <c r="A403" s="351"/>
      <c r="B403" s="353"/>
      <c r="C403" s="353"/>
      <c r="D403" s="353"/>
      <c r="E403" s="353"/>
      <c r="F403" s="353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610"/>
      <c r="V403" s="610"/>
      <c r="W403" s="610"/>
      <c r="X403" s="610"/>
      <c r="Y403" s="610"/>
      <c r="Z403" s="610"/>
      <c r="AA403" s="610"/>
      <c r="AB403" s="610"/>
      <c r="AC403" s="610"/>
    </row>
    <row r="404" ht="11.25" customHeight="1">
      <c r="A404" s="351"/>
      <c r="B404" s="353"/>
      <c r="C404" s="353"/>
      <c r="D404" s="353"/>
      <c r="E404" s="353"/>
      <c r="F404" s="353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610"/>
      <c r="V404" s="610"/>
      <c r="W404" s="610"/>
      <c r="X404" s="610"/>
      <c r="Y404" s="610"/>
      <c r="Z404" s="610"/>
      <c r="AA404" s="610"/>
      <c r="AB404" s="610"/>
      <c r="AC404" s="610"/>
    </row>
    <row r="405" ht="11.25" customHeight="1">
      <c r="A405" s="351"/>
      <c r="B405" s="353"/>
      <c r="C405" s="353"/>
      <c r="D405" s="353"/>
      <c r="E405" s="353"/>
      <c r="F405" s="353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610"/>
      <c r="V405" s="610"/>
      <c r="W405" s="610"/>
      <c r="X405" s="610"/>
      <c r="Y405" s="610"/>
      <c r="Z405" s="610"/>
      <c r="AA405" s="610"/>
      <c r="AB405" s="610"/>
      <c r="AC405" s="610"/>
    </row>
    <row r="406" ht="11.25" customHeight="1">
      <c r="A406" s="351"/>
      <c r="B406" s="353"/>
      <c r="C406" s="353"/>
      <c r="D406" s="353"/>
      <c r="E406" s="353"/>
      <c r="F406" s="353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610"/>
      <c r="V406" s="610"/>
      <c r="W406" s="610"/>
      <c r="X406" s="610"/>
      <c r="Y406" s="610"/>
      <c r="Z406" s="610"/>
      <c r="AA406" s="610"/>
      <c r="AB406" s="610"/>
      <c r="AC406" s="610"/>
    </row>
    <row r="407" ht="11.25" customHeight="1">
      <c r="A407" s="351"/>
      <c r="B407" s="353"/>
      <c r="C407" s="353"/>
      <c r="D407" s="353"/>
      <c r="E407" s="353"/>
      <c r="F407" s="353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610"/>
      <c r="V407" s="610"/>
      <c r="W407" s="610"/>
      <c r="X407" s="610"/>
      <c r="Y407" s="610"/>
      <c r="Z407" s="610"/>
      <c r="AA407" s="610"/>
      <c r="AB407" s="610"/>
      <c r="AC407" s="610"/>
    </row>
    <row r="408" ht="11.25" customHeight="1">
      <c r="A408" s="351"/>
      <c r="B408" s="353"/>
      <c r="C408" s="353"/>
      <c r="D408" s="353"/>
      <c r="E408" s="353"/>
      <c r="F408" s="353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610"/>
      <c r="V408" s="610"/>
      <c r="W408" s="610"/>
      <c r="X408" s="610"/>
      <c r="Y408" s="610"/>
      <c r="Z408" s="610"/>
      <c r="AA408" s="610"/>
      <c r="AB408" s="610"/>
      <c r="AC408" s="610"/>
    </row>
    <row r="409" ht="11.25" customHeight="1">
      <c r="A409" s="351"/>
      <c r="B409" s="353"/>
      <c r="C409" s="353"/>
      <c r="D409" s="353"/>
      <c r="E409" s="353"/>
      <c r="F409" s="353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610"/>
      <c r="V409" s="610"/>
      <c r="W409" s="610"/>
      <c r="X409" s="610"/>
      <c r="Y409" s="610"/>
      <c r="Z409" s="610"/>
      <c r="AA409" s="610"/>
      <c r="AB409" s="610"/>
      <c r="AC409" s="610"/>
    </row>
    <row r="410" ht="11.25" customHeight="1">
      <c r="A410" s="351"/>
      <c r="B410" s="353"/>
      <c r="C410" s="353"/>
      <c r="D410" s="353"/>
      <c r="E410" s="353"/>
      <c r="F410" s="353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610"/>
      <c r="V410" s="610"/>
      <c r="W410" s="610"/>
      <c r="X410" s="610"/>
      <c r="Y410" s="610"/>
      <c r="Z410" s="610"/>
      <c r="AA410" s="610"/>
      <c r="AB410" s="610"/>
      <c r="AC410" s="610"/>
    </row>
    <row r="411" ht="11.25" customHeight="1">
      <c r="A411" s="351"/>
      <c r="B411" s="353"/>
      <c r="C411" s="353"/>
      <c r="D411" s="353"/>
      <c r="E411" s="353"/>
      <c r="F411" s="353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610"/>
      <c r="V411" s="610"/>
      <c r="W411" s="610"/>
      <c r="X411" s="610"/>
      <c r="Y411" s="610"/>
      <c r="Z411" s="610"/>
      <c r="AA411" s="610"/>
      <c r="AB411" s="610"/>
      <c r="AC411" s="610"/>
    </row>
    <row r="412" ht="11.25" customHeight="1">
      <c r="A412" s="351"/>
      <c r="B412" s="353"/>
      <c r="C412" s="353"/>
      <c r="D412" s="353"/>
      <c r="E412" s="353"/>
      <c r="F412" s="353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610"/>
      <c r="V412" s="610"/>
      <c r="W412" s="610"/>
      <c r="X412" s="610"/>
      <c r="Y412" s="610"/>
      <c r="Z412" s="610"/>
      <c r="AA412" s="610"/>
      <c r="AB412" s="610"/>
      <c r="AC412" s="610"/>
    </row>
    <row r="413" ht="11.25" customHeight="1">
      <c r="A413" s="351"/>
      <c r="B413" s="353"/>
      <c r="C413" s="353"/>
      <c r="D413" s="353"/>
      <c r="E413" s="353"/>
      <c r="F413" s="353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610"/>
      <c r="V413" s="610"/>
      <c r="W413" s="610"/>
      <c r="X413" s="610"/>
      <c r="Y413" s="610"/>
      <c r="Z413" s="610"/>
      <c r="AA413" s="610"/>
      <c r="AB413" s="610"/>
      <c r="AC413" s="610"/>
    </row>
    <row r="414" ht="11.25" customHeight="1">
      <c r="A414" s="351"/>
      <c r="B414" s="353"/>
      <c r="C414" s="353"/>
      <c r="D414" s="353"/>
      <c r="E414" s="353"/>
      <c r="F414" s="353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610"/>
      <c r="V414" s="610"/>
      <c r="W414" s="610"/>
      <c r="X414" s="610"/>
      <c r="Y414" s="610"/>
      <c r="Z414" s="610"/>
      <c r="AA414" s="610"/>
      <c r="AB414" s="610"/>
      <c r="AC414" s="610"/>
    </row>
    <row r="415" ht="11.25" customHeight="1">
      <c r="A415" s="351"/>
      <c r="B415" s="353"/>
      <c r="C415" s="353"/>
      <c r="D415" s="353"/>
      <c r="E415" s="353"/>
      <c r="F415" s="353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610"/>
      <c r="V415" s="610"/>
      <c r="W415" s="610"/>
      <c r="X415" s="610"/>
      <c r="Y415" s="610"/>
      <c r="Z415" s="610"/>
      <c r="AA415" s="610"/>
      <c r="AB415" s="610"/>
      <c r="AC415" s="610"/>
    </row>
    <row r="416" ht="11.25" customHeight="1">
      <c r="A416" s="351"/>
      <c r="B416" s="353"/>
      <c r="C416" s="353"/>
      <c r="D416" s="353"/>
      <c r="E416" s="353"/>
      <c r="F416" s="353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610"/>
      <c r="V416" s="610"/>
      <c r="W416" s="610"/>
      <c r="X416" s="610"/>
      <c r="Y416" s="610"/>
      <c r="Z416" s="610"/>
      <c r="AA416" s="610"/>
      <c r="AB416" s="610"/>
      <c r="AC416" s="610"/>
    </row>
    <row r="417" ht="11.25" customHeight="1">
      <c r="A417" s="351"/>
      <c r="B417" s="353"/>
      <c r="C417" s="353"/>
      <c r="D417" s="353"/>
      <c r="E417" s="353"/>
      <c r="F417" s="353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610"/>
      <c r="V417" s="610"/>
      <c r="W417" s="610"/>
      <c r="X417" s="610"/>
      <c r="Y417" s="610"/>
      <c r="Z417" s="610"/>
      <c r="AA417" s="610"/>
      <c r="AB417" s="610"/>
      <c r="AC417" s="610"/>
    </row>
    <row r="418" ht="11.25" customHeight="1">
      <c r="A418" s="351"/>
      <c r="B418" s="353"/>
      <c r="C418" s="353"/>
      <c r="D418" s="353"/>
      <c r="E418" s="353"/>
      <c r="F418" s="353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610"/>
      <c r="V418" s="610"/>
      <c r="W418" s="610"/>
      <c r="X418" s="610"/>
      <c r="Y418" s="610"/>
      <c r="Z418" s="610"/>
      <c r="AA418" s="610"/>
      <c r="AB418" s="610"/>
      <c r="AC418" s="610"/>
    </row>
    <row r="419" ht="11.25" customHeight="1">
      <c r="A419" s="351"/>
      <c r="B419" s="353"/>
      <c r="C419" s="353"/>
      <c r="D419" s="353"/>
      <c r="E419" s="353"/>
      <c r="F419" s="353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610"/>
      <c r="V419" s="610"/>
      <c r="W419" s="610"/>
      <c r="X419" s="610"/>
      <c r="Y419" s="610"/>
      <c r="Z419" s="610"/>
      <c r="AA419" s="610"/>
      <c r="AB419" s="610"/>
      <c r="AC419" s="610"/>
    </row>
    <row r="420" ht="11.25" customHeight="1">
      <c r="A420" s="351"/>
      <c r="B420" s="353"/>
      <c r="C420" s="353"/>
      <c r="D420" s="353"/>
      <c r="E420" s="353"/>
      <c r="F420" s="353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610"/>
      <c r="V420" s="610"/>
      <c r="W420" s="610"/>
      <c r="X420" s="610"/>
      <c r="Y420" s="610"/>
      <c r="Z420" s="610"/>
      <c r="AA420" s="610"/>
      <c r="AB420" s="610"/>
      <c r="AC420" s="610"/>
    </row>
    <row r="421" ht="11.25" customHeight="1">
      <c r="A421" s="351"/>
      <c r="B421" s="353"/>
      <c r="C421" s="353"/>
      <c r="D421" s="353"/>
      <c r="E421" s="353"/>
      <c r="F421" s="353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610"/>
      <c r="V421" s="610"/>
      <c r="W421" s="610"/>
      <c r="X421" s="610"/>
      <c r="Y421" s="610"/>
      <c r="Z421" s="610"/>
      <c r="AA421" s="610"/>
      <c r="AB421" s="610"/>
      <c r="AC421" s="610"/>
    </row>
    <row r="422" ht="11.25" customHeight="1">
      <c r="A422" s="351"/>
      <c r="B422" s="353"/>
      <c r="C422" s="353"/>
      <c r="D422" s="353"/>
      <c r="E422" s="353"/>
      <c r="F422" s="353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610"/>
      <c r="V422" s="610"/>
      <c r="W422" s="610"/>
      <c r="X422" s="610"/>
      <c r="Y422" s="610"/>
      <c r="Z422" s="610"/>
      <c r="AA422" s="610"/>
      <c r="AB422" s="610"/>
      <c r="AC422" s="610"/>
    </row>
    <row r="423" ht="11.25" customHeight="1">
      <c r="A423" s="351"/>
      <c r="B423" s="353"/>
      <c r="C423" s="353"/>
      <c r="D423" s="353"/>
      <c r="E423" s="353"/>
      <c r="F423" s="353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610"/>
      <c r="V423" s="610"/>
      <c r="W423" s="610"/>
      <c r="X423" s="610"/>
      <c r="Y423" s="610"/>
      <c r="Z423" s="610"/>
      <c r="AA423" s="610"/>
      <c r="AB423" s="610"/>
      <c r="AC423" s="610"/>
    </row>
    <row r="424" ht="11.25" customHeight="1">
      <c r="A424" s="351"/>
      <c r="B424" s="353"/>
      <c r="C424" s="353"/>
      <c r="D424" s="353"/>
      <c r="E424" s="353"/>
      <c r="F424" s="353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610"/>
      <c r="V424" s="610"/>
      <c r="W424" s="610"/>
      <c r="X424" s="610"/>
      <c r="Y424" s="610"/>
      <c r="Z424" s="610"/>
      <c r="AA424" s="610"/>
      <c r="AB424" s="610"/>
      <c r="AC424" s="610"/>
    </row>
    <row r="425" ht="11.25" customHeight="1">
      <c r="A425" s="351"/>
      <c r="B425" s="353"/>
      <c r="C425" s="353"/>
      <c r="D425" s="353"/>
      <c r="E425" s="353"/>
      <c r="F425" s="353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610"/>
      <c r="V425" s="610"/>
      <c r="W425" s="610"/>
      <c r="X425" s="610"/>
      <c r="Y425" s="610"/>
      <c r="Z425" s="610"/>
      <c r="AA425" s="610"/>
      <c r="AB425" s="610"/>
      <c r="AC425" s="610"/>
    </row>
    <row r="426" ht="11.25" customHeight="1">
      <c r="A426" s="351"/>
      <c r="B426" s="353"/>
      <c r="C426" s="353"/>
      <c r="D426" s="353"/>
      <c r="E426" s="353"/>
      <c r="F426" s="353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610"/>
      <c r="V426" s="610"/>
      <c r="W426" s="610"/>
      <c r="X426" s="610"/>
      <c r="Y426" s="610"/>
      <c r="Z426" s="610"/>
      <c r="AA426" s="610"/>
      <c r="AB426" s="610"/>
      <c r="AC426" s="610"/>
    </row>
    <row r="427" ht="11.25" customHeight="1">
      <c r="A427" s="351"/>
      <c r="B427" s="353"/>
      <c r="C427" s="353"/>
      <c r="D427" s="353"/>
      <c r="E427" s="353"/>
      <c r="F427" s="353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610"/>
      <c r="V427" s="610"/>
      <c r="W427" s="610"/>
      <c r="X427" s="610"/>
      <c r="Y427" s="610"/>
      <c r="Z427" s="610"/>
      <c r="AA427" s="610"/>
      <c r="AB427" s="610"/>
      <c r="AC427" s="610"/>
    </row>
    <row r="428" ht="11.25" customHeight="1">
      <c r="A428" s="351"/>
      <c r="B428" s="353"/>
      <c r="C428" s="353"/>
      <c r="D428" s="353"/>
      <c r="E428" s="353"/>
      <c r="F428" s="353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610"/>
      <c r="V428" s="610"/>
      <c r="W428" s="610"/>
      <c r="X428" s="610"/>
      <c r="Y428" s="610"/>
      <c r="Z428" s="610"/>
      <c r="AA428" s="610"/>
      <c r="AB428" s="610"/>
      <c r="AC428" s="610"/>
    </row>
    <row r="429" ht="11.25" customHeight="1">
      <c r="A429" s="351"/>
      <c r="B429" s="353"/>
      <c r="C429" s="353"/>
      <c r="D429" s="353"/>
      <c r="E429" s="353"/>
      <c r="F429" s="353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610"/>
      <c r="V429" s="610"/>
      <c r="W429" s="610"/>
      <c r="X429" s="610"/>
      <c r="Y429" s="610"/>
      <c r="Z429" s="610"/>
      <c r="AA429" s="610"/>
      <c r="AB429" s="610"/>
      <c r="AC429" s="610"/>
    </row>
    <row r="430" ht="11.25" customHeight="1">
      <c r="A430" s="351"/>
      <c r="B430" s="353"/>
      <c r="C430" s="353"/>
      <c r="D430" s="353"/>
      <c r="E430" s="353"/>
      <c r="F430" s="353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610"/>
      <c r="V430" s="610"/>
      <c r="W430" s="610"/>
      <c r="X430" s="610"/>
      <c r="Y430" s="610"/>
      <c r="Z430" s="610"/>
      <c r="AA430" s="610"/>
      <c r="AB430" s="610"/>
      <c r="AC430" s="610"/>
    </row>
    <row r="431" ht="11.25" customHeight="1">
      <c r="A431" s="351"/>
      <c r="B431" s="353"/>
      <c r="C431" s="353"/>
      <c r="D431" s="353"/>
      <c r="E431" s="353"/>
      <c r="F431" s="353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610"/>
      <c r="V431" s="610"/>
      <c r="W431" s="610"/>
      <c r="X431" s="610"/>
      <c r="Y431" s="610"/>
      <c r="Z431" s="610"/>
      <c r="AA431" s="610"/>
      <c r="AB431" s="610"/>
      <c r="AC431" s="610"/>
    </row>
    <row r="432" ht="11.25" customHeight="1">
      <c r="A432" s="351"/>
      <c r="B432" s="353"/>
      <c r="C432" s="353"/>
      <c r="D432" s="353"/>
      <c r="E432" s="353"/>
      <c r="F432" s="353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610"/>
      <c r="V432" s="610"/>
      <c r="W432" s="610"/>
      <c r="X432" s="610"/>
      <c r="Y432" s="610"/>
      <c r="Z432" s="610"/>
      <c r="AA432" s="610"/>
      <c r="AB432" s="610"/>
      <c r="AC432" s="610"/>
    </row>
    <row r="433" ht="11.25" customHeight="1">
      <c r="A433" s="351"/>
      <c r="B433" s="353"/>
      <c r="C433" s="353"/>
      <c r="D433" s="353"/>
      <c r="E433" s="353"/>
      <c r="F433" s="353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610"/>
      <c r="V433" s="610"/>
      <c r="W433" s="610"/>
      <c r="X433" s="610"/>
      <c r="Y433" s="610"/>
      <c r="Z433" s="610"/>
      <c r="AA433" s="610"/>
      <c r="AB433" s="610"/>
      <c r="AC433" s="610"/>
    </row>
    <row r="434" ht="11.25" customHeight="1">
      <c r="A434" s="351"/>
      <c r="B434" s="353"/>
      <c r="C434" s="353"/>
      <c r="D434" s="353"/>
      <c r="E434" s="353"/>
      <c r="F434" s="353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610"/>
      <c r="V434" s="610"/>
      <c r="W434" s="610"/>
      <c r="X434" s="610"/>
      <c r="Y434" s="610"/>
      <c r="Z434" s="610"/>
      <c r="AA434" s="610"/>
      <c r="AB434" s="610"/>
      <c r="AC434" s="610"/>
    </row>
    <row r="435" ht="11.25" customHeight="1">
      <c r="A435" s="351"/>
      <c r="B435" s="353"/>
      <c r="C435" s="353"/>
      <c r="D435" s="353"/>
      <c r="E435" s="353"/>
      <c r="F435" s="353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610"/>
      <c r="V435" s="610"/>
      <c r="W435" s="610"/>
      <c r="X435" s="610"/>
      <c r="Y435" s="610"/>
      <c r="Z435" s="610"/>
      <c r="AA435" s="610"/>
      <c r="AB435" s="610"/>
      <c r="AC435" s="610"/>
    </row>
    <row r="436" ht="11.25" customHeight="1">
      <c r="A436" s="351"/>
      <c r="B436" s="353"/>
      <c r="C436" s="353"/>
      <c r="D436" s="353"/>
      <c r="E436" s="353"/>
      <c r="F436" s="353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610"/>
      <c r="V436" s="610"/>
      <c r="W436" s="610"/>
      <c r="X436" s="610"/>
      <c r="Y436" s="610"/>
      <c r="Z436" s="610"/>
      <c r="AA436" s="610"/>
      <c r="AB436" s="610"/>
      <c r="AC436" s="610"/>
    </row>
    <row r="437" ht="11.25" customHeight="1">
      <c r="A437" s="351"/>
      <c r="B437" s="353"/>
      <c r="C437" s="353"/>
      <c r="D437" s="353"/>
      <c r="E437" s="353"/>
      <c r="F437" s="353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610"/>
      <c r="V437" s="610"/>
      <c r="W437" s="610"/>
      <c r="X437" s="610"/>
      <c r="Y437" s="610"/>
      <c r="Z437" s="610"/>
      <c r="AA437" s="610"/>
      <c r="AB437" s="610"/>
      <c r="AC437" s="610"/>
    </row>
    <row r="438" ht="11.25" customHeight="1">
      <c r="A438" s="351"/>
      <c r="B438" s="353"/>
      <c r="C438" s="353"/>
      <c r="D438" s="353"/>
      <c r="E438" s="353"/>
      <c r="F438" s="353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610"/>
      <c r="V438" s="610"/>
      <c r="W438" s="610"/>
      <c r="X438" s="610"/>
      <c r="Y438" s="610"/>
      <c r="Z438" s="610"/>
      <c r="AA438" s="610"/>
      <c r="AB438" s="610"/>
      <c r="AC438" s="610"/>
    </row>
    <row r="439" ht="11.25" customHeight="1">
      <c r="A439" s="351"/>
      <c r="B439" s="353"/>
      <c r="C439" s="353"/>
      <c r="D439" s="353"/>
      <c r="E439" s="353"/>
      <c r="F439" s="353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610"/>
      <c r="V439" s="610"/>
      <c r="W439" s="610"/>
      <c r="X439" s="610"/>
      <c r="Y439" s="610"/>
      <c r="Z439" s="610"/>
      <c r="AA439" s="610"/>
      <c r="AB439" s="610"/>
      <c r="AC439" s="610"/>
    </row>
    <row r="440" ht="11.25" customHeight="1">
      <c r="A440" s="351"/>
      <c r="B440" s="353"/>
      <c r="C440" s="353"/>
      <c r="D440" s="353"/>
      <c r="E440" s="353"/>
      <c r="F440" s="353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610"/>
      <c r="V440" s="610"/>
      <c r="W440" s="610"/>
      <c r="X440" s="610"/>
      <c r="Y440" s="610"/>
      <c r="Z440" s="610"/>
      <c r="AA440" s="610"/>
      <c r="AB440" s="610"/>
      <c r="AC440" s="610"/>
    </row>
    <row r="441" ht="11.25" customHeight="1">
      <c r="A441" s="351"/>
      <c r="B441" s="353"/>
      <c r="C441" s="353"/>
      <c r="D441" s="353"/>
      <c r="E441" s="353"/>
      <c r="F441" s="353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610"/>
      <c r="V441" s="610"/>
      <c r="W441" s="610"/>
      <c r="X441" s="610"/>
      <c r="Y441" s="610"/>
      <c r="Z441" s="610"/>
      <c r="AA441" s="610"/>
      <c r="AB441" s="610"/>
      <c r="AC441" s="610"/>
    </row>
    <row r="442" ht="11.25" customHeight="1">
      <c r="A442" s="351"/>
      <c r="B442" s="353"/>
      <c r="C442" s="353"/>
      <c r="D442" s="353"/>
      <c r="E442" s="353"/>
      <c r="F442" s="353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610"/>
      <c r="V442" s="610"/>
      <c r="W442" s="610"/>
      <c r="X442" s="610"/>
      <c r="Y442" s="610"/>
      <c r="Z442" s="610"/>
      <c r="AA442" s="610"/>
      <c r="AB442" s="610"/>
      <c r="AC442" s="610"/>
    </row>
    <row r="443" ht="11.25" customHeight="1">
      <c r="A443" s="351"/>
      <c r="B443" s="353"/>
      <c r="C443" s="353"/>
      <c r="D443" s="353"/>
      <c r="E443" s="353"/>
      <c r="F443" s="353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610"/>
      <c r="V443" s="610"/>
      <c r="W443" s="610"/>
      <c r="X443" s="610"/>
      <c r="Y443" s="610"/>
      <c r="Z443" s="610"/>
      <c r="AA443" s="610"/>
      <c r="AB443" s="610"/>
      <c r="AC443" s="610"/>
    </row>
    <row r="444" ht="11.25" customHeight="1">
      <c r="A444" s="351"/>
      <c r="B444" s="353"/>
      <c r="C444" s="353"/>
      <c r="D444" s="353"/>
      <c r="E444" s="353"/>
      <c r="F444" s="353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610"/>
      <c r="V444" s="610"/>
      <c r="W444" s="610"/>
      <c r="X444" s="610"/>
      <c r="Y444" s="610"/>
      <c r="Z444" s="610"/>
      <c r="AA444" s="610"/>
      <c r="AB444" s="610"/>
      <c r="AC444" s="610"/>
    </row>
    <row r="445" ht="11.25" customHeight="1">
      <c r="A445" s="351"/>
      <c r="B445" s="353"/>
      <c r="C445" s="353"/>
      <c r="D445" s="353"/>
      <c r="E445" s="353"/>
      <c r="F445" s="353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610"/>
      <c r="V445" s="610"/>
      <c r="W445" s="610"/>
      <c r="X445" s="610"/>
      <c r="Y445" s="610"/>
      <c r="Z445" s="610"/>
      <c r="AA445" s="610"/>
      <c r="AB445" s="610"/>
      <c r="AC445" s="610"/>
    </row>
    <row r="446" ht="11.25" customHeight="1">
      <c r="A446" s="351"/>
      <c r="B446" s="353"/>
      <c r="C446" s="353"/>
      <c r="D446" s="353"/>
      <c r="E446" s="353"/>
      <c r="F446" s="353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610"/>
      <c r="V446" s="610"/>
      <c r="W446" s="610"/>
      <c r="X446" s="610"/>
      <c r="Y446" s="610"/>
      <c r="Z446" s="610"/>
      <c r="AA446" s="610"/>
      <c r="AB446" s="610"/>
      <c r="AC446" s="610"/>
    </row>
    <row r="447" ht="11.25" customHeight="1">
      <c r="A447" s="351"/>
      <c r="B447" s="353"/>
      <c r="C447" s="353"/>
      <c r="D447" s="353"/>
      <c r="E447" s="353"/>
      <c r="F447" s="353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610"/>
      <c r="V447" s="610"/>
      <c r="W447" s="610"/>
      <c r="X447" s="610"/>
      <c r="Y447" s="610"/>
      <c r="Z447" s="610"/>
      <c r="AA447" s="610"/>
      <c r="AB447" s="610"/>
      <c r="AC447" s="610"/>
    </row>
    <row r="448" ht="11.25" customHeight="1">
      <c r="A448" s="351"/>
      <c r="B448" s="353"/>
      <c r="C448" s="353"/>
      <c r="D448" s="353"/>
      <c r="E448" s="353"/>
      <c r="F448" s="353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610"/>
      <c r="V448" s="610"/>
      <c r="W448" s="610"/>
      <c r="X448" s="610"/>
      <c r="Y448" s="610"/>
      <c r="Z448" s="610"/>
      <c r="AA448" s="610"/>
      <c r="AB448" s="610"/>
      <c r="AC448" s="610"/>
    </row>
    <row r="449" ht="11.25" customHeight="1">
      <c r="A449" s="351"/>
      <c r="B449" s="353"/>
      <c r="C449" s="353"/>
      <c r="D449" s="353"/>
      <c r="E449" s="353"/>
      <c r="F449" s="353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610"/>
      <c r="V449" s="610"/>
      <c r="W449" s="610"/>
      <c r="X449" s="610"/>
      <c r="Y449" s="610"/>
      <c r="Z449" s="610"/>
      <c r="AA449" s="610"/>
      <c r="AB449" s="610"/>
      <c r="AC449" s="610"/>
    </row>
    <row r="450" ht="11.25" customHeight="1">
      <c r="A450" s="351"/>
      <c r="B450" s="353"/>
      <c r="C450" s="353"/>
      <c r="D450" s="353"/>
      <c r="E450" s="353"/>
      <c r="F450" s="353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610"/>
      <c r="V450" s="610"/>
      <c r="W450" s="610"/>
      <c r="X450" s="610"/>
      <c r="Y450" s="610"/>
      <c r="Z450" s="610"/>
      <c r="AA450" s="610"/>
      <c r="AB450" s="610"/>
      <c r="AC450" s="610"/>
    </row>
    <row r="451" ht="11.25" customHeight="1">
      <c r="A451" s="351"/>
      <c r="B451" s="353"/>
      <c r="C451" s="353"/>
      <c r="D451" s="353"/>
      <c r="E451" s="353"/>
      <c r="F451" s="353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610"/>
      <c r="V451" s="610"/>
      <c r="W451" s="610"/>
      <c r="X451" s="610"/>
      <c r="Y451" s="610"/>
      <c r="Z451" s="610"/>
      <c r="AA451" s="610"/>
      <c r="AB451" s="610"/>
      <c r="AC451" s="610"/>
    </row>
    <row r="452" ht="11.25" customHeight="1">
      <c r="A452" s="351"/>
      <c r="B452" s="353"/>
      <c r="C452" s="353"/>
      <c r="D452" s="353"/>
      <c r="E452" s="353"/>
      <c r="F452" s="353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610"/>
      <c r="V452" s="610"/>
      <c r="W452" s="610"/>
      <c r="X452" s="610"/>
      <c r="Y452" s="610"/>
      <c r="Z452" s="610"/>
      <c r="AA452" s="610"/>
      <c r="AB452" s="610"/>
      <c r="AC452" s="610"/>
    </row>
    <row r="453" ht="11.25" customHeight="1">
      <c r="A453" s="351"/>
      <c r="B453" s="353"/>
      <c r="C453" s="353"/>
      <c r="D453" s="353"/>
      <c r="E453" s="353"/>
      <c r="F453" s="353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610"/>
      <c r="V453" s="610"/>
      <c r="W453" s="610"/>
      <c r="X453" s="610"/>
      <c r="Y453" s="610"/>
      <c r="Z453" s="610"/>
      <c r="AA453" s="610"/>
      <c r="AB453" s="610"/>
      <c r="AC453" s="610"/>
    </row>
    <row r="454" ht="11.25" customHeight="1">
      <c r="A454" s="351"/>
      <c r="B454" s="353"/>
      <c r="C454" s="353"/>
      <c r="D454" s="353"/>
      <c r="E454" s="353"/>
      <c r="F454" s="353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610"/>
      <c r="V454" s="610"/>
      <c r="W454" s="610"/>
      <c r="X454" s="610"/>
      <c r="Y454" s="610"/>
      <c r="Z454" s="610"/>
      <c r="AA454" s="610"/>
      <c r="AB454" s="610"/>
      <c r="AC454" s="610"/>
    </row>
    <row r="455" ht="11.25" customHeight="1">
      <c r="A455" s="351"/>
      <c r="B455" s="353"/>
      <c r="C455" s="353"/>
      <c r="D455" s="353"/>
      <c r="E455" s="353"/>
      <c r="F455" s="353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610"/>
      <c r="V455" s="610"/>
      <c r="W455" s="610"/>
      <c r="X455" s="610"/>
      <c r="Y455" s="610"/>
      <c r="Z455" s="610"/>
      <c r="AA455" s="610"/>
      <c r="AB455" s="610"/>
      <c r="AC455" s="610"/>
    </row>
    <row r="456" ht="11.25" customHeight="1">
      <c r="A456" s="351"/>
      <c r="B456" s="353"/>
      <c r="C456" s="353"/>
      <c r="D456" s="353"/>
      <c r="E456" s="353"/>
      <c r="F456" s="353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610"/>
      <c r="V456" s="610"/>
      <c r="W456" s="610"/>
      <c r="X456" s="610"/>
      <c r="Y456" s="610"/>
      <c r="Z456" s="610"/>
      <c r="AA456" s="610"/>
      <c r="AB456" s="610"/>
      <c r="AC456" s="610"/>
    </row>
    <row r="457" ht="11.25" customHeight="1">
      <c r="A457" s="351"/>
      <c r="B457" s="353"/>
      <c r="C457" s="353"/>
      <c r="D457" s="353"/>
      <c r="E457" s="353"/>
      <c r="F457" s="353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610"/>
      <c r="V457" s="610"/>
      <c r="W457" s="610"/>
      <c r="X457" s="610"/>
      <c r="Y457" s="610"/>
      <c r="Z457" s="610"/>
      <c r="AA457" s="610"/>
      <c r="AB457" s="610"/>
      <c r="AC457" s="610"/>
    </row>
    <row r="458" ht="11.25" customHeight="1">
      <c r="A458" s="351"/>
      <c r="B458" s="353"/>
      <c r="C458" s="353"/>
      <c r="D458" s="353"/>
      <c r="E458" s="353"/>
      <c r="F458" s="353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610"/>
      <c r="V458" s="610"/>
      <c r="W458" s="610"/>
      <c r="X458" s="610"/>
      <c r="Y458" s="610"/>
      <c r="Z458" s="610"/>
      <c r="AA458" s="610"/>
      <c r="AB458" s="610"/>
      <c r="AC458" s="610"/>
    </row>
    <row r="459" ht="11.25" customHeight="1">
      <c r="A459" s="351"/>
      <c r="B459" s="353"/>
      <c r="C459" s="353"/>
      <c r="D459" s="353"/>
      <c r="E459" s="353"/>
      <c r="F459" s="353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610"/>
      <c r="V459" s="610"/>
      <c r="W459" s="610"/>
      <c r="X459" s="610"/>
      <c r="Y459" s="610"/>
      <c r="Z459" s="610"/>
      <c r="AA459" s="610"/>
      <c r="AB459" s="610"/>
      <c r="AC459" s="610"/>
    </row>
    <row r="460" ht="11.25" customHeight="1">
      <c r="A460" s="351"/>
      <c r="B460" s="353"/>
      <c r="C460" s="353"/>
      <c r="D460" s="353"/>
      <c r="E460" s="353"/>
      <c r="F460" s="353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610"/>
      <c r="V460" s="610"/>
      <c r="W460" s="610"/>
      <c r="X460" s="610"/>
      <c r="Y460" s="610"/>
      <c r="Z460" s="610"/>
      <c r="AA460" s="610"/>
      <c r="AB460" s="610"/>
      <c r="AC460" s="610"/>
    </row>
    <row r="461" ht="11.25" customHeight="1">
      <c r="A461" s="351"/>
      <c r="B461" s="353"/>
      <c r="C461" s="353"/>
      <c r="D461" s="353"/>
      <c r="E461" s="353"/>
      <c r="F461" s="353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610"/>
      <c r="V461" s="610"/>
      <c r="W461" s="610"/>
      <c r="X461" s="610"/>
      <c r="Y461" s="610"/>
      <c r="Z461" s="610"/>
      <c r="AA461" s="610"/>
      <c r="AB461" s="610"/>
      <c r="AC461" s="610"/>
    </row>
    <row r="462" ht="11.25" customHeight="1">
      <c r="A462" s="351"/>
      <c r="B462" s="353"/>
      <c r="C462" s="353"/>
      <c r="D462" s="353"/>
      <c r="E462" s="353"/>
      <c r="F462" s="353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610"/>
      <c r="V462" s="610"/>
      <c r="W462" s="610"/>
      <c r="X462" s="610"/>
      <c r="Y462" s="610"/>
      <c r="Z462" s="610"/>
      <c r="AA462" s="610"/>
      <c r="AB462" s="610"/>
      <c r="AC462" s="610"/>
    </row>
    <row r="463" ht="11.25" customHeight="1">
      <c r="A463" s="351"/>
      <c r="B463" s="353"/>
      <c r="C463" s="353"/>
      <c r="D463" s="353"/>
      <c r="E463" s="353"/>
      <c r="F463" s="353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610"/>
      <c r="V463" s="610"/>
      <c r="W463" s="610"/>
      <c r="X463" s="610"/>
      <c r="Y463" s="610"/>
      <c r="Z463" s="610"/>
      <c r="AA463" s="610"/>
      <c r="AB463" s="610"/>
      <c r="AC463" s="610"/>
    </row>
    <row r="464" ht="11.25" customHeight="1">
      <c r="A464" s="351"/>
      <c r="B464" s="353"/>
      <c r="C464" s="353"/>
      <c r="D464" s="353"/>
      <c r="E464" s="353"/>
      <c r="F464" s="353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610"/>
      <c r="V464" s="610"/>
      <c r="W464" s="610"/>
      <c r="X464" s="610"/>
      <c r="Y464" s="610"/>
      <c r="Z464" s="610"/>
      <c r="AA464" s="610"/>
      <c r="AB464" s="610"/>
      <c r="AC464" s="610"/>
    </row>
    <row r="465" ht="11.25" customHeight="1">
      <c r="A465" s="351"/>
      <c r="B465" s="353"/>
      <c r="C465" s="353"/>
      <c r="D465" s="353"/>
      <c r="E465" s="353"/>
      <c r="F465" s="353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610"/>
      <c r="V465" s="610"/>
      <c r="W465" s="610"/>
      <c r="X465" s="610"/>
      <c r="Y465" s="610"/>
      <c r="Z465" s="610"/>
      <c r="AA465" s="610"/>
      <c r="AB465" s="610"/>
      <c r="AC465" s="610"/>
    </row>
    <row r="466" ht="11.25" customHeight="1">
      <c r="A466" s="351"/>
      <c r="B466" s="353"/>
      <c r="C466" s="353"/>
      <c r="D466" s="353"/>
      <c r="E466" s="353"/>
      <c r="F466" s="353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610"/>
      <c r="V466" s="610"/>
      <c r="W466" s="610"/>
      <c r="X466" s="610"/>
      <c r="Y466" s="610"/>
      <c r="Z466" s="610"/>
      <c r="AA466" s="610"/>
      <c r="AB466" s="610"/>
      <c r="AC466" s="610"/>
    </row>
    <row r="467" ht="11.25" customHeight="1">
      <c r="A467" s="351"/>
      <c r="B467" s="353"/>
      <c r="C467" s="353"/>
      <c r="D467" s="353"/>
      <c r="E467" s="353"/>
      <c r="F467" s="353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610"/>
      <c r="V467" s="610"/>
      <c r="W467" s="610"/>
      <c r="X467" s="610"/>
      <c r="Y467" s="610"/>
      <c r="Z467" s="610"/>
      <c r="AA467" s="610"/>
      <c r="AB467" s="610"/>
      <c r="AC467" s="610"/>
    </row>
    <row r="468" ht="11.25" customHeight="1">
      <c r="A468" s="351"/>
      <c r="B468" s="353"/>
      <c r="C468" s="353"/>
      <c r="D468" s="353"/>
      <c r="E468" s="353"/>
      <c r="F468" s="353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610"/>
      <c r="V468" s="610"/>
      <c r="W468" s="610"/>
      <c r="X468" s="610"/>
      <c r="Y468" s="610"/>
      <c r="Z468" s="610"/>
      <c r="AA468" s="610"/>
      <c r="AB468" s="610"/>
      <c r="AC468" s="610"/>
    </row>
    <row r="469" ht="11.25" customHeight="1">
      <c r="A469" s="351"/>
      <c r="B469" s="353"/>
      <c r="C469" s="353"/>
      <c r="D469" s="353"/>
      <c r="E469" s="353"/>
      <c r="F469" s="353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610"/>
      <c r="V469" s="610"/>
      <c r="W469" s="610"/>
      <c r="X469" s="610"/>
      <c r="Y469" s="610"/>
      <c r="Z469" s="610"/>
      <c r="AA469" s="610"/>
      <c r="AB469" s="610"/>
      <c r="AC469" s="610"/>
    </row>
    <row r="470" ht="11.25" customHeight="1">
      <c r="A470" s="351"/>
      <c r="B470" s="353"/>
      <c r="C470" s="353"/>
      <c r="D470" s="353"/>
      <c r="E470" s="353"/>
      <c r="F470" s="353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610"/>
      <c r="V470" s="610"/>
      <c r="W470" s="610"/>
      <c r="X470" s="610"/>
      <c r="Y470" s="610"/>
      <c r="Z470" s="610"/>
      <c r="AA470" s="610"/>
      <c r="AB470" s="610"/>
      <c r="AC470" s="610"/>
    </row>
    <row r="471" ht="11.25" customHeight="1">
      <c r="A471" s="351"/>
      <c r="B471" s="353"/>
      <c r="C471" s="353"/>
      <c r="D471" s="353"/>
      <c r="E471" s="353"/>
      <c r="F471" s="353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610"/>
      <c r="V471" s="610"/>
      <c r="W471" s="610"/>
      <c r="X471" s="610"/>
      <c r="Y471" s="610"/>
      <c r="Z471" s="610"/>
      <c r="AA471" s="610"/>
      <c r="AB471" s="610"/>
      <c r="AC471" s="610"/>
    </row>
    <row r="472" ht="11.25" customHeight="1">
      <c r="A472" s="351"/>
      <c r="B472" s="353"/>
      <c r="C472" s="353"/>
      <c r="D472" s="353"/>
      <c r="E472" s="353"/>
      <c r="F472" s="353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610"/>
      <c r="V472" s="610"/>
      <c r="W472" s="610"/>
      <c r="X472" s="610"/>
      <c r="Y472" s="610"/>
      <c r="Z472" s="610"/>
      <c r="AA472" s="610"/>
      <c r="AB472" s="610"/>
      <c r="AC472" s="610"/>
    </row>
    <row r="473" ht="11.25" customHeight="1">
      <c r="A473" s="351"/>
      <c r="B473" s="353"/>
      <c r="C473" s="353"/>
      <c r="D473" s="353"/>
      <c r="E473" s="353"/>
      <c r="F473" s="353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610"/>
      <c r="V473" s="610"/>
      <c r="W473" s="610"/>
      <c r="X473" s="610"/>
      <c r="Y473" s="610"/>
      <c r="Z473" s="610"/>
      <c r="AA473" s="610"/>
      <c r="AB473" s="610"/>
      <c r="AC473" s="610"/>
    </row>
    <row r="474" ht="11.25" customHeight="1">
      <c r="A474" s="351"/>
      <c r="B474" s="353"/>
      <c r="C474" s="353"/>
      <c r="D474" s="353"/>
      <c r="E474" s="353"/>
      <c r="F474" s="353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610"/>
      <c r="V474" s="610"/>
      <c r="W474" s="610"/>
      <c r="X474" s="610"/>
      <c r="Y474" s="610"/>
      <c r="Z474" s="610"/>
      <c r="AA474" s="610"/>
      <c r="AB474" s="610"/>
      <c r="AC474" s="610"/>
    </row>
    <row r="475" ht="11.25" customHeight="1">
      <c r="A475" s="351"/>
      <c r="B475" s="353"/>
      <c r="C475" s="353"/>
      <c r="D475" s="353"/>
      <c r="E475" s="353"/>
      <c r="F475" s="353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610"/>
      <c r="V475" s="610"/>
      <c r="W475" s="610"/>
      <c r="X475" s="610"/>
      <c r="Y475" s="610"/>
      <c r="Z475" s="610"/>
      <c r="AA475" s="610"/>
      <c r="AB475" s="610"/>
      <c r="AC475" s="610"/>
    </row>
    <row r="476" ht="11.25" customHeight="1">
      <c r="A476" s="351"/>
      <c r="B476" s="353"/>
      <c r="C476" s="353"/>
      <c r="D476" s="353"/>
      <c r="E476" s="353"/>
      <c r="F476" s="353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610"/>
      <c r="V476" s="610"/>
      <c r="W476" s="610"/>
      <c r="X476" s="610"/>
      <c r="Y476" s="610"/>
      <c r="Z476" s="610"/>
      <c r="AA476" s="610"/>
      <c r="AB476" s="610"/>
      <c r="AC476" s="610"/>
    </row>
    <row r="477" ht="11.25" customHeight="1">
      <c r="A477" s="351"/>
      <c r="B477" s="353"/>
      <c r="C477" s="353"/>
      <c r="D477" s="353"/>
      <c r="E477" s="353"/>
      <c r="F477" s="353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610"/>
      <c r="V477" s="610"/>
      <c r="W477" s="610"/>
      <c r="X477" s="610"/>
      <c r="Y477" s="610"/>
      <c r="Z477" s="610"/>
      <c r="AA477" s="610"/>
      <c r="AB477" s="610"/>
      <c r="AC477" s="610"/>
    </row>
    <row r="478" ht="11.25" customHeight="1">
      <c r="A478" s="351"/>
      <c r="B478" s="353"/>
      <c r="C478" s="353"/>
      <c r="D478" s="353"/>
      <c r="E478" s="353"/>
      <c r="F478" s="353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610"/>
      <c r="V478" s="610"/>
      <c r="W478" s="610"/>
      <c r="X478" s="610"/>
      <c r="Y478" s="610"/>
      <c r="Z478" s="610"/>
      <c r="AA478" s="610"/>
      <c r="AB478" s="610"/>
      <c r="AC478" s="610"/>
    </row>
    <row r="479" ht="11.25" customHeight="1">
      <c r="A479" s="351"/>
      <c r="B479" s="353"/>
      <c r="C479" s="353"/>
      <c r="D479" s="353"/>
      <c r="E479" s="353"/>
      <c r="F479" s="353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610"/>
      <c r="V479" s="610"/>
      <c r="W479" s="610"/>
      <c r="X479" s="610"/>
      <c r="Y479" s="610"/>
      <c r="Z479" s="610"/>
      <c r="AA479" s="610"/>
      <c r="AB479" s="610"/>
      <c r="AC479" s="610"/>
    </row>
    <row r="480" ht="11.25" customHeight="1">
      <c r="A480" s="351"/>
      <c r="B480" s="353"/>
      <c r="C480" s="353"/>
      <c r="D480" s="353"/>
      <c r="E480" s="353"/>
      <c r="F480" s="353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610"/>
      <c r="V480" s="610"/>
      <c r="W480" s="610"/>
      <c r="X480" s="610"/>
      <c r="Y480" s="610"/>
      <c r="Z480" s="610"/>
      <c r="AA480" s="610"/>
      <c r="AB480" s="610"/>
      <c r="AC480" s="610"/>
    </row>
    <row r="481" ht="11.25" customHeight="1">
      <c r="A481" s="351"/>
      <c r="B481" s="353"/>
      <c r="C481" s="353"/>
      <c r="D481" s="353"/>
      <c r="E481" s="353"/>
      <c r="F481" s="353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610"/>
      <c r="V481" s="610"/>
      <c r="W481" s="610"/>
      <c r="X481" s="610"/>
      <c r="Y481" s="610"/>
      <c r="Z481" s="610"/>
      <c r="AA481" s="610"/>
      <c r="AB481" s="610"/>
      <c r="AC481" s="610"/>
    </row>
    <row r="482" ht="11.25" customHeight="1">
      <c r="A482" s="351"/>
      <c r="B482" s="353"/>
      <c r="C482" s="353"/>
      <c r="D482" s="353"/>
      <c r="E482" s="353"/>
      <c r="F482" s="353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610"/>
      <c r="V482" s="610"/>
      <c r="W482" s="610"/>
      <c r="X482" s="610"/>
      <c r="Y482" s="610"/>
      <c r="Z482" s="610"/>
      <c r="AA482" s="610"/>
      <c r="AB482" s="610"/>
      <c r="AC482" s="610"/>
    </row>
    <row r="483" ht="11.25" customHeight="1">
      <c r="A483" s="351"/>
      <c r="B483" s="353"/>
      <c r="C483" s="353"/>
      <c r="D483" s="353"/>
      <c r="E483" s="353"/>
      <c r="F483" s="353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610"/>
      <c r="V483" s="610"/>
      <c r="W483" s="610"/>
      <c r="X483" s="610"/>
      <c r="Y483" s="610"/>
      <c r="Z483" s="610"/>
      <c r="AA483" s="610"/>
      <c r="AB483" s="610"/>
      <c r="AC483" s="610"/>
    </row>
    <row r="484" ht="11.25" customHeight="1">
      <c r="A484" s="351"/>
      <c r="B484" s="353"/>
      <c r="C484" s="353"/>
      <c r="D484" s="353"/>
      <c r="E484" s="353"/>
      <c r="F484" s="353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610"/>
      <c r="V484" s="610"/>
      <c r="W484" s="610"/>
      <c r="X484" s="610"/>
      <c r="Y484" s="610"/>
      <c r="Z484" s="610"/>
      <c r="AA484" s="610"/>
      <c r="AB484" s="610"/>
      <c r="AC484" s="610"/>
    </row>
    <row r="485" ht="11.25" customHeight="1">
      <c r="A485" s="351"/>
      <c r="B485" s="353"/>
      <c r="C485" s="353"/>
      <c r="D485" s="353"/>
      <c r="E485" s="353"/>
      <c r="F485" s="353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610"/>
      <c r="V485" s="610"/>
      <c r="W485" s="610"/>
      <c r="X485" s="610"/>
      <c r="Y485" s="610"/>
      <c r="Z485" s="610"/>
      <c r="AA485" s="610"/>
      <c r="AB485" s="610"/>
      <c r="AC485" s="610"/>
    </row>
    <row r="486" ht="11.25" customHeight="1">
      <c r="A486" s="351"/>
      <c r="B486" s="353"/>
      <c r="C486" s="353"/>
      <c r="D486" s="353"/>
      <c r="E486" s="353"/>
      <c r="F486" s="353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610"/>
      <c r="V486" s="610"/>
      <c r="W486" s="610"/>
      <c r="X486" s="610"/>
      <c r="Y486" s="610"/>
      <c r="Z486" s="610"/>
      <c r="AA486" s="610"/>
      <c r="AB486" s="610"/>
      <c r="AC486" s="610"/>
    </row>
    <row r="487" ht="11.25" customHeight="1">
      <c r="A487" s="351"/>
      <c r="B487" s="353"/>
      <c r="C487" s="353"/>
      <c r="D487" s="353"/>
      <c r="E487" s="353"/>
      <c r="F487" s="353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610"/>
      <c r="V487" s="610"/>
      <c r="W487" s="610"/>
      <c r="X487" s="610"/>
      <c r="Y487" s="610"/>
      <c r="Z487" s="610"/>
      <c r="AA487" s="610"/>
      <c r="AB487" s="610"/>
      <c r="AC487" s="610"/>
    </row>
    <row r="488" ht="11.25" customHeight="1">
      <c r="A488" s="351"/>
      <c r="B488" s="353"/>
      <c r="C488" s="353"/>
      <c r="D488" s="353"/>
      <c r="E488" s="353"/>
      <c r="F488" s="353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610"/>
      <c r="V488" s="610"/>
      <c r="W488" s="610"/>
      <c r="X488" s="610"/>
      <c r="Y488" s="610"/>
      <c r="Z488" s="610"/>
      <c r="AA488" s="610"/>
      <c r="AB488" s="610"/>
      <c r="AC488" s="610"/>
    </row>
    <row r="489" ht="11.25" customHeight="1">
      <c r="A489" s="351"/>
      <c r="B489" s="353"/>
      <c r="C489" s="353"/>
      <c r="D489" s="353"/>
      <c r="E489" s="353"/>
      <c r="F489" s="353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610"/>
      <c r="V489" s="610"/>
      <c r="W489" s="610"/>
      <c r="X489" s="610"/>
      <c r="Y489" s="610"/>
      <c r="Z489" s="610"/>
      <c r="AA489" s="610"/>
      <c r="AB489" s="610"/>
      <c r="AC489" s="610"/>
    </row>
    <row r="490" ht="11.25" customHeight="1">
      <c r="A490" s="351"/>
      <c r="B490" s="353"/>
      <c r="C490" s="353"/>
      <c r="D490" s="353"/>
      <c r="E490" s="353"/>
      <c r="F490" s="353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610"/>
      <c r="V490" s="610"/>
      <c r="W490" s="610"/>
      <c r="X490" s="610"/>
      <c r="Y490" s="610"/>
      <c r="Z490" s="610"/>
      <c r="AA490" s="610"/>
      <c r="AB490" s="610"/>
      <c r="AC490" s="610"/>
    </row>
    <row r="491" ht="11.25" customHeight="1">
      <c r="A491" s="351"/>
      <c r="B491" s="353"/>
      <c r="C491" s="353"/>
      <c r="D491" s="353"/>
      <c r="E491" s="353"/>
      <c r="F491" s="353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610"/>
      <c r="V491" s="610"/>
      <c r="W491" s="610"/>
      <c r="X491" s="610"/>
      <c r="Y491" s="610"/>
      <c r="Z491" s="610"/>
      <c r="AA491" s="610"/>
      <c r="AB491" s="610"/>
      <c r="AC491" s="610"/>
    </row>
    <row r="492" ht="11.25" customHeight="1">
      <c r="A492" s="351"/>
      <c r="B492" s="353"/>
      <c r="C492" s="353"/>
      <c r="D492" s="353"/>
      <c r="E492" s="353"/>
      <c r="F492" s="353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610"/>
      <c r="V492" s="610"/>
      <c r="W492" s="610"/>
      <c r="X492" s="610"/>
      <c r="Y492" s="610"/>
      <c r="Z492" s="610"/>
      <c r="AA492" s="610"/>
      <c r="AB492" s="610"/>
      <c r="AC492" s="610"/>
    </row>
    <row r="493" ht="11.25" customHeight="1">
      <c r="A493" s="351"/>
      <c r="B493" s="353"/>
      <c r="C493" s="353"/>
      <c r="D493" s="353"/>
      <c r="E493" s="353"/>
      <c r="F493" s="353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610"/>
      <c r="V493" s="610"/>
      <c r="W493" s="610"/>
      <c r="X493" s="610"/>
      <c r="Y493" s="610"/>
      <c r="Z493" s="610"/>
      <c r="AA493" s="610"/>
      <c r="AB493" s="610"/>
      <c r="AC493" s="610"/>
    </row>
    <row r="494" ht="11.25" customHeight="1">
      <c r="A494" s="351"/>
      <c r="B494" s="353"/>
      <c r="C494" s="353"/>
      <c r="D494" s="353"/>
      <c r="E494" s="353"/>
      <c r="F494" s="353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610"/>
      <c r="V494" s="610"/>
      <c r="W494" s="610"/>
      <c r="X494" s="610"/>
      <c r="Y494" s="610"/>
      <c r="Z494" s="610"/>
      <c r="AA494" s="610"/>
      <c r="AB494" s="610"/>
      <c r="AC494" s="610"/>
    </row>
    <row r="495" ht="11.25" customHeight="1">
      <c r="A495" s="351"/>
      <c r="B495" s="353"/>
      <c r="C495" s="353"/>
      <c r="D495" s="353"/>
      <c r="E495" s="353"/>
      <c r="F495" s="353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610"/>
      <c r="V495" s="610"/>
      <c r="W495" s="610"/>
      <c r="X495" s="610"/>
      <c r="Y495" s="610"/>
      <c r="Z495" s="610"/>
      <c r="AA495" s="610"/>
      <c r="AB495" s="610"/>
      <c r="AC495" s="610"/>
    </row>
    <row r="496" ht="11.25" customHeight="1">
      <c r="A496" s="351"/>
      <c r="B496" s="353"/>
      <c r="C496" s="353"/>
      <c r="D496" s="353"/>
      <c r="E496" s="353"/>
      <c r="F496" s="353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610"/>
      <c r="V496" s="610"/>
      <c r="W496" s="610"/>
      <c r="X496" s="610"/>
      <c r="Y496" s="610"/>
      <c r="Z496" s="610"/>
      <c r="AA496" s="610"/>
      <c r="AB496" s="610"/>
      <c r="AC496" s="610"/>
    </row>
    <row r="497" ht="11.25" customHeight="1">
      <c r="A497" s="351"/>
      <c r="B497" s="353"/>
      <c r="C497" s="353"/>
      <c r="D497" s="353"/>
      <c r="E497" s="353"/>
      <c r="F497" s="353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610"/>
      <c r="V497" s="610"/>
      <c r="W497" s="610"/>
      <c r="X497" s="610"/>
      <c r="Y497" s="610"/>
      <c r="Z497" s="610"/>
      <c r="AA497" s="610"/>
      <c r="AB497" s="610"/>
      <c r="AC497" s="610"/>
    </row>
    <row r="498" ht="11.25" customHeight="1">
      <c r="A498" s="351"/>
      <c r="B498" s="353"/>
      <c r="C498" s="353"/>
      <c r="D498" s="353"/>
      <c r="E498" s="353"/>
      <c r="F498" s="353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610"/>
      <c r="V498" s="610"/>
      <c r="W498" s="610"/>
      <c r="X498" s="610"/>
      <c r="Y498" s="610"/>
      <c r="Z498" s="610"/>
      <c r="AA498" s="610"/>
      <c r="AB498" s="610"/>
      <c r="AC498" s="610"/>
    </row>
    <row r="499" ht="11.25" customHeight="1">
      <c r="A499" s="351"/>
      <c r="B499" s="353"/>
      <c r="C499" s="353"/>
      <c r="D499" s="353"/>
      <c r="E499" s="353"/>
      <c r="F499" s="353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610"/>
      <c r="V499" s="610"/>
      <c r="W499" s="610"/>
      <c r="X499" s="610"/>
      <c r="Y499" s="610"/>
      <c r="Z499" s="610"/>
      <c r="AA499" s="610"/>
      <c r="AB499" s="610"/>
      <c r="AC499" s="610"/>
    </row>
    <row r="500" ht="11.25" customHeight="1">
      <c r="A500" s="351"/>
      <c r="B500" s="353"/>
      <c r="C500" s="353"/>
      <c r="D500" s="353"/>
      <c r="E500" s="353"/>
      <c r="F500" s="353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610"/>
      <c r="V500" s="610"/>
      <c r="W500" s="610"/>
      <c r="X500" s="610"/>
      <c r="Y500" s="610"/>
      <c r="Z500" s="610"/>
      <c r="AA500" s="610"/>
      <c r="AB500" s="610"/>
      <c r="AC500" s="610"/>
    </row>
    <row r="501" ht="11.25" customHeight="1">
      <c r="A501" s="351"/>
      <c r="B501" s="353"/>
      <c r="C501" s="353"/>
      <c r="D501" s="353"/>
      <c r="E501" s="353"/>
      <c r="F501" s="353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610"/>
      <c r="V501" s="610"/>
      <c r="W501" s="610"/>
      <c r="X501" s="610"/>
      <c r="Y501" s="610"/>
      <c r="Z501" s="610"/>
      <c r="AA501" s="610"/>
      <c r="AB501" s="610"/>
      <c r="AC501" s="610"/>
    </row>
    <row r="502" ht="11.25" customHeight="1">
      <c r="A502" s="351"/>
      <c r="B502" s="353"/>
      <c r="C502" s="353"/>
      <c r="D502" s="353"/>
      <c r="E502" s="353"/>
      <c r="F502" s="353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610"/>
      <c r="V502" s="610"/>
      <c r="W502" s="610"/>
      <c r="X502" s="610"/>
      <c r="Y502" s="610"/>
      <c r="Z502" s="610"/>
      <c r="AA502" s="610"/>
      <c r="AB502" s="610"/>
      <c r="AC502" s="610"/>
    </row>
    <row r="503" ht="11.25" customHeight="1">
      <c r="A503" s="351"/>
      <c r="B503" s="353"/>
      <c r="C503" s="353"/>
      <c r="D503" s="353"/>
      <c r="E503" s="353"/>
      <c r="F503" s="353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610"/>
      <c r="V503" s="610"/>
      <c r="W503" s="610"/>
      <c r="X503" s="610"/>
      <c r="Y503" s="610"/>
      <c r="Z503" s="610"/>
      <c r="AA503" s="610"/>
      <c r="AB503" s="610"/>
      <c r="AC503" s="610"/>
    </row>
    <row r="504" ht="11.25" customHeight="1">
      <c r="A504" s="351"/>
      <c r="B504" s="353"/>
      <c r="C504" s="353"/>
      <c r="D504" s="353"/>
      <c r="E504" s="353"/>
      <c r="F504" s="353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610"/>
      <c r="V504" s="610"/>
      <c r="W504" s="610"/>
      <c r="X504" s="610"/>
      <c r="Y504" s="610"/>
      <c r="Z504" s="610"/>
      <c r="AA504" s="610"/>
      <c r="AB504" s="610"/>
      <c r="AC504" s="610"/>
    </row>
    <row r="505" ht="11.25" customHeight="1">
      <c r="A505" s="351"/>
      <c r="B505" s="353"/>
      <c r="C505" s="353"/>
      <c r="D505" s="353"/>
      <c r="E505" s="353"/>
      <c r="F505" s="353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610"/>
      <c r="V505" s="610"/>
      <c r="W505" s="610"/>
      <c r="X505" s="610"/>
      <c r="Y505" s="610"/>
      <c r="Z505" s="610"/>
      <c r="AA505" s="610"/>
      <c r="AB505" s="610"/>
      <c r="AC505" s="610"/>
    </row>
    <row r="506" ht="11.25" customHeight="1">
      <c r="A506" s="351"/>
      <c r="B506" s="353"/>
      <c r="C506" s="353"/>
      <c r="D506" s="353"/>
      <c r="E506" s="353"/>
      <c r="F506" s="353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610"/>
      <c r="V506" s="610"/>
      <c r="W506" s="610"/>
      <c r="X506" s="610"/>
      <c r="Y506" s="610"/>
      <c r="Z506" s="610"/>
      <c r="AA506" s="610"/>
      <c r="AB506" s="610"/>
      <c r="AC506" s="610"/>
    </row>
    <row r="507" ht="11.25" customHeight="1">
      <c r="A507" s="351"/>
      <c r="B507" s="353"/>
      <c r="C507" s="353"/>
      <c r="D507" s="353"/>
      <c r="E507" s="353"/>
      <c r="F507" s="353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610"/>
      <c r="V507" s="610"/>
      <c r="W507" s="610"/>
      <c r="X507" s="610"/>
      <c r="Y507" s="610"/>
      <c r="Z507" s="610"/>
      <c r="AA507" s="610"/>
      <c r="AB507" s="610"/>
      <c r="AC507" s="610"/>
    </row>
    <row r="508" ht="11.25" customHeight="1">
      <c r="A508" s="351"/>
      <c r="B508" s="353"/>
      <c r="C508" s="353"/>
      <c r="D508" s="353"/>
      <c r="E508" s="353"/>
      <c r="F508" s="353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610"/>
      <c r="V508" s="610"/>
      <c r="W508" s="610"/>
      <c r="X508" s="610"/>
      <c r="Y508" s="610"/>
      <c r="Z508" s="610"/>
      <c r="AA508" s="610"/>
      <c r="AB508" s="610"/>
      <c r="AC508" s="610"/>
    </row>
    <row r="509" ht="11.25" customHeight="1">
      <c r="A509" s="351"/>
      <c r="B509" s="353"/>
      <c r="C509" s="353"/>
      <c r="D509" s="353"/>
      <c r="E509" s="353"/>
      <c r="F509" s="353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610"/>
      <c r="V509" s="610"/>
      <c r="W509" s="610"/>
      <c r="X509" s="610"/>
      <c r="Y509" s="610"/>
      <c r="Z509" s="610"/>
      <c r="AA509" s="610"/>
      <c r="AB509" s="610"/>
      <c r="AC509" s="610"/>
    </row>
    <row r="510" ht="11.25" customHeight="1">
      <c r="A510" s="351"/>
      <c r="B510" s="353"/>
      <c r="C510" s="353"/>
      <c r="D510" s="353"/>
      <c r="E510" s="353"/>
      <c r="F510" s="353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610"/>
      <c r="V510" s="610"/>
      <c r="W510" s="610"/>
      <c r="X510" s="610"/>
      <c r="Y510" s="610"/>
      <c r="Z510" s="610"/>
      <c r="AA510" s="610"/>
      <c r="AB510" s="610"/>
      <c r="AC510" s="610"/>
    </row>
    <row r="511" ht="11.25" customHeight="1">
      <c r="A511" s="351"/>
      <c r="B511" s="353"/>
      <c r="C511" s="353"/>
      <c r="D511" s="353"/>
      <c r="E511" s="353"/>
      <c r="F511" s="353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610"/>
      <c r="V511" s="610"/>
      <c r="W511" s="610"/>
      <c r="X511" s="610"/>
      <c r="Y511" s="610"/>
      <c r="Z511" s="610"/>
      <c r="AA511" s="610"/>
      <c r="AB511" s="610"/>
      <c r="AC511" s="610"/>
    </row>
    <row r="512" ht="11.25" customHeight="1">
      <c r="A512" s="351"/>
      <c r="B512" s="353"/>
      <c r="C512" s="353"/>
      <c r="D512" s="353"/>
      <c r="E512" s="353"/>
      <c r="F512" s="353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610"/>
      <c r="V512" s="610"/>
      <c r="W512" s="610"/>
      <c r="X512" s="610"/>
      <c r="Y512" s="610"/>
      <c r="Z512" s="610"/>
      <c r="AA512" s="610"/>
      <c r="AB512" s="610"/>
      <c r="AC512" s="610"/>
    </row>
    <row r="513" ht="11.25" customHeight="1">
      <c r="A513" s="351"/>
      <c r="B513" s="353"/>
      <c r="C513" s="353"/>
      <c r="D513" s="353"/>
      <c r="E513" s="353"/>
      <c r="F513" s="353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610"/>
      <c r="V513" s="610"/>
      <c r="W513" s="610"/>
      <c r="X513" s="610"/>
      <c r="Y513" s="610"/>
      <c r="Z513" s="610"/>
      <c r="AA513" s="610"/>
      <c r="AB513" s="610"/>
      <c r="AC513" s="610"/>
    </row>
    <row r="514" ht="11.25" customHeight="1">
      <c r="A514" s="351"/>
      <c r="B514" s="353"/>
      <c r="C514" s="353"/>
      <c r="D514" s="353"/>
      <c r="E514" s="353"/>
      <c r="F514" s="353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610"/>
      <c r="V514" s="610"/>
      <c r="W514" s="610"/>
      <c r="X514" s="610"/>
      <c r="Y514" s="610"/>
      <c r="Z514" s="610"/>
      <c r="AA514" s="610"/>
      <c r="AB514" s="610"/>
      <c r="AC514" s="610"/>
    </row>
    <row r="515" ht="11.25" customHeight="1">
      <c r="A515" s="351"/>
      <c r="B515" s="353"/>
      <c r="C515" s="353"/>
      <c r="D515" s="353"/>
      <c r="E515" s="353"/>
      <c r="F515" s="353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610"/>
      <c r="V515" s="610"/>
      <c r="W515" s="610"/>
      <c r="X515" s="610"/>
      <c r="Y515" s="610"/>
      <c r="Z515" s="610"/>
      <c r="AA515" s="610"/>
      <c r="AB515" s="610"/>
      <c r="AC515" s="610"/>
    </row>
    <row r="516" ht="11.25" customHeight="1">
      <c r="A516" s="351"/>
      <c r="B516" s="353"/>
      <c r="C516" s="353"/>
      <c r="D516" s="353"/>
      <c r="E516" s="353"/>
      <c r="F516" s="353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610"/>
      <c r="V516" s="610"/>
      <c r="W516" s="610"/>
      <c r="X516" s="610"/>
      <c r="Y516" s="610"/>
      <c r="Z516" s="610"/>
      <c r="AA516" s="610"/>
      <c r="AB516" s="610"/>
      <c r="AC516" s="610"/>
    </row>
    <row r="517" ht="11.25" customHeight="1">
      <c r="A517" s="351"/>
      <c r="B517" s="353"/>
      <c r="C517" s="353"/>
      <c r="D517" s="353"/>
      <c r="E517" s="353"/>
      <c r="F517" s="353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610"/>
      <c r="V517" s="610"/>
      <c r="W517" s="610"/>
      <c r="X517" s="610"/>
      <c r="Y517" s="610"/>
      <c r="Z517" s="610"/>
      <c r="AA517" s="610"/>
      <c r="AB517" s="610"/>
      <c r="AC517" s="610"/>
    </row>
    <row r="518" ht="11.25" customHeight="1">
      <c r="A518" s="351"/>
      <c r="B518" s="353"/>
      <c r="C518" s="353"/>
      <c r="D518" s="353"/>
      <c r="E518" s="353"/>
      <c r="F518" s="353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610"/>
      <c r="V518" s="610"/>
      <c r="W518" s="610"/>
      <c r="X518" s="610"/>
      <c r="Y518" s="610"/>
      <c r="Z518" s="610"/>
      <c r="AA518" s="610"/>
      <c r="AB518" s="610"/>
      <c r="AC518" s="610"/>
    </row>
    <row r="519" ht="11.25" customHeight="1">
      <c r="A519" s="351"/>
      <c r="B519" s="353"/>
      <c r="C519" s="353"/>
      <c r="D519" s="353"/>
      <c r="E519" s="353"/>
      <c r="F519" s="353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610"/>
      <c r="V519" s="610"/>
      <c r="W519" s="610"/>
      <c r="X519" s="610"/>
      <c r="Y519" s="610"/>
      <c r="Z519" s="610"/>
      <c r="AA519" s="610"/>
      <c r="AB519" s="610"/>
      <c r="AC519" s="610"/>
    </row>
    <row r="520" ht="11.25" customHeight="1">
      <c r="A520" s="351"/>
      <c r="B520" s="353"/>
      <c r="C520" s="353"/>
      <c r="D520" s="353"/>
      <c r="E520" s="353"/>
      <c r="F520" s="353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610"/>
      <c r="V520" s="610"/>
      <c r="W520" s="610"/>
      <c r="X520" s="610"/>
      <c r="Y520" s="610"/>
      <c r="Z520" s="610"/>
      <c r="AA520" s="610"/>
      <c r="AB520" s="610"/>
      <c r="AC520" s="610"/>
    </row>
    <row r="521" ht="11.25" customHeight="1">
      <c r="A521" s="351"/>
      <c r="B521" s="353"/>
      <c r="C521" s="353"/>
      <c r="D521" s="353"/>
      <c r="E521" s="353"/>
      <c r="F521" s="353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610"/>
      <c r="V521" s="610"/>
      <c r="W521" s="610"/>
      <c r="X521" s="610"/>
      <c r="Y521" s="610"/>
      <c r="Z521" s="610"/>
      <c r="AA521" s="610"/>
      <c r="AB521" s="610"/>
      <c r="AC521" s="610"/>
    </row>
    <row r="522" ht="11.25" customHeight="1">
      <c r="A522" s="351"/>
      <c r="B522" s="353"/>
      <c r="C522" s="353"/>
      <c r="D522" s="353"/>
      <c r="E522" s="353"/>
      <c r="F522" s="353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610"/>
      <c r="V522" s="610"/>
      <c r="W522" s="610"/>
      <c r="X522" s="610"/>
      <c r="Y522" s="610"/>
      <c r="Z522" s="610"/>
      <c r="AA522" s="610"/>
      <c r="AB522" s="610"/>
      <c r="AC522" s="610"/>
    </row>
    <row r="523" ht="11.25" customHeight="1">
      <c r="A523" s="351"/>
      <c r="B523" s="353"/>
      <c r="C523" s="353"/>
      <c r="D523" s="353"/>
      <c r="E523" s="353"/>
      <c r="F523" s="353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610"/>
      <c r="V523" s="610"/>
      <c r="W523" s="610"/>
      <c r="X523" s="610"/>
      <c r="Y523" s="610"/>
      <c r="Z523" s="610"/>
      <c r="AA523" s="610"/>
      <c r="AB523" s="610"/>
      <c r="AC523" s="610"/>
    </row>
    <row r="524" ht="11.25" customHeight="1">
      <c r="A524" s="351"/>
      <c r="B524" s="353"/>
      <c r="C524" s="353"/>
      <c r="D524" s="353"/>
      <c r="E524" s="353"/>
      <c r="F524" s="353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610"/>
      <c r="V524" s="610"/>
      <c r="W524" s="610"/>
      <c r="X524" s="610"/>
      <c r="Y524" s="610"/>
      <c r="Z524" s="610"/>
      <c r="AA524" s="610"/>
      <c r="AB524" s="610"/>
      <c r="AC524" s="610"/>
    </row>
    <row r="525" ht="11.25" customHeight="1">
      <c r="A525" s="351"/>
      <c r="B525" s="353"/>
      <c r="C525" s="353"/>
      <c r="D525" s="353"/>
      <c r="E525" s="353"/>
      <c r="F525" s="353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610"/>
      <c r="V525" s="610"/>
      <c r="W525" s="610"/>
      <c r="X525" s="610"/>
      <c r="Y525" s="610"/>
      <c r="Z525" s="610"/>
      <c r="AA525" s="610"/>
      <c r="AB525" s="610"/>
      <c r="AC525" s="610"/>
    </row>
    <row r="526" ht="11.25" customHeight="1">
      <c r="A526" s="351"/>
      <c r="B526" s="353"/>
      <c r="C526" s="353"/>
      <c r="D526" s="353"/>
      <c r="E526" s="353"/>
      <c r="F526" s="353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610"/>
      <c r="V526" s="610"/>
      <c r="W526" s="610"/>
      <c r="X526" s="610"/>
      <c r="Y526" s="610"/>
      <c r="Z526" s="610"/>
      <c r="AA526" s="610"/>
      <c r="AB526" s="610"/>
      <c r="AC526" s="610"/>
    </row>
    <row r="527" ht="11.25" customHeight="1">
      <c r="A527" s="351"/>
      <c r="B527" s="353"/>
      <c r="C527" s="353"/>
      <c r="D527" s="353"/>
      <c r="E527" s="353"/>
      <c r="F527" s="353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610"/>
      <c r="V527" s="610"/>
      <c r="W527" s="610"/>
      <c r="X527" s="610"/>
      <c r="Y527" s="610"/>
      <c r="Z527" s="610"/>
      <c r="AA527" s="610"/>
      <c r="AB527" s="610"/>
      <c r="AC527" s="610"/>
    </row>
    <row r="528" ht="11.25" customHeight="1">
      <c r="A528" s="351"/>
      <c r="B528" s="353"/>
      <c r="C528" s="353"/>
      <c r="D528" s="353"/>
      <c r="E528" s="353"/>
      <c r="F528" s="353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610"/>
      <c r="V528" s="610"/>
      <c r="W528" s="610"/>
      <c r="X528" s="610"/>
      <c r="Y528" s="610"/>
      <c r="Z528" s="610"/>
      <c r="AA528" s="610"/>
      <c r="AB528" s="610"/>
      <c r="AC528" s="610"/>
    </row>
    <row r="529" ht="11.25" customHeight="1">
      <c r="A529" s="351"/>
      <c r="B529" s="353"/>
      <c r="C529" s="353"/>
      <c r="D529" s="353"/>
      <c r="E529" s="353"/>
      <c r="F529" s="353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610"/>
      <c r="V529" s="610"/>
      <c r="W529" s="610"/>
      <c r="X529" s="610"/>
      <c r="Y529" s="610"/>
      <c r="Z529" s="610"/>
      <c r="AA529" s="610"/>
      <c r="AB529" s="610"/>
      <c r="AC529" s="610"/>
    </row>
    <row r="530" ht="11.25" customHeight="1">
      <c r="A530" s="351"/>
      <c r="B530" s="353"/>
      <c r="C530" s="353"/>
      <c r="D530" s="353"/>
      <c r="E530" s="353"/>
      <c r="F530" s="353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610"/>
      <c r="V530" s="610"/>
      <c r="W530" s="610"/>
      <c r="X530" s="610"/>
      <c r="Y530" s="610"/>
      <c r="Z530" s="610"/>
      <c r="AA530" s="610"/>
      <c r="AB530" s="610"/>
      <c r="AC530" s="610"/>
    </row>
    <row r="531" ht="11.25" customHeight="1">
      <c r="A531" s="351"/>
      <c r="B531" s="353"/>
      <c r="C531" s="353"/>
      <c r="D531" s="353"/>
      <c r="E531" s="353"/>
      <c r="F531" s="353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610"/>
      <c r="V531" s="610"/>
      <c r="W531" s="610"/>
      <c r="X531" s="610"/>
      <c r="Y531" s="610"/>
      <c r="Z531" s="610"/>
      <c r="AA531" s="610"/>
      <c r="AB531" s="610"/>
      <c r="AC531" s="610"/>
    </row>
    <row r="532" ht="11.25" customHeight="1">
      <c r="A532" s="351"/>
      <c r="B532" s="353"/>
      <c r="C532" s="353"/>
      <c r="D532" s="353"/>
      <c r="E532" s="353"/>
      <c r="F532" s="353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610"/>
      <c r="V532" s="610"/>
      <c r="W532" s="610"/>
      <c r="X532" s="610"/>
      <c r="Y532" s="610"/>
      <c r="Z532" s="610"/>
      <c r="AA532" s="610"/>
      <c r="AB532" s="610"/>
      <c r="AC532" s="610"/>
    </row>
    <row r="533" ht="11.25" customHeight="1">
      <c r="A533" s="351"/>
      <c r="B533" s="353"/>
      <c r="C533" s="353"/>
      <c r="D533" s="353"/>
      <c r="E533" s="353"/>
      <c r="F533" s="353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610"/>
      <c r="V533" s="610"/>
      <c r="W533" s="610"/>
      <c r="X533" s="610"/>
      <c r="Y533" s="610"/>
      <c r="Z533" s="610"/>
      <c r="AA533" s="610"/>
      <c r="AB533" s="610"/>
      <c r="AC533" s="610"/>
    </row>
    <row r="534" ht="11.25" customHeight="1">
      <c r="A534" s="351"/>
      <c r="B534" s="353"/>
      <c r="C534" s="353"/>
      <c r="D534" s="353"/>
      <c r="E534" s="353"/>
      <c r="F534" s="353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610"/>
      <c r="V534" s="610"/>
      <c r="W534" s="610"/>
      <c r="X534" s="610"/>
      <c r="Y534" s="610"/>
      <c r="Z534" s="610"/>
      <c r="AA534" s="610"/>
      <c r="AB534" s="610"/>
      <c r="AC534" s="610"/>
    </row>
    <row r="535" ht="11.25" customHeight="1">
      <c r="A535" s="351"/>
      <c r="B535" s="353"/>
      <c r="C535" s="353"/>
      <c r="D535" s="353"/>
      <c r="E535" s="353"/>
      <c r="F535" s="353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610"/>
      <c r="V535" s="610"/>
      <c r="W535" s="610"/>
      <c r="X535" s="610"/>
      <c r="Y535" s="610"/>
      <c r="Z535" s="610"/>
      <c r="AA535" s="610"/>
      <c r="AB535" s="610"/>
      <c r="AC535" s="610"/>
    </row>
    <row r="536" ht="11.25" customHeight="1">
      <c r="A536" s="351"/>
      <c r="B536" s="353"/>
      <c r="C536" s="353"/>
      <c r="D536" s="353"/>
      <c r="E536" s="353"/>
      <c r="F536" s="353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610"/>
      <c r="V536" s="610"/>
      <c r="W536" s="610"/>
      <c r="X536" s="610"/>
      <c r="Y536" s="610"/>
      <c r="Z536" s="610"/>
      <c r="AA536" s="610"/>
      <c r="AB536" s="610"/>
      <c r="AC536" s="610"/>
    </row>
    <row r="537" ht="11.25" customHeight="1">
      <c r="A537" s="351"/>
      <c r="B537" s="353"/>
      <c r="C537" s="353"/>
      <c r="D537" s="353"/>
      <c r="E537" s="353"/>
      <c r="F537" s="353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610"/>
      <c r="V537" s="610"/>
      <c r="W537" s="610"/>
      <c r="X537" s="610"/>
      <c r="Y537" s="610"/>
      <c r="Z537" s="610"/>
      <c r="AA537" s="610"/>
      <c r="AB537" s="610"/>
      <c r="AC537" s="610"/>
    </row>
    <row r="538" ht="11.25" customHeight="1">
      <c r="A538" s="351"/>
      <c r="B538" s="353"/>
      <c r="C538" s="353"/>
      <c r="D538" s="353"/>
      <c r="E538" s="353"/>
      <c r="F538" s="353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610"/>
      <c r="V538" s="610"/>
      <c r="W538" s="610"/>
      <c r="X538" s="610"/>
      <c r="Y538" s="610"/>
      <c r="Z538" s="610"/>
      <c r="AA538" s="610"/>
      <c r="AB538" s="610"/>
      <c r="AC538" s="610"/>
    </row>
    <row r="539" ht="11.25" customHeight="1">
      <c r="A539" s="351"/>
      <c r="B539" s="353"/>
      <c r="C539" s="353"/>
      <c r="D539" s="353"/>
      <c r="E539" s="353"/>
      <c r="F539" s="353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610"/>
      <c r="V539" s="610"/>
      <c r="W539" s="610"/>
      <c r="X539" s="610"/>
      <c r="Y539" s="610"/>
      <c r="Z539" s="610"/>
      <c r="AA539" s="610"/>
      <c r="AB539" s="610"/>
      <c r="AC539" s="610"/>
    </row>
    <row r="540" ht="11.25" customHeight="1">
      <c r="A540" s="351"/>
      <c r="B540" s="353"/>
      <c r="C540" s="353"/>
      <c r="D540" s="353"/>
      <c r="E540" s="353"/>
      <c r="F540" s="353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610"/>
      <c r="V540" s="610"/>
      <c r="W540" s="610"/>
      <c r="X540" s="610"/>
      <c r="Y540" s="610"/>
      <c r="Z540" s="610"/>
      <c r="AA540" s="610"/>
      <c r="AB540" s="610"/>
      <c r="AC540" s="610"/>
    </row>
    <row r="541" ht="11.25" customHeight="1">
      <c r="A541" s="351"/>
      <c r="B541" s="353"/>
      <c r="C541" s="353"/>
      <c r="D541" s="353"/>
      <c r="E541" s="353"/>
      <c r="F541" s="353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610"/>
      <c r="V541" s="610"/>
      <c r="W541" s="610"/>
      <c r="X541" s="610"/>
      <c r="Y541" s="610"/>
      <c r="Z541" s="610"/>
      <c r="AA541" s="610"/>
      <c r="AB541" s="610"/>
      <c r="AC541" s="610"/>
    </row>
    <row r="542" ht="11.25" customHeight="1">
      <c r="A542" s="351"/>
      <c r="B542" s="353"/>
      <c r="C542" s="353"/>
      <c r="D542" s="353"/>
      <c r="E542" s="353"/>
      <c r="F542" s="353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610"/>
      <c r="V542" s="610"/>
      <c r="W542" s="610"/>
      <c r="X542" s="610"/>
      <c r="Y542" s="610"/>
      <c r="Z542" s="610"/>
      <c r="AA542" s="610"/>
      <c r="AB542" s="610"/>
      <c r="AC542" s="610"/>
    </row>
    <row r="543" ht="11.25" customHeight="1">
      <c r="A543" s="351"/>
      <c r="B543" s="353"/>
      <c r="C543" s="353"/>
      <c r="D543" s="353"/>
      <c r="E543" s="353"/>
      <c r="F543" s="353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610"/>
      <c r="V543" s="610"/>
      <c r="W543" s="610"/>
      <c r="X543" s="610"/>
      <c r="Y543" s="610"/>
      <c r="Z543" s="610"/>
      <c r="AA543" s="610"/>
      <c r="AB543" s="610"/>
      <c r="AC543" s="610"/>
    </row>
    <row r="544" ht="11.25" customHeight="1">
      <c r="A544" s="351"/>
      <c r="B544" s="353"/>
      <c r="C544" s="353"/>
      <c r="D544" s="353"/>
      <c r="E544" s="353"/>
      <c r="F544" s="353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610"/>
      <c r="V544" s="610"/>
      <c r="W544" s="610"/>
      <c r="X544" s="610"/>
      <c r="Y544" s="610"/>
      <c r="Z544" s="610"/>
      <c r="AA544" s="610"/>
      <c r="AB544" s="610"/>
      <c r="AC544" s="610"/>
    </row>
    <row r="545" ht="11.25" customHeight="1">
      <c r="A545" s="351"/>
      <c r="B545" s="353"/>
      <c r="C545" s="353"/>
      <c r="D545" s="353"/>
      <c r="E545" s="353"/>
      <c r="F545" s="353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610"/>
      <c r="V545" s="610"/>
      <c r="W545" s="610"/>
      <c r="X545" s="610"/>
      <c r="Y545" s="610"/>
      <c r="Z545" s="610"/>
      <c r="AA545" s="610"/>
      <c r="AB545" s="610"/>
      <c r="AC545" s="610"/>
    </row>
    <row r="546" ht="11.25" customHeight="1">
      <c r="A546" s="351"/>
      <c r="B546" s="353"/>
      <c r="C546" s="353"/>
      <c r="D546" s="353"/>
      <c r="E546" s="353"/>
      <c r="F546" s="353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610"/>
      <c r="V546" s="610"/>
      <c r="W546" s="610"/>
      <c r="X546" s="610"/>
      <c r="Y546" s="610"/>
      <c r="Z546" s="610"/>
      <c r="AA546" s="610"/>
      <c r="AB546" s="610"/>
      <c r="AC546" s="610"/>
    </row>
    <row r="547" ht="11.25" customHeight="1">
      <c r="A547" s="351"/>
      <c r="B547" s="353"/>
      <c r="C547" s="353"/>
      <c r="D547" s="353"/>
      <c r="E547" s="353"/>
      <c r="F547" s="353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610"/>
      <c r="V547" s="610"/>
      <c r="W547" s="610"/>
      <c r="X547" s="610"/>
      <c r="Y547" s="610"/>
      <c r="Z547" s="610"/>
      <c r="AA547" s="610"/>
      <c r="AB547" s="610"/>
      <c r="AC547" s="610"/>
    </row>
    <row r="548" ht="11.25" customHeight="1">
      <c r="A548" s="351"/>
      <c r="B548" s="353"/>
      <c r="C548" s="353"/>
      <c r="D548" s="353"/>
      <c r="E548" s="353"/>
      <c r="F548" s="353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610"/>
      <c r="V548" s="610"/>
      <c r="W548" s="610"/>
      <c r="X548" s="610"/>
      <c r="Y548" s="610"/>
      <c r="Z548" s="610"/>
      <c r="AA548" s="610"/>
      <c r="AB548" s="610"/>
      <c r="AC548" s="610"/>
    </row>
    <row r="549" ht="11.25" customHeight="1">
      <c r="A549" s="351"/>
      <c r="B549" s="353"/>
      <c r="C549" s="353"/>
      <c r="D549" s="353"/>
      <c r="E549" s="353"/>
      <c r="F549" s="353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610"/>
      <c r="V549" s="610"/>
      <c r="W549" s="610"/>
      <c r="X549" s="610"/>
      <c r="Y549" s="610"/>
      <c r="Z549" s="610"/>
      <c r="AA549" s="610"/>
      <c r="AB549" s="610"/>
      <c r="AC549" s="610"/>
    </row>
    <row r="550" ht="11.25" customHeight="1">
      <c r="A550" s="351"/>
      <c r="B550" s="353"/>
      <c r="C550" s="353"/>
      <c r="D550" s="353"/>
      <c r="E550" s="353"/>
      <c r="F550" s="353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610"/>
      <c r="V550" s="610"/>
      <c r="W550" s="610"/>
      <c r="X550" s="610"/>
      <c r="Y550" s="610"/>
      <c r="Z550" s="610"/>
      <c r="AA550" s="610"/>
      <c r="AB550" s="610"/>
      <c r="AC550" s="610"/>
    </row>
    <row r="551" ht="11.25" customHeight="1">
      <c r="A551" s="351"/>
      <c r="B551" s="353"/>
      <c r="C551" s="353"/>
      <c r="D551" s="353"/>
      <c r="E551" s="353"/>
      <c r="F551" s="353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610"/>
      <c r="V551" s="610"/>
      <c r="W551" s="610"/>
      <c r="X551" s="610"/>
      <c r="Y551" s="610"/>
      <c r="Z551" s="610"/>
      <c r="AA551" s="610"/>
      <c r="AB551" s="610"/>
      <c r="AC551" s="610"/>
    </row>
    <row r="552" ht="11.25" customHeight="1">
      <c r="A552" s="351"/>
      <c r="B552" s="353"/>
      <c r="C552" s="353"/>
      <c r="D552" s="353"/>
      <c r="E552" s="353"/>
      <c r="F552" s="353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610"/>
      <c r="V552" s="610"/>
      <c r="W552" s="610"/>
      <c r="X552" s="610"/>
      <c r="Y552" s="610"/>
      <c r="Z552" s="610"/>
      <c r="AA552" s="610"/>
      <c r="AB552" s="610"/>
      <c r="AC552" s="610"/>
    </row>
    <row r="553" ht="11.25" customHeight="1">
      <c r="A553" s="351"/>
      <c r="B553" s="353"/>
      <c r="C553" s="353"/>
      <c r="D553" s="353"/>
      <c r="E553" s="353"/>
      <c r="F553" s="353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610"/>
      <c r="V553" s="610"/>
      <c r="W553" s="610"/>
      <c r="X553" s="610"/>
      <c r="Y553" s="610"/>
      <c r="Z553" s="610"/>
      <c r="AA553" s="610"/>
      <c r="AB553" s="610"/>
      <c r="AC553" s="610"/>
    </row>
    <row r="554" ht="11.25" customHeight="1">
      <c r="A554" s="351"/>
      <c r="B554" s="353"/>
      <c r="C554" s="353"/>
      <c r="D554" s="353"/>
      <c r="E554" s="353"/>
      <c r="F554" s="353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610"/>
      <c r="V554" s="610"/>
      <c r="W554" s="610"/>
      <c r="X554" s="610"/>
      <c r="Y554" s="610"/>
      <c r="Z554" s="610"/>
      <c r="AA554" s="610"/>
      <c r="AB554" s="610"/>
      <c r="AC554" s="610"/>
    </row>
    <row r="555" ht="11.25" customHeight="1">
      <c r="A555" s="351"/>
      <c r="B555" s="353"/>
      <c r="C555" s="353"/>
      <c r="D555" s="353"/>
      <c r="E555" s="353"/>
      <c r="F555" s="353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610"/>
      <c r="V555" s="610"/>
      <c r="W555" s="610"/>
      <c r="X555" s="610"/>
      <c r="Y555" s="610"/>
      <c r="Z555" s="610"/>
      <c r="AA555" s="610"/>
      <c r="AB555" s="610"/>
      <c r="AC555" s="610"/>
    </row>
    <row r="556" ht="11.25" customHeight="1">
      <c r="A556" s="351"/>
      <c r="B556" s="353"/>
      <c r="C556" s="353"/>
      <c r="D556" s="353"/>
      <c r="E556" s="353"/>
      <c r="F556" s="353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610"/>
      <c r="V556" s="610"/>
      <c r="W556" s="610"/>
      <c r="X556" s="610"/>
      <c r="Y556" s="610"/>
      <c r="Z556" s="610"/>
      <c r="AA556" s="610"/>
      <c r="AB556" s="610"/>
      <c r="AC556" s="610"/>
    </row>
    <row r="557" ht="11.25" customHeight="1">
      <c r="A557" s="351"/>
      <c r="B557" s="353"/>
      <c r="C557" s="353"/>
      <c r="D557" s="353"/>
      <c r="E557" s="353"/>
      <c r="F557" s="353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610"/>
      <c r="V557" s="610"/>
      <c r="W557" s="610"/>
      <c r="X557" s="610"/>
      <c r="Y557" s="610"/>
      <c r="Z557" s="610"/>
      <c r="AA557" s="610"/>
      <c r="AB557" s="610"/>
      <c r="AC557" s="610"/>
    </row>
    <row r="558" ht="11.25" customHeight="1">
      <c r="A558" s="351"/>
      <c r="B558" s="353"/>
      <c r="C558" s="353"/>
      <c r="D558" s="353"/>
      <c r="E558" s="353"/>
      <c r="F558" s="353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610"/>
      <c r="V558" s="610"/>
      <c r="W558" s="610"/>
      <c r="X558" s="610"/>
      <c r="Y558" s="610"/>
      <c r="Z558" s="610"/>
      <c r="AA558" s="610"/>
      <c r="AB558" s="610"/>
      <c r="AC558" s="610"/>
    </row>
    <row r="559" ht="11.25" customHeight="1">
      <c r="A559" s="351"/>
      <c r="B559" s="353"/>
      <c r="C559" s="353"/>
      <c r="D559" s="353"/>
      <c r="E559" s="353"/>
      <c r="F559" s="353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610"/>
      <c r="V559" s="610"/>
      <c r="W559" s="610"/>
      <c r="X559" s="610"/>
      <c r="Y559" s="610"/>
      <c r="Z559" s="610"/>
      <c r="AA559" s="610"/>
      <c r="AB559" s="610"/>
      <c r="AC559" s="610"/>
    </row>
    <row r="560" ht="11.25" customHeight="1">
      <c r="A560" s="351"/>
      <c r="B560" s="353"/>
      <c r="C560" s="353"/>
      <c r="D560" s="353"/>
      <c r="E560" s="353"/>
      <c r="F560" s="353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610"/>
      <c r="V560" s="610"/>
      <c r="W560" s="610"/>
      <c r="X560" s="610"/>
      <c r="Y560" s="610"/>
      <c r="Z560" s="610"/>
      <c r="AA560" s="610"/>
      <c r="AB560" s="610"/>
      <c r="AC560" s="610"/>
    </row>
    <row r="561" ht="11.25" customHeight="1">
      <c r="A561" s="351"/>
      <c r="B561" s="353"/>
      <c r="C561" s="353"/>
      <c r="D561" s="353"/>
      <c r="E561" s="353"/>
      <c r="F561" s="353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610"/>
      <c r="V561" s="610"/>
      <c r="W561" s="610"/>
      <c r="X561" s="610"/>
      <c r="Y561" s="610"/>
      <c r="Z561" s="610"/>
      <c r="AA561" s="610"/>
      <c r="AB561" s="610"/>
      <c r="AC561" s="610"/>
    </row>
    <row r="562" ht="11.25" customHeight="1">
      <c r="A562" s="351"/>
      <c r="B562" s="353"/>
      <c r="C562" s="353"/>
      <c r="D562" s="353"/>
      <c r="E562" s="353"/>
      <c r="F562" s="353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610"/>
      <c r="V562" s="610"/>
      <c r="W562" s="610"/>
      <c r="X562" s="610"/>
      <c r="Y562" s="610"/>
      <c r="Z562" s="610"/>
      <c r="AA562" s="610"/>
      <c r="AB562" s="610"/>
      <c r="AC562" s="610"/>
    </row>
    <row r="563" ht="11.25" customHeight="1">
      <c r="A563" s="351"/>
      <c r="B563" s="353"/>
      <c r="C563" s="353"/>
      <c r="D563" s="353"/>
      <c r="E563" s="353"/>
      <c r="F563" s="353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610"/>
      <c r="V563" s="610"/>
      <c r="W563" s="610"/>
      <c r="X563" s="610"/>
      <c r="Y563" s="610"/>
      <c r="Z563" s="610"/>
      <c r="AA563" s="610"/>
      <c r="AB563" s="610"/>
      <c r="AC563" s="610"/>
    </row>
    <row r="564" ht="11.25" customHeight="1">
      <c r="A564" s="351"/>
      <c r="B564" s="353"/>
      <c r="C564" s="353"/>
      <c r="D564" s="353"/>
      <c r="E564" s="353"/>
      <c r="F564" s="353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610"/>
      <c r="V564" s="610"/>
      <c r="W564" s="610"/>
      <c r="X564" s="610"/>
      <c r="Y564" s="610"/>
      <c r="Z564" s="610"/>
      <c r="AA564" s="610"/>
      <c r="AB564" s="610"/>
      <c r="AC564" s="610"/>
    </row>
    <row r="565" ht="11.25" customHeight="1">
      <c r="A565" s="351"/>
      <c r="B565" s="353"/>
      <c r="C565" s="353"/>
      <c r="D565" s="353"/>
      <c r="E565" s="353"/>
      <c r="F565" s="353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610"/>
      <c r="V565" s="610"/>
      <c r="W565" s="610"/>
      <c r="X565" s="610"/>
      <c r="Y565" s="610"/>
      <c r="Z565" s="610"/>
      <c r="AA565" s="610"/>
      <c r="AB565" s="610"/>
      <c r="AC565" s="610"/>
    </row>
    <row r="566" ht="11.25" customHeight="1">
      <c r="A566" s="351"/>
      <c r="B566" s="353"/>
      <c r="C566" s="353"/>
      <c r="D566" s="353"/>
      <c r="E566" s="353"/>
      <c r="F566" s="353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610"/>
      <c r="V566" s="610"/>
      <c r="W566" s="610"/>
      <c r="X566" s="610"/>
      <c r="Y566" s="610"/>
      <c r="Z566" s="610"/>
      <c r="AA566" s="610"/>
      <c r="AB566" s="610"/>
      <c r="AC566" s="610"/>
    </row>
    <row r="567" ht="11.25" customHeight="1">
      <c r="A567" s="351"/>
      <c r="B567" s="353"/>
      <c r="C567" s="353"/>
      <c r="D567" s="353"/>
      <c r="E567" s="353"/>
      <c r="F567" s="353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610"/>
      <c r="V567" s="610"/>
      <c r="W567" s="610"/>
      <c r="X567" s="610"/>
      <c r="Y567" s="610"/>
      <c r="Z567" s="610"/>
      <c r="AA567" s="610"/>
      <c r="AB567" s="610"/>
      <c r="AC567" s="610"/>
    </row>
    <row r="568" ht="11.25" customHeight="1">
      <c r="A568" s="351"/>
      <c r="B568" s="353"/>
      <c r="C568" s="353"/>
      <c r="D568" s="353"/>
      <c r="E568" s="353"/>
      <c r="F568" s="353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610"/>
      <c r="V568" s="610"/>
      <c r="W568" s="610"/>
      <c r="X568" s="610"/>
      <c r="Y568" s="610"/>
      <c r="Z568" s="610"/>
      <c r="AA568" s="610"/>
      <c r="AB568" s="610"/>
      <c r="AC568" s="610"/>
    </row>
    <row r="569" ht="11.25" customHeight="1">
      <c r="A569" s="351"/>
      <c r="B569" s="353"/>
      <c r="C569" s="353"/>
      <c r="D569" s="353"/>
      <c r="E569" s="353"/>
      <c r="F569" s="353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610"/>
      <c r="V569" s="610"/>
      <c r="W569" s="610"/>
      <c r="X569" s="610"/>
      <c r="Y569" s="610"/>
      <c r="Z569" s="610"/>
      <c r="AA569" s="610"/>
      <c r="AB569" s="610"/>
      <c r="AC569" s="610"/>
    </row>
    <row r="570" ht="11.25" customHeight="1">
      <c r="A570" s="351"/>
      <c r="B570" s="353"/>
      <c r="C570" s="353"/>
      <c r="D570" s="353"/>
      <c r="E570" s="353"/>
      <c r="F570" s="353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610"/>
      <c r="V570" s="610"/>
      <c r="W570" s="610"/>
      <c r="X570" s="610"/>
      <c r="Y570" s="610"/>
      <c r="Z570" s="610"/>
      <c r="AA570" s="610"/>
      <c r="AB570" s="610"/>
      <c r="AC570" s="610"/>
    </row>
    <row r="571" ht="11.25" customHeight="1">
      <c r="A571" s="351"/>
      <c r="B571" s="353"/>
      <c r="C571" s="353"/>
      <c r="D571" s="353"/>
      <c r="E571" s="353"/>
      <c r="F571" s="353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610"/>
      <c r="V571" s="610"/>
      <c r="W571" s="610"/>
      <c r="X571" s="610"/>
      <c r="Y571" s="610"/>
      <c r="Z571" s="610"/>
      <c r="AA571" s="610"/>
      <c r="AB571" s="610"/>
      <c r="AC571" s="610"/>
    </row>
    <row r="572" ht="11.25" customHeight="1">
      <c r="A572" s="351"/>
      <c r="B572" s="353"/>
      <c r="C572" s="353"/>
      <c r="D572" s="353"/>
      <c r="E572" s="353"/>
      <c r="F572" s="353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610"/>
      <c r="V572" s="610"/>
      <c r="W572" s="610"/>
      <c r="X572" s="610"/>
      <c r="Y572" s="610"/>
      <c r="Z572" s="610"/>
      <c r="AA572" s="610"/>
      <c r="AB572" s="610"/>
      <c r="AC572" s="610"/>
    </row>
    <row r="573" ht="11.25" customHeight="1">
      <c r="A573" s="351"/>
      <c r="B573" s="353"/>
      <c r="C573" s="353"/>
      <c r="D573" s="353"/>
      <c r="E573" s="353"/>
      <c r="F573" s="353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610"/>
      <c r="V573" s="610"/>
      <c r="W573" s="610"/>
      <c r="X573" s="610"/>
      <c r="Y573" s="610"/>
      <c r="Z573" s="610"/>
      <c r="AA573" s="610"/>
      <c r="AB573" s="610"/>
      <c r="AC573" s="610"/>
    </row>
    <row r="574" ht="11.25" customHeight="1">
      <c r="A574" s="351"/>
      <c r="B574" s="353"/>
      <c r="C574" s="353"/>
      <c r="D574" s="353"/>
      <c r="E574" s="353"/>
      <c r="F574" s="353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610"/>
      <c r="V574" s="610"/>
      <c r="W574" s="610"/>
      <c r="X574" s="610"/>
      <c r="Y574" s="610"/>
      <c r="Z574" s="610"/>
      <c r="AA574" s="610"/>
      <c r="AB574" s="610"/>
      <c r="AC574" s="610"/>
    </row>
    <row r="575" ht="11.25" customHeight="1">
      <c r="A575" s="351"/>
      <c r="B575" s="353"/>
      <c r="C575" s="353"/>
      <c r="D575" s="353"/>
      <c r="E575" s="353"/>
      <c r="F575" s="353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610"/>
      <c r="V575" s="610"/>
      <c r="W575" s="610"/>
      <c r="X575" s="610"/>
      <c r="Y575" s="610"/>
      <c r="Z575" s="610"/>
      <c r="AA575" s="610"/>
      <c r="AB575" s="610"/>
      <c r="AC575" s="610"/>
    </row>
    <row r="576" ht="11.25" customHeight="1">
      <c r="A576" s="351"/>
      <c r="B576" s="353"/>
      <c r="C576" s="353"/>
      <c r="D576" s="353"/>
      <c r="E576" s="353"/>
      <c r="F576" s="353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610"/>
      <c r="V576" s="610"/>
      <c r="W576" s="610"/>
      <c r="X576" s="610"/>
      <c r="Y576" s="610"/>
      <c r="Z576" s="610"/>
      <c r="AA576" s="610"/>
      <c r="AB576" s="610"/>
      <c r="AC576" s="610"/>
    </row>
    <row r="577" ht="11.25" customHeight="1">
      <c r="A577" s="351"/>
      <c r="B577" s="353"/>
      <c r="C577" s="353"/>
      <c r="D577" s="353"/>
      <c r="E577" s="353"/>
      <c r="F577" s="353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610"/>
      <c r="V577" s="610"/>
      <c r="W577" s="610"/>
      <c r="X577" s="610"/>
      <c r="Y577" s="610"/>
      <c r="Z577" s="610"/>
      <c r="AA577" s="610"/>
      <c r="AB577" s="610"/>
      <c r="AC577" s="610"/>
    </row>
    <row r="578" ht="11.25" customHeight="1">
      <c r="A578" s="351"/>
      <c r="B578" s="353"/>
      <c r="C578" s="353"/>
      <c r="D578" s="353"/>
      <c r="E578" s="353"/>
      <c r="F578" s="353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610"/>
      <c r="V578" s="610"/>
      <c r="W578" s="610"/>
      <c r="X578" s="610"/>
      <c r="Y578" s="610"/>
      <c r="Z578" s="610"/>
      <c r="AA578" s="610"/>
      <c r="AB578" s="610"/>
      <c r="AC578" s="610"/>
    </row>
    <row r="579" ht="11.25" customHeight="1">
      <c r="A579" s="351"/>
      <c r="B579" s="353"/>
      <c r="C579" s="353"/>
      <c r="D579" s="353"/>
      <c r="E579" s="353"/>
      <c r="F579" s="353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610"/>
      <c r="V579" s="610"/>
      <c r="W579" s="610"/>
      <c r="X579" s="610"/>
      <c r="Y579" s="610"/>
      <c r="Z579" s="610"/>
      <c r="AA579" s="610"/>
      <c r="AB579" s="610"/>
      <c r="AC579" s="610"/>
    </row>
    <row r="580" ht="11.25" customHeight="1">
      <c r="A580" s="351"/>
      <c r="B580" s="353"/>
      <c r="C580" s="353"/>
      <c r="D580" s="353"/>
      <c r="E580" s="353"/>
      <c r="F580" s="353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610"/>
      <c r="V580" s="610"/>
      <c r="W580" s="610"/>
      <c r="X580" s="610"/>
      <c r="Y580" s="610"/>
      <c r="Z580" s="610"/>
      <c r="AA580" s="610"/>
      <c r="AB580" s="610"/>
      <c r="AC580" s="610"/>
    </row>
    <row r="581" ht="11.25" customHeight="1">
      <c r="A581" s="351"/>
      <c r="B581" s="353"/>
      <c r="C581" s="353"/>
      <c r="D581" s="353"/>
      <c r="E581" s="353"/>
      <c r="F581" s="353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610"/>
      <c r="V581" s="610"/>
      <c r="W581" s="610"/>
      <c r="X581" s="610"/>
      <c r="Y581" s="610"/>
      <c r="Z581" s="610"/>
      <c r="AA581" s="610"/>
      <c r="AB581" s="610"/>
      <c r="AC581" s="610"/>
    </row>
    <row r="582" ht="11.25" customHeight="1">
      <c r="A582" s="351"/>
      <c r="B582" s="353"/>
      <c r="C582" s="353"/>
      <c r="D582" s="353"/>
      <c r="E582" s="353"/>
      <c r="F582" s="353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610"/>
      <c r="V582" s="610"/>
      <c r="W582" s="610"/>
      <c r="X582" s="610"/>
      <c r="Y582" s="610"/>
      <c r="Z582" s="610"/>
      <c r="AA582" s="610"/>
      <c r="AB582" s="610"/>
      <c r="AC582" s="610"/>
    </row>
    <row r="583" ht="11.25" customHeight="1">
      <c r="A583" s="351"/>
      <c r="B583" s="353"/>
      <c r="C583" s="353"/>
      <c r="D583" s="353"/>
      <c r="E583" s="353"/>
      <c r="F583" s="353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610"/>
      <c r="V583" s="610"/>
      <c r="W583" s="610"/>
      <c r="X583" s="610"/>
      <c r="Y583" s="610"/>
      <c r="Z583" s="610"/>
      <c r="AA583" s="610"/>
      <c r="AB583" s="610"/>
      <c r="AC583" s="610"/>
    </row>
    <row r="584" ht="11.25" customHeight="1">
      <c r="A584" s="351"/>
      <c r="B584" s="353"/>
      <c r="C584" s="353"/>
      <c r="D584" s="353"/>
      <c r="E584" s="353"/>
      <c r="F584" s="353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610"/>
      <c r="V584" s="610"/>
      <c r="W584" s="610"/>
      <c r="X584" s="610"/>
      <c r="Y584" s="610"/>
      <c r="Z584" s="610"/>
      <c r="AA584" s="610"/>
      <c r="AB584" s="610"/>
      <c r="AC584" s="610"/>
    </row>
    <row r="585" ht="11.25" customHeight="1">
      <c r="A585" s="351"/>
      <c r="B585" s="353"/>
      <c r="C585" s="353"/>
      <c r="D585" s="353"/>
      <c r="E585" s="353"/>
      <c r="F585" s="353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610"/>
      <c r="V585" s="610"/>
      <c r="W585" s="610"/>
      <c r="X585" s="610"/>
      <c r="Y585" s="610"/>
      <c r="Z585" s="610"/>
      <c r="AA585" s="610"/>
      <c r="AB585" s="610"/>
      <c r="AC585" s="610"/>
    </row>
    <row r="586" ht="11.25" customHeight="1">
      <c r="A586" s="351"/>
      <c r="B586" s="353"/>
      <c r="C586" s="353"/>
      <c r="D586" s="353"/>
      <c r="E586" s="353"/>
      <c r="F586" s="353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610"/>
      <c r="V586" s="610"/>
      <c r="W586" s="610"/>
      <c r="X586" s="610"/>
      <c r="Y586" s="610"/>
      <c r="Z586" s="610"/>
      <c r="AA586" s="610"/>
      <c r="AB586" s="610"/>
      <c r="AC586" s="610"/>
    </row>
    <row r="587" ht="11.25" customHeight="1">
      <c r="A587" s="351"/>
      <c r="B587" s="353"/>
      <c r="C587" s="353"/>
      <c r="D587" s="353"/>
      <c r="E587" s="353"/>
      <c r="F587" s="353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610"/>
      <c r="V587" s="610"/>
      <c r="W587" s="610"/>
      <c r="X587" s="610"/>
      <c r="Y587" s="610"/>
      <c r="Z587" s="610"/>
      <c r="AA587" s="610"/>
      <c r="AB587" s="610"/>
      <c r="AC587" s="610"/>
    </row>
    <row r="588" ht="11.25" customHeight="1">
      <c r="A588" s="351"/>
      <c r="B588" s="353"/>
      <c r="C588" s="353"/>
      <c r="D588" s="353"/>
      <c r="E588" s="353"/>
      <c r="F588" s="353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610"/>
      <c r="V588" s="610"/>
      <c r="W588" s="610"/>
      <c r="X588" s="610"/>
      <c r="Y588" s="610"/>
      <c r="Z588" s="610"/>
      <c r="AA588" s="610"/>
      <c r="AB588" s="610"/>
      <c r="AC588" s="610"/>
    </row>
    <row r="589" ht="11.25" customHeight="1">
      <c r="A589" s="351"/>
      <c r="B589" s="353"/>
      <c r="C589" s="353"/>
      <c r="D589" s="353"/>
      <c r="E589" s="353"/>
      <c r="F589" s="353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610"/>
      <c r="V589" s="610"/>
      <c r="W589" s="610"/>
      <c r="X589" s="610"/>
      <c r="Y589" s="610"/>
      <c r="Z589" s="610"/>
      <c r="AA589" s="610"/>
      <c r="AB589" s="610"/>
      <c r="AC589" s="610"/>
    </row>
    <row r="590" ht="11.25" customHeight="1">
      <c r="A590" s="351"/>
      <c r="B590" s="353"/>
      <c r="C590" s="353"/>
      <c r="D590" s="353"/>
      <c r="E590" s="353"/>
      <c r="F590" s="353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610"/>
      <c r="V590" s="610"/>
      <c r="W590" s="610"/>
      <c r="X590" s="610"/>
      <c r="Y590" s="610"/>
      <c r="Z590" s="610"/>
      <c r="AA590" s="610"/>
      <c r="AB590" s="610"/>
      <c r="AC590" s="610"/>
    </row>
    <row r="591" ht="11.25" customHeight="1">
      <c r="A591" s="351"/>
      <c r="B591" s="353"/>
      <c r="C591" s="353"/>
      <c r="D591" s="353"/>
      <c r="E591" s="353"/>
      <c r="F591" s="353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610"/>
      <c r="V591" s="610"/>
      <c r="W591" s="610"/>
      <c r="X591" s="610"/>
      <c r="Y591" s="610"/>
      <c r="Z591" s="610"/>
      <c r="AA591" s="610"/>
      <c r="AB591" s="610"/>
      <c r="AC591" s="610"/>
    </row>
    <row r="592" ht="11.25" customHeight="1">
      <c r="A592" s="351"/>
      <c r="B592" s="353"/>
      <c r="C592" s="353"/>
      <c r="D592" s="353"/>
      <c r="E592" s="353"/>
      <c r="F592" s="353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610"/>
      <c r="V592" s="610"/>
      <c r="W592" s="610"/>
      <c r="X592" s="610"/>
      <c r="Y592" s="610"/>
      <c r="Z592" s="610"/>
      <c r="AA592" s="610"/>
      <c r="AB592" s="610"/>
      <c r="AC592" s="610"/>
    </row>
    <row r="593" ht="11.25" customHeight="1">
      <c r="A593" s="351"/>
      <c r="B593" s="353"/>
      <c r="C593" s="353"/>
      <c r="D593" s="353"/>
      <c r="E593" s="353"/>
      <c r="F593" s="353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610"/>
      <c r="V593" s="610"/>
      <c r="W593" s="610"/>
      <c r="X593" s="610"/>
      <c r="Y593" s="610"/>
      <c r="Z593" s="610"/>
      <c r="AA593" s="610"/>
      <c r="AB593" s="610"/>
      <c r="AC593" s="610"/>
    </row>
    <row r="594" ht="11.25" customHeight="1">
      <c r="A594" s="351"/>
      <c r="B594" s="353"/>
      <c r="C594" s="353"/>
      <c r="D594" s="353"/>
      <c r="E594" s="353"/>
      <c r="F594" s="353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610"/>
      <c r="V594" s="610"/>
      <c r="W594" s="610"/>
      <c r="X594" s="610"/>
      <c r="Y594" s="610"/>
      <c r="Z594" s="610"/>
      <c r="AA594" s="610"/>
      <c r="AB594" s="610"/>
      <c r="AC594" s="610"/>
    </row>
    <row r="595" ht="11.25" customHeight="1">
      <c r="A595" s="351"/>
      <c r="B595" s="353"/>
      <c r="C595" s="353"/>
      <c r="D595" s="353"/>
      <c r="E595" s="353"/>
      <c r="F595" s="353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610"/>
      <c r="V595" s="610"/>
      <c r="W595" s="610"/>
      <c r="X595" s="610"/>
      <c r="Y595" s="610"/>
      <c r="Z595" s="610"/>
      <c r="AA595" s="610"/>
      <c r="AB595" s="610"/>
      <c r="AC595" s="610"/>
    </row>
    <row r="596" ht="11.25" customHeight="1">
      <c r="A596" s="351"/>
      <c r="B596" s="353"/>
      <c r="C596" s="353"/>
      <c r="D596" s="353"/>
      <c r="E596" s="353"/>
      <c r="F596" s="353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610"/>
      <c r="V596" s="610"/>
      <c r="W596" s="610"/>
      <c r="X596" s="610"/>
      <c r="Y596" s="610"/>
      <c r="Z596" s="610"/>
      <c r="AA596" s="610"/>
      <c r="AB596" s="610"/>
      <c r="AC596" s="610"/>
    </row>
    <row r="597" ht="11.25" customHeight="1">
      <c r="A597" s="351"/>
      <c r="B597" s="353"/>
      <c r="C597" s="353"/>
      <c r="D597" s="353"/>
      <c r="E597" s="353"/>
      <c r="F597" s="353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610"/>
      <c r="V597" s="610"/>
      <c r="W597" s="610"/>
      <c r="X597" s="610"/>
      <c r="Y597" s="610"/>
      <c r="Z597" s="610"/>
      <c r="AA597" s="610"/>
      <c r="AB597" s="610"/>
      <c r="AC597" s="610"/>
    </row>
    <row r="598" ht="11.25" customHeight="1">
      <c r="A598" s="351"/>
      <c r="B598" s="353"/>
      <c r="C598" s="353"/>
      <c r="D598" s="353"/>
      <c r="E598" s="353"/>
      <c r="F598" s="353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610"/>
      <c r="V598" s="610"/>
      <c r="W598" s="610"/>
      <c r="X598" s="610"/>
      <c r="Y598" s="610"/>
      <c r="Z598" s="610"/>
      <c r="AA598" s="610"/>
      <c r="AB598" s="610"/>
      <c r="AC598" s="610"/>
    </row>
    <row r="599" ht="11.25" customHeight="1">
      <c r="A599" s="351"/>
      <c r="B599" s="353"/>
      <c r="C599" s="353"/>
      <c r="D599" s="353"/>
      <c r="E599" s="353"/>
      <c r="F599" s="353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610"/>
      <c r="V599" s="610"/>
      <c r="W599" s="610"/>
      <c r="X599" s="610"/>
      <c r="Y599" s="610"/>
      <c r="Z599" s="610"/>
      <c r="AA599" s="610"/>
      <c r="AB599" s="610"/>
      <c r="AC599" s="610"/>
    </row>
    <row r="600" ht="11.25" customHeight="1">
      <c r="A600" s="351"/>
      <c r="B600" s="353"/>
      <c r="C600" s="353"/>
      <c r="D600" s="353"/>
      <c r="E600" s="353"/>
      <c r="F600" s="353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610"/>
      <c r="V600" s="610"/>
      <c r="W600" s="610"/>
      <c r="X600" s="610"/>
      <c r="Y600" s="610"/>
      <c r="Z600" s="610"/>
      <c r="AA600" s="610"/>
      <c r="AB600" s="610"/>
      <c r="AC600" s="610"/>
    </row>
    <row r="601" ht="11.25" customHeight="1">
      <c r="A601" s="351"/>
      <c r="B601" s="353"/>
      <c r="C601" s="353"/>
      <c r="D601" s="353"/>
      <c r="E601" s="353"/>
      <c r="F601" s="353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610"/>
      <c r="V601" s="610"/>
      <c r="W601" s="610"/>
      <c r="X601" s="610"/>
      <c r="Y601" s="610"/>
      <c r="Z601" s="610"/>
      <c r="AA601" s="610"/>
      <c r="AB601" s="610"/>
      <c r="AC601" s="610"/>
    </row>
    <row r="602" ht="11.25" customHeight="1">
      <c r="A602" s="351"/>
      <c r="B602" s="353"/>
      <c r="C602" s="353"/>
      <c r="D602" s="353"/>
      <c r="E602" s="353"/>
      <c r="F602" s="353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610"/>
      <c r="V602" s="610"/>
      <c r="W602" s="610"/>
      <c r="X602" s="610"/>
      <c r="Y602" s="610"/>
      <c r="Z602" s="610"/>
      <c r="AA602" s="610"/>
      <c r="AB602" s="610"/>
      <c r="AC602" s="610"/>
    </row>
    <row r="603" ht="11.25" customHeight="1">
      <c r="A603" s="351"/>
      <c r="B603" s="353"/>
      <c r="C603" s="353"/>
      <c r="D603" s="353"/>
      <c r="E603" s="353"/>
      <c r="F603" s="353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610"/>
      <c r="V603" s="610"/>
      <c r="W603" s="610"/>
      <c r="X603" s="610"/>
      <c r="Y603" s="610"/>
      <c r="Z603" s="610"/>
      <c r="AA603" s="610"/>
      <c r="AB603" s="610"/>
      <c r="AC603" s="610"/>
    </row>
    <row r="604" ht="11.25" customHeight="1">
      <c r="A604" s="351"/>
      <c r="B604" s="353"/>
      <c r="C604" s="353"/>
      <c r="D604" s="353"/>
      <c r="E604" s="353"/>
      <c r="F604" s="353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610"/>
      <c r="V604" s="610"/>
      <c r="W604" s="610"/>
      <c r="X604" s="610"/>
      <c r="Y604" s="610"/>
      <c r="Z604" s="610"/>
      <c r="AA604" s="610"/>
      <c r="AB604" s="610"/>
      <c r="AC604" s="610"/>
    </row>
    <row r="605" ht="11.25" customHeight="1">
      <c r="A605" s="351"/>
      <c r="B605" s="353"/>
      <c r="C605" s="353"/>
      <c r="D605" s="353"/>
      <c r="E605" s="353"/>
      <c r="F605" s="353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610"/>
      <c r="V605" s="610"/>
      <c r="W605" s="610"/>
      <c r="X605" s="610"/>
      <c r="Y605" s="610"/>
      <c r="Z605" s="610"/>
      <c r="AA605" s="610"/>
      <c r="AB605" s="610"/>
      <c r="AC605" s="610"/>
    </row>
    <row r="606" ht="11.25" customHeight="1">
      <c r="A606" s="351"/>
      <c r="B606" s="353"/>
      <c r="C606" s="353"/>
      <c r="D606" s="353"/>
      <c r="E606" s="353"/>
      <c r="F606" s="353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610"/>
      <c r="V606" s="610"/>
      <c r="W606" s="610"/>
      <c r="X606" s="610"/>
      <c r="Y606" s="610"/>
      <c r="Z606" s="610"/>
      <c r="AA606" s="610"/>
      <c r="AB606" s="610"/>
      <c r="AC606" s="610"/>
    </row>
    <row r="607" ht="11.25" customHeight="1">
      <c r="A607" s="351"/>
      <c r="B607" s="353"/>
      <c r="C607" s="353"/>
      <c r="D607" s="353"/>
      <c r="E607" s="353"/>
      <c r="F607" s="353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610"/>
      <c r="V607" s="610"/>
      <c r="W607" s="610"/>
      <c r="X607" s="610"/>
      <c r="Y607" s="610"/>
      <c r="Z607" s="610"/>
      <c r="AA607" s="610"/>
      <c r="AB607" s="610"/>
      <c r="AC607" s="610"/>
    </row>
    <row r="608" ht="11.25" customHeight="1">
      <c r="A608" s="351"/>
      <c r="B608" s="353"/>
      <c r="C608" s="353"/>
      <c r="D608" s="353"/>
      <c r="E608" s="353"/>
      <c r="F608" s="353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610"/>
      <c r="V608" s="610"/>
      <c r="W608" s="610"/>
      <c r="X608" s="610"/>
      <c r="Y608" s="610"/>
      <c r="Z608" s="610"/>
      <c r="AA608" s="610"/>
      <c r="AB608" s="610"/>
      <c r="AC608" s="610"/>
    </row>
    <row r="609" ht="11.25" customHeight="1">
      <c r="A609" s="351"/>
      <c r="B609" s="353"/>
      <c r="C609" s="353"/>
      <c r="D609" s="353"/>
      <c r="E609" s="353"/>
      <c r="F609" s="353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610"/>
      <c r="V609" s="610"/>
      <c r="W609" s="610"/>
      <c r="X609" s="610"/>
      <c r="Y609" s="610"/>
      <c r="Z609" s="610"/>
      <c r="AA609" s="610"/>
      <c r="AB609" s="610"/>
      <c r="AC609" s="610"/>
    </row>
    <row r="610" ht="11.25" customHeight="1">
      <c r="A610" s="351"/>
      <c r="B610" s="353"/>
      <c r="C610" s="353"/>
      <c r="D610" s="353"/>
      <c r="E610" s="353"/>
      <c r="F610" s="353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610"/>
      <c r="V610" s="610"/>
      <c r="W610" s="610"/>
      <c r="X610" s="610"/>
      <c r="Y610" s="610"/>
      <c r="Z610" s="610"/>
      <c r="AA610" s="610"/>
      <c r="AB610" s="610"/>
      <c r="AC610" s="610"/>
    </row>
    <row r="611" ht="11.25" customHeight="1">
      <c r="A611" s="351"/>
      <c r="B611" s="353"/>
      <c r="C611" s="353"/>
      <c r="D611" s="353"/>
      <c r="E611" s="353"/>
      <c r="F611" s="353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610"/>
      <c r="V611" s="610"/>
      <c r="W611" s="610"/>
      <c r="X611" s="610"/>
      <c r="Y611" s="610"/>
      <c r="Z611" s="610"/>
      <c r="AA611" s="610"/>
      <c r="AB611" s="610"/>
      <c r="AC611" s="610"/>
    </row>
    <row r="612" ht="11.25" customHeight="1">
      <c r="A612" s="351"/>
      <c r="B612" s="353"/>
      <c r="C612" s="353"/>
      <c r="D612" s="353"/>
      <c r="E612" s="353"/>
      <c r="F612" s="353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610"/>
      <c r="V612" s="610"/>
      <c r="W612" s="610"/>
      <c r="X612" s="610"/>
      <c r="Y612" s="610"/>
      <c r="Z612" s="610"/>
      <c r="AA612" s="610"/>
      <c r="AB612" s="610"/>
      <c r="AC612" s="610"/>
    </row>
    <row r="613" ht="11.25" customHeight="1">
      <c r="A613" s="351"/>
      <c r="B613" s="353"/>
      <c r="C613" s="353"/>
      <c r="D613" s="353"/>
      <c r="E613" s="353"/>
      <c r="F613" s="353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610"/>
      <c r="V613" s="610"/>
      <c r="W613" s="610"/>
      <c r="X613" s="610"/>
      <c r="Y613" s="610"/>
      <c r="Z613" s="610"/>
      <c r="AA613" s="610"/>
      <c r="AB613" s="610"/>
      <c r="AC613" s="610"/>
    </row>
    <row r="614" ht="11.25" customHeight="1">
      <c r="A614" s="351"/>
      <c r="B614" s="353"/>
      <c r="C614" s="353"/>
      <c r="D614" s="353"/>
      <c r="E614" s="353"/>
      <c r="F614" s="353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610"/>
      <c r="V614" s="610"/>
      <c r="W614" s="610"/>
      <c r="X614" s="610"/>
      <c r="Y614" s="610"/>
      <c r="Z614" s="610"/>
      <c r="AA614" s="610"/>
      <c r="AB614" s="610"/>
      <c r="AC614" s="610"/>
    </row>
    <row r="615" ht="11.25" customHeight="1">
      <c r="A615" s="351"/>
      <c r="B615" s="353"/>
      <c r="C615" s="353"/>
      <c r="D615" s="353"/>
      <c r="E615" s="353"/>
      <c r="F615" s="353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610"/>
      <c r="V615" s="610"/>
      <c r="W615" s="610"/>
      <c r="X615" s="610"/>
      <c r="Y615" s="610"/>
      <c r="Z615" s="610"/>
      <c r="AA615" s="610"/>
      <c r="AB615" s="610"/>
      <c r="AC615" s="610"/>
    </row>
    <row r="616" ht="11.25" customHeight="1">
      <c r="A616" s="351"/>
      <c r="B616" s="353"/>
      <c r="C616" s="353"/>
      <c r="D616" s="353"/>
      <c r="E616" s="353"/>
      <c r="F616" s="353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610"/>
      <c r="V616" s="610"/>
      <c r="W616" s="610"/>
      <c r="X616" s="610"/>
      <c r="Y616" s="610"/>
      <c r="Z616" s="610"/>
      <c r="AA616" s="610"/>
      <c r="AB616" s="610"/>
      <c r="AC616" s="610"/>
    </row>
    <row r="617" ht="11.25" customHeight="1">
      <c r="A617" s="351"/>
      <c r="B617" s="353"/>
      <c r="C617" s="353"/>
      <c r="D617" s="353"/>
      <c r="E617" s="353"/>
      <c r="F617" s="353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610"/>
      <c r="V617" s="610"/>
      <c r="W617" s="610"/>
      <c r="X617" s="610"/>
      <c r="Y617" s="610"/>
      <c r="Z617" s="610"/>
      <c r="AA617" s="610"/>
      <c r="AB617" s="610"/>
      <c r="AC617" s="610"/>
    </row>
    <row r="618" ht="11.25" customHeight="1">
      <c r="A618" s="351"/>
      <c r="B618" s="353"/>
      <c r="C618" s="353"/>
      <c r="D618" s="353"/>
      <c r="E618" s="353"/>
      <c r="F618" s="353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610"/>
      <c r="V618" s="610"/>
      <c r="W618" s="610"/>
      <c r="X618" s="610"/>
      <c r="Y618" s="610"/>
      <c r="Z618" s="610"/>
      <c r="AA618" s="610"/>
      <c r="AB618" s="610"/>
      <c r="AC618" s="610"/>
    </row>
    <row r="619" ht="11.25" customHeight="1">
      <c r="A619" s="351"/>
      <c r="B619" s="353"/>
      <c r="C619" s="353"/>
      <c r="D619" s="353"/>
      <c r="E619" s="353"/>
      <c r="F619" s="353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610"/>
      <c r="V619" s="610"/>
      <c r="W619" s="610"/>
      <c r="X619" s="610"/>
      <c r="Y619" s="610"/>
      <c r="Z619" s="610"/>
      <c r="AA619" s="610"/>
      <c r="AB619" s="610"/>
      <c r="AC619" s="610"/>
    </row>
    <row r="620" ht="11.25" customHeight="1">
      <c r="A620" s="351"/>
      <c r="B620" s="353"/>
      <c r="C620" s="353"/>
      <c r="D620" s="353"/>
      <c r="E620" s="353"/>
      <c r="F620" s="353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610"/>
      <c r="V620" s="610"/>
      <c r="W620" s="610"/>
      <c r="X620" s="610"/>
      <c r="Y620" s="610"/>
      <c r="Z620" s="610"/>
      <c r="AA620" s="610"/>
      <c r="AB620" s="610"/>
      <c r="AC620" s="610"/>
    </row>
    <row r="621" ht="11.25" customHeight="1">
      <c r="A621" s="351"/>
      <c r="B621" s="353"/>
      <c r="C621" s="353"/>
      <c r="D621" s="353"/>
      <c r="E621" s="353"/>
      <c r="F621" s="353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610"/>
      <c r="V621" s="610"/>
      <c r="W621" s="610"/>
      <c r="X621" s="610"/>
      <c r="Y621" s="610"/>
      <c r="Z621" s="610"/>
      <c r="AA621" s="610"/>
      <c r="AB621" s="610"/>
      <c r="AC621" s="610"/>
    </row>
    <row r="622" ht="11.25" customHeight="1">
      <c r="A622" s="351"/>
      <c r="B622" s="353"/>
      <c r="C622" s="353"/>
      <c r="D622" s="353"/>
      <c r="E622" s="353"/>
      <c r="F622" s="353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610"/>
      <c r="V622" s="610"/>
      <c r="W622" s="610"/>
      <c r="X622" s="610"/>
      <c r="Y622" s="610"/>
      <c r="Z622" s="610"/>
      <c r="AA622" s="610"/>
      <c r="AB622" s="610"/>
      <c r="AC622" s="610"/>
    </row>
    <row r="623" ht="11.25" customHeight="1">
      <c r="A623" s="351"/>
      <c r="B623" s="353"/>
      <c r="C623" s="353"/>
      <c r="D623" s="353"/>
      <c r="E623" s="353"/>
      <c r="F623" s="353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610"/>
      <c r="V623" s="610"/>
      <c r="W623" s="610"/>
      <c r="X623" s="610"/>
      <c r="Y623" s="610"/>
      <c r="Z623" s="610"/>
      <c r="AA623" s="610"/>
      <c r="AB623" s="610"/>
      <c r="AC623" s="610"/>
    </row>
    <row r="624" ht="11.25" customHeight="1">
      <c r="A624" s="351"/>
      <c r="B624" s="353"/>
      <c r="C624" s="353"/>
      <c r="D624" s="353"/>
      <c r="E624" s="353"/>
      <c r="F624" s="353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610"/>
      <c r="V624" s="610"/>
      <c r="W624" s="610"/>
      <c r="X624" s="610"/>
      <c r="Y624" s="610"/>
      <c r="Z624" s="610"/>
      <c r="AA624" s="610"/>
      <c r="AB624" s="610"/>
      <c r="AC624" s="610"/>
    </row>
    <row r="625" ht="11.25" customHeight="1">
      <c r="A625" s="351"/>
      <c r="B625" s="353"/>
      <c r="C625" s="353"/>
      <c r="D625" s="353"/>
      <c r="E625" s="353"/>
      <c r="F625" s="353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610"/>
      <c r="V625" s="610"/>
      <c r="W625" s="610"/>
      <c r="X625" s="610"/>
      <c r="Y625" s="610"/>
      <c r="Z625" s="610"/>
      <c r="AA625" s="610"/>
      <c r="AB625" s="610"/>
      <c r="AC625" s="610"/>
    </row>
    <row r="626" ht="11.25" customHeight="1">
      <c r="A626" s="351"/>
      <c r="B626" s="353"/>
      <c r="C626" s="353"/>
      <c r="D626" s="353"/>
      <c r="E626" s="353"/>
      <c r="F626" s="353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610"/>
      <c r="V626" s="610"/>
      <c r="W626" s="610"/>
      <c r="X626" s="610"/>
      <c r="Y626" s="610"/>
      <c r="Z626" s="610"/>
      <c r="AA626" s="610"/>
      <c r="AB626" s="610"/>
      <c r="AC626" s="610"/>
    </row>
    <row r="627" ht="11.25" customHeight="1">
      <c r="A627" s="351"/>
      <c r="B627" s="353"/>
      <c r="C627" s="353"/>
      <c r="D627" s="353"/>
      <c r="E627" s="353"/>
      <c r="F627" s="353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610"/>
      <c r="V627" s="610"/>
      <c r="W627" s="610"/>
      <c r="X627" s="610"/>
      <c r="Y627" s="610"/>
      <c r="Z627" s="610"/>
      <c r="AA627" s="610"/>
      <c r="AB627" s="610"/>
      <c r="AC627" s="610"/>
    </row>
    <row r="628" ht="11.25" customHeight="1">
      <c r="A628" s="351"/>
      <c r="B628" s="353"/>
      <c r="C628" s="353"/>
      <c r="D628" s="353"/>
      <c r="E628" s="353"/>
      <c r="F628" s="353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610"/>
      <c r="V628" s="610"/>
      <c r="W628" s="610"/>
      <c r="X628" s="610"/>
      <c r="Y628" s="610"/>
      <c r="Z628" s="610"/>
      <c r="AA628" s="610"/>
      <c r="AB628" s="610"/>
      <c r="AC628" s="610"/>
    </row>
    <row r="629" ht="11.25" customHeight="1">
      <c r="A629" s="351"/>
      <c r="B629" s="353"/>
      <c r="C629" s="353"/>
      <c r="D629" s="353"/>
      <c r="E629" s="353"/>
      <c r="F629" s="353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610"/>
      <c r="V629" s="610"/>
      <c r="W629" s="610"/>
      <c r="X629" s="610"/>
      <c r="Y629" s="610"/>
      <c r="Z629" s="610"/>
      <c r="AA629" s="610"/>
      <c r="AB629" s="610"/>
      <c r="AC629" s="610"/>
    </row>
    <row r="630" ht="11.25" customHeight="1">
      <c r="A630" s="351"/>
      <c r="B630" s="353"/>
      <c r="C630" s="353"/>
      <c r="D630" s="353"/>
      <c r="E630" s="353"/>
      <c r="F630" s="353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610"/>
      <c r="V630" s="610"/>
      <c r="W630" s="610"/>
      <c r="X630" s="610"/>
      <c r="Y630" s="610"/>
      <c r="Z630" s="610"/>
      <c r="AA630" s="610"/>
      <c r="AB630" s="610"/>
      <c r="AC630" s="610"/>
    </row>
    <row r="631" ht="11.25" customHeight="1">
      <c r="A631" s="351"/>
      <c r="B631" s="353"/>
      <c r="C631" s="353"/>
      <c r="D631" s="353"/>
      <c r="E631" s="353"/>
      <c r="F631" s="353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610"/>
      <c r="V631" s="610"/>
      <c r="W631" s="610"/>
      <c r="X631" s="610"/>
      <c r="Y631" s="610"/>
      <c r="Z631" s="610"/>
      <c r="AA631" s="610"/>
      <c r="AB631" s="610"/>
      <c r="AC631" s="610"/>
    </row>
    <row r="632" ht="11.25" customHeight="1">
      <c r="A632" s="351"/>
      <c r="B632" s="353"/>
      <c r="C632" s="353"/>
      <c r="D632" s="353"/>
      <c r="E632" s="353"/>
      <c r="F632" s="353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610"/>
      <c r="V632" s="610"/>
      <c r="W632" s="610"/>
      <c r="X632" s="610"/>
      <c r="Y632" s="610"/>
      <c r="Z632" s="610"/>
      <c r="AA632" s="610"/>
      <c r="AB632" s="610"/>
      <c r="AC632" s="610"/>
    </row>
    <row r="633" ht="11.25" customHeight="1">
      <c r="A633" s="351"/>
      <c r="B633" s="353"/>
      <c r="C633" s="353"/>
      <c r="D633" s="353"/>
      <c r="E633" s="353"/>
      <c r="F633" s="353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610"/>
      <c r="V633" s="610"/>
      <c r="W633" s="610"/>
      <c r="X633" s="610"/>
      <c r="Y633" s="610"/>
      <c r="Z633" s="610"/>
      <c r="AA633" s="610"/>
      <c r="AB633" s="610"/>
      <c r="AC633" s="610"/>
    </row>
    <row r="634" ht="11.25" customHeight="1">
      <c r="A634" s="351"/>
      <c r="B634" s="353"/>
      <c r="C634" s="353"/>
      <c r="D634" s="353"/>
      <c r="E634" s="353"/>
      <c r="F634" s="353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610"/>
      <c r="V634" s="610"/>
      <c r="W634" s="610"/>
      <c r="X634" s="610"/>
      <c r="Y634" s="610"/>
      <c r="Z634" s="610"/>
      <c r="AA634" s="610"/>
      <c r="AB634" s="610"/>
      <c r="AC634" s="610"/>
    </row>
    <row r="635" ht="11.25" customHeight="1">
      <c r="A635" s="351"/>
      <c r="B635" s="353"/>
      <c r="C635" s="353"/>
      <c r="D635" s="353"/>
      <c r="E635" s="353"/>
      <c r="F635" s="353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610"/>
      <c r="V635" s="610"/>
      <c r="W635" s="610"/>
      <c r="X635" s="610"/>
      <c r="Y635" s="610"/>
      <c r="Z635" s="610"/>
      <c r="AA635" s="610"/>
      <c r="AB635" s="610"/>
      <c r="AC635" s="610"/>
    </row>
    <row r="636" ht="11.25" customHeight="1">
      <c r="A636" s="351"/>
      <c r="B636" s="353"/>
      <c r="C636" s="353"/>
      <c r="D636" s="353"/>
      <c r="E636" s="353"/>
      <c r="F636" s="353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610"/>
      <c r="V636" s="610"/>
      <c r="W636" s="610"/>
      <c r="X636" s="610"/>
      <c r="Y636" s="610"/>
      <c r="Z636" s="610"/>
      <c r="AA636" s="610"/>
      <c r="AB636" s="610"/>
      <c r="AC636" s="610"/>
    </row>
    <row r="637" ht="11.25" customHeight="1">
      <c r="A637" s="351"/>
      <c r="B637" s="353"/>
      <c r="C637" s="353"/>
      <c r="D637" s="353"/>
      <c r="E637" s="353"/>
      <c r="F637" s="353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610"/>
      <c r="V637" s="610"/>
      <c r="W637" s="610"/>
      <c r="X637" s="610"/>
      <c r="Y637" s="610"/>
      <c r="Z637" s="610"/>
      <c r="AA637" s="610"/>
      <c r="AB637" s="610"/>
      <c r="AC637" s="610"/>
    </row>
    <row r="638" ht="11.25" customHeight="1">
      <c r="A638" s="351"/>
      <c r="B638" s="353"/>
      <c r="C638" s="353"/>
      <c r="D638" s="353"/>
      <c r="E638" s="353"/>
      <c r="F638" s="353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610"/>
      <c r="V638" s="610"/>
      <c r="W638" s="610"/>
      <c r="X638" s="610"/>
      <c r="Y638" s="610"/>
      <c r="Z638" s="610"/>
      <c r="AA638" s="610"/>
      <c r="AB638" s="610"/>
      <c r="AC638" s="610"/>
    </row>
    <row r="639" ht="11.25" customHeight="1">
      <c r="A639" s="351"/>
      <c r="B639" s="353"/>
      <c r="C639" s="353"/>
      <c r="D639" s="353"/>
      <c r="E639" s="353"/>
      <c r="F639" s="353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610"/>
      <c r="V639" s="610"/>
      <c r="W639" s="610"/>
      <c r="X639" s="610"/>
      <c r="Y639" s="610"/>
      <c r="Z639" s="610"/>
      <c r="AA639" s="610"/>
      <c r="AB639" s="610"/>
      <c r="AC639" s="610"/>
    </row>
    <row r="640" ht="11.25" customHeight="1">
      <c r="A640" s="351"/>
      <c r="B640" s="353"/>
      <c r="C640" s="353"/>
      <c r="D640" s="353"/>
      <c r="E640" s="353"/>
      <c r="F640" s="353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610"/>
      <c r="V640" s="610"/>
      <c r="W640" s="610"/>
      <c r="X640" s="610"/>
      <c r="Y640" s="610"/>
      <c r="Z640" s="610"/>
      <c r="AA640" s="610"/>
      <c r="AB640" s="610"/>
      <c r="AC640" s="610"/>
    </row>
    <row r="641" ht="11.25" customHeight="1">
      <c r="A641" s="351"/>
      <c r="B641" s="353"/>
      <c r="C641" s="353"/>
      <c r="D641" s="353"/>
      <c r="E641" s="353"/>
      <c r="F641" s="353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610"/>
      <c r="V641" s="610"/>
      <c r="W641" s="610"/>
      <c r="X641" s="610"/>
      <c r="Y641" s="610"/>
      <c r="Z641" s="610"/>
      <c r="AA641" s="610"/>
      <c r="AB641" s="610"/>
      <c r="AC641" s="610"/>
    </row>
    <row r="642" ht="11.25" customHeight="1">
      <c r="A642" s="351"/>
      <c r="B642" s="353"/>
      <c r="C642" s="353"/>
      <c r="D642" s="353"/>
      <c r="E642" s="353"/>
      <c r="F642" s="353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610"/>
      <c r="V642" s="610"/>
      <c r="W642" s="610"/>
      <c r="X642" s="610"/>
      <c r="Y642" s="610"/>
      <c r="Z642" s="610"/>
      <c r="AA642" s="610"/>
      <c r="AB642" s="610"/>
      <c r="AC642" s="610"/>
    </row>
    <row r="643" ht="11.25" customHeight="1">
      <c r="A643" s="351"/>
      <c r="B643" s="353"/>
      <c r="C643" s="353"/>
      <c r="D643" s="353"/>
      <c r="E643" s="353"/>
      <c r="F643" s="353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610"/>
      <c r="V643" s="610"/>
      <c r="W643" s="610"/>
      <c r="X643" s="610"/>
      <c r="Y643" s="610"/>
      <c r="Z643" s="610"/>
      <c r="AA643" s="610"/>
      <c r="AB643" s="610"/>
      <c r="AC643" s="610"/>
    </row>
    <row r="644" ht="11.25" customHeight="1">
      <c r="A644" s="351"/>
      <c r="B644" s="353"/>
      <c r="C644" s="353"/>
      <c r="D644" s="353"/>
      <c r="E644" s="353"/>
      <c r="F644" s="353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610"/>
      <c r="V644" s="610"/>
      <c r="W644" s="610"/>
      <c r="X644" s="610"/>
      <c r="Y644" s="610"/>
      <c r="Z644" s="610"/>
      <c r="AA644" s="610"/>
      <c r="AB644" s="610"/>
      <c r="AC644" s="610"/>
    </row>
    <row r="645" ht="11.25" customHeight="1">
      <c r="A645" s="351"/>
      <c r="B645" s="353"/>
      <c r="C645" s="353"/>
      <c r="D645" s="353"/>
      <c r="E645" s="353"/>
      <c r="F645" s="353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610"/>
      <c r="V645" s="610"/>
      <c r="W645" s="610"/>
      <c r="X645" s="610"/>
      <c r="Y645" s="610"/>
      <c r="Z645" s="610"/>
      <c r="AA645" s="610"/>
      <c r="AB645" s="610"/>
      <c r="AC645" s="610"/>
    </row>
    <row r="646" ht="11.25" customHeight="1">
      <c r="A646" s="351"/>
      <c r="B646" s="353"/>
      <c r="C646" s="353"/>
      <c r="D646" s="353"/>
      <c r="E646" s="353"/>
      <c r="F646" s="353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610"/>
      <c r="V646" s="610"/>
      <c r="W646" s="610"/>
      <c r="X646" s="610"/>
      <c r="Y646" s="610"/>
      <c r="Z646" s="610"/>
      <c r="AA646" s="610"/>
      <c r="AB646" s="610"/>
      <c r="AC646" s="610"/>
    </row>
    <row r="647" ht="11.25" customHeight="1">
      <c r="A647" s="351"/>
      <c r="B647" s="353"/>
      <c r="C647" s="353"/>
      <c r="D647" s="353"/>
      <c r="E647" s="353"/>
      <c r="F647" s="353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610"/>
      <c r="V647" s="610"/>
      <c r="W647" s="610"/>
      <c r="X647" s="610"/>
      <c r="Y647" s="610"/>
      <c r="Z647" s="610"/>
      <c r="AA647" s="610"/>
      <c r="AB647" s="610"/>
      <c r="AC647" s="610"/>
    </row>
    <row r="648" ht="11.25" customHeight="1">
      <c r="A648" s="351"/>
      <c r="B648" s="353"/>
      <c r="C648" s="353"/>
      <c r="D648" s="353"/>
      <c r="E648" s="353"/>
      <c r="F648" s="353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610"/>
      <c r="V648" s="610"/>
      <c r="W648" s="610"/>
      <c r="X648" s="610"/>
      <c r="Y648" s="610"/>
      <c r="Z648" s="610"/>
      <c r="AA648" s="610"/>
      <c r="AB648" s="610"/>
      <c r="AC648" s="610"/>
    </row>
    <row r="649" ht="11.25" customHeight="1">
      <c r="A649" s="351"/>
      <c r="B649" s="353"/>
      <c r="C649" s="353"/>
      <c r="D649" s="353"/>
      <c r="E649" s="353"/>
      <c r="F649" s="353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610"/>
      <c r="V649" s="610"/>
      <c r="W649" s="610"/>
      <c r="X649" s="610"/>
      <c r="Y649" s="610"/>
      <c r="Z649" s="610"/>
      <c r="AA649" s="610"/>
      <c r="AB649" s="610"/>
      <c r="AC649" s="610"/>
    </row>
    <row r="650" ht="11.25" customHeight="1">
      <c r="A650" s="351"/>
      <c r="B650" s="353"/>
      <c r="C650" s="353"/>
      <c r="D650" s="353"/>
      <c r="E650" s="353"/>
      <c r="F650" s="353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610"/>
      <c r="V650" s="610"/>
      <c r="W650" s="610"/>
      <c r="X650" s="610"/>
      <c r="Y650" s="610"/>
      <c r="Z650" s="610"/>
      <c r="AA650" s="610"/>
      <c r="AB650" s="610"/>
      <c r="AC650" s="610"/>
    </row>
    <row r="651" ht="11.25" customHeight="1">
      <c r="A651" s="351"/>
      <c r="B651" s="353"/>
      <c r="C651" s="353"/>
      <c r="D651" s="353"/>
      <c r="E651" s="353"/>
      <c r="F651" s="353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610"/>
      <c r="V651" s="610"/>
      <c r="W651" s="610"/>
      <c r="X651" s="610"/>
      <c r="Y651" s="610"/>
      <c r="Z651" s="610"/>
      <c r="AA651" s="610"/>
      <c r="AB651" s="610"/>
      <c r="AC651" s="610"/>
    </row>
    <row r="652" ht="11.25" customHeight="1">
      <c r="A652" s="351"/>
      <c r="B652" s="353"/>
      <c r="C652" s="353"/>
      <c r="D652" s="353"/>
      <c r="E652" s="353"/>
      <c r="F652" s="353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610"/>
      <c r="V652" s="610"/>
      <c r="W652" s="610"/>
      <c r="X652" s="610"/>
      <c r="Y652" s="610"/>
      <c r="Z652" s="610"/>
      <c r="AA652" s="610"/>
      <c r="AB652" s="610"/>
      <c r="AC652" s="610"/>
    </row>
    <row r="653" ht="11.25" customHeight="1">
      <c r="A653" s="351"/>
      <c r="B653" s="353"/>
      <c r="C653" s="353"/>
      <c r="D653" s="353"/>
      <c r="E653" s="353"/>
      <c r="F653" s="353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610"/>
      <c r="V653" s="610"/>
      <c r="W653" s="610"/>
      <c r="X653" s="610"/>
      <c r="Y653" s="610"/>
      <c r="Z653" s="610"/>
      <c r="AA653" s="610"/>
      <c r="AB653" s="610"/>
      <c r="AC653" s="610"/>
    </row>
    <row r="654" ht="11.25" customHeight="1">
      <c r="A654" s="351"/>
      <c r="B654" s="353"/>
      <c r="C654" s="353"/>
      <c r="D654" s="353"/>
      <c r="E654" s="353"/>
      <c r="F654" s="353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610"/>
      <c r="V654" s="610"/>
      <c r="W654" s="610"/>
      <c r="X654" s="610"/>
      <c r="Y654" s="610"/>
      <c r="Z654" s="610"/>
      <c r="AA654" s="610"/>
      <c r="AB654" s="610"/>
      <c r="AC654" s="610"/>
    </row>
    <row r="655" ht="11.25" customHeight="1">
      <c r="A655" s="351"/>
      <c r="B655" s="353"/>
      <c r="C655" s="353"/>
      <c r="D655" s="353"/>
      <c r="E655" s="353"/>
      <c r="F655" s="353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610"/>
      <c r="V655" s="610"/>
      <c r="W655" s="610"/>
      <c r="X655" s="610"/>
      <c r="Y655" s="610"/>
      <c r="Z655" s="610"/>
      <c r="AA655" s="610"/>
      <c r="AB655" s="610"/>
      <c r="AC655" s="610"/>
    </row>
    <row r="656" ht="11.25" customHeight="1">
      <c r="A656" s="351"/>
      <c r="B656" s="353"/>
      <c r="C656" s="353"/>
      <c r="D656" s="353"/>
      <c r="E656" s="353"/>
      <c r="F656" s="353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610"/>
      <c r="V656" s="610"/>
      <c r="W656" s="610"/>
      <c r="X656" s="610"/>
      <c r="Y656" s="610"/>
      <c r="Z656" s="610"/>
      <c r="AA656" s="610"/>
      <c r="AB656" s="610"/>
      <c r="AC656" s="610"/>
    </row>
    <row r="657" ht="11.25" customHeight="1">
      <c r="A657" s="351"/>
      <c r="B657" s="353"/>
      <c r="C657" s="353"/>
      <c r="D657" s="353"/>
      <c r="E657" s="353"/>
      <c r="F657" s="353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610"/>
      <c r="V657" s="610"/>
      <c r="W657" s="610"/>
      <c r="X657" s="610"/>
      <c r="Y657" s="610"/>
      <c r="Z657" s="610"/>
      <c r="AA657" s="610"/>
      <c r="AB657" s="610"/>
      <c r="AC657" s="610"/>
    </row>
    <row r="658" ht="11.25" customHeight="1">
      <c r="A658" s="351"/>
      <c r="B658" s="353"/>
      <c r="C658" s="353"/>
      <c r="D658" s="353"/>
      <c r="E658" s="353"/>
      <c r="F658" s="353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610"/>
      <c r="V658" s="610"/>
      <c r="W658" s="610"/>
      <c r="X658" s="610"/>
      <c r="Y658" s="610"/>
      <c r="Z658" s="610"/>
      <c r="AA658" s="610"/>
      <c r="AB658" s="610"/>
      <c r="AC658" s="610"/>
    </row>
    <row r="659" ht="11.25" customHeight="1">
      <c r="A659" s="351"/>
      <c r="B659" s="353"/>
      <c r="C659" s="353"/>
      <c r="D659" s="353"/>
      <c r="E659" s="353"/>
      <c r="F659" s="353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610"/>
      <c r="V659" s="610"/>
      <c r="W659" s="610"/>
      <c r="X659" s="610"/>
      <c r="Y659" s="610"/>
      <c r="Z659" s="610"/>
      <c r="AA659" s="610"/>
      <c r="AB659" s="610"/>
      <c r="AC659" s="610"/>
    </row>
    <row r="660" ht="11.25" customHeight="1">
      <c r="A660" s="351"/>
      <c r="B660" s="353"/>
      <c r="C660" s="353"/>
      <c r="D660" s="353"/>
      <c r="E660" s="353"/>
      <c r="F660" s="353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610"/>
      <c r="V660" s="610"/>
      <c r="W660" s="610"/>
      <c r="X660" s="610"/>
      <c r="Y660" s="610"/>
      <c r="Z660" s="610"/>
      <c r="AA660" s="610"/>
      <c r="AB660" s="610"/>
      <c r="AC660" s="610"/>
    </row>
    <row r="661" ht="11.25" customHeight="1">
      <c r="A661" s="351"/>
      <c r="B661" s="353"/>
      <c r="C661" s="353"/>
      <c r="D661" s="353"/>
      <c r="E661" s="353"/>
      <c r="F661" s="353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610"/>
      <c r="V661" s="610"/>
      <c r="W661" s="610"/>
      <c r="X661" s="610"/>
      <c r="Y661" s="610"/>
      <c r="Z661" s="610"/>
      <c r="AA661" s="610"/>
      <c r="AB661" s="610"/>
      <c r="AC661" s="610"/>
    </row>
    <row r="662" ht="11.25" customHeight="1">
      <c r="A662" s="351"/>
      <c r="B662" s="353"/>
      <c r="C662" s="353"/>
      <c r="D662" s="353"/>
      <c r="E662" s="353"/>
      <c r="F662" s="353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610"/>
      <c r="V662" s="610"/>
      <c r="W662" s="610"/>
      <c r="X662" s="610"/>
      <c r="Y662" s="610"/>
      <c r="Z662" s="610"/>
      <c r="AA662" s="610"/>
      <c r="AB662" s="610"/>
      <c r="AC662" s="610"/>
    </row>
    <row r="663" ht="11.25" customHeight="1">
      <c r="A663" s="351"/>
      <c r="B663" s="353"/>
      <c r="C663" s="353"/>
      <c r="D663" s="353"/>
      <c r="E663" s="353"/>
      <c r="F663" s="353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610"/>
      <c r="V663" s="610"/>
      <c r="W663" s="610"/>
      <c r="X663" s="610"/>
      <c r="Y663" s="610"/>
      <c r="Z663" s="610"/>
      <c r="AA663" s="610"/>
      <c r="AB663" s="610"/>
      <c r="AC663" s="610"/>
    </row>
    <row r="664" ht="11.25" customHeight="1">
      <c r="A664" s="351"/>
      <c r="B664" s="353"/>
      <c r="C664" s="353"/>
      <c r="D664" s="353"/>
      <c r="E664" s="353"/>
      <c r="F664" s="353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610"/>
      <c r="V664" s="610"/>
      <c r="W664" s="610"/>
      <c r="X664" s="610"/>
      <c r="Y664" s="610"/>
      <c r="Z664" s="610"/>
      <c r="AA664" s="610"/>
      <c r="AB664" s="610"/>
      <c r="AC664" s="610"/>
    </row>
    <row r="665" ht="11.25" customHeight="1">
      <c r="A665" s="351"/>
      <c r="B665" s="353"/>
      <c r="C665" s="353"/>
      <c r="D665" s="353"/>
      <c r="E665" s="353"/>
      <c r="F665" s="353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610"/>
      <c r="V665" s="610"/>
      <c r="W665" s="610"/>
      <c r="X665" s="610"/>
      <c r="Y665" s="610"/>
      <c r="Z665" s="610"/>
      <c r="AA665" s="610"/>
      <c r="AB665" s="610"/>
      <c r="AC665" s="610"/>
    </row>
    <row r="666" ht="11.25" customHeight="1">
      <c r="A666" s="351"/>
      <c r="B666" s="353"/>
      <c r="C666" s="353"/>
      <c r="D666" s="353"/>
      <c r="E666" s="353"/>
      <c r="F666" s="353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610"/>
      <c r="V666" s="610"/>
      <c r="W666" s="610"/>
      <c r="X666" s="610"/>
      <c r="Y666" s="610"/>
      <c r="Z666" s="610"/>
      <c r="AA666" s="610"/>
      <c r="AB666" s="610"/>
      <c r="AC666" s="610"/>
    </row>
    <row r="667" ht="11.25" customHeight="1">
      <c r="A667" s="351"/>
      <c r="B667" s="353"/>
      <c r="C667" s="353"/>
      <c r="D667" s="353"/>
      <c r="E667" s="353"/>
      <c r="F667" s="353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610"/>
      <c r="V667" s="610"/>
      <c r="W667" s="610"/>
      <c r="X667" s="610"/>
      <c r="Y667" s="610"/>
      <c r="Z667" s="610"/>
      <c r="AA667" s="610"/>
      <c r="AB667" s="610"/>
      <c r="AC667" s="610"/>
    </row>
    <row r="668" ht="11.25" customHeight="1">
      <c r="A668" s="351"/>
      <c r="B668" s="353"/>
      <c r="C668" s="353"/>
      <c r="D668" s="353"/>
      <c r="E668" s="353"/>
      <c r="F668" s="353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610"/>
      <c r="V668" s="610"/>
      <c r="W668" s="610"/>
      <c r="X668" s="610"/>
      <c r="Y668" s="610"/>
      <c r="Z668" s="610"/>
      <c r="AA668" s="610"/>
      <c r="AB668" s="610"/>
      <c r="AC668" s="610"/>
    </row>
    <row r="669" ht="11.25" customHeight="1">
      <c r="A669" s="351"/>
      <c r="B669" s="353"/>
      <c r="C669" s="353"/>
      <c r="D669" s="353"/>
      <c r="E669" s="353"/>
      <c r="F669" s="353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610"/>
      <c r="V669" s="610"/>
      <c r="W669" s="610"/>
      <c r="X669" s="610"/>
      <c r="Y669" s="610"/>
      <c r="Z669" s="610"/>
      <c r="AA669" s="610"/>
      <c r="AB669" s="610"/>
      <c r="AC669" s="610"/>
    </row>
    <row r="670" ht="11.25" customHeight="1">
      <c r="A670" s="351"/>
      <c r="B670" s="353"/>
      <c r="C670" s="353"/>
      <c r="D670" s="353"/>
      <c r="E670" s="353"/>
      <c r="F670" s="353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610"/>
      <c r="V670" s="610"/>
      <c r="W670" s="610"/>
      <c r="X670" s="610"/>
      <c r="Y670" s="610"/>
      <c r="Z670" s="610"/>
      <c r="AA670" s="610"/>
      <c r="AB670" s="610"/>
      <c r="AC670" s="610"/>
    </row>
    <row r="671" ht="11.25" customHeight="1">
      <c r="A671" s="351"/>
      <c r="B671" s="353"/>
      <c r="C671" s="353"/>
      <c r="D671" s="353"/>
      <c r="E671" s="353"/>
      <c r="F671" s="353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610"/>
      <c r="V671" s="610"/>
      <c r="W671" s="610"/>
      <c r="X671" s="610"/>
      <c r="Y671" s="610"/>
      <c r="Z671" s="610"/>
      <c r="AA671" s="610"/>
      <c r="AB671" s="610"/>
      <c r="AC671" s="610"/>
    </row>
    <row r="672" ht="11.25" customHeight="1">
      <c r="A672" s="351"/>
      <c r="B672" s="353"/>
      <c r="C672" s="353"/>
      <c r="D672" s="353"/>
      <c r="E672" s="353"/>
      <c r="F672" s="353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610"/>
      <c r="V672" s="610"/>
      <c r="W672" s="610"/>
      <c r="X672" s="610"/>
      <c r="Y672" s="610"/>
      <c r="Z672" s="610"/>
      <c r="AA672" s="610"/>
      <c r="AB672" s="610"/>
      <c r="AC672" s="610"/>
    </row>
    <row r="673" ht="11.25" customHeight="1">
      <c r="A673" s="351"/>
      <c r="B673" s="353"/>
      <c r="C673" s="353"/>
      <c r="D673" s="353"/>
      <c r="E673" s="353"/>
      <c r="F673" s="353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610"/>
      <c r="V673" s="610"/>
      <c r="W673" s="610"/>
      <c r="X673" s="610"/>
      <c r="Y673" s="610"/>
      <c r="Z673" s="610"/>
      <c r="AA673" s="610"/>
      <c r="AB673" s="610"/>
      <c r="AC673" s="610"/>
    </row>
    <row r="674" ht="11.25" customHeight="1">
      <c r="A674" s="351"/>
      <c r="B674" s="353"/>
      <c r="C674" s="353"/>
      <c r="D674" s="353"/>
      <c r="E674" s="353"/>
      <c r="F674" s="353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610"/>
      <c r="V674" s="610"/>
      <c r="W674" s="610"/>
      <c r="X674" s="610"/>
      <c r="Y674" s="610"/>
      <c r="Z674" s="610"/>
      <c r="AA674" s="610"/>
      <c r="AB674" s="610"/>
      <c r="AC674" s="610"/>
    </row>
    <row r="675" ht="11.25" customHeight="1">
      <c r="A675" s="351"/>
      <c r="B675" s="353"/>
      <c r="C675" s="353"/>
      <c r="D675" s="353"/>
      <c r="E675" s="353"/>
      <c r="F675" s="353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610"/>
      <c r="V675" s="610"/>
      <c r="W675" s="610"/>
      <c r="X675" s="610"/>
      <c r="Y675" s="610"/>
      <c r="Z675" s="610"/>
      <c r="AA675" s="610"/>
      <c r="AB675" s="610"/>
      <c r="AC675" s="610"/>
    </row>
    <row r="676" ht="11.25" customHeight="1">
      <c r="A676" s="351"/>
      <c r="B676" s="353"/>
      <c r="C676" s="353"/>
      <c r="D676" s="353"/>
      <c r="E676" s="353"/>
      <c r="F676" s="353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610"/>
      <c r="V676" s="610"/>
      <c r="W676" s="610"/>
      <c r="X676" s="610"/>
      <c r="Y676" s="610"/>
      <c r="Z676" s="610"/>
      <c r="AA676" s="610"/>
      <c r="AB676" s="610"/>
      <c r="AC676" s="610"/>
    </row>
    <row r="677" ht="11.25" customHeight="1">
      <c r="A677" s="351"/>
      <c r="B677" s="353"/>
      <c r="C677" s="353"/>
      <c r="D677" s="353"/>
      <c r="E677" s="353"/>
      <c r="F677" s="353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610"/>
      <c r="V677" s="610"/>
      <c r="W677" s="610"/>
      <c r="X677" s="610"/>
      <c r="Y677" s="610"/>
      <c r="Z677" s="610"/>
      <c r="AA677" s="610"/>
      <c r="AB677" s="610"/>
      <c r="AC677" s="610"/>
    </row>
    <row r="678" ht="11.25" customHeight="1">
      <c r="A678" s="351"/>
      <c r="B678" s="353"/>
      <c r="C678" s="353"/>
      <c r="D678" s="353"/>
      <c r="E678" s="353"/>
      <c r="F678" s="353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610"/>
      <c r="V678" s="610"/>
      <c r="W678" s="610"/>
      <c r="X678" s="610"/>
      <c r="Y678" s="610"/>
      <c r="Z678" s="610"/>
      <c r="AA678" s="610"/>
      <c r="AB678" s="610"/>
      <c r="AC678" s="610"/>
    </row>
    <row r="679" ht="11.25" customHeight="1">
      <c r="A679" s="351"/>
      <c r="B679" s="353"/>
      <c r="C679" s="353"/>
      <c r="D679" s="353"/>
      <c r="E679" s="353"/>
      <c r="F679" s="353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610"/>
      <c r="V679" s="610"/>
      <c r="W679" s="610"/>
      <c r="X679" s="610"/>
      <c r="Y679" s="610"/>
      <c r="Z679" s="610"/>
      <c r="AA679" s="610"/>
      <c r="AB679" s="610"/>
      <c r="AC679" s="610"/>
    </row>
    <row r="680" ht="11.25" customHeight="1">
      <c r="A680" s="351"/>
      <c r="B680" s="353"/>
      <c r="C680" s="353"/>
      <c r="D680" s="353"/>
      <c r="E680" s="353"/>
      <c r="F680" s="353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610"/>
      <c r="V680" s="610"/>
      <c r="W680" s="610"/>
      <c r="X680" s="610"/>
      <c r="Y680" s="610"/>
      <c r="Z680" s="610"/>
      <c r="AA680" s="610"/>
      <c r="AB680" s="610"/>
      <c r="AC680" s="610"/>
    </row>
    <row r="681" ht="11.25" customHeight="1">
      <c r="A681" s="351"/>
      <c r="B681" s="353"/>
      <c r="C681" s="353"/>
      <c r="D681" s="353"/>
      <c r="E681" s="353"/>
      <c r="F681" s="353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610"/>
      <c r="V681" s="610"/>
      <c r="W681" s="610"/>
      <c r="X681" s="610"/>
      <c r="Y681" s="610"/>
      <c r="Z681" s="610"/>
      <c r="AA681" s="610"/>
      <c r="AB681" s="610"/>
      <c r="AC681" s="610"/>
    </row>
    <row r="682" ht="11.25" customHeight="1">
      <c r="A682" s="351"/>
      <c r="B682" s="353"/>
      <c r="C682" s="353"/>
      <c r="D682" s="353"/>
      <c r="E682" s="353"/>
      <c r="F682" s="353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610"/>
      <c r="V682" s="610"/>
      <c r="W682" s="610"/>
      <c r="X682" s="610"/>
      <c r="Y682" s="610"/>
      <c r="Z682" s="610"/>
      <c r="AA682" s="610"/>
      <c r="AB682" s="610"/>
      <c r="AC682" s="610"/>
    </row>
    <row r="683" ht="11.25" customHeight="1">
      <c r="A683" s="351"/>
      <c r="B683" s="353"/>
      <c r="C683" s="353"/>
      <c r="D683" s="353"/>
      <c r="E683" s="353"/>
      <c r="F683" s="353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610"/>
      <c r="V683" s="610"/>
      <c r="W683" s="610"/>
      <c r="X683" s="610"/>
      <c r="Y683" s="610"/>
      <c r="Z683" s="610"/>
      <c r="AA683" s="610"/>
      <c r="AB683" s="610"/>
      <c r="AC683" s="610"/>
    </row>
    <row r="684" ht="11.25" customHeight="1">
      <c r="A684" s="351"/>
      <c r="B684" s="353"/>
      <c r="C684" s="353"/>
      <c r="D684" s="353"/>
      <c r="E684" s="353"/>
      <c r="F684" s="353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610"/>
      <c r="V684" s="610"/>
      <c r="W684" s="610"/>
      <c r="X684" s="610"/>
      <c r="Y684" s="610"/>
      <c r="Z684" s="610"/>
      <c r="AA684" s="610"/>
      <c r="AB684" s="610"/>
      <c r="AC684" s="610"/>
    </row>
    <row r="685" ht="11.25" customHeight="1">
      <c r="A685" s="351"/>
      <c r="B685" s="353"/>
      <c r="C685" s="353"/>
      <c r="D685" s="353"/>
      <c r="E685" s="353"/>
      <c r="F685" s="353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610"/>
      <c r="V685" s="610"/>
      <c r="W685" s="610"/>
      <c r="X685" s="610"/>
      <c r="Y685" s="610"/>
      <c r="Z685" s="610"/>
      <c r="AA685" s="610"/>
      <c r="AB685" s="610"/>
      <c r="AC685" s="610"/>
    </row>
    <row r="686" ht="11.25" customHeight="1">
      <c r="A686" s="351"/>
      <c r="B686" s="353"/>
      <c r="C686" s="353"/>
      <c r="D686" s="353"/>
      <c r="E686" s="353"/>
      <c r="F686" s="353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610"/>
      <c r="V686" s="610"/>
      <c r="W686" s="610"/>
      <c r="X686" s="610"/>
      <c r="Y686" s="610"/>
      <c r="Z686" s="610"/>
      <c r="AA686" s="610"/>
      <c r="AB686" s="610"/>
      <c r="AC686" s="610"/>
    </row>
    <row r="687" ht="11.25" customHeight="1">
      <c r="A687" s="351"/>
      <c r="B687" s="353"/>
      <c r="C687" s="353"/>
      <c r="D687" s="353"/>
      <c r="E687" s="353"/>
      <c r="F687" s="353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610"/>
      <c r="V687" s="610"/>
      <c r="W687" s="610"/>
      <c r="X687" s="610"/>
      <c r="Y687" s="610"/>
      <c r="Z687" s="610"/>
      <c r="AA687" s="610"/>
      <c r="AB687" s="610"/>
      <c r="AC687" s="610"/>
    </row>
    <row r="688" ht="11.25" customHeight="1">
      <c r="A688" s="351"/>
      <c r="B688" s="353"/>
      <c r="C688" s="353"/>
      <c r="D688" s="353"/>
      <c r="E688" s="353"/>
      <c r="F688" s="353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610"/>
      <c r="V688" s="610"/>
      <c r="W688" s="610"/>
      <c r="X688" s="610"/>
      <c r="Y688" s="610"/>
      <c r="Z688" s="610"/>
      <c r="AA688" s="610"/>
      <c r="AB688" s="610"/>
      <c r="AC688" s="610"/>
    </row>
    <row r="689" ht="11.25" customHeight="1">
      <c r="A689" s="351"/>
      <c r="B689" s="353"/>
      <c r="C689" s="353"/>
      <c r="D689" s="353"/>
      <c r="E689" s="353"/>
      <c r="F689" s="353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610"/>
      <c r="V689" s="610"/>
      <c r="W689" s="610"/>
      <c r="X689" s="610"/>
      <c r="Y689" s="610"/>
      <c r="Z689" s="610"/>
      <c r="AA689" s="610"/>
      <c r="AB689" s="610"/>
      <c r="AC689" s="610"/>
    </row>
    <row r="690" ht="11.25" customHeight="1">
      <c r="A690" s="351"/>
      <c r="B690" s="353"/>
      <c r="C690" s="353"/>
      <c r="D690" s="353"/>
      <c r="E690" s="353"/>
      <c r="F690" s="353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610"/>
      <c r="V690" s="610"/>
      <c r="W690" s="610"/>
      <c r="X690" s="610"/>
      <c r="Y690" s="610"/>
      <c r="Z690" s="610"/>
      <c r="AA690" s="610"/>
      <c r="AB690" s="610"/>
      <c r="AC690" s="610"/>
    </row>
    <row r="691" ht="11.25" customHeight="1">
      <c r="A691" s="351"/>
      <c r="B691" s="353"/>
      <c r="C691" s="353"/>
      <c r="D691" s="353"/>
      <c r="E691" s="353"/>
      <c r="F691" s="353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610"/>
      <c r="V691" s="610"/>
      <c r="W691" s="610"/>
      <c r="X691" s="610"/>
      <c r="Y691" s="610"/>
      <c r="Z691" s="610"/>
      <c r="AA691" s="610"/>
      <c r="AB691" s="610"/>
      <c r="AC691" s="610"/>
    </row>
    <row r="692" ht="11.25" customHeight="1">
      <c r="A692" s="351"/>
      <c r="B692" s="353"/>
      <c r="C692" s="353"/>
      <c r="D692" s="353"/>
      <c r="E692" s="353"/>
      <c r="F692" s="353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610"/>
      <c r="V692" s="610"/>
      <c r="W692" s="610"/>
      <c r="X692" s="610"/>
      <c r="Y692" s="610"/>
      <c r="Z692" s="610"/>
      <c r="AA692" s="610"/>
      <c r="AB692" s="610"/>
      <c r="AC692" s="610"/>
    </row>
    <row r="693" ht="11.25" customHeight="1">
      <c r="A693" s="351"/>
      <c r="B693" s="353"/>
      <c r="C693" s="353"/>
      <c r="D693" s="353"/>
      <c r="E693" s="353"/>
      <c r="F693" s="353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610"/>
      <c r="V693" s="610"/>
      <c r="W693" s="610"/>
      <c r="X693" s="610"/>
      <c r="Y693" s="610"/>
      <c r="Z693" s="610"/>
      <c r="AA693" s="610"/>
      <c r="AB693" s="610"/>
      <c r="AC693" s="610"/>
    </row>
    <row r="694" ht="11.25" customHeight="1">
      <c r="A694" s="351"/>
      <c r="B694" s="353"/>
      <c r="C694" s="353"/>
      <c r="D694" s="353"/>
      <c r="E694" s="353"/>
      <c r="F694" s="353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610"/>
      <c r="V694" s="610"/>
      <c r="W694" s="610"/>
      <c r="X694" s="610"/>
      <c r="Y694" s="610"/>
      <c r="Z694" s="610"/>
      <c r="AA694" s="610"/>
      <c r="AB694" s="610"/>
      <c r="AC694" s="610"/>
    </row>
    <row r="695" ht="11.25" customHeight="1">
      <c r="A695" s="351"/>
      <c r="B695" s="353"/>
      <c r="C695" s="353"/>
      <c r="D695" s="353"/>
      <c r="E695" s="353"/>
      <c r="F695" s="353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610"/>
      <c r="V695" s="610"/>
      <c r="W695" s="610"/>
      <c r="X695" s="610"/>
      <c r="Y695" s="610"/>
      <c r="Z695" s="610"/>
      <c r="AA695" s="610"/>
      <c r="AB695" s="610"/>
      <c r="AC695" s="610"/>
    </row>
    <row r="696" ht="11.25" customHeight="1">
      <c r="A696" s="351"/>
      <c r="B696" s="353"/>
      <c r="C696" s="353"/>
      <c r="D696" s="353"/>
      <c r="E696" s="353"/>
      <c r="F696" s="353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610"/>
      <c r="V696" s="610"/>
      <c r="W696" s="610"/>
      <c r="X696" s="610"/>
      <c r="Y696" s="610"/>
      <c r="Z696" s="610"/>
      <c r="AA696" s="610"/>
      <c r="AB696" s="610"/>
      <c r="AC696" s="610"/>
    </row>
    <row r="697" ht="11.25" customHeight="1">
      <c r="A697" s="351"/>
      <c r="B697" s="353"/>
      <c r="C697" s="353"/>
      <c r="D697" s="353"/>
      <c r="E697" s="353"/>
      <c r="F697" s="353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610"/>
      <c r="V697" s="610"/>
      <c r="W697" s="610"/>
      <c r="X697" s="610"/>
      <c r="Y697" s="610"/>
      <c r="Z697" s="610"/>
      <c r="AA697" s="610"/>
      <c r="AB697" s="610"/>
      <c r="AC697" s="610"/>
    </row>
    <row r="698" ht="11.25" customHeight="1">
      <c r="A698" s="351"/>
      <c r="B698" s="353"/>
      <c r="C698" s="353"/>
      <c r="D698" s="353"/>
      <c r="E698" s="353"/>
      <c r="F698" s="353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610"/>
      <c r="V698" s="610"/>
      <c r="W698" s="610"/>
      <c r="X698" s="610"/>
      <c r="Y698" s="610"/>
      <c r="Z698" s="610"/>
      <c r="AA698" s="610"/>
      <c r="AB698" s="610"/>
      <c r="AC698" s="610"/>
    </row>
    <row r="699" ht="11.25" customHeight="1">
      <c r="A699" s="351"/>
      <c r="B699" s="353"/>
      <c r="C699" s="353"/>
      <c r="D699" s="353"/>
      <c r="E699" s="353"/>
      <c r="F699" s="353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610"/>
      <c r="V699" s="610"/>
      <c r="W699" s="610"/>
      <c r="X699" s="610"/>
      <c r="Y699" s="610"/>
      <c r="Z699" s="610"/>
      <c r="AA699" s="610"/>
      <c r="AB699" s="610"/>
      <c r="AC699" s="610"/>
    </row>
    <row r="700" ht="11.25" customHeight="1">
      <c r="A700" s="351"/>
      <c r="B700" s="353"/>
      <c r="C700" s="353"/>
      <c r="D700" s="353"/>
      <c r="E700" s="353"/>
      <c r="F700" s="353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610"/>
      <c r="V700" s="610"/>
      <c r="W700" s="610"/>
      <c r="X700" s="610"/>
      <c r="Y700" s="610"/>
      <c r="Z700" s="610"/>
      <c r="AA700" s="610"/>
      <c r="AB700" s="610"/>
      <c r="AC700" s="610"/>
    </row>
    <row r="701" ht="11.25" customHeight="1">
      <c r="A701" s="351"/>
      <c r="B701" s="353"/>
      <c r="C701" s="353"/>
      <c r="D701" s="353"/>
      <c r="E701" s="353"/>
      <c r="F701" s="353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610"/>
      <c r="V701" s="610"/>
      <c r="W701" s="610"/>
      <c r="X701" s="610"/>
      <c r="Y701" s="610"/>
      <c r="Z701" s="610"/>
      <c r="AA701" s="610"/>
      <c r="AB701" s="610"/>
      <c r="AC701" s="610"/>
    </row>
    <row r="702" ht="11.25" customHeight="1">
      <c r="A702" s="351"/>
      <c r="B702" s="353"/>
      <c r="C702" s="353"/>
      <c r="D702" s="353"/>
      <c r="E702" s="353"/>
      <c r="F702" s="353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610"/>
      <c r="V702" s="610"/>
      <c r="W702" s="610"/>
      <c r="X702" s="610"/>
      <c r="Y702" s="610"/>
      <c r="Z702" s="610"/>
      <c r="AA702" s="610"/>
      <c r="AB702" s="610"/>
      <c r="AC702" s="610"/>
    </row>
    <row r="703" ht="11.25" customHeight="1">
      <c r="A703" s="351"/>
      <c r="B703" s="353"/>
      <c r="C703" s="353"/>
      <c r="D703" s="353"/>
      <c r="E703" s="353"/>
      <c r="F703" s="353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610"/>
      <c r="V703" s="610"/>
      <c r="W703" s="610"/>
      <c r="X703" s="610"/>
      <c r="Y703" s="610"/>
      <c r="Z703" s="610"/>
      <c r="AA703" s="610"/>
      <c r="AB703" s="610"/>
      <c r="AC703" s="610"/>
    </row>
    <row r="704" ht="11.25" customHeight="1">
      <c r="A704" s="351"/>
      <c r="B704" s="353"/>
      <c r="C704" s="353"/>
      <c r="D704" s="353"/>
      <c r="E704" s="353"/>
      <c r="F704" s="353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610"/>
      <c r="V704" s="610"/>
      <c r="W704" s="610"/>
      <c r="X704" s="610"/>
      <c r="Y704" s="610"/>
      <c r="Z704" s="610"/>
      <c r="AA704" s="610"/>
      <c r="AB704" s="610"/>
      <c r="AC704" s="610"/>
    </row>
    <row r="705" ht="11.25" customHeight="1">
      <c r="A705" s="351"/>
      <c r="B705" s="353"/>
      <c r="C705" s="353"/>
      <c r="D705" s="353"/>
      <c r="E705" s="353"/>
      <c r="F705" s="353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610"/>
      <c r="V705" s="610"/>
      <c r="W705" s="610"/>
      <c r="X705" s="610"/>
      <c r="Y705" s="610"/>
      <c r="Z705" s="610"/>
      <c r="AA705" s="610"/>
      <c r="AB705" s="610"/>
      <c r="AC705" s="610"/>
    </row>
    <row r="706" ht="11.25" customHeight="1">
      <c r="A706" s="351"/>
      <c r="B706" s="353"/>
      <c r="C706" s="353"/>
      <c r="D706" s="353"/>
      <c r="E706" s="353"/>
      <c r="F706" s="353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610"/>
      <c r="V706" s="610"/>
      <c r="W706" s="610"/>
      <c r="X706" s="610"/>
      <c r="Y706" s="610"/>
      <c r="Z706" s="610"/>
      <c r="AA706" s="610"/>
      <c r="AB706" s="610"/>
      <c r="AC706" s="610"/>
    </row>
    <row r="707" ht="11.25" customHeight="1">
      <c r="A707" s="351"/>
      <c r="B707" s="353"/>
      <c r="C707" s="353"/>
      <c r="D707" s="353"/>
      <c r="E707" s="353"/>
      <c r="F707" s="353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610"/>
      <c r="V707" s="610"/>
      <c r="W707" s="610"/>
      <c r="X707" s="610"/>
      <c r="Y707" s="610"/>
      <c r="Z707" s="610"/>
      <c r="AA707" s="610"/>
      <c r="AB707" s="610"/>
      <c r="AC707" s="610"/>
    </row>
    <row r="708" ht="11.25" customHeight="1">
      <c r="A708" s="351"/>
      <c r="B708" s="353"/>
      <c r="C708" s="353"/>
      <c r="D708" s="353"/>
      <c r="E708" s="353"/>
      <c r="F708" s="353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610"/>
      <c r="V708" s="610"/>
      <c r="W708" s="610"/>
      <c r="X708" s="610"/>
      <c r="Y708" s="610"/>
      <c r="Z708" s="610"/>
      <c r="AA708" s="610"/>
      <c r="AB708" s="610"/>
      <c r="AC708" s="610"/>
    </row>
    <row r="709" ht="11.25" customHeight="1">
      <c r="A709" s="351"/>
      <c r="B709" s="353"/>
      <c r="C709" s="353"/>
      <c r="D709" s="353"/>
      <c r="E709" s="353"/>
      <c r="F709" s="353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610"/>
      <c r="V709" s="610"/>
      <c r="W709" s="610"/>
      <c r="X709" s="610"/>
      <c r="Y709" s="610"/>
      <c r="Z709" s="610"/>
      <c r="AA709" s="610"/>
      <c r="AB709" s="610"/>
      <c r="AC709" s="610"/>
    </row>
    <row r="710" ht="11.25" customHeight="1">
      <c r="A710" s="351"/>
      <c r="B710" s="353"/>
      <c r="C710" s="353"/>
      <c r="D710" s="353"/>
      <c r="E710" s="353"/>
      <c r="F710" s="353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610"/>
      <c r="V710" s="610"/>
      <c r="W710" s="610"/>
      <c r="X710" s="610"/>
      <c r="Y710" s="610"/>
      <c r="Z710" s="610"/>
      <c r="AA710" s="610"/>
      <c r="AB710" s="610"/>
      <c r="AC710" s="610"/>
    </row>
    <row r="711" ht="11.25" customHeight="1">
      <c r="A711" s="351"/>
      <c r="B711" s="353"/>
      <c r="C711" s="353"/>
      <c r="D711" s="353"/>
      <c r="E711" s="353"/>
      <c r="F711" s="353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610"/>
      <c r="V711" s="610"/>
      <c r="W711" s="610"/>
      <c r="X711" s="610"/>
      <c r="Y711" s="610"/>
      <c r="Z711" s="610"/>
      <c r="AA711" s="610"/>
      <c r="AB711" s="610"/>
      <c r="AC711" s="610"/>
    </row>
    <row r="712" ht="11.25" customHeight="1">
      <c r="A712" s="351"/>
      <c r="B712" s="353"/>
      <c r="C712" s="353"/>
      <c r="D712" s="353"/>
      <c r="E712" s="353"/>
      <c r="F712" s="353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610"/>
      <c r="V712" s="610"/>
      <c r="W712" s="610"/>
      <c r="X712" s="610"/>
      <c r="Y712" s="610"/>
      <c r="Z712" s="610"/>
      <c r="AA712" s="610"/>
      <c r="AB712" s="610"/>
      <c r="AC712" s="610"/>
    </row>
    <row r="713" ht="11.25" customHeight="1">
      <c r="A713" s="351"/>
      <c r="B713" s="353"/>
      <c r="C713" s="353"/>
      <c r="D713" s="353"/>
      <c r="E713" s="353"/>
      <c r="F713" s="353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610"/>
      <c r="V713" s="610"/>
      <c r="W713" s="610"/>
      <c r="X713" s="610"/>
      <c r="Y713" s="610"/>
      <c r="Z713" s="610"/>
      <c r="AA713" s="610"/>
      <c r="AB713" s="610"/>
      <c r="AC713" s="610"/>
    </row>
    <row r="714" ht="11.25" customHeight="1">
      <c r="A714" s="351"/>
      <c r="B714" s="353"/>
      <c r="C714" s="353"/>
      <c r="D714" s="353"/>
      <c r="E714" s="353"/>
      <c r="F714" s="353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610"/>
      <c r="V714" s="610"/>
      <c r="W714" s="610"/>
      <c r="X714" s="610"/>
      <c r="Y714" s="610"/>
      <c r="Z714" s="610"/>
      <c r="AA714" s="610"/>
      <c r="AB714" s="610"/>
      <c r="AC714" s="610"/>
    </row>
    <row r="715" ht="11.25" customHeight="1">
      <c r="A715" s="351"/>
      <c r="B715" s="353"/>
      <c r="C715" s="353"/>
      <c r="D715" s="353"/>
      <c r="E715" s="353"/>
      <c r="F715" s="353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610"/>
      <c r="V715" s="610"/>
      <c r="W715" s="610"/>
      <c r="X715" s="610"/>
      <c r="Y715" s="610"/>
      <c r="Z715" s="610"/>
      <c r="AA715" s="610"/>
      <c r="AB715" s="610"/>
      <c r="AC715" s="610"/>
    </row>
    <row r="716" ht="11.25" customHeight="1">
      <c r="A716" s="351"/>
      <c r="B716" s="353"/>
      <c r="C716" s="353"/>
      <c r="D716" s="353"/>
      <c r="E716" s="353"/>
      <c r="F716" s="353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610"/>
      <c r="V716" s="610"/>
      <c r="W716" s="610"/>
      <c r="X716" s="610"/>
      <c r="Y716" s="610"/>
      <c r="Z716" s="610"/>
      <c r="AA716" s="610"/>
      <c r="AB716" s="610"/>
      <c r="AC716" s="610"/>
    </row>
    <row r="717" ht="11.25" customHeight="1">
      <c r="A717" s="351"/>
      <c r="B717" s="353"/>
      <c r="C717" s="353"/>
      <c r="D717" s="353"/>
      <c r="E717" s="353"/>
      <c r="F717" s="353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610"/>
      <c r="V717" s="610"/>
      <c r="W717" s="610"/>
      <c r="X717" s="610"/>
      <c r="Y717" s="610"/>
      <c r="Z717" s="610"/>
      <c r="AA717" s="610"/>
      <c r="AB717" s="610"/>
      <c r="AC717" s="610"/>
    </row>
    <row r="718" ht="11.25" customHeight="1">
      <c r="A718" s="351"/>
      <c r="B718" s="353"/>
      <c r="C718" s="353"/>
      <c r="D718" s="353"/>
      <c r="E718" s="353"/>
      <c r="F718" s="353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610"/>
      <c r="V718" s="610"/>
      <c r="W718" s="610"/>
      <c r="X718" s="610"/>
      <c r="Y718" s="610"/>
      <c r="Z718" s="610"/>
      <c r="AA718" s="610"/>
      <c r="AB718" s="610"/>
      <c r="AC718" s="610"/>
    </row>
    <row r="719" ht="11.25" customHeight="1">
      <c r="A719" s="351"/>
      <c r="B719" s="353"/>
      <c r="C719" s="353"/>
      <c r="D719" s="353"/>
      <c r="E719" s="353"/>
      <c r="F719" s="353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610"/>
      <c r="V719" s="610"/>
      <c r="W719" s="610"/>
      <c r="X719" s="610"/>
      <c r="Y719" s="610"/>
      <c r="Z719" s="610"/>
      <c r="AA719" s="610"/>
      <c r="AB719" s="610"/>
      <c r="AC719" s="610"/>
    </row>
    <row r="720" ht="11.25" customHeight="1">
      <c r="A720" s="351"/>
      <c r="B720" s="353"/>
      <c r="C720" s="353"/>
      <c r="D720" s="353"/>
      <c r="E720" s="353"/>
      <c r="F720" s="353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610"/>
      <c r="V720" s="610"/>
      <c r="W720" s="610"/>
      <c r="X720" s="610"/>
      <c r="Y720" s="610"/>
      <c r="Z720" s="610"/>
      <c r="AA720" s="610"/>
      <c r="AB720" s="610"/>
      <c r="AC720" s="610"/>
    </row>
    <row r="721" ht="11.25" customHeight="1">
      <c r="A721" s="351"/>
      <c r="B721" s="353"/>
      <c r="C721" s="353"/>
      <c r="D721" s="353"/>
      <c r="E721" s="353"/>
      <c r="F721" s="353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610"/>
      <c r="V721" s="610"/>
      <c r="W721" s="610"/>
      <c r="X721" s="610"/>
      <c r="Y721" s="610"/>
      <c r="Z721" s="610"/>
      <c r="AA721" s="610"/>
      <c r="AB721" s="610"/>
      <c r="AC721" s="610"/>
    </row>
    <row r="722" ht="11.25" customHeight="1">
      <c r="A722" s="351"/>
      <c r="B722" s="353"/>
      <c r="C722" s="353"/>
      <c r="D722" s="353"/>
      <c r="E722" s="353"/>
      <c r="F722" s="353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610"/>
      <c r="V722" s="610"/>
      <c r="W722" s="610"/>
      <c r="X722" s="610"/>
      <c r="Y722" s="610"/>
      <c r="Z722" s="610"/>
      <c r="AA722" s="610"/>
      <c r="AB722" s="610"/>
      <c r="AC722" s="610"/>
    </row>
    <row r="723" ht="11.25" customHeight="1">
      <c r="A723" s="351"/>
      <c r="B723" s="353"/>
      <c r="C723" s="353"/>
      <c r="D723" s="353"/>
      <c r="E723" s="353"/>
      <c r="F723" s="353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610"/>
      <c r="V723" s="610"/>
      <c r="W723" s="610"/>
      <c r="X723" s="610"/>
      <c r="Y723" s="610"/>
      <c r="Z723" s="610"/>
      <c r="AA723" s="610"/>
      <c r="AB723" s="610"/>
      <c r="AC723" s="610"/>
    </row>
    <row r="724" ht="11.25" customHeight="1">
      <c r="A724" s="351"/>
      <c r="B724" s="353"/>
      <c r="C724" s="353"/>
      <c r="D724" s="353"/>
      <c r="E724" s="353"/>
      <c r="F724" s="353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610"/>
      <c r="V724" s="610"/>
      <c r="W724" s="610"/>
      <c r="X724" s="610"/>
      <c r="Y724" s="610"/>
      <c r="Z724" s="610"/>
      <c r="AA724" s="610"/>
      <c r="AB724" s="610"/>
      <c r="AC724" s="610"/>
    </row>
    <row r="725" ht="11.25" customHeight="1">
      <c r="A725" s="351"/>
      <c r="B725" s="353"/>
      <c r="C725" s="353"/>
      <c r="D725" s="353"/>
      <c r="E725" s="353"/>
      <c r="F725" s="353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610"/>
      <c r="V725" s="610"/>
      <c r="W725" s="610"/>
      <c r="X725" s="610"/>
      <c r="Y725" s="610"/>
      <c r="Z725" s="610"/>
      <c r="AA725" s="610"/>
      <c r="AB725" s="610"/>
      <c r="AC725" s="610"/>
    </row>
    <row r="726" ht="11.25" customHeight="1">
      <c r="A726" s="351"/>
      <c r="B726" s="353"/>
      <c r="C726" s="353"/>
      <c r="D726" s="353"/>
      <c r="E726" s="353"/>
      <c r="F726" s="353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610"/>
      <c r="V726" s="610"/>
      <c r="W726" s="610"/>
      <c r="X726" s="610"/>
      <c r="Y726" s="610"/>
      <c r="Z726" s="610"/>
      <c r="AA726" s="610"/>
      <c r="AB726" s="610"/>
      <c r="AC726" s="610"/>
    </row>
    <row r="727" ht="11.25" customHeight="1">
      <c r="A727" s="351"/>
      <c r="B727" s="353"/>
      <c r="C727" s="353"/>
      <c r="D727" s="353"/>
      <c r="E727" s="353"/>
      <c r="F727" s="353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610"/>
      <c r="V727" s="610"/>
      <c r="W727" s="610"/>
      <c r="X727" s="610"/>
      <c r="Y727" s="610"/>
      <c r="Z727" s="610"/>
      <c r="AA727" s="610"/>
      <c r="AB727" s="610"/>
      <c r="AC727" s="610"/>
    </row>
    <row r="728" ht="11.25" customHeight="1">
      <c r="A728" s="351"/>
      <c r="B728" s="353"/>
      <c r="C728" s="353"/>
      <c r="D728" s="353"/>
      <c r="E728" s="353"/>
      <c r="F728" s="353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610"/>
      <c r="V728" s="610"/>
      <c r="W728" s="610"/>
      <c r="X728" s="610"/>
      <c r="Y728" s="610"/>
      <c r="Z728" s="610"/>
      <c r="AA728" s="610"/>
      <c r="AB728" s="610"/>
      <c r="AC728" s="610"/>
    </row>
    <row r="729" ht="11.25" customHeight="1">
      <c r="A729" s="351"/>
      <c r="B729" s="353"/>
      <c r="C729" s="353"/>
      <c r="D729" s="353"/>
      <c r="E729" s="353"/>
      <c r="F729" s="353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610"/>
      <c r="V729" s="610"/>
      <c r="W729" s="610"/>
      <c r="X729" s="610"/>
      <c r="Y729" s="610"/>
      <c r="Z729" s="610"/>
      <c r="AA729" s="610"/>
      <c r="AB729" s="610"/>
      <c r="AC729" s="610"/>
    </row>
    <row r="730" ht="11.25" customHeight="1">
      <c r="A730" s="351"/>
      <c r="B730" s="353"/>
      <c r="C730" s="353"/>
      <c r="D730" s="353"/>
      <c r="E730" s="353"/>
      <c r="F730" s="353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610"/>
      <c r="V730" s="610"/>
      <c r="W730" s="610"/>
      <c r="X730" s="610"/>
      <c r="Y730" s="610"/>
      <c r="Z730" s="610"/>
      <c r="AA730" s="610"/>
      <c r="AB730" s="610"/>
      <c r="AC730" s="610"/>
    </row>
    <row r="731" ht="11.25" customHeight="1">
      <c r="A731" s="351"/>
      <c r="B731" s="353"/>
      <c r="C731" s="353"/>
      <c r="D731" s="353"/>
      <c r="E731" s="353"/>
      <c r="F731" s="353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610"/>
      <c r="V731" s="610"/>
      <c r="W731" s="610"/>
      <c r="X731" s="610"/>
      <c r="Y731" s="610"/>
      <c r="Z731" s="610"/>
      <c r="AA731" s="610"/>
      <c r="AB731" s="610"/>
      <c r="AC731" s="610"/>
    </row>
    <row r="732" ht="11.25" customHeight="1">
      <c r="A732" s="351"/>
      <c r="B732" s="353"/>
      <c r="C732" s="353"/>
      <c r="D732" s="353"/>
      <c r="E732" s="353"/>
      <c r="F732" s="353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610"/>
      <c r="V732" s="610"/>
      <c r="W732" s="610"/>
      <c r="X732" s="610"/>
      <c r="Y732" s="610"/>
      <c r="Z732" s="610"/>
      <c r="AA732" s="610"/>
      <c r="AB732" s="610"/>
      <c r="AC732" s="610"/>
    </row>
    <row r="733" ht="11.25" customHeight="1">
      <c r="A733" s="351"/>
      <c r="B733" s="353"/>
      <c r="C733" s="353"/>
      <c r="D733" s="353"/>
      <c r="E733" s="353"/>
      <c r="F733" s="353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610"/>
      <c r="V733" s="610"/>
      <c r="W733" s="610"/>
      <c r="X733" s="610"/>
      <c r="Y733" s="610"/>
      <c r="Z733" s="610"/>
      <c r="AA733" s="610"/>
      <c r="AB733" s="610"/>
      <c r="AC733" s="610"/>
    </row>
    <row r="734" ht="11.25" customHeight="1">
      <c r="A734" s="351"/>
      <c r="B734" s="353"/>
      <c r="C734" s="353"/>
      <c r="D734" s="353"/>
      <c r="E734" s="353"/>
      <c r="F734" s="353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610"/>
      <c r="V734" s="610"/>
      <c r="W734" s="610"/>
      <c r="X734" s="610"/>
      <c r="Y734" s="610"/>
      <c r="Z734" s="610"/>
      <c r="AA734" s="610"/>
      <c r="AB734" s="610"/>
      <c r="AC734" s="610"/>
    </row>
    <row r="735" ht="11.25" customHeight="1">
      <c r="A735" s="351"/>
      <c r="B735" s="353"/>
      <c r="C735" s="353"/>
      <c r="D735" s="353"/>
      <c r="E735" s="353"/>
      <c r="F735" s="353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610"/>
      <c r="V735" s="610"/>
      <c r="W735" s="610"/>
      <c r="X735" s="610"/>
      <c r="Y735" s="610"/>
      <c r="Z735" s="610"/>
      <c r="AA735" s="610"/>
      <c r="AB735" s="610"/>
      <c r="AC735" s="610"/>
    </row>
    <row r="736" ht="11.25" customHeight="1">
      <c r="A736" s="351"/>
      <c r="B736" s="353"/>
      <c r="C736" s="353"/>
      <c r="D736" s="353"/>
      <c r="E736" s="353"/>
      <c r="F736" s="353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610"/>
      <c r="V736" s="610"/>
      <c r="W736" s="610"/>
      <c r="X736" s="610"/>
      <c r="Y736" s="610"/>
      <c r="Z736" s="610"/>
      <c r="AA736" s="610"/>
      <c r="AB736" s="610"/>
      <c r="AC736" s="610"/>
    </row>
    <row r="737" ht="11.25" customHeight="1">
      <c r="A737" s="351"/>
      <c r="B737" s="353"/>
      <c r="C737" s="353"/>
      <c r="D737" s="353"/>
      <c r="E737" s="353"/>
      <c r="F737" s="353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610"/>
      <c r="V737" s="610"/>
      <c r="W737" s="610"/>
      <c r="X737" s="610"/>
      <c r="Y737" s="610"/>
      <c r="Z737" s="610"/>
      <c r="AA737" s="610"/>
      <c r="AB737" s="610"/>
      <c r="AC737" s="610"/>
    </row>
    <row r="738" ht="11.25" customHeight="1">
      <c r="A738" s="351"/>
      <c r="B738" s="353"/>
      <c r="C738" s="353"/>
      <c r="D738" s="353"/>
      <c r="E738" s="353"/>
      <c r="F738" s="353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610"/>
      <c r="V738" s="610"/>
      <c r="W738" s="610"/>
      <c r="X738" s="610"/>
      <c r="Y738" s="610"/>
      <c r="Z738" s="610"/>
      <c r="AA738" s="610"/>
      <c r="AB738" s="610"/>
      <c r="AC738" s="610"/>
    </row>
    <row r="739" ht="11.25" customHeight="1">
      <c r="A739" s="351"/>
      <c r="B739" s="353"/>
      <c r="C739" s="353"/>
      <c r="D739" s="353"/>
      <c r="E739" s="353"/>
      <c r="F739" s="353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610"/>
      <c r="V739" s="610"/>
      <c r="W739" s="610"/>
      <c r="X739" s="610"/>
      <c r="Y739" s="610"/>
      <c r="Z739" s="610"/>
      <c r="AA739" s="610"/>
      <c r="AB739" s="610"/>
      <c r="AC739" s="610"/>
    </row>
    <row r="740" ht="11.25" customHeight="1">
      <c r="A740" s="351"/>
      <c r="B740" s="353"/>
      <c r="C740" s="353"/>
      <c r="D740" s="353"/>
      <c r="E740" s="353"/>
      <c r="F740" s="353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610"/>
      <c r="V740" s="610"/>
      <c r="W740" s="610"/>
      <c r="X740" s="610"/>
      <c r="Y740" s="610"/>
      <c r="Z740" s="610"/>
      <c r="AA740" s="610"/>
      <c r="AB740" s="610"/>
      <c r="AC740" s="610"/>
    </row>
    <row r="741" ht="11.25" customHeight="1">
      <c r="A741" s="351"/>
      <c r="B741" s="353"/>
      <c r="C741" s="353"/>
      <c r="D741" s="353"/>
      <c r="E741" s="353"/>
      <c r="F741" s="353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610"/>
      <c r="V741" s="610"/>
      <c r="W741" s="610"/>
      <c r="X741" s="610"/>
      <c r="Y741" s="610"/>
      <c r="Z741" s="610"/>
      <c r="AA741" s="610"/>
      <c r="AB741" s="610"/>
      <c r="AC741" s="610"/>
    </row>
    <row r="742" ht="11.25" customHeight="1">
      <c r="A742" s="351"/>
      <c r="B742" s="353"/>
      <c r="C742" s="353"/>
      <c r="D742" s="353"/>
      <c r="E742" s="353"/>
      <c r="F742" s="353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610"/>
      <c r="V742" s="610"/>
      <c r="W742" s="610"/>
      <c r="X742" s="610"/>
      <c r="Y742" s="610"/>
      <c r="Z742" s="610"/>
      <c r="AA742" s="610"/>
      <c r="AB742" s="610"/>
      <c r="AC742" s="610"/>
    </row>
    <row r="743" ht="11.25" customHeight="1">
      <c r="A743" s="351"/>
      <c r="B743" s="353"/>
      <c r="C743" s="353"/>
      <c r="D743" s="353"/>
      <c r="E743" s="353"/>
      <c r="F743" s="353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610"/>
      <c r="V743" s="610"/>
      <c r="W743" s="610"/>
      <c r="X743" s="610"/>
      <c r="Y743" s="610"/>
      <c r="Z743" s="610"/>
      <c r="AA743" s="610"/>
      <c r="AB743" s="610"/>
      <c r="AC743" s="610"/>
    </row>
    <row r="744" ht="11.25" customHeight="1">
      <c r="A744" s="351"/>
      <c r="B744" s="353"/>
      <c r="C744" s="353"/>
      <c r="D744" s="353"/>
      <c r="E744" s="353"/>
      <c r="F744" s="353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610"/>
      <c r="V744" s="610"/>
      <c r="W744" s="610"/>
      <c r="X744" s="610"/>
      <c r="Y744" s="610"/>
      <c r="Z744" s="610"/>
      <c r="AA744" s="610"/>
      <c r="AB744" s="610"/>
      <c r="AC744" s="610"/>
    </row>
    <row r="745" ht="11.25" customHeight="1">
      <c r="A745" s="351"/>
      <c r="B745" s="353"/>
      <c r="C745" s="353"/>
      <c r="D745" s="353"/>
      <c r="E745" s="353"/>
      <c r="F745" s="353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610"/>
      <c r="V745" s="610"/>
      <c r="W745" s="610"/>
      <c r="X745" s="610"/>
      <c r="Y745" s="610"/>
      <c r="Z745" s="610"/>
      <c r="AA745" s="610"/>
      <c r="AB745" s="610"/>
      <c r="AC745" s="610"/>
    </row>
    <row r="746" ht="11.25" customHeight="1">
      <c r="A746" s="351"/>
      <c r="B746" s="353"/>
      <c r="C746" s="353"/>
      <c r="D746" s="353"/>
      <c r="E746" s="353"/>
      <c r="F746" s="353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610"/>
      <c r="V746" s="610"/>
      <c r="W746" s="610"/>
      <c r="X746" s="610"/>
      <c r="Y746" s="610"/>
      <c r="Z746" s="610"/>
      <c r="AA746" s="610"/>
      <c r="AB746" s="610"/>
      <c r="AC746" s="610"/>
    </row>
    <row r="747" ht="11.25" customHeight="1">
      <c r="A747" s="351"/>
      <c r="B747" s="353"/>
      <c r="C747" s="353"/>
      <c r="D747" s="353"/>
      <c r="E747" s="353"/>
      <c r="F747" s="353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610"/>
      <c r="V747" s="610"/>
      <c r="W747" s="610"/>
      <c r="X747" s="610"/>
      <c r="Y747" s="610"/>
      <c r="Z747" s="610"/>
      <c r="AA747" s="610"/>
      <c r="AB747" s="610"/>
      <c r="AC747" s="610"/>
    </row>
    <row r="748" ht="11.25" customHeight="1">
      <c r="A748" s="351"/>
      <c r="B748" s="353"/>
      <c r="C748" s="353"/>
      <c r="D748" s="353"/>
      <c r="E748" s="353"/>
      <c r="F748" s="353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610"/>
      <c r="V748" s="610"/>
      <c r="W748" s="610"/>
      <c r="X748" s="610"/>
      <c r="Y748" s="610"/>
      <c r="Z748" s="610"/>
      <c r="AA748" s="610"/>
      <c r="AB748" s="610"/>
      <c r="AC748" s="610"/>
    </row>
    <row r="749" ht="11.25" customHeight="1">
      <c r="A749" s="351"/>
      <c r="B749" s="353"/>
      <c r="C749" s="353"/>
      <c r="D749" s="353"/>
      <c r="E749" s="353"/>
      <c r="F749" s="353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610"/>
      <c r="V749" s="610"/>
      <c r="W749" s="610"/>
      <c r="X749" s="610"/>
      <c r="Y749" s="610"/>
      <c r="Z749" s="610"/>
      <c r="AA749" s="610"/>
      <c r="AB749" s="610"/>
      <c r="AC749" s="610"/>
    </row>
    <row r="750" ht="11.25" customHeight="1">
      <c r="A750" s="351"/>
      <c r="B750" s="353"/>
      <c r="C750" s="353"/>
      <c r="D750" s="353"/>
      <c r="E750" s="353"/>
      <c r="F750" s="353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610"/>
      <c r="V750" s="610"/>
      <c r="W750" s="610"/>
      <c r="X750" s="610"/>
      <c r="Y750" s="610"/>
      <c r="Z750" s="610"/>
      <c r="AA750" s="610"/>
      <c r="AB750" s="610"/>
      <c r="AC750" s="610"/>
    </row>
    <row r="751" ht="11.25" customHeight="1">
      <c r="A751" s="351"/>
      <c r="B751" s="353"/>
      <c r="C751" s="353"/>
      <c r="D751" s="353"/>
      <c r="E751" s="353"/>
      <c r="F751" s="353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610"/>
      <c r="V751" s="610"/>
      <c r="W751" s="610"/>
      <c r="X751" s="610"/>
      <c r="Y751" s="610"/>
      <c r="Z751" s="610"/>
      <c r="AA751" s="610"/>
      <c r="AB751" s="610"/>
      <c r="AC751" s="610"/>
    </row>
    <row r="752" ht="11.25" customHeight="1">
      <c r="A752" s="351"/>
      <c r="B752" s="353"/>
      <c r="C752" s="353"/>
      <c r="D752" s="353"/>
      <c r="E752" s="353"/>
      <c r="F752" s="353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610"/>
      <c r="V752" s="610"/>
      <c r="W752" s="610"/>
      <c r="X752" s="610"/>
      <c r="Y752" s="610"/>
      <c r="Z752" s="610"/>
      <c r="AA752" s="610"/>
      <c r="AB752" s="610"/>
      <c r="AC752" s="610"/>
    </row>
    <row r="753" ht="11.25" customHeight="1">
      <c r="A753" s="351"/>
      <c r="B753" s="353"/>
      <c r="C753" s="353"/>
      <c r="D753" s="353"/>
      <c r="E753" s="353"/>
      <c r="F753" s="353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610"/>
      <c r="V753" s="610"/>
      <c r="W753" s="610"/>
      <c r="X753" s="610"/>
      <c r="Y753" s="610"/>
      <c r="Z753" s="610"/>
      <c r="AA753" s="610"/>
      <c r="AB753" s="610"/>
      <c r="AC753" s="610"/>
    </row>
    <row r="754" ht="11.25" customHeight="1">
      <c r="A754" s="351"/>
      <c r="B754" s="353"/>
      <c r="C754" s="353"/>
      <c r="D754" s="353"/>
      <c r="E754" s="353"/>
      <c r="F754" s="353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610"/>
      <c r="V754" s="610"/>
      <c r="W754" s="610"/>
      <c r="X754" s="610"/>
      <c r="Y754" s="610"/>
      <c r="Z754" s="610"/>
      <c r="AA754" s="610"/>
      <c r="AB754" s="610"/>
      <c r="AC754" s="610"/>
    </row>
    <row r="755" ht="11.25" customHeight="1">
      <c r="A755" s="351"/>
      <c r="B755" s="353"/>
      <c r="C755" s="353"/>
      <c r="D755" s="353"/>
      <c r="E755" s="353"/>
      <c r="F755" s="353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610"/>
      <c r="V755" s="610"/>
      <c r="W755" s="610"/>
      <c r="X755" s="610"/>
      <c r="Y755" s="610"/>
      <c r="Z755" s="610"/>
      <c r="AA755" s="610"/>
      <c r="AB755" s="610"/>
      <c r="AC755" s="610"/>
    </row>
    <row r="756" ht="11.25" customHeight="1">
      <c r="A756" s="351"/>
      <c r="B756" s="353"/>
      <c r="C756" s="353"/>
      <c r="D756" s="353"/>
      <c r="E756" s="353"/>
      <c r="F756" s="353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610"/>
      <c r="V756" s="610"/>
      <c r="W756" s="610"/>
      <c r="X756" s="610"/>
      <c r="Y756" s="610"/>
      <c r="Z756" s="610"/>
      <c r="AA756" s="610"/>
      <c r="AB756" s="610"/>
      <c r="AC756" s="610"/>
    </row>
    <row r="757" ht="11.25" customHeight="1">
      <c r="A757" s="351"/>
      <c r="B757" s="353"/>
      <c r="C757" s="353"/>
      <c r="D757" s="353"/>
      <c r="E757" s="353"/>
      <c r="F757" s="353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610"/>
      <c r="V757" s="610"/>
      <c r="W757" s="610"/>
      <c r="X757" s="610"/>
      <c r="Y757" s="610"/>
      <c r="Z757" s="610"/>
      <c r="AA757" s="610"/>
      <c r="AB757" s="610"/>
      <c r="AC757" s="610"/>
    </row>
    <row r="758" ht="11.25" customHeight="1">
      <c r="A758" s="351"/>
      <c r="B758" s="353"/>
      <c r="C758" s="353"/>
      <c r="D758" s="353"/>
      <c r="E758" s="353"/>
      <c r="F758" s="353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610"/>
      <c r="V758" s="610"/>
      <c r="W758" s="610"/>
      <c r="X758" s="610"/>
      <c r="Y758" s="610"/>
      <c r="Z758" s="610"/>
      <c r="AA758" s="610"/>
      <c r="AB758" s="610"/>
      <c r="AC758" s="610"/>
    </row>
    <row r="759" ht="11.25" customHeight="1">
      <c r="A759" s="351"/>
      <c r="B759" s="353"/>
      <c r="C759" s="353"/>
      <c r="D759" s="353"/>
      <c r="E759" s="353"/>
      <c r="F759" s="353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610"/>
      <c r="V759" s="610"/>
      <c r="W759" s="610"/>
      <c r="X759" s="610"/>
      <c r="Y759" s="610"/>
      <c r="Z759" s="610"/>
      <c r="AA759" s="610"/>
      <c r="AB759" s="610"/>
      <c r="AC759" s="610"/>
    </row>
    <row r="760" ht="11.25" customHeight="1">
      <c r="A760" s="351"/>
      <c r="B760" s="353"/>
      <c r="C760" s="353"/>
      <c r="D760" s="353"/>
      <c r="E760" s="353"/>
      <c r="F760" s="353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610"/>
      <c r="V760" s="610"/>
      <c r="W760" s="610"/>
      <c r="X760" s="610"/>
      <c r="Y760" s="610"/>
      <c r="Z760" s="610"/>
      <c r="AA760" s="610"/>
      <c r="AB760" s="610"/>
      <c r="AC760" s="610"/>
    </row>
    <row r="761" ht="11.25" customHeight="1">
      <c r="A761" s="351"/>
      <c r="B761" s="353"/>
      <c r="C761" s="353"/>
      <c r="D761" s="353"/>
      <c r="E761" s="353"/>
      <c r="F761" s="353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610"/>
      <c r="V761" s="610"/>
      <c r="W761" s="610"/>
      <c r="X761" s="610"/>
      <c r="Y761" s="610"/>
      <c r="Z761" s="610"/>
      <c r="AA761" s="610"/>
      <c r="AB761" s="610"/>
      <c r="AC761" s="610"/>
    </row>
    <row r="762" ht="11.25" customHeight="1">
      <c r="A762" s="351"/>
      <c r="B762" s="353"/>
      <c r="C762" s="353"/>
      <c r="D762" s="353"/>
      <c r="E762" s="353"/>
      <c r="F762" s="353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610"/>
      <c r="V762" s="610"/>
      <c r="W762" s="610"/>
      <c r="X762" s="610"/>
      <c r="Y762" s="610"/>
      <c r="Z762" s="610"/>
      <c r="AA762" s="610"/>
      <c r="AB762" s="610"/>
      <c r="AC762" s="610"/>
    </row>
    <row r="763" ht="11.25" customHeight="1">
      <c r="A763" s="351"/>
      <c r="B763" s="353"/>
      <c r="C763" s="353"/>
      <c r="D763" s="353"/>
      <c r="E763" s="353"/>
      <c r="F763" s="353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610"/>
      <c r="V763" s="610"/>
      <c r="W763" s="610"/>
      <c r="X763" s="610"/>
      <c r="Y763" s="610"/>
      <c r="Z763" s="610"/>
      <c r="AA763" s="610"/>
      <c r="AB763" s="610"/>
      <c r="AC763" s="610"/>
    </row>
    <row r="764" ht="11.25" customHeight="1">
      <c r="A764" s="351"/>
      <c r="B764" s="353"/>
      <c r="C764" s="353"/>
      <c r="D764" s="353"/>
      <c r="E764" s="353"/>
      <c r="F764" s="353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610"/>
      <c r="V764" s="610"/>
      <c r="W764" s="610"/>
      <c r="X764" s="610"/>
      <c r="Y764" s="610"/>
      <c r="Z764" s="610"/>
      <c r="AA764" s="610"/>
      <c r="AB764" s="610"/>
      <c r="AC764" s="610"/>
    </row>
    <row r="765" ht="11.25" customHeight="1">
      <c r="A765" s="351"/>
      <c r="B765" s="353"/>
      <c r="C765" s="353"/>
      <c r="D765" s="353"/>
      <c r="E765" s="353"/>
      <c r="F765" s="353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610"/>
      <c r="V765" s="610"/>
      <c r="W765" s="610"/>
      <c r="X765" s="610"/>
      <c r="Y765" s="610"/>
      <c r="Z765" s="610"/>
      <c r="AA765" s="610"/>
      <c r="AB765" s="610"/>
      <c r="AC765" s="610"/>
    </row>
    <row r="766" ht="11.25" customHeight="1">
      <c r="A766" s="351"/>
      <c r="B766" s="353"/>
      <c r="C766" s="353"/>
      <c r="D766" s="353"/>
      <c r="E766" s="353"/>
      <c r="F766" s="353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610"/>
      <c r="V766" s="610"/>
      <c r="W766" s="610"/>
      <c r="X766" s="610"/>
      <c r="Y766" s="610"/>
      <c r="Z766" s="610"/>
      <c r="AA766" s="610"/>
      <c r="AB766" s="610"/>
      <c r="AC766" s="610"/>
    </row>
    <row r="767" ht="11.25" customHeight="1">
      <c r="A767" s="351"/>
      <c r="B767" s="353"/>
      <c r="C767" s="353"/>
      <c r="D767" s="353"/>
      <c r="E767" s="353"/>
      <c r="F767" s="353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610"/>
      <c r="V767" s="610"/>
      <c r="W767" s="610"/>
      <c r="X767" s="610"/>
      <c r="Y767" s="610"/>
      <c r="Z767" s="610"/>
      <c r="AA767" s="610"/>
      <c r="AB767" s="610"/>
      <c r="AC767" s="610"/>
    </row>
    <row r="768" ht="11.25" customHeight="1">
      <c r="A768" s="351"/>
      <c r="B768" s="353"/>
      <c r="C768" s="353"/>
      <c r="D768" s="353"/>
      <c r="E768" s="353"/>
      <c r="F768" s="353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610"/>
      <c r="V768" s="610"/>
      <c r="W768" s="610"/>
      <c r="X768" s="610"/>
      <c r="Y768" s="610"/>
      <c r="Z768" s="610"/>
      <c r="AA768" s="610"/>
      <c r="AB768" s="610"/>
      <c r="AC768" s="610"/>
    </row>
    <row r="769" ht="11.25" customHeight="1">
      <c r="A769" s="351"/>
      <c r="B769" s="353"/>
      <c r="C769" s="353"/>
      <c r="D769" s="353"/>
      <c r="E769" s="353"/>
      <c r="F769" s="353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610"/>
      <c r="V769" s="610"/>
      <c r="W769" s="610"/>
      <c r="X769" s="610"/>
      <c r="Y769" s="610"/>
      <c r="Z769" s="610"/>
      <c r="AA769" s="610"/>
      <c r="AB769" s="610"/>
      <c r="AC769" s="610"/>
    </row>
    <row r="770" ht="11.25" customHeight="1">
      <c r="A770" s="351"/>
      <c r="B770" s="353"/>
      <c r="C770" s="353"/>
      <c r="D770" s="353"/>
      <c r="E770" s="353"/>
      <c r="F770" s="353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610"/>
      <c r="V770" s="610"/>
      <c r="W770" s="610"/>
      <c r="X770" s="610"/>
      <c r="Y770" s="610"/>
      <c r="Z770" s="610"/>
      <c r="AA770" s="610"/>
      <c r="AB770" s="610"/>
      <c r="AC770" s="610"/>
    </row>
    <row r="771" ht="11.25" customHeight="1">
      <c r="A771" s="351"/>
      <c r="B771" s="353"/>
      <c r="C771" s="353"/>
      <c r="D771" s="353"/>
      <c r="E771" s="353"/>
      <c r="F771" s="353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610"/>
      <c r="V771" s="610"/>
      <c r="W771" s="610"/>
      <c r="X771" s="610"/>
      <c r="Y771" s="610"/>
      <c r="Z771" s="610"/>
      <c r="AA771" s="610"/>
      <c r="AB771" s="610"/>
      <c r="AC771" s="610"/>
    </row>
    <row r="772" ht="11.25" customHeight="1">
      <c r="A772" s="351"/>
      <c r="B772" s="353"/>
      <c r="C772" s="353"/>
      <c r="D772" s="353"/>
      <c r="E772" s="353"/>
      <c r="F772" s="353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610"/>
      <c r="V772" s="610"/>
      <c r="W772" s="610"/>
      <c r="X772" s="610"/>
      <c r="Y772" s="610"/>
      <c r="Z772" s="610"/>
      <c r="AA772" s="610"/>
      <c r="AB772" s="610"/>
      <c r="AC772" s="610"/>
    </row>
    <row r="773" ht="11.25" customHeight="1">
      <c r="A773" s="351"/>
      <c r="B773" s="353"/>
      <c r="C773" s="353"/>
      <c r="D773" s="353"/>
      <c r="E773" s="353"/>
      <c r="F773" s="353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610"/>
      <c r="V773" s="610"/>
      <c r="W773" s="610"/>
      <c r="X773" s="610"/>
      <c r="Y773" s="610"/>
      <c r="Z773" s="610"/>
      <c r="AA773" s="610"/>
      <c r="AB773" s="610"/>
      <c r="AC773" s="610"/>
    </row>
    <row r="774" ht="11.25" customHeight="1">
      <c r="A774" s="351"/>
      <c r="B774" s="353"/>
      <c r="C774" s="353"/>
      <c r="D774" s="353"/>
      <c r="E774" s="353"/>
      <c r="F774" s="353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610"/>
      <c r="V774" s="610"/>
      <c r="W774" s="610"/>
      <c r="X774" s="610"/>
      <c r="Y774" s="610"/>
      <c r="Z774" s="610"/>
      <c r="AA774" s="610"/>
      <c r="AB774" s="610"/>
      <c r="AC774" s="610"/>
    </row>
    <row r="775" ht="11.25" customHeight="1">
      <c r="A775" s="351"/>
      <c r="B775" s="353"/>
      <c r="C775" s="353"/>
      <c r="D775" s="353"/>
      <c r="E775" s="353"/>
      <c r="F775" s="353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610"/>
      <c r="V775" s="610"/>
      <c r="W775" s="610"/>
      <c r="X775" s="610"/>
      <c r="Y775" s="610"/>
      <c r="Z775" s="610"/>
      <c r="AA775" s="610"/>
      <c r="AB775" s="610"/>
      <c r="AC775" s="610"/>
    </row>
    <row r="776" ht="11.25" customHeight="1">
      <c r="A776" s="351"/>
      <c r="B776" s="353"/>
      <c r="C776" s="353"/>
      <c r="D776" s="353"/>
      <c r="E776" s="353"/>
      <c r="F776" s="353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610"/>
      <c r="V776" s="610"/>
      <c r="W776" s="610"/>
      <c r="X776" s="610"/>
      <c r="Y776" s="610"/>
      <c r="Z776" s="610"/>
      <c r="AA776" s="610"/>
      <c r="AB776" s="610"/>
      <c r="AC776" s="610"/>
    </row>
    <row r="777" ht="11.25" customHeight="1">
      <c r="A777" s="351"/>
      <c r="B777" s="353"/>
      <c r="C777" s="353"/>
      <c r="D777" s="353"/>
      <c r="E777" s="353"/>
      <c r="F777" s="353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610"/>
      <c r="V777" s="610"/>
      <c r="W777" s="610"/>
      <c r="X777" s="610"/>
      <c r="Y777" s="610"/>
      <c r="Z777" s="610"/>
      <c r="AA777" s="610"/>
      <c r="AB777" s="610"/>
      <c r="AC777" s="610"/>
    </row>
    <row r="778" ht="11.25" customHeight="1">
      <c r="A778" s="351"/>
      <c r="B778" s="353"/>
      <c r="C778" s="353"/>
      <c r="D778" s="353"/>
      <c r="E778" s="353"/>
      <c r="F778" s="353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610"/>
      <c r="V778" s="610"/>
      <c r="W778" s="610"/>
      <c r="X778" s="610"/>
      <c r="Y778" s="610"/>
      <c r="Z778" s="610"/>
      <c r="AA778" s="610"/>
      <c r="AB778" s="610"/>
      <c r="AC778" s="610"/>
    </row>
    <row r="779" ht="11.25" customHeight="1">
      <c r="A779" s="351"/>
      <c r="B779" s="353"/>
      <c r="C779" s="353"/>
      <c r="D779" s="353"/>
      <c r="E779" s="353"/>
      <c r="F779" s="353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610"/>
      <c r="V779" s="610"/>
      <c r="W779" s="610"/>
      <c r="X779" s="610"/>
      <c r="Y779" s="610"/>
      <c r="Z779" s="610"/>
      <c r="AA779" s="610"/>
      <c r="AB779" s="610"/>
      <c r="AC779" s="610"/>
    </row>
    <row r="780" ht="11.25" customHeight="1">
      <c r="A780" s="351"/>
      <c r="B780" s="353"/>
      <c r="C780" s="353"/>
      <c r="D780" s="353"/>
      <c r="E780" s="353"/>
      <c r="F780" s="353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610"/>
      <c r="V780" s="610"/>
      <c r="W780" s="610"/>
      <c r="X780" s="610"/>
      <c r="Y780" s="610"/>
      <c r="Z780" s="610"/>
      <c r="AA780" s="610"/>
      <c r="AB780" s="610"/>
      <c r="AC780" s="610"/>
    </row>
    <row r="781" ht="11.25" customHeight="1">
      <c r="A781" s="351"/>
      <c r="B781" s="353"/>
      <c r="C781" s="353"/>
      <c r="D781" s="353"/>
      <c r="E781" s="353"/>
      <c r="F781" s="353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610"/>
      <c r="V781" s="610"/>
      <c r="W781" s="610"/>
      <c r="X781" s="610"/>
      <c r="Y781" s="610"/>
      <c r="Z781" s="610"/>
      <c r="AA781" s="610"/>
      <c r="AB781" s="610"/>
      <c r="AC781" s="610"/>
    </row>
    <row r="782" ht="11.25" customHeight="1">
      <c r="A782" s="351"/>
      <c r="B782" s="353"/>
      <c r="C782" s="353"/>
      <c r="D782" s="353"/>
      <c r="E782" s="353"/>
      <c r="F782" s="353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610"/>
      <c r="V782" s="610"/>
      <c r="W782" s="610"/>
      <c r="X782" s="610"/>
      <c r="Y782" s="610"/>
      <c r="Z782" s="610"/>
      <c r="AA782" s="610"/>
      <c r="AB782" s="610"/>
      <c r="AC782" s="610"/>
    </row>
    <row r="783" ht="11.25" customHeight="1">
      <c r="A783" s="351"/>
      <c r="B783" s="353"/>
      <c r="C783" s="353"/>
      <c r="D783" s="353"/>
      <c r="E783" s="353"/>
      <c r="F783" s="353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610"/>
      <c r="V783" s="610"/>
      <c r="W783" s="610"/>
      <c r="X783" s="610"/>
      <c r="Y783" s="610"/>
      <c r="Z783" s="610"/>
      <c r="AA783" s="610"/>
      <c r="AB783" s="610"/>
      <c r="AC783" s="610"/>
    </row>
    <row r="784" ht="11.25" customHeight="1">
      <c r="A784" s="351"/>
      <c r="B784" s="353"/>
      <c r="C784" s="353"/>
      <c r="D784" s="353"/>
      <c r="E784" s="353"/>
      <c r="F784" s="353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610"/>
      <c r="V784" s="610"/>
      <c r="W784" s="610"/>
      <c r="X784" s="610"/>
      <c r="Y784" s="610"/>
      <c r="Z784" s="610"/>
      <c r="AA784" s="610"/>
      <c r="AB784" s="610"/>
      <c r="AC784" s="610"/>
    </row>
    <row r="785" ht="11.25" customHeight="1">
      <c r="A785" s="351"/>
      <c r="B785" s="353"/>
      <c r="C785" s="353"/>
      <c r="D785" s="353"/>
      <c r="E785" s="353"/>
      <c r="F785" s="353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610"/>
      <c r="V785" s="610"/>
      <c r="W785" s="610"/>
      <c r="X785" s="610"/>
      <c r="Y785" s="610"/>
      <c r="Z785" s="610"/>
      <c r="AA785" s="610"/>
      <c r="AB785" s="610"/>
      <c r="AC785" s="610"/>
    </row>
    <row r="786" ht="11.25" customHeight="1">
      <c r="A786" s="351"/>
      <c r="B786" s="353"/>
      <c r="C786" s="353"/>
      <c r="D786" s="353"/>
      <c r="E786" s="353"/>
      <c r="F786" s="353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610"/>
      <c r="V786" s="610"/>
      <c r="W786" s="610"/>
      <c r="X786" s="610"/>
      <c r="Y786" s="610"/>
      <c r="Z786" s="610"/>
      <c r="AA786" s="610"/>
      <c r="AB786" s="610"/>
      <c r="AC786" s="610"/>
    </row>
    <row r="787" ht="11.25" customHeight="1">
      <c r="A787" s="351"/>
      <c r="B787" s="353"/>
      <c r="C787" s="353"/>
      <c r="D787" s="353"/>
      <c r="E787" s="353"/>
      <c r="F787" s="353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610"/>
      <c r="V787" s="610"/>
      <c r="W787" s="610"/>
      <c r="X787" s="610"/>
      <c r="Y787" s="610"/>
      <c r="Z787" s="610"/>
      <c r="AA787" s="610"/>
      <c r="AB787" s="610"/>
      <c r="AC787" s="610"/>
    </row>
    <row r="788" ht="11.25" customHeight="1">
      <c r="A788" s="351"/>
      <c r="B788" s="353"/>
      <c r="C788" s="353"/>
      <c r="D788" s="353"/>
      <c r="E788" s="353"/>
      <c r="F788" s="353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610"/>
      <c r="V788" s="610"/>
      <c r="W788" s="610"/>
      <c r="X788" s="610"/>
      <c r="Y788" s="610"/>
      <c r="Z788" s="610"/>
      <c r="AA788" s="610"/>
      <c r="AB788" s="610"/>
      <c r="AC788" s="610"/>
    </row>
    <row r="789" ht="11.25" customHeight="1">
      <c r="A789" s="351"/>
      <c r="B789" s="353"/>
      <c r="C789" s="353"/>
      <c r="D789" s="353"/>
      <c r="E789" s="353"/>
      <c r="F789" s="353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610"/>
      <c r="V789" s="610"/>
      <c r="W789" s="610"/>
      <c r="X789" s="610"/>
      <c r="Y789" s="610"/>
      <c r="Z789" s="610"/>
      <c r="AA789" s="610"/>
      <c r="AB789" s="610"/>
      <c r="AC789" s="610"/>
    </row>
    <row r="790" ht="11.25" customHeight="1">
      <c r="A790" s="351"/>
      <c r="B790" s="353"/>
      <c r="C790" s="353"/>
      <c r="D790" s="353"/>
      <c r="E790" s="353"/>
      <c r="F790" s="353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610"/>
      <c r="V790" s="610"/>
      <c r="W790" s="610"/>
      <c r="X790" s="610"/>
      <c r="Y790" s="610"/>
      <c r="Z790" s="610"/>
      <c r="AA790" s="610"/>
      <c r="AB790" s="610"/>
      <c r="AC790" s="610"/>
    </row>
    <row r="791" ht="11.25" customHeight="1">
      <c r="A791" s="351"/>
      <c r="B791" s="353"/>
      <c r="C791" s="353"/>
      <c r="D791" s="353"/>
      <c r="E791" s="353"/>
      <c r="F791" s="353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610"/>
      <c r="V791" s="610"/>
      <c r="W791" s="610"/>
      <c r="X791" s="610"/>
      <c r="Y791" s="610"/>
      <c r="Z791" s="610"/>
      <c r="AA791" s="610"/>
      <c r="AB791" s="610"/>
      <c r="AC791" s="610"/>
    </row>
    <row r="792" ht="11.25" customHeight="1">
      <c r="A792" s="351"/>
      <c r="B792" s="353"/>
      <c r="C792" s="353"/>
      <c r="D792" s="353"/>
      <c r="E792" s="353"/>
      <c r="F792" s="353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610"/>
      <c r="V792" s="610"/>
      <c r="W792" s="610"/>
      <c r="X792" s="610"/>
      <c r="Y792" s="610"/>
      <c r="Z792" s="610"/>
      <c r="AA792" s="610"/>
      <c r="AB792" s="610"/>
      <c r="AC792" s="610"/>
    </row>
    <row r="793" ht="11.25" customHeight="1">
      <c r="A793" s="351"/>
      <c r="B793" s="353"/>
      <c r="C793" s="353"/>
      <c r="D793" s="353"/>
      <c r="E793" s="353"/>
      <c r="F793" s="353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610"/>
      <c r="V793" s="610"/>
      <c r="W793" s="610"/>
      <c r="X793" s="610"/>
      <c r="Y793" s="610"/>
      <c r="Z793" s="610"/>
      <c r="AA793" s="610"/>
      <c r="AB793" s="610"/>
      <c r="AC793" s="610"/>
    </row>
    <row r="794" ht="11.25" customHeight="1">
      <c r="A794" s="351"/>
      <c r="B794" s="353"/>
      <c r="C794" s="353"/>
      <c r="D794" s="353"/>
      <c r="E794" s="353"/>
      <c r="F794" s="353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610"/>
      <c r="V794" s="610"/>
      <c r="W794" s="610"/>
      <c r="X794" s="610"/>
      <c r="Y794" s="610"/>
      <c r="Z794" s="610"/>
      <c r="AA794" s="610"/>
      <c r="AB794" s="610"/>
      <c r="AC794" s="610"/>
    </row>
    <row r="795" ht="11.25" customHeight="1">
      <c r="A795" s="351"/>
      <c r="B795" s="353"/>
      <c r="C795" s="353"/>
      <c r="D795" s="353"/>
      <c r="E795" s="353"/>
      <c r="F795" s="353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610"/>
      <c r="V795" s="610"/>
      <c r="W795" s="610"/>
      <c r="X795" s="610"/>
      <c r="Y795" s="610"/>
      <c r="Z795" s="610"/>
      <c r="AA795" s="610"/>
      <c r="AB795" s="610"/>
      <c r="AC795" s="610"/>
    </row>
    <row r="796" ht="11.25" customHeight="1">
      <c r="A796" s="351"/>
      <c r="B796" s="353"/>
      <c r="C796" s="353"/>
      <c r="D796" s="353"/>
      <c r="E796" s="353"/>
      <c r="F796" s="353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610"/>
      <c r="V796" s="610"/>
      <c r="W796" s="610"/>
      <c r="X796" s="610"/>
      <c r="Y796" s="610"/>
      <c r="Z796" s="610"/>
      <c r="AA796" s="610"/>
      <c r="AB796" s="610"/>
      <c r="AC796" s="610"/>
    </row>
    <row r="797" ht="11.25" customHeight="1">
      <c r="A797" s="351"/>
      <c r="B797" s="353"/>
      <c r="C797" s="353"/>
      <c r="D797" s="353"/>
      <c r="E797" s="353"/>
      <c r="F797" s="353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610"/>
      <c r="V797" s="610"/>
      <c r="W797" s="610"/>
      <c r="X797" s="610"/>
      <c r="Y797" s="610"/>
      <c r="Z797" s="610"/>
      <c r="AA797" s="610"/>
      <c r="AB797" s="610"/>
      <c r="AC797" s="610"/>
    </row>
    <row r="798" ht="11.25" customHeight="1">
      <c r="A798" s="351"/>
      <c r="B798" s="353"/>
      <c r="C798" s="353"/>
      <c r="D798" s="353"/>
      <c r="E798" s="353"/>
      <c r="F798" s="353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610"/>
      <c r="V798" s="610"/>
      <c r="W798" s="610"/>
      <c r="X798" s="610"/>
      <c r="Y798" s="610"/>
      <c r="Z798" s="610"/>
      <c r="AA798" s="610"/>
      <c r="AB798" s="610"/>
      <c r="AC798" s="610"/>
    </row>
    <row r="799" ht="11.25" customHeight="1">
      <c r="A799" s="351"/>
      <c r="B799" s="353"/>
      <c r="C799" s="353"/>
      <c r="D799" s="353"/>
      <c r="E799" s="353"/>
      <c r="F799" s="353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610"/>
      <c r="V799" s="610"/>
      <c r="W799" s="610"/>
      <c r="X799" s="610"/>
      <c r="Y799" s="610"/>
      <c r="Z799" s="610"/>
      <c r="AA799" s="610"/>
      <c r="AB799" s="610"/>
      <c r="AC799" s="610"/>
    </row>
    <row r="800" ht="11.25" customHeight="1">
      <c r="A800" s="351"/>
      <c r="B800" s="353"/>
      <c r="C800" s="353"/>
      <c r="D800" s="353"/>
      <c r="E800" s="353"/>
      <c r="F800" s="353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610"/>
      <c r="V800" s="610"/>
      <c r="W800" s="610"/>
      <c r="X800" s="610"/>
      <c r="Y800" s="610"/>
      <c r="Z800" s="610"/>
      <c r="AA800" s="610"/>
      <c r="AB800" s="610"/>
      <c r="AC800" s="610"/>
    </row>
    <row r="801" ht="11.25" customHeight="1">
      <c r="A801" s="351"/>
      <c r="B801" s="353"/>
      <c r="C801" s="353"/>
      <c r="D801" s="353"/>
      <c r="E801" s="353"/>
      <c r="F801" s="353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610"/>
      <c r="V801" s="610"/>
      <c r="W801" s="610"/>
      <c r="X801" s="610"/>
      <c r="Y801" s="610"/>
      <c r="Z801" s="610"/>
      <c r="AA801" s="610"/>
      <c r="AB801" s="610"/>
      <c r="AC801" s="610"/>
    </row>
    <row r="802" ht="11.25" customHeight="1">
      <c r="A802" s="351"/>
      <c r="B802" s="353"/>
      <c r="C802" s="353"/>
      <c r="D802" s="353"/>
      <c r="E802" s="353"/>
      <c r="F802" s="353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610"/>
      <c r="V802" s="610"/>
      <c r="W802" s="610"/>
      <c r="X802" s="610"/>
      <c r="Y802" s="610"/>
      <c r="Z802" s="610"/>
      <c r="AA802" s="610"/>
      <c r="AB802" s="610"/>
      <c r="AC802" s="610"/>
    </row>
    <row r="803" ht="11.25" customHeight="1">
      <c r="A803" s="351"/>
      <c r="B803" s="353"/>
      <c r="C803" s="353"/>
      <c r="D803" s="353"/>
      <c r="E803" s="353"/>
      <c r="F803" s="353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610"/>
      <c r="V803" s="610"/>
      <c r="W803" s="610"/>
      <c r="X803" s="610"/>
      <c r="Y803" s="610"/>
      <c r="Z803" s="610"/>
      <c r="AA803" s="610"/>
      <c r="AB803" s="610"/>
      <c r="AC803" s="610"/>
    </row>
    <row r="804" ht="11.25" customHeight="1">
      <c r="A804" s="351"/>
      <c r="B804" s="353"/>
      <c r="C804" s="353"/>
      <c r="D804" s="353"/>
      <c r="E804" s="353"/>
      <c r="F804" s="353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610"/>
      <c r="V804" s="610"/>
      <c r="W804" s="610"/>
      <c r="X804" s="610"/>
      <c r="Y804" s="610"/>
      <c r="Z804" s="610"/>
      <c r="AA804" s="610"/>
      <c r="AB804" s="610"/>
      <c r="AC804" s="610"/>
    </row>
    <row r="805" ht="11.25" customHeight="1">
      <c r="A805" s="351"/>
      <c r="B805" s="353"/>
      <c r="C805" s="353"/>
      <c r="D805" s="353"/>
      <c r="E805" s="353"/>
      <c r="F805" s="353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610"/>
      <c r="V805" s="610"/>
      <c r="W805" s="610"/>
      <c r="X805" s="610"/>
      <c r="Y805" s="610"/>
      <c r="Z805" s="610"/>
      <c r="AA805" s="610"/>
      <c r="AB805" s="610"/>
      <c r="AC805" s="610"/>
    </row>
    <row r="806" ht="11.25" customHeight="1">
      <c r="A806" s="351"/>
      <c r="B806" s="353"/>
      <c r="C806" s="353"/>
      <c r="D806" s="353"/>
      <c r="E806" s="353"/>
      <c r="F806" s="353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610"/>
      <c r="V806" s="610"/>
      <c r="W806" s="610"/>
      <c r="X806" s="610"/>
      <c r="Y806" s="610"/>
      <c r="Z806" s="610"/>
      <c r="AA806" s="610"/>
      <c r="AB806" s="610"/>
      <c r="AC806" s="610"/>
    </row>
    <row r="807" ht="11.25" customHeight="1">
      <c r="A807" s="351"/>
      <c r="B807" s="353"/>
      <c r="C807" s="353"/>
      <c r="D807" s="353"/>
      <c r="E807" s="353"/>
      <c r="F807" s="353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610"/>
      <c r="V807" s="610"/>
      <c r="W807" s="610"/>
      <c r="X807" s="610"/>
      <c r="Y807" s="610"/>
      <c r="Z807" s="610"/>
      <c r="AA807" s="610"/>
      <c r="AB807" s="610"/>
      <c r="AC807" s="610"/>
    </row>
    <row r="808" ht="11.25" customHeight="1">
      <c r="A808" s="351"/>
      <c r="B808" s="353"/>
      <c r="C808" s="353"/>
      <c r="D808" s="353"/>
      <c r="E808" s="353"/>
      <c r="F808" s="353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610"/>
      <c r="V808" s="610"/>
      <c r="W808" s="610"/>
      <c r="X808" s="610"/>
      <c r="Y808" s="610"/>
      <c r="Z808" s="610"/>
      <c r="AA808" s="610"/>
      <c r="AB808" s="610"/>
      <c r="AC808" s="610"/>
    </row>
    <row r="809" ht="11.25" customHeight="1">
      <c r="A809" s="351"/>
      <c r="B809" s="353"/>
      <c r="C809" s="353"/>
      <c r="D809" s="353"/>
      <c r="E809" s="353"/>
      <c r="F809" s="353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610"/>
      <c r="V809" s="610"/>
      <c r="W809" s="610"/>
      <c r="X809" s="610"/>
      <c r="Y809" s="610"/>
      <c r="Z809" s="610"/>
      <c r="AA809" s="610"/>
      <c r="AB809" s="610"/>
      <c r="AC809" s="610"/>
    </row>
    <row r="810" ht="11.25" customHeight="1">
      <c r="A810" s="351"/>
      <c r="B810" s="353"/>
      <c r="C810" s="353"/>
      <c r="D810" s="353"/>
      <c r="E810" s="353"/>
      <c r="F810" s="353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610"/>
      <c r="V810" s="610"/>
      <c r="W810" s="610"/>
      <c r="X810" s="610"/>
      <c r="Y810" s="610"/>
      <c r="Z810" s="610"/>
      <c r="AA810" s="610"/>
      <c r="AB810" s="610"/>
      <c r="AC810" s="610"/>
    </row>
    <row r="811" ht="11.25" customHeight="1">
      <c r="A811" s="351"/>
      <c r="B811" s="353"/>
      <c r="C811" s="353"/>
      <c r="D811" s="353"/>
      <c r="E811" s="353"/>
      <c r="F811" s="353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610"/>
      <c r="V811" s="610"/>
      <c r="W811" s="610"/>
      <c r="X811" s="610"/>
      <c r="Y811" s="610"/>
      <c r="Z811" s="610"/>
      <c r="AA811" s="610"/>
      <c r="AB811" s="610"/>
      <c r="AC811" s="610"/>
    </row>
    <row r="812" ht="11.25" customHeight="1">
      <c r="A812" s="351"/>
      <c r="B812" s="353"/>
      <c r="C812" s="353"/>
      <c r="D812" s="353"/>
      <c r="E812" s="353"/>
      <c r="F812" s="353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610"/>
      <c r="V812" s="610"/>
      <c r="W812" s="610"/>
      <c r="X812" s="610"/>
      <c r="Y812" s="610"/>
      <c r="Z812" s="610"/>
      <c r="AA812" s="610"/>
      <c r="AB812" s="610"/>
      <c r="AC812" s="610"/>
    </row>
    <row r="813" ht="11.25" customHeight="1">
      <c r="A813" s="351"/>
      <c r="B813" s="353"/>
      <c r="C813" s="353"/>
      <c r="D813" s="353"/>
      <c r="E813" s="353"/>
      <c r="F813" s="353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610"/>
      <c r="V813" s="610"/>
      <c r="W813" s="610"/>
      <c r="X813" s="610"/>
      <c r="Y813" s="610"/>
      <c r="Z813" s="610"/>
      <c r="AA813" s="610"/>
      <c r="AB813" s="610"/>
      <c r="AC813" s="610"/>
    </row>
    <row r="814" ht="11.25" customHeight="1">
      <c r="A814" s="351"/>
      <c r="B814" s="353"/>
      <c r="C814" s="353"/>
      <c r="D814" s="353"/>
      <c r="E814" s="353"/>
      <c r="F814" s="353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610"/>
      <c r="V814" s="610"/>
      <c r="W814" s="610"/>
      <c r="X814" s="610"/>
      <c r="Y814" s="610"/>
      <c r="Z814" s="610"/>
      <c r="AA814" s="610"/>
      <c r="AB814" s="610"/>
      <c r="AC814" s="610"/>
    </row>
    <row r="815" ht="11.25" customHeight="1">
      <c r="A815" s="351"/>
      <c r="B815" s="353"/>
      <c r="C815" s="353"/>
      <c r="D815" s="353"/>
      <c r="E815" s="353"/>
      <c r="F815" s="353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610"/>
      <c r="V815" s="610"/>
      <c r="W815" s="610"/>
      <c r="X815" s="610"/>
      <c r="Y815" s="610"/>
      <c r="Z815" s="610"/>
      <c r="AA815" s="610"/>
      <c r="AB815" s="610"/>
      <c r="AC815" s="610"/>
    </row>
    <row r="816" ht="11.25" customHeight="1">
      <c r="A816" s="351"/>
      <c r="B816" s="353"/>
      <c r="C816" s="353"/>
      <c r="D816" s="353"/>
      <c r="E816" s="353"/>
      <c r="F816" s="353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610"/>
      <c r="V816" s="610"/>
      <c r="W816" s="610"/>
      <c r="X816" s="610"/>
      <c r="Y816" s="610"/>
      <c r="Z816" s="610"/>
      <c r="AA816" s="610"/>
      <c r="AB816" s="610"/>
      <c r="AC816" s="610"/>
    </row>
    <row r="817" ht="11.25" customHeight="1">
      <c r="A817" s="351"/>
      <c r="B817" s="353"/>
      <c r="C817" s="353"/>
      <c r="D817" s="353"/>
      <c r="E817" s="353"/>
      <c r="F817" s="353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610"/>
      <c r="V817" s="610"/>
      <c r="W817" s="610"/>
      <c r="X817" s="610"/>
      <c r="Y817" s="610"/>
      <c r="Z817" s="610"/>
      <c r="AA817" s="610"/>
      <c r="AB817" s="610"/>
      <c r="AC817" s="610"/>
    </row>
    <row r="818" ht="11.25" customHeight="1">
      <c r="A818" s="351"/>
      <c r="B818" s="353"/>
      <c r="C818" s="353"/>
      <c r="D818" s="353"/>
      <c r="E818" s="353"/>
      <c r="F818" s="353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610"/>
      <c r="V818" s="610"/>
      <c r="W818" s="610"/>
      <c r="X818" s="610"/>
      <c r="Y818" s="610"/>
      <c r="Z818" s="610"/>
      <c r="AA818" s="610"/>
      <c r="AB818" s="610"/>
      <c r="AC818" s="610"/>
    </row>
    <row r="819" ht="11.25" customHeight="1">
      <c r="A819" s="351"/>
      <c r="B819" s="353"/>
      <c r="C819" s="353"/>
      <c r="D819" s="353"/>
      <c r="E819" s="353"/>
      <c r="F819" s="353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610"/>
      <c r="V819" s="610"/>
      <c r="W819" s="610"/>
      <c r="X819" s="610"/>
      <c r="Y819" s="610"/>
      <c r="Z819" s="610"/>
      <c r="AA819" s="610"/>
      <c r="AB819" s="610"/>
      <c r="AC819" s="610"/>
    </row>
    <row r="820" ht="11.25" customHeight="1">
      <c r="A820" s="351"/>
      <c r="B820" s="353"/>
      <c r="C820" s="353"/>
      <c r="D820" s="353"/>
      <c r="E820" s="353"/>
      <c r="F820" s="353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610"/>
      <c r="V820" s="610"/>
      <c r="W820" s="610"/>
      <c r="X820" s="610"/>
      <c r="Y820" s="610"/>
      <c r="Z820" s="610"/>
      <c r="AA820" s="610"/>
      <c r="AB820" s="610"/>
      <c r="AC820" s="610"/>
    </row>
    <row r="821" ht="11.25" customHeight="1">
      <c r="A821" s="351"/>
      <c r="B821" s="353"/>
      <c r="C821" s="353"/>
      <c r="D821" s="353"/>
      <c r="E821" s="353"/>
      <c r="F821" s="353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610"/>
      <c r="V821" s="610"/>
      <c r="W821" s="610"/>
      <c r="X821" s="610"/>
      <c r="Y821" s="610"/>
      <c r="Z821" s="610"/>
      <c r="AA821" s="610"/>
      <c r="AB821" s="610"/>
      <c r="AC821" s="610"/>
    </row>
    <row r="822" ht="11.25" customHeight="1">
      <c r="A822" s="351"/>
      <c r="B822" s="353"/>
      <c r="C822" s="353"/>
      <c r="D822" s="353"/>
      <c r="E822" s="353"/>
      <c r="F822" s="353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610"/>
      <c r="V822" s="610"/>
      <c r="W822" s="610"/>
      <c r="X822" s="610"/>
      <c r="Y822" s="610"/>
      <c r="Z822" s="610"/>
      <c r="AA822" s="610"/>
      <c r="AB822" s="610"/>
      <c r="AC822" s="610"/>
    </row>
    <row r="823" ht="11.25" customHeight="1">
      <c r="A823" s="351"/>
      <c r="B823" s="353"/>
      <c r="C823" s="353"/>
      <c r="D823" s="353"/>
      <c r="E823" s="353"/>
      <c r="F823" s="353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610"/>
      <c r="V823" s="610"/>
      <c r="W823" s="610"/>
      <c r="X823" s="610"/>
      <c r="Y823" s="610"/>
      <c r="Z823" s="610"/>
      <c r="AA823" s="610"/>
      <c r="AB823" s="610"/>
      <c r="AC823" s="610"/>
    </row>
    <row r="824" ht="11.25" customHeight="1">
      <c r="A824" s="351"/>
      <c r="B824" s="353"/>
      <c r="C824" s="353"/>
      <c r="D824" s="353"/>
      <c r="E824" s="353"/>
      <c r="F824" s="353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610"/>
      <c r="V824" s="610"/>
      <c r="W824" s="610"/>
      <c r="X824" s="610"/>
      <c r="Y824" s="610"/>
      <c r="Z824" s="610"/>
      <c r="AA824" s="610"/>
      <c r="AB824" s="610"/>
      <c r="AC824" s="610"/>
    </row>
    <row r="825" ht="11.25" customHeight="1">
      <c r="A825" s="351"/>
      <c r="B825" s="353"/>
      <c r="C825" s="353"/>
      <c r="D825" s="353"/>
      <c r="E825" s="353"/>
      <c r="F825" s="353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610"/>
      <c r="V825" s="610"/>
      <c r="W825" s="610"/>
      <c r="X825" s="610"/>
      <c r="Y825" s="610"/>
      <c r="Z825" s="610"/>
      <c r="AA825" s="610"/>
      <c r="AB825" s="610"/>
      <c r="AC825" s="610"/>
    </row>
    <row r="826" ht="11.25" customHeight="1">
      <c r="A826" s="351"/>
      <c r="B826" s="353"/>
      <c r="C826" s="353"/>
      <c r="D826" s="353"/>
      <c r="E826" s="353"/>
      <c r="F826" s="353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610"/>
      <c r="V826" s="610"/>
      <c r="W826" s="610"/>
      <c r="X826" s="610"/>
      <c r="Y826" s="610"/>
      <c r="Z826" s="610"/>
      <c r="AA826" s="610"/>
      <c r="AB826" s="610"/>
      <c r="AC826" s="610"/>
    </row>
    <row r="827" ht="11.25" customHeight="1">
      <c r="A827" s="351"/>
      <c r="B827" s="353"/>
      <c r="C827" s="353"/>
      <c r="D827" s="353"/>
      <c r="E827" s="353"/>
      <c r="F827" s="353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610"/>
      <c r="V827" s="610"/>
      <c r="W827" s="610"/>
      <c r="X827" s="610"/>
      <c r="Y827" s="610"/>
      <c r="Z827" s="610"/>
      <c r="AA827" s="610"/>
      <c r="AB827" s="610"/>
      <c r="AC827" s="610"/>
    </row>
    <row r="828" ht="11.25" customHeight="1">
      <c r="A828" s="351"/>
      <c r="B828" s="353"/>
      <c r="C828" s="353"/>
      <c r="D828" s="353"/>
      <c r="E828" s="353"/>
      <c r="F828" s="353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610"/>
      <c r="V828" s="610"/>
      <c r="W828" s="610"/>
      <c r="X828" s="610"/>
      <c r="Y828" s="610"/>
      <c r="Z828" s="610"/>
      <c r="AA828" s="610"/>
      <c r="AB828" s="610"/>
      <c r="AC828" s="610"/>
    </row>
    <row r="829" ht="11.25" customHeight="1">
      <c r="A829" s="351"/>
      <c r="B829" s="353"/>
      <c r="C829" s="353"/>
      <c r="D829" s="353"/>
      <c r="E829" s="353"/>
      <c r="F829" s="353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610"/>
      <c r="V829" s="610"/>
      <c r="W829" s="610"/>
      <c r="X829" s="610"/>
      <c r="Y829" s="610"/>
      <c r="Z829" s="610"/>
      <c r="AA829" s="610"/>
      <c r="AB829" s="610"/>
      <c r="AC829" s="610"/>
    </row>
    <row r="830" ht="11.25" customHeight="1">
      <c r="A830" s="351"/>
      <c r="B830" s="353"/>
      <c r="C830" s="353"/>
      <c r="D830" s="353"/>
      <c r="E830" s="353"/>
      <c r="F830" s="353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610"/>
      <c r="V830" s="610"/>
      <c r="W830" s="610"/>
      <c r="X830" s="610"/>
      <c r="Y830" s="610"/>
      <c r="Z830" s="610"/>
      <c r="AA830" s="610"/>
      <c r="AB830" s="610"/>
      <c r="AC830" s="610"/>
    </row>
    <row r="831" ht="11.25" customHeight="1">
      <c r="A831" s="351"/>
      <c r="B831" s="353"/>
      <c r="C831" s="353"/>
      <c r="D831" s="353"/>
      <c r="E831" s="353"/>
      <c r="F831" s="353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610"/>
      <c r="V831" s="610"/>
      <c r="W831" s="610"/>
      <c r="X831" s="610"/>
      <c r="Y831" s="610"/>
      <c r="Z831" s="610"/>
      <c r="AA831" s="610"/>
      <c r="AB831" s="610"/>
      <c r="AC831" s="610"/>
    </row>
    <row r="832" ht="11.25" customHeight="1">
      <c r="A832" s="351"/>
      <c r="B832" s="353"/>
      <c r="C832" s="353"/>
      <c r="D832" s="353"/>
      <c r="E832" s="353"/>
      <c r="F832" s="353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610"/>
      <c r="V832" s="610"/>
      <c r="W832" s="610"/>
      <c r="X832" s="610"/>
      <c r="Y832" s="610"/>
      <c r="Z832" s="610"/>
      <c r="AA832" s="610"/>
      <c r="AB832" s="610"/>
      <c r="AC832" s="610"/>
    </row>
    <row r="833" ht="11.25" customHeight="1">
      <c r="A833" s="351"/>
      <c r="B833" s="353"/>
      <c r="C833" s="353"/>
      <c r="D833" s="353"/>
      <c r="E833" s="353"/>
      <c r="F833" s="353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610"/>
      <c r="V833" s="610"/>
      <c r="W833" s="610"/>
      <c r="X833" s="610"/>
      <c r="Y833" s="610"/>
      <c r="Z833" s="610"/>
      <c r="AA833" s="610"/>
      <c r="AB833" s="610"/>
      <c r="AC833" s="610"/>
    </row>
    <row r="834" ht="11.25" customHeight="1">
      <c r="A834" s="351"/>
      <c r="B834" s="353"/>
      <c r="C834" s="353"/>
      <c r="D834" s="353"/>
      <c r="E834" s="353"/>
      <c r="F834" s="353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610"/>
      <c r="V834" s="610"/>
      <c r="W834" s="610"/>
      <c r="X834" s="610"/>
      <c r="Y834" s="610"/>
      <c r="Z834" s="610"/>
      <c r="AA834" s="610"/>
      <c r="AB834" s="610"/>
      <c r="AC834" s="610"/>
    </row>
    <row r="835" ht="11.25" customHeight="1">
      <c r="A835" s="351"/>
      <c r="B835" s="353"/>
      <c r="C835" s="353"/>
      <c r="D835" s="353"/>
      <c r="E835" s="353"/>
      <c r="F835" s="353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610"/>
      <c r="V835" s="610"/>
      <c r="W835" s="610"/>
      <c r="X835" s="610"/>
      <c r="Y835" s="610"/>
      <c r="Z835" s="610"/>
      <c r="AA835" s="610"/>
      <c r="AB835" s="610"/>
      <c r="AC835" s="610"/>
    </row>
    <row r="836" ht="11.25" customHeight="1">
      <c r="A836" s="351"/>
      <c r="B836" s="353"/>
      <c r="C836" s="353"/>
      <c r="D836" s="353"/>
      <c r="E836" s="353"/>
      <c r="F836" s="353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610"/>
      <c r="V836" s="610"/>
      <c r="W836" s="610"/>
      <c r="X836" s="610"/>
      <c r="Y836" s="610"/>
      <c r="Z836" s="610"/>
      <c r="AA836" s="610"/>
      <c r="AB836" s="610"/>
      <c r="AC836" s="610"/>
    </row>
    <row r="837" ht="11.25" customHeight="1">
      <c r="A837" s="351"/>
      <c r="B837" s="353"/>
      <c r="C837" s="353"/>
      <c r="D837" s="353"/>
      <c r="E837" s="353"/>
      <c r="F837" s="353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610"/>
      <c r="V837" s="610"/>
      <c r="W837" s="610"/>
      <c r="X837" s="610"/>
      <c r="Y837" s="610"/>
      <c r="Z837" s="610"/>
      <c r="AA837" s="610"/>
      <c r="AB837" s="610"/>
      <c r="AC837" s="610"/>
    </row>
    <row r="838" ht="11.25" customHeight="1">
      <c r="A838" s="351"/>
      <c r="B838" s="353"/>
      <c r="C838" s="353"/>
      <c r="D838" s="353"/>
      <c r="E838" s="353"/>
      <c r="F838" s="353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610"/>
      <c r="V838" s="610"/>
      <c r="W838" s="610"/>
      <c r="X838" s="610"/>
      <c r="Y838" s="610"/>
      <c r="Z838" s="610"/>
      <c r="AA838" s="610"/>
      <c r="AB838" s="610"/>
      <c r="AC838" s="610"/>
    </row>
    <row r="839" ht="11.25" customHeight="1">
      <c r="A839" s="351"/>
      <c r="B839" s="353"/>
      <c r="C839" s="353"/>
      <c r="D839" s="353"/>
      <c r="E839" s="353"/>
      <c r="F839" s="353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610"/>
      <c r="V839" s="610"/>
      <c r="W839" s="610"/>
      <c r="X839" s="610"/>
      <c r="Y839" s="610"/>
      <c r="Z839" s="610"/>
      <c r="AA839" s="610"/>
      <c r="AB839" s="610"/>
      <c r="AC839" s="610"/>
    </row>
    <row r="840" ht="11.25" customHeight="1">
      <c r="A840" s="351"/>
      <c r="B840" s="353"/>
      <c r="C840" s="353"/>
      <c r="D840" s="353"/>
      <c r="E840" s="353"/>
      <c r="F840" s="353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610"/>
      <c r="V840" s="610"/>
      <c r="W840" s="610"/>
      <c r="X840" s="610"/>
      <c r="Y840" s="610"/>
      <c r="Z840" s="610"/>
      <c r="AA840" s="610"/>
      <c r="AB840" s="610"/>
      <c r="AC840" s="610"/>
    </row>
    <row r="841" ht="11.25" customHeight="1">
      <c r="A841" s="351"/>
      <c r="B841" s="353"/>
      <c r="C841" s="353"/>
      <c r="D841" s="353"/>
      <c r="E841" s="353"/>
      <c r="F841" s="353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610"/>
      <c r="V841" s="610"/>
      <c r="W841" s="610"/>
      <c r="X841" s="610"/>
      <c r="Y841" s="610"/>
      <c r="Z841" s="610"/>
      <c r="AA841" s="610"/>
      <c r="AB841" s="610"/>
      <c r="AC841" s="610"/>
    </row>
    <row r="842" ht="11.25" customHeight="1">
      <c r="A842" s="351"/>
      <c r="B842" s="353"/>
      <c r="C842" s="353"/>
      <c r="D842" s="353"/>
      <c r="E842" s="353"/>
      <c r="F842" s="353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610"/>
      <c r="V842" s="610"/>
      <c r="W842" s="610"/>
      <c r="X842" s="610"/>
      <c r="Y842" s="610"/>
      <c r="Z842" s="610"/>
      <c r="AA842" s="610"/>
      <c r="AB842" s="610"/>
      <c r="AC842" s="610"/>
    </row>
    <row r="843" ht="11.25" customHeight="1">
      <c r="A843" s="351"/>
      <c r="B843" s="353"/>
      <c r="C843" s="353"/>
      <c r="D843" s="353"/>
      <c r="E843" s="353"/>
      <c r="F843" s="353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610"/>
      <c r="V843" s="610"/>
      <c r="W843" s="610"/>
      <c r="X843" s="610"/>
      <c r="Y843" s="610"/>
      <c r="Z843" s="610"/>
      <c r="AA843" s="610"/>
      <c r="AB843" s="610"/>
      <c r="AC843" s="610"/>
    </row>
    <row r="844" ht="11.25" customHeight="1">
      <c r="A844" s="351"/>
      <c r="B844" s="353"/>
      <c r="C844" s="353"/>
      <c r="D844" s="353"/>
      <c r="E844" s="353"/>
      <c r="F844" s="353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610"/>
      <c r="V844" s="610"/>
      <c r="W844" s="610"/>
      <c r="X844" s="610"/>
      <c r="Y844" s="610"/>
      <c r="Z844" s="610"/>
      <c r="AA844" s="610"/>
      <c r="AB844" s="610"/>
      <c r="AC844" s="610"/>
    </row>
    <row r="845" ht="11.25" customHeight="1">
      <c r="A845" s="351"/>
      <c r="B845" s="353"/>
      <c r="C845" s="353"/>
      <c r="D845" s="353"/>
      <c r="E845" s="353"/>
      <c r="F845" s="353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610"/>
      <c r="V845" s="610"/>
      <c r="W845" s="610"/>
      <c r="X845" s="610"/>
      <c r="Y845" s="610"/>
      <c r="Z845" s="610"/>
      <c r="AA845" s="610"/>
      <c r="AB845" s="610"/>
      <c r="AC845" s="610"/>
    </row>
    <row r="846" ht="11.25" customHeight="1">
      <c r="A846" s="351"/>
      <c r="B846" s="353"/>
      <c r="C846" s="353"/>
      <c r="D846" s="353"/>
      <c r="E846" s="353"/>
      <c r="F846" s="353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610"/>
      <c r="V846" s="610"/>
      <c r="W846" s="610"/>
      <c r="X846" s="610"/>
      <c r="Y846" s="610"/>
      <c r="Z846" s="610"/>
      <c r="AA846" s="610"/>
      <c r="AB846" s="610"/>
      <c r="AC846" s="610"/>
    </row>
    <row r="847" ht="11.25" customHeight="1">
      <c r="A847" s="351"/>
      <c r="B847" s="353"/>
      <c r="C847" s="353"/>
      <c r="D847" s="353"/>
      <c r="E847" s="353"/>
      <c r="F847" s="353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610"/>
      <c r="V847" s="610"/>
      <c r="W847" s="610"/>
      <c r="X847" s="610"/>
      <c r="Y847" s="610"/>
      <c r="Z847" s="610"/>
      <c r="AA847" s="610"/>
      <c r="AB847" s="610"/>
      <c r="AC847" s="610"/>
    </row>
    <row r="848" ht="11.25" customHeight="1">
      <c r="A848" s="351"/>
      <c r="B848" s="353"/>
      <c r="C848" s="353"/>
      <c r="D848" s="353"/>
      <c r="E848" s="353"/>
      <c r="F848" s="353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610"/>
      <c r="V848" s="610"/>
      <c r="W848" s="610"/>
      <c r="X848" s="610"/>
      <c r="Y848" s="610"/>
      <c r="Z848" s="610"/>
      <c r="AA848" s="610"/>
      <c r="AB848" s="610"/>
      <c r="AC848" s="610"/>
    </row>
    <row r="849" ht="11.25" customHeight="1">
      <c r="A849" s="351"/>
      <c r="B849" s="353"/>
      <c r="C849" s="353"/>
      <c r="D849" s="353"/>
      <c r="E849" s="353"/>
      <c r="F849" s="353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610"/>
      <c r="V849" s="610"/>
      <c r="W849" s="610"/>
      <c r="X849" s="610"/>
      <c r="Y849" s="610"/>
      <c r="Z849" s="610"/>
      <c r="AA849" s="610"/>
      <c r="AB849" s="610"/>
      <c r="AC849" s="610"/>
    </row>
    <row r="850" ht="11.25" customHeight="1">
      <c r="A850" s="351"/>
      <c r="B850" s="353"/>
      <c r="C850" s="353"/>
      <c r="D850" s="353"/>
      <c r="E850" s="353"/>
      <c r="F850" s="353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610"/>
      <c r="V850" s="610"/>
      <c r="W850" s="610"/>
      <c r="X850" s="610"/>
      <c r="Y850" s="610"/>
      <c r="Z850" s="610"/>
      <c r="AA850" s="610"/>
      <c r="AB850" s="610"/>
      <c r="AC850" s="610"/>
    </row>
    <row r="851" ht="11.25" customHeight="1">
      <c r="A851" s="351"/>
      <c r="B851" s="353"/>
      <c r="C851" s="353"/>
      <c r="D851" s="353"/>
      <c r="E851" s="353"/>
      <c r="F851" s="353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610"/>
      <c r="V851" s="610"/>
      <c r="W851" s="610"/>
      <c r="X851" s="610"/>
      <c r="Y851" s="610"/>
      <c r="Z851" s="610"/>
      <c r="AA851" s="610"/>
      <c r="AB851" s="610"/>
      <c r="AC851" s="610"/>
    </row>
    <row r="852" ht="11.25" customHeight="1">
      <c r="A852" s="351"/>
      <c r="B852" s="353"/>
      <c r="C852" s="353"/>
      <c r="D852" s="353"/>
      <c r="E852" s="353"/>
      <c r="F852" s="353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610"/>
      <c r="V852" s="610"/>
      <c r="W852" s="610"/>
      <c r="X852" s="610"/>
      <c r="Y852" s="610"/>
      <c r="Z852" s="610"/>
      <c r="AA852" s="610"/>
      <c r="AB852" s="610"/>
      <c r="AC852" s="610"/>
    </row>
    <row r="853" ht="11.25" customHeight="1">
      <c r="A853" s="351"/>
      <c r="B853" s="353"/>
      <c r="C853" s="353"/>
      <c r="D853" s="353"/>
      <c r="E853" s="353"/>
      <c r="F853" s="353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610"/>
      <c r="V853" s="610"/>
      <c r="W853" s="610"/>
      <c r="X853" s="610"/>
      <c r="Y853" s="610"/>
      <c r="Z853" s="610"/>
      <c r="AA853" s="610"/>
      <c r="AB853" s="610"/>
      <c r="AC853" s="610"/>
    </row>
    <row r="854" ht="11.25" customHeight="1">
      <c r="A854" s="351"/>
      <c r="B854" s="353"/>
      <c r="C854" s="353"/>
      <c r="D854" s="353"/>
      <c r="E854" s="353"/>
      <c r="F854" s="353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610"/>
      <c r="V854" s="610"/>
      <c r="W854" s="610"/>
      <c r="X854" s="610"/>
      <c r="Y854" s="610"/>
      <c r="Z854" s="610"/>
      <c r="AA854" s="610"/>
      <c r="AB854" s="610"/>
      <c r="AC854" s="610"/>
    </row>
    <row r="855" ht="11.25" customHeight="1">
      <c r="A855" s="351"/>
      <c r="B855" s="353"/>
      <c r="C855" s="353"/>
      <c r="D855" s="353"/>
      <c r="E855" s="353"/>
      <c r="F855" s="353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610"/>
      <c r="V855" s="610"/>
      <c r="W855" s="610"/>
      <c r="X855" s="610"/>
      <c r="Y855" s="610"/>
      <c r="Z855" s="610"/>
      <c r="AA855" s="610"/>
      <c r="AB855" s="610"/>
      <c r="AC855" s="610"/>
    </row>
    <row r="856" ht="11.25" customHeight="1">
      <c r="A856" s="351"/>
      <c r="B856" s="353"/>
      <c r="C856" s="353"/>
      <c r="D856" s="353"/>
      <c r="E856" s="353"/>
      <c r="F856" s="353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610"/>
      <c r="V856" s="610"/>
      <c r="W856" s="610"/>
      <c r="X856" s="610"/>
      <c r="Y856" s="610"/>
      <c r="Z856" s="610"/>
      <c r="AA856" s="610"/>
      <c r="AB856" s="610"/>
      <c r="AC856" s="610"/>
    </row>
    <row r="857" ht="11.25" customHeight="1">
      <c r="A857" s="351"/>
      <c r="B857" s="353"/>
      <c r="C857" s="353"/>
      <c r="D857" s="353"/>
      <c r="E857" s="353"/>
      <c r="F857" s="353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610"/>
      <c r="V857" s="610"/>
      <c r="W857" s="610"/>
      <c r="X857" s="610"/>
      <c r="Y857" s="610"/>
      <c r="Z857" s="610"/>
      <c r="AA857" s="610"/>
      <c r="AB857" s="610"/>
      <c r="AC857" s="610"/>
    </row>
    <row r="858" ht="11.25" customHeight="1">
      <c r="A858" s="351"/>
      <c r="B858" s="353"/>
      <c r="C858" s="353"/>
      <c r="D858" s="353"/>
      <c r="E858" s="353"/>
      <c r="F858" s="353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610"/>
      <c r="V858" s="610"/>
      <c r="W858" s="610"/>
      <c r="X858" s="610"/>
      <c r="Y858" s="610"/>
      <c r="Z858" s="610"/>
      <c r="AA858" s="610"/>
      <c r="AB858" s="610"/>
      <c r="AC858" s="610"/>
    </row>
    <row r="859" ht="11.25" customHeight="1">
      <c r="A859" s="351"/>
      <c r="B859" s="353"/>
      <c r="C859" s="353"/>
      <c r="D859" s="353"/>
      <c r="E859" s="353"/>
      <c r="F859" s="353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610"/>
      <c r="V859" s="610"/>
      <c r="W859" s="610"/>
      <c r="X859" s="610"/>
      <c r="Y859" s="610"/>
      <c r="Z859" s="610"/>
      <c r="AA859" s="610"/>
      <c r="AB859" s="610"/>
      <c r="AC859" s="610"/>
    </row>
    <row r="860" ht="11.25" customHeight="1">
      <c r="A860" s="351"/>
      <c r="B860" s="353"/>
      <c r="C860" s="353"/>
      <c r="D860" s="353"/>
      <c r="E860" s="353"/>
      <c r="F860" s="353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610"/>
      <c r="V860" s="610"/>
      <c r="W860" s="610"/>
      <c r="X860" s="610"/>
      <c r="Y860" s="610"/>
      <c r="Z860" s="610"/>
      <c r="AA860" s="610"/>
      <c r="AB860" s="610"/>
      <c r="AC860" s="610"/>
    </row>
    <row r="861" ht="11.25" customHeight="1">
      <c r="A861" s="351"/>
      <c r="B861" s="353"/>
      <c r="C861" s="353"/>
      <c r="D861" s="353"/>
      <c r="E861" s="353"/>
      <c r="F861" s="353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610"/>
      <c r="V861" s="610"/>
      <c r="W861" s="610"/>
      <c r="X861" s="610"/>
      <c r="Y861" s="610"/>
      <c r="Z861" s="610"/>
      <c r="AA861" s="610"/>
      <c r="AB861" s="610"/>
      <c r="AC861" s="610"/>
    </row>
    <row r="862" ht="11.25" customHeight="1">
      <c r="A862" s="351"/>
      <c r="B862" s="353"/>
      <c r="C862" s="353"/>
      <c r="D862" s="353"/>
      <c r="E862" s="353"/>
      <c r="F862" s="353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610"/>
      <c r="V862" s="610"/>
      <c r="W862" s="610"/>
      <c r="X862" s="610"/>
      <c r="Y862" s="610"/>
      <c r="Z862" s="610"/>
      <c r="AA862" s="610"/>
      <c r="AB862" s="610"/>
      <c r="AC862" s="610"/>
    </row>
    <row r="863" ht="11.25" customHeight="1">
      <c r="A863" s="351"/>
      <c r="B863" s="353"/>
      <c r="C863" s="353"/>
      <c r="D863" s="353"/>
      <c r="E863" s="353"/>
      <c r="F863" s="353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610"/>
      <c r="V863" s="610"/>
      <c r="W863" s="610"/>
      <c r="X863" s="610"/>
      <c r="Y863" s="610"/>
      <c r="Z863" s="610"/>
      <c r="AA863" s="610"/>
      <c r="AB863" s="610"/>
      <c r="AC863" s="610"/>
    </row>
    <row r="864" ht="11.25" customHeight="1">
      <c r="A864" s="351"/>
      <c r="B864" s="353"/>
      <c r="C864" s="353"/>
      <c r="D864" s="353"/>
      <c r="E864" s="353"/>
      <c r="F864" s="353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610"/>
      <c r="V864" s="610"/>
      <c r="W864" s="610"/>
      <c r="X864" s="610"/>
      <c r="Y864" s="610"/>
      <c r="Z864" s="610"/>
      <c r="AA864" s="610"/>
      <c r="AB864" s="610"/>
      <c r="AC864" s="610"/>
    </row>
    <row r="865" ht="11.25" customHeight="1">
      <c r="A865" s="351"/>
      <c r="B865" s="353"/>
      <c r="C865" s="353"/>
      <c r="D865" s="353"/>
      <c r="E865" s="353"/>
      <c r="F865" s="353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610"/>
      <c r="V865" s="610"/>
      <c r="W865" s="610"/>
      <c r="X865" s="610"/>
      <c r="Y865" s="610"/>
      <c r="Z865" s="610"/>
      <c r="AA865" s="610"/>
      <c r="AB865" s="610"/>
      <c r="AC865" s="610"/>
    </row>
    <row r="866" ht="11.25" customHeight="1">
      <c r="A866" s="351"/>
      <c r="B866" s="353"/>
      <c r="C866" s="353"/>
      <c r="D866" s="353"/>
      <c r="E866" s="353"/>
      <c r="F866" s="353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610"/>
      <c r="V866" s="610"/>
      <c r="W866" s="610"/>
      <c r="X866" s="610"/>
      <c r="Y866" s="610"/>
      <c r="Z866" s="610"/>
      <c r="AA866" s="610"/>
      <c r="AB866" s="610"/>
      <c r="AC866" s="610"/>
    </row>
    <row r="867" ht="11.25" customHeight="1">
      <c r="A867" s="351"/>
      <c r="B867" s="353"/>
      <c r="C867" s="353"/>
      <c r="D867" s="353"/>
      <c r="E867" s="353"/>
      <c r="F867" s="353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610"/>
      <c r="V867" s="610"/>
      <c r="W867" s="610"/>
      <c r="X867" s="610"/>
      <c r="Y867" s="610"/>
      <c r="Z867" s="610"/>
      <c r="AA867" s="610"/>
      <c r="AB867" s="610"/>
      <c r="AC867" s="610"/>
    </row>
    <row r="868" ht="11.25" customHeight="1">
      <c r="A868" s="351"/>
      <c r="B868" s="353"/>
      <c r="C868" s="353"/>
      <c r="D868" s="353"/>
      <c r="E868" s="353"/>
      <c r="F868" s="353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610"/>
      <c r="V868" s="610"/>
      <c r="W868" s="610"/>
      <c r="X868" s="610"/>
      <c r="Y868" s="610"/>
      <c r="Z868" s="610"/>
      <c r="AA868" s="610"/>
      <c r="AB868" s="610"/>
      <c r="AC868" s="610"/>
    </row>
    <row r="869" ht="11.25" customHeight="1">
      <c r="A869" s="351"/>
      <c r="B869" s="353"/>
      <c r="C869" s="353"/>
      <c r="D869" s="353"/>
      <c r="E869" s="353"/>
      <c r="F869" s="353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610"/>
      <c r="V869" s="610"/>
      <c r="W869" s="610"/>
      <c r="X869" s="610"/>
      <c r="Y869" s="610"/>
      <c r="Z869" s="610"/>
      <c r="AA869" s="610"/>
      <c r="AB869" s="610"/>
      <c r="AC869" s="610"/>
    </row>
    <row r="870" ht="11.25" customHeight="1">
      <c r="A870" s="351"/>
      <c r="B870" s="353"/>
      <c r="C870" s="353"/>
      <c r="D870" s="353"/>
      <c r="E870" s="353"/>
      <c r="F870" s="353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610"/>
      <c r="V870" s="610"/>
      <c r="W870" s="610"/>
      <c r="X870" s="610"/>
      <c r="Y870" s="610"/>
      <c r="Z870" s="610"/>
      <c r="AA870" s="610"/>
      <c r="AB870" s="610"/>
      <c r="AC870" s="610"/>
    </row>
    <row r="871" ht="11.25" customHeight="1">
      <c r="A871" s="351"/>
      <c r="B871" s="353"/>
      <c r="C871" s="353"/>
      <c r="D871" s="353"/>
      <c r="E871" s="353"/>
      <c r="F871" s="353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610"/>
      <c r="V871" s="610"/>
      <c r="W871" s="610"/>
      <c r="X871" s="610"/>
      <c r="Y871" s="610"/>
      <c r="Z871" s="610"/>
      <c r="AA871" s="610"/>
      <c r="AB871" s="610"/>
      <c r="AC871" s="610"/>
    </row>
    <row r="872" ht="11.25" customHeight="1">
      <c r="A872" s="351"/>
      <c r="B872" s="353"/>
      <c r="C872" s="353"/>
      <c r="D872" s="353"/>
      <c r="E872" s="353"/>
      <c r="F872" s="353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610"/>
      <c r="V872" s="610"/>
      <c r="W872" s="610"/>
      <c r="X872" s="610"/>
      <c r="Y872" s="610"/>
      <c r="Z872" s="610"/>
      <c r="AA872" s="610"/>
      <c r="AB872" s="610"/>
      <c r="AC872" s="610"/>
    </row>
    <row r="873" ht="11.25" customHeight="1">
      <c r="A873" s="351"/>
      <c r="B873" s="353"/>
      <c r="C873" s="353"/>
      <c r="D873" s="353"/>
      <c r="E873" s="353"/>
      <c r="F873" s="353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610"/>
      <c r="V873" s="610"/>
      <c r="W873" s="610"/>
      <c r="X873" s="610"/>
      <c r="Y873" s="610"/>
      <c r="Z873" s="610"/>
      <c r="AA873" s="610"/>
      <c r="AB873" s="610"/>
      <c r="AC873" s="610"/>
    </row>
    <row r="874" ht="11.25" customHeight="1">
      <c r="A874" s="351"/>
      <c r="B874" s="353"/>
      <c r="C874" s="353"/>
      <c r="D874" s="353"/>
      <c r="E874" s="353"/>
      <c r="F874" s="353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610"/>
      <c r="V874" s="610"/>
      <c r="W874" s="610"/>
      <c r="X874" s="610"/>
      <c r="Y874" s="610"/>
      <c r="Z874" s="610"/>
      <c r="AA874" s="610"/>
      <c r="AB874" s="610"/>
      <c r="AC874" s="610"/>
    </row>
    <row r="875" ht="11.25" customHeight="1">
      <c r="A875" s="351"/>
      <c r="B875" s="353"/>
      <c r="C875" s="353"/>
      <c r="D875" s="353"/>
      <c r="E875" s="353"/>
      <c r="F875" s="353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610"/>
      <c r="V875" s="610"/>
      <c r="W875" s="610"/>
      <c r="X875" s="610"/>
      <c r="Y875" s="610"/>
      <c r="Z875" s="610"/>
      <c r="AA875" s="610"/>
      <c r="AB875" s="610"/>
      <c r="AC875" s="610"/>
    </row>
    <row r="876" ht="11.25" customHeight="1">
      <c r="A876" s="351"/>
      <c r="B876" s="353"/>
      <c r="C876" s="353"/>
      <c r="D876" s="353"/>
      <c r="E876" s="353"/>
      <c r="F876" s="353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610"/>
      <c r="V876" s="610"/>
      <c r="W876" s="610"/>
      <c r="X876" s="610"/>
      <c r="Y876" s="610"/>
      <c r="Z876" s="610"/>
      <c r="AA876" s="610"/>
      <c r="AB876" s="610"/>
      <c r="AC876" s="610"/>
    </row>
    <row r="877" ht="11.25" customHeight="1">
      <c r="A877" s="351"/>
      <c r="B877" s="353"/>
      <c r="C877" s="353"/>
      <c r="D877" s="353"/>
      <c r="E877" s="353"/>
      <c r="F877" s="353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610"/>
      <c r="V877" s="610"/>
      <c r="W877" s="610"/>
      <c r="X877" s="610"/>
      <c r="Y877" s="610"/>
      <c r="Z877" s="610"/>
      <c r="AA877" s="610"/>
      <c r="AB877" s="610"/>
      <c r="AC877" s="610"/>
    </row>
    <row r="878" ht="11.25" customHeight="1">
      <c r="A878" s="351"/>
      <c r="B878" s="353"/>
      <c r="C878" s="353"/>
      <c r="D878" s="353"/>
      <c r="E878" s="353"/>
      <c r="F878" s="353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610"/>
      <c r="V878" s="610"/>
      <c r="W878" s="610"/>
      <c r="X878" s="610"/>
      <c r="Y878" s="610"/>
      <c r="Z878" s="610"/>
      <c r="AA878" s="610"/>
      <c r="AB878" s="610"/>
      <c r="AC878" s="610"/>
    </row>
    <row r="879" ht="11.25" customHeight="1">
      <c r="A879" s="351"/>
      <c r="B879" s="353"/>
      <c r="C879" s="353"/>
      <c r="D879" s="353"/>
      <c r="E879" s="353"/>
      <c r="F879" s="353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610"/>
      <c r="V879" s="610"/>
      <c r="W879" s="610"/>
      <c r="X879" s="610"/>
      <c r="Y879" s="610"/>
      <c r="Z879" s="610"/>
      <c r="AA879" s="610"/>
      <c r="AB879" s="610"/>
      <c r="AC879" s="610"/>
    </row>
    <row r="880" ht="11.25" customHeight="1">
      <c r="A880" s="351"/>
      <c r="B880" s="353"/>
      <c r="C880" s="353"/>
      <c r="D880" s="353"/>
      <c r="E880" s="353"/>
      <c r="F880" s="353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610"/>
      <c r="V880" s="610"/>
      <c r="W880" s="610"/>
      <c r="X880" s="610"/>
      <c r="Y880" s="610"/>
      <c r="Z880" s="610"/>
      <c r="AA880" s="610"/>
      <c r="AB880" s="610"/>
      <c r="AC880" s="610"/>
    </row>
    <row r="881" ht="11.25" customHeight="1">
      <c r="A881" s="351"/>
      <c r="B881" s="353"/>
      <c r="C881" s="353"/>
      <c r="D881" s="353"/>
      <c r="E881" s="353"/>
      <c r="F881" s="353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610"/>
      <c r="V881" s="610"/>
      <c r="W881" s="610"/>
      <c r="X881" s="610"/>
      <c r="Y881" s="610"/>
      <c r="Z881" s="610"/>
      <c r="AA881" s="610"/>
      <c r="AB881" s="610"/>
      <c r="AC881" s="610"/>
    </row>
    <row r="882" ht="11.25" customHeight="1">
      <c r="A882" s="351"/>
      <c r="B882" s="353"/>
      <c r="C882" s="353"/>
      <c r="D882" s="353"/>
      <c r="E882" s="353"/>
      <c r="F882" s="353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610"/>
      <c r="V882" s="610"/>
      <c r="W882" s="610"/>
      <c r="X882" s="610"/>
      <c r="Y882" s="610"/>
      <c r="Z882" s="610"/>
      <c r="AA882" s="610"/>
      <c r="AB882" s="610"/>
      <c r="AC882" s="610"/>
    </row>
    <row r="883" ht="11.25" customHeight="1">
      <c r="A883" s="351"/>
      <c r="B883" s="353"/>
      <c r="C883" s="353"/>
      <c r="D883" s="353"/>
      <c r="E883" s="353"/>
      <c r="F883" s="353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610"/>
      <c r="V883" s="610"/>
      <c r="W883" s="610"/>
      <c r="X883" s="610"/>
      <c r="Y883" s="610"/>
      <c r="Z883" s="610"/>
      <c r="AA883" s="610"/>
      <c r="AB883" s="610"/>
      <c r="AC883" s="610"/>
    </row>
    <row r="884" ht="11.25" customHeight="1">
      <c r="A884" s="351"/>
      <c r="B884" s="353"/>
      <c r="C884" s="353"/>
      <c r="D884" s="353"/>
      <c r="E884" s="353"/>
      <c r="F884" s="353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610"/>
      <c r="V884" s="610"/>
      <c r="W884" s="610"/>
      <c r="X884" s="610"/>
      <c r="Y884" s="610"/>
      <c r="Z884" s="610"/>
      <c r="AA884" s="610"/>
      <c r="AB884" s="610"/>
      <c r="AC884" s="610"/>
    </row>
    <row r="885" ht="11.25" customHeight="1">
      <c r="A885" s="351"/>
      <c r="B885" s="353"/>
      <c r="C885" s="353"/>
      <c r="D885" s="353"/>
      <c r="E885" s="353"/>
      <c r="F885" s="353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610"/>
      <c r="V885" s="610"/>
      <c r="W885" s="610"/>
      <c r="X885" s="610"/>
      <c r="Y885" s="610"/>
      <c r="Z885" s="610"/>
      <c r="AA885" s="610"/>
      <c r="AB885" s="610"/>
      <c r="AC885" s="610"/>
    </row>
    <row r="886" ht="11.25" customHeight="1">
      <c r="A886" s="351"/>
      <c r="B886" s="353"/>
      <c r="C886" s="353"/>
      <c r="D886" s="353"/>
      <c r="E886" s="353"/>
      <c r="F886" s="353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610"/>
      <c r="V886" s="610"/>
      <c r="W886" s="610"/>
      <c r="X886" s="610"/>
      <c r="Y886" s="610"/>
      <c r="Z886" s="610"/>
      <c r="AA886" s="610"/>
      <c r="AB886" s="610"/>
      <c r="AC886" s="610"/>
    </row>
    <row r="887" ht="11.25" customHeight="1">
      <c r="A887" s="351"/>
      <c r="B887" s="353"/>
      <c r="C887" s="353"/>
      <c r="D887" s="353"/>
      <c r="E887" s="353"/>
      <c r="F887" s="353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610"/>
      <c r="V887" s="610"/>
      <c r="W887" s="610"/>
      <c r="X887" s="610"/>
      <c r="Y887" s="610"/>
      <c r="Z887" s="610"/>
      <c r="AA887" s="610"/>
      <c r="AB887" s="610"/>
      <c r="AC887" s="610"/>
    </row>
    <row r="888" ht="11.25" customHeight="1">
      <c r="A888" s="351"/>
      <c r="B888" s="353"/>
      <c r="C888" s="353"/>
      <c r="D888" s="353"/>
      <c r="E888" s="353"/>
      <c r="F888" s="353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610"/>
      <c r="V888" s="610"/>
      <c r="W888" s="610"/>
      <c r="X888" s="610"/>
      <c r="Y888" s="610"/>
      <c r="Z888" s="610"/>
      <c r="AA888" s="610"/>
      <c r="AB888" s="610"/>
      <c r="AC888" s="610"/>
    </row>
    <row r="889" ht="11.25" customHeight="1">
      <c r="A889" s="351"/>
      <c r="B889" s="353"/>
      <c r="C889" s="353"/>
      <c r="D889" s="353"/>
      <c r="E889" s="353"/>
      <c r="F889" s="353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610"/>
      <c r="V889" s="610"/>
      <c r="W889" s="610"/>
      <c r="X889" s="610"/>
      <c r="Y889" s="610"/>
      <c r="Z889" s="610"/>
      <c r="AA889" s="610"/>
      <c r="AB889" s="610"/>
      <c r="AC889" s="610"/>
    </row>
    <row r="890" ht="11.25" customHeight="1">
      <c r="A890" s="351"/>
      <c r="B890" s="353"/>
      <c r="C890" s="353"/>
      <c r="D890" s="353"/>
      <c r="E890" s="353"/>
      <c r="F890" s="353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610"/>
      <c r="V890" s="610"/>
      <c r="W890" s="610"/>
      <c r="X890" s="610"/>
      <c r="Y890" s="610"/>
      <c r="Z890" s="610"/>
      <c r="AA890" s="610"/>
      <c r="AB890" s="610"/>
      <c r="AC890" s="610"/>
    </row>
    <row r="891" ht="11.25" customHeight="1">
      <c r="A891" s="351"/>
      <c r="B891" s="353"/>
      <c r="C891" s="353"/>
      <c r="D891" s="353"/>
      <c r="E891" s="353"/>
      <c r="F891" s="353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610"/>
      <c r="V891" s="610"/>
      <c r="W891" s="610"/>
      <c r="X891" s="610"/>
      <c r="Y891" s="610"/>
      <c r="Z891" s="610"/>
      <c r="AA891" s="610"/>
      <c r="AB891" s="610"/>
      <c r="AC891" s="610"/>
    </row>
    <row r="892" ht="11.25" customHeight="1">
      <c r="A892" s="351"/>
      <c r="B892" s="353"/>
      <c r="C892" s="353"/>
      <c r="D892" s="353"/>
      <c r="E892" s="353"/>
      <c r="F892" s="353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610"/>
      <c r="V892" s="610"/>
      <c r="W892" s="610"/>
      <c r="X892" s="610"/>
      <c r="Y892" s="610"/>
      <c r="Z892" s="610"/>
      <c r="AA892" s="610"/>
      <c r="AB892" s="610"/>
      <c r="AC892" s="610"/>
    </row>
    <row r="893" ht="11.25" customHeight="1">
      <c r="A893" s="351"/>
      <c r="B893" s="353"/>
      <c r="C893" s="353"/>
      <c r="D893" s="353"/>
      <c r="E893" s="353"/>
      <c r="F893" s="353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610"/>
      <c r="V893" s="610"/>
      <c r="W893" s="610"/>
      <c r="X893" s="610"/>
      <c r="Y893" s="610"/>
      <c r="Z893" s="610"/>
      <c r="AA893" s="610"/>
      <c r="AB893" s="610"/>
      <c r="AC893" s="610"/>
    </row>
    <row r="894" ht="11.25" customHeight="1">
      <c r="A894" s="351"/>
      <c r="B894" s="353"/>
      <c r="C894" s="353"/>
      <c r="D894" s="353"/>
      <c r="E894" s="353"/>
      <c r="F894" s="353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610"/>
      <c r="V894" s="610"/>
      <c r="W894" s="610"/>
      <c r="X894" s="610"/>
      <c r="Y894" s="610"/>
      <c r="Z894" s="610"/>
      <c r="AA894" s="610"/>
      <c r="AB894" s="610"/>
      <c r="AC894" s="610"/>
    </row>
    <row r="895" ht="11.25" customHeight="1">
      <c r="A895" s="351"/>
      <c r="B895" s="353"/>
      <c r="C895" s="353"/>
      <c r="D895" s="353"/>
      <c r="E895" s="353"/>
      <c r="F895" s="353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610"/>
      <c r="V895" s="610"/>
      <c r="W895" s="610"/>
      <c r="X895" s="610"/>
      <c r="Y895" s="610"/>
      <c r="Z895" s="610"/>
      <c r="AA895" s="610"/>
      <c r="AB895" s="610"/>
      <c r="AC895" s="610"/>
    </row>
    <row r="896" ht="11.25" customHeight="1">
      <c r="A896" s="351"/>
      <c r="B896" s="353"/>
      <c r="C896" s="353"/>
      <c r="D896" s="353"/>
      <c r="E896" s="353"/>
      <c r="F896" s="353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610"/>
      <c r="V896" s="610"/>
      <c r="W896" s="610"/>
      <c r="X896" s="610"/>
      <c r="Y896" s="610"/>
      <c r="Z896" s="610"/>
      <c r="AA896" s="610"/>
      <c r="AB896" s="610"/>
      <c r="AC896" s="610"/>
    </row>
    <row r="897" ht="11.25" customHeight="1">
      <c r="A897" s="351"/>
      <c r="B897" s="353"/>
      <c r="C897" s="353"/>
      <c r="D897" s="353"/>
      <c r="E897" s="353"/>
      <c r="F897" s="353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610"/>
      <c r="V897" s="610"/>
      <c r="W897" s="610"/>
      <c r="X897" s="610"/>
      <c r="Y897" s="610"/>
      <c r="Z897" s="610"/>
      <c r="AA897" s="610"/>
      <c r="AB897" s="610"/>
      <c r="AC897" s="610"/>
    </row>
    <row r="898" ht="11.25" customHeight="1">
      <c r="A898" s="351"/>
      <c r="B898" s="353"/>
      <c r="C898" s="353"/>
      <c r="D898" s="353"/>
      <c r="E898" s="353"/>
      <c r="F898" s="353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610"/>
      <c r="V898" s="610"/>
      <c r="W898" s="610"/>
      <c r="X898" s="610"/>
      <c r="Y898" s="610"/>
      <c r="Z898" s="610"/>
      <c r="AA898" s="610"/>
      <c r="AB898" s="610"/>
      <c r="AC898" s="610"/>
    </row>
    <row r="899" ht="11.25" customHeight="1">
      <c r="A899" s="351"/>
      <c r="B899" s="353"/>
      <c r="C899" s="353"/>
      <c r="D899" s="353"/>
      <c r="E899" s="353"/>
      <c r="F899" s="353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610"/>
      <c r="V899" s="610"/>
      <c r="W899" s="610"/>
      <c r="X899" s="610"/>
      <c r="Y899" s="610"/>
      <c r="Z899" s="610"/>
      <c r="AA899" s="610"/>
      <c r="AB899" s="610"/>
      <c r="AC899" s="610"/>
    </row>
    <row r="900" ht="11.25" customHeight="1">
      <c r="A900" s="351"/>
      <c r="B900" s="353"/>
      <c r="C900" s="353"/>
      <c r="D900" s="353"/>
      <c r="E900" s="353"/>
      <c r="F900" s="353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610"/>
      <c r="V900" s="610"/>
      <c r="W900" s="610"/>
      <c r="X900" s="610"/>
      <c r="Y900" s="610"/>
      <c r="Z900" s="610"/>
      <c r="AA900" s="610"/>
      <c r="AB900" s="610"/>
      <c r="AC900" s="610"/>
    </row>
    <row r="901" ht="11.25" customHeight="1">
      <c r="A901" s="351"/>
      <c r="B901" s="353"/>
      <c r="C901" s="353"/>
      <c r="D901" s="353"/>
      <c r="E901" s="353"/>
      <c r="F901" s="353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610"/>
      <c r="V901" s="610"/>
      <c r="W901" s="610"/>
      <c r="X901" s="610"/>
      <c r="Y901" s="610"/>
      <c r="Z901" s="610"/>
      <c r="AA901" s="610"/>
      <c r="AB901" s="610"/>
      <c r="AC901" s="610"/>
    </row>
    <row r="902" ht="11.25" customHeight="1">
      <c r="A902" s="351"/>
      <c r="B902" s="353"/>
      <c r="C902" s="353"/>
      <c r="D902" s="353"/>
      <c r="E902" s="353"/>
      <c r="F902" s="353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610"/>
      <c r="V902" s="610"/>
      <c r="W902" s="610"/>
      <c r="X902" s="610"/>
      <c r="Y902" s="610"/>
      <c r="Z902" s="610"/>
      <c r="AA902" s="610"/>
      <c r="AB902" s="610"/>
      <c r="AC902" s="610"/>
    </row>
    <row r="903" ht="11.25" customHeight="1">
      <c r="A903" s="351"/>
      <c r="B903" s="353"/>
      <c r="C903" s="353"/>
      <c r="D903" s="353"/>
      <c r="E903" s="353"/>
      <c r="F903" s="353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610"/>
      <c r="V903" s="610"/>
      <c r="W903" s="610"/>
      <c r="X903" s="610"/>
      <c r="Y903" s="610"/>
      <c r="Z903" s="610"/>
      <c r="AA903" s="610"/>
      <c r="AB903" s="610"/>
      <c r="AC903" s="610"/>
    </row>
    <row r="904" ht="11.25" customHeight="1">
      <c r="A904" s="351"/>
      <c r="B904" s="353"/>
      <c r="C904" s="353"/>
      <c r="D904" s="353"/>
      <c r="E904" s="353"/>
      <c r="F904" s="353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610"/>
      <c r="V904" s="610"/>
      <c r="W904" s="610"/>
      <c r="X904" s="610"/>
      <c r="Y904" s="610"/>
      <c r="Z904" s="610"/>
      <c r="AA904" s="610"/>
      <c r="AB904" s="610"/>
      <c r="AC904" s="610"/>
    </row>
    <row r="905" ht="11.25" customHeight="1">
      <c r="A905" s="351"/>
      <c r="B905" s="353"/>
      <c r="C905" s="353"/>
      <c r="D905" s="353"/>
      <c r="E905" s="353"/>
      <c r="F905" s="353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610"/>
      <c r="V905" s="610"/>
      <c r="W905" s="610"/>
      <c r="X905" s="610"/>
      <c r="Y905" s="610"/>
      <c r="Z905" s="610"/>
      <c r="AA905" s="610"/>
      <c r="AB905" s="610"/>
      <c r="AC905" s="610"/>
    </row>
    <row r="906" ht="11.25" customHeight="1">
      <c r="A906" s="351"/>
      <c r="B906" s="353"/>
      <c r="C906" s="353"/>
      <c r="D906" s="353"/>
      <c r="E906" s="353"/>
      <c r="F906" s="353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610"/>
      <c r="V906" s="610"/>
      <c r="W906" s="610"/>
      <c r="X906" s="610"/>
      <c r="Y906" s="610"/>
      <c r="Z906" s="610"/>
      <c r="AA906" s="610"/>
      <c r="AB906" s="610"/>
      <c r="AC906" s="610"/>
    </row>
    <row r="907" ht="11.25" customHeight="1">
      <c r="A907" s="351"/>
      <c r="B907" s="353"/>
      <c r="C907" s="353"/>
      <c r="D907" s="353"/>
      <c r="E907" s="353"/>
      <c r="F907" s="353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610"/>
      <c r="V907" s="610"/>
      <c r="W907" s="610"/>
      <c r="X907" s="610"/>
      <c r="Y907" s="610"/>
      <c r="Z907" s="610"/>
      <c r="AA907" s="610"/>
      <c r="AB907" s="610"/>
      <c r="AC907" s="610"/>
    </row>
    <row r="908" ht="11.25" customHeight="1">
      <c r="A908" s="351"/>
      <c r="B908" s="353"/>
      <c r="C908" s="353"/>
      <c r="D908" s="353"/>
      <c r="E908" s="353"/>
      <c r="F908" s="353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610"/>
      <c r="V908" s="610"/>
      <c r="W908" s="610"/>
      <c r="X908" s="610"/>
      <c r="Y908" s="610"/>
      <c r="Z908" s="610"/>
      <c r="AA908" s="610"/>
      <c r="AB908" s="610"/>
      <c r="AC908" s="610"/>
    </row>
    <row r="909" ht="11.25" customHeight="1">
      <c r="A909" s="351"/>
      <c r="B909" s="353"/>
      <c r="C909" s="353"/>
      <c r="D909" s="353"/>
      <c r="E909" s="353"/>
      <c r="F909" s="353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610"/>
      <c r="V909" s="610"/>
      <c r="W909" s="610"/>
      <c r="X909" s="610"/>
      <c r="Y909" s="610"/>
      <c r="Z909" s="610"/>
      <c r="AA909" s="610"/>
      <c r="AB909" s="610"/>
      <c r="AC909" s="610"/>
    </row>
    <row r="910" ht="11.25" customHeight="1">
      <c r="A910" s="351"/>
      <c r="B910" s="353"/>
      <c r="C910" s="353"/>
      <c r="D910" s="353"/>
      <c r="E910" s="353"/>
      <c r="F910" s="353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610"/>
      <c r="V910" s="610"/>
      <c r="W910" s="610"/>
      <c r="X910" s="610"/>
      <c r="Y910" s="610"/>
      <c r="Z910" s="610"/>
      <c r="AA910" s="610"/>
      <c r="AB910" s="610"/>
      <c r="AC910" s="610"/>
    </row>
    <row r="911" ht="11.25" customHeight="1">
      <c r="A911" s="351"/>
      <c r="B911" s="353"/>
      <c r="C911" s="353"/>
      <c r="D911" s="353"/>
      <c r="E911" s="353"/>
      <c r="F911" s="353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610"/>
      <c r="V911" s="610"/>
      <c r="W911" s="610"/>
      <c r="X911" s="610"/>
      <c r="Y911" s="610"/>
      <c r="Z911" s="610"/>
      <c r="AA911" s="610"/>
      <c r="AB911" s="610"/>
      <c r="AC911" s="610"/>
    </row>
    <row r="912" ht="11.25" customHeight="1">
      <c r="A912" s="351"/>
      <c r="B912" s="353"/>
      <c r="C912" s="353"/>
      <c r="D912" s="353"/>
      <c r="E912" s="353"/>
      <c r="F912" s="353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610"/>
      <c r="V912" s="610"/>
      <c r="W912" s="610"/>
      <c r="X912" s="610"/>
      <c r="Y912" s="610"/>
      <c r="Z912" s="610"/>
      <c r="AA912" s="610"/>
      <c r="AB912" s="610"/>
      <c r="AC912" s="610"/>
    </row>
    <row r="913" ht="11.25" customHeight="1">
      <c r="A913" s="351"/>
      <c r="B913" s="353"/>
      <c r="C913" s="353"/>
      <c r="D913" s="353"/>
      <c r="E913" s="353"/>
      <c r="F913" s="353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610"/>
      <c r="V913" s="610"/>
      <c r="W913" s="610"/>
      <c r="X913" s="610"/>
      <c r="Y913" s="610"/>
      <c r="Z913" s="610"/>
      <c r="AA913" s="610"/>
      <c r="AB913" s="610"/>
      <c r="AC913" s="610"/>
    </row>
    <row r="914" ht="11.25" customHeight="1">
      <c r="A914" s="351"/>
      <c r="B914" s="353"/>
      <c r="C914" s="353"/>
      <c r="D914" s="353"/>
      <c r="E914" s="353"/>
      <c r="F914" s="353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610"/>
      <c r="V914" s="610"/>
      <c r="W914" s="610"/>
      <c r="X914" s="610"/>
      <c r="Y914" s="610"/>
      <c r="Z914" s="610"/>
      <c r="AA914" s="610"/>
      <c r="AB914" s="610"/>
      <c r="AC914" s="610"/>
    </row>
    <row r="915" ht="11.25" customHeight="1">
      <c r="A915" s="351"/>
      <c r="B915" s="353"/>
      <c r="C915" s="353"/>
      <c r="D915" s="353"/>
      <c r="E915" s="353"/>
      <c r="F915" s="353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610"/>
      <c r="V915" s="610"/>
      <c r="W915" s="610"/>
      <c r="X915" s="610"/>
      <c r="Y915" s="610"/>
      <c r="Z915" s="610"/>
      <c r="AA915" s="610"/>
      <c r="AB915" s="610"/>
      <c r="AC915" s="610"/>
    </row>
    <row r="916" ht="11.25" customHeight="1">
      <c r="A916" s="351"/>
      <c r="B916" s="353"/>
      <c r="C916" s="353"/>
      <c r="D916" s="353"/>
      <c r="E916" s="353"/>
      <c r="F916" s="353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610"/>
      <c r="V916" s="610"/>
      <c r="W916" s="610"/>
      <c r="X916" s="610"/>
      <c r="Y916" s="610"/>
      <c r="Z916" s="610"/>
      <c r="AA916" s="610"/>
      <c r="AB916" s="610"/>
      <c r="AC916" s="610"/>
    </row>
    <row r="917" ht="11.25" customHeight="1">
      <c r="A917" s="351"/>
      <c r="B917" s="353"/>
      <c r="C917" s="353"/>
      <c r="D917" s="353"/>
      <c r="E917" s="353"/>
      <c r="F917" s="353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610"/>
      <c r="V917" s="610"/>
      <c r="W917" s="610"/>
      <c r="X917" s="610"/>
      <c r="Y917" s="610"/>
      <c r="Z917" s="610"/>
      <c r="AA917" s="610"/>
      <c r="AB917" s="610"/>
      <c r="AC917" s="610"/>
    </row>
    <row r="918" ht="11.25" customHeight="1">
      <c r="A918" s="351"/>
      <c r="B918" s="353"/>
      <c r="C918" s="353"/>
      <c r="D918" s="353"/>
      <c r="E918" s="353"/>
      <c r="F918" s="353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610"/>
      <c r="V918" s="610"/>
      <c r="W918" s="610"/>
      <c r="X918" s="610"/>
      <c r="Y918" s="610"/>
      <c r="Z918" s="610"/>
      <c r="AA918" s="610"/>
      <c r="AB918" s="610"/>
      <c r="AC918" s="610"/>
    </row>
    <row r="919" ht="11.25" customHeight="1">
      <c r="A919" s="351"/>
      <c r="B919" s="353"/>
      <c r="C919" s="353"/>
      <c r="D919" s="353"/>
      <c r="E919" s="353"/>
      <c r="F919" s="353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610"/>
      <c r="V919" s="610"/>
      <c r="W919" s="610"/>
      <c r="X919" s="610"/>
      <c r="Y919" s="610"/>
      <c r="Z919" s="610"/>
      <c r="AA919" s="610"/>
      <c r="AB919" s="610"/>
      <c r="AC919" s="610"/>
    </row>
    <row r="920" ht="11.25" customHeight="1">
      <c r="A920" s="351"/>
      <c r="B920" s="353"/>
      <c r="C920" s="353"/>
      <c r="D920" s="353"/>
      <c r="E920" s="353"/>
      <c r="F920" s="353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610"/>
      <c r="V920" s="610"/>
      <c r="W920" s="610"/>
      <c r="X920" s="610"/>
      <c r="Y920" s="610"/>
      <c r="Z920" s="610"/>
      <c r="AA920" s="610"/>
      <c r="AB920" s="610"/>
      <c r="AC920" s="610"/>
    </row>
    <row r="921" ht="11.25" customHeight="1">
      <c r="A921" s="351"/>
      <c r="B921" s="353"/>
      <c r="C921" s="353"/>
      <c r="D921" s="353"/>
      <c r="E921" s="353"/>
      <c r="F921" s="353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610"/>
      <c r="V921" s="610"/>
      <c r="W921" s="610"/>
      <c r="X921" s="610"/>
      <c r="Y921" s="610"/>
      <c r="Z921" s="610"/>
      <c r="AA921" s="610"/>
      <c r="AB921" s="610"/>
      <c r="AC921" s="610"/>
    </row>
    <row r="922" ht="11.25" customHeight="1">
      <c r="A922" s="351"/>
      <c r="B922" s="353"/>
      <c r="C922" s="353"/>
      <c r="D922" s="353"/>
      <c r="E922" s="353"/>
      <c r="F922" s="353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610"/>
      <c r="V922" s="610"/>
      <c r="W922" s="610"/>
      <c r="X922" s="610"/>
      <c r="Y922" s="610"/>
      <c r="Z922" s="610"/>
      <c r="AA922" s="610"/>
      <c r="AB922" s="610"/>
      <c r="AC922" s="610"/>
    </row>
    <row r="923" ht="11.25" customHeight="1">
      <c r="A923" s="351"/>
      <c r="B923" s="353"/>
      <c r="C923" s="353"/>
      <c r="D923" s="353"/>
      <c r="E923" s="353"/>
      <c r="F923" s="353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610"/>
      <c r="V923" s="610"/>
      <c r="W923" s="610"/>
      <c r="X923" s="610"/>
      <c r="Y923" s="610"/>
      <c r="Z923" s="610"/>
      <c r="AA923" s="610"/>
      <c r="AB923" s="610"/>
      <c r="AC923" s="610"/>
    </row>
    <row r="924" ht="11.25" customHeight="1">
      <c r="A924" s="351"/>
      <c r="B924" s="353"/>
      <c r="C924" s="353"/>
      <c r="D924" s="353"/>
      <c r="E924" s="353"/>
      <c r="F924" s="353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610"/>
      <c r="V924" s="610"/>
      <c r="W924" s="610"/>
      <c r="X924" s="610"/>
      <c r="Y924" s="610"/>
      <c r="Z924" s="610"/>
      <c r="AA924" s="610"/>
      <c r="AB924" s="610"/>
      <c r="AC924" s="610"/>
    </row>
    <row r="925" ht="11.25" customHeight="1">
      <c r="A925" s="351"/>
      <c r="B925" s="353"/>
      <c r="C925" s="353"/>
      <c r="D925" s="353"/>
      <c r="E925" s="353"/>
      <c r="F925" s="353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610"/>
      <c r="V925" s="610"/>
      <c r="W925" s="610"/>
      <c r="X925" s="610"/>
      <c r="Y925" s="610"/>
      <c r="Z925" s="610"/>
      <c r="AA925" s="610"/>
      <c r="AB925" s="610"/>
      <c r="AC925" s="610"/>
    </row>
    <row r="926" ht="11.25" customHeight="1">
      <c r="A926" s="351"/>
      <c r="B926" s="353"/>
      <c r="C926" s="353"/>
      <c r="D926" s="353"/>
      <c r="E926" s="353"/>
      <c r="F926" s="353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610"/>
      <c r="V926" s="610"/>
      <c r="W926" s="610"/>
      <c r="X926" s="610"/>
      <c r="Y926" s="610"/>
      <c r="Z926" s="610"/>
      <c r="AA926" s="610"/>
      <c r="AB926" s="610"/>
      <c r="AC926" s="610"/>
    </row>
    <row r="927" ht="11.25" customHeight="1">
      <c r="A927" s="351"/>
      <c r="B927" s="353"/>
      <c r="C927" s="353"/>
      <c r="D927" s="353"/>
      <c r="E927" s="353"/>
      <c r="F927" s="353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610"/>
      <c r="V927" s="610"/>
      <c r="W927" s="610"/>
      <c r="X927" s="610"/>
      <c r="Y927" s="610"/>
      <c r="Z927" s="610"/>
      <c r="AA927" s="610"/>
      <c r="AB927" s="610"/>
      <c r="AC927" s="610"/>
    </row>
    <row r="928" ht="11.25" customHeight="1">
      <c r="A928" s="351"/>
      <c r="B928" s="353"/>
      <c r="C928" s="353"/>
      <c r="D928" s="353"/>
      <c r="E928" s="353"/>
      <c r="F928" s="353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610"/>
      <c r="V928" s="610"/>
      <c r="W928" s="610"/>
      <c r="X928" s="610"/>
      <c r="Y928" s="610"/>
      <c r="Z928" s="610"/>
      <c r="AA928" s="610"/>
      <c r="AB928" s="610"/>
      <c r="AC928" s="610"/>
    </row>
    <row r="929" ht="11.25" customHeight="1">
      <c r="A929" s="351"/>
      <c r="B929" s="353"/>
      <c r="C929" s="353"/>
      <c r="D929" s="353"/>
      <c r="E929" s="353"/>
      <c r="F929" s="353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610"/>
      <c r="V929" s="610"/>
      <c r="W929" s="610"/>
      <c r="X929" s="610"/>
      <c r="Y929" s="610"/>
      <c r="Z929" s="610"/>
      <c r="AA929" s="610"/>
      <c r="AB929" s="610"/>
      <c r="AC929" s="610"/>
    </row>
    <row r="930" ht="11.25" customHeight="1">
      <c r="A930" s="351"/>
      <c r="B930" s="353"/>
      <c r="C930" s="353"/>
      <c r="D930" s="353"/>
      <c r="E930" s="353"/>
      <c r="F930" s="353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610"/>
      <c r="V930" s="610"/>
      <c r="W930" s="610"/>
      <c r="X930" s="610"/>
      <c r="Y930" s="610"/>
      <c r="Z930" s="610"/>
      <c r="AA930" s="610"/>
      <c r="AB930" s="610"/>
      <c r="AC930" s="610"/>
    </row>
    <row r="931" ht="11.25" customHeight="1">
      <c r="A931" s="351"/>
      <c r="B931" s="353"/>
      <c r="C931" s="353"/>
      <c r="D931" s="353"/>
      <c r="E931" s="353"/>
      <c r="F931" s="353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610"/>
      <c r="V931" s="610"/>
      <c r="W931" s="610"/>
      <c r="X931" s="610"/>
      <c r="Y931" s="610"/>
      <c r="Z931" s="610"/>
      <c r="AA931" s="610"/>
      <c r="AB931" s="610"/>
      <c r="AC931" s="610"/>
    </row>
    <row r="932" ht="11.25" customHeight="1">
      <c r="A932" s="351"/>
      <c r="B932" s="353"/>
      <c r="C932" s="353"/>
      <c r="D932" s="353"/>
      <c r="E932" s="353"/>
      <c r="F932" s="353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610"/>
      <c r="V932" s="610"/>
      <c r="W932" s="610"/>
      <c r="X932" s="610"/>
      <c r="Y932" s="610"/>
      <c r="Z932" s="610"/>
      <c r="AA932" s="610"/>
      <c r="AB932" s="610"/>
      <c r="AC932" s="610"/>
    </row>
    <row r="933" ht="11.25" customHeight="1">
      <c r="A933" s="351"/>
      <c r="B933" s="353"/>
      <c r="C933" s="353"/>
      <c r="D933" s="353"/>
      <c r="E933" s="353"/>
      <c r="F933" s="353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610"/>
      <c r="V933" s="610"/>
      <c r="W933" s="610"/>
      <c r="X933" s="610"/>
      <c r="Y933" s="610"/>
      <c r="Z933" s="610"/>
      <c r="AA933" s="610"/>
      <c r="AB933" s="610"/>
      <c r="AC933" s="610"/>
    </row>
    <row r="934" ht="11.25" customHeight="1">
      <c r="A934" s="351"/>
      <c r="B934" s="353"/>
      <c r="C934" s="353"/>
      <c r="D934" s="353"/>
      <c r="E934" s="353"/>
      <c r="F934" s="353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610"/>
      <c r="V934" s="610"/>
      <c r="W934" s="610"/>
      <c r="X934" s="610"/>
      <c r="Y934" s="610"/>
      <c r="Z934" s="610"/>
      <c r="AA934" s="610"/>
      <c r="AB934" s="610"/>
      <c r="AC934" s="610"/>
    </row>
    <row r="935" ht="11.25" customHeight="1">
      <c r="A935" s="351"/>
      <c r="B935" s="353"/>
      <c r="C935" s="353"/>
      <c r="D935" s="353"/>
      <c r="E935" s="353"/>
      <c r="F935" s="353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610"/>
      <c r="V935" s="610"/>
      <c r="W935" s="610"/>
      <c r="X935" s="610"/>
      <c r="Y935" s="610"/>
      <c r="Z935" s="610"/>
      <c r="AA935" s="610"/>
      <c r="AB935" s="610"/>
      <c r="AC935" s="610"/>
    </row>
    <row r="936" ht="11.25" customHeight="1">
      <c r="A936" s="351"/>
      <c r="B936" s="353"/>
      <c r="C936" s="353"/>
      <c r="D936" s="353"/>
      <c r="E936" s="353"/>
      <c r="F936" s="353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610"/>
      <c r="V936" s="610"/>
      <c r="W936" s="610"/>
      <c r="X936" s="610"/>
      <c r="Y936" s="610"/>
      <c r="Z936" s="610"/>
      <c r="AA936" s="610"/>
      <c r="AB936" s="610"/>
      <c r="AC936" s="610"/>
    </row>
    <row r="937" ht="11.25" customHeight="1">
      <c r="A937" s="351"/>
      <c r="B937" s="353"/>
      <c r="C937" s="353"/>
      <c r="D937" s="353"/>
      <c r="E937" s="353"/>
      <c r="F937" s="353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610"/>
      <c r="V937" s="610"/>
      <c r="W937" s="610"/>
      <c r="X937" s="610"/>
      <c r="Y937" s="610"/>
      <c r="Z937" s="610"/>
      <c r="AA937" s="610"/>
      <c r="AB937" s="610"/>
      <c r="AC937" s="610"/>
    </row>
    <row r="938" ht="11.25" customHeight="1">
      <c r="A938" s="351"/>
      <c r="B938" s="353"/>
      <c r="C938" s="353"/>
      <c r="D938" s="353"/>
      <c r="E938" s="353"/>
      <c r="F938" s="353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610"/>
      <c r="V938" s="610"/>
      <c r="W938" s="610"/>
      <c r="X938" s="610"/>
      <c r="Y938" s="610"/>
      <c r="Z938" s="610"/>
      <c r="AA938" s="610"/>
      <c r="AB938" s="610"/>
      <c r="AC938" s="610"/>
    </row>
    <row r="939" ht="11.25" customHeight="1">
      <c r="A939" s="351"/>
      <c r="B939" s="353"/>
      <c r="C939" s="353"/>
      <c r="D939" s="353"/>
      <c r="E939" s="353"/>
      <c r="F939" s="353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610"/>
      <c r="V939" s="610"/>
      <c r="W939" s="610"/>
      <c r="X939" s="610"/>
      <c r="Y939" s="610"/>
      <c r="Z939" s="610"/>
      <c r="AA939" s="610"/>
      <c r="AB939" s="610"/>
      <c r="AC939" s="610"/>
    </row>
    <row r="940" ht="11.25" customHeight="1">
      <c r="A940" s="351"/>
      <c r="B940" s="353"/>
      <c r="C940" s="353"/>
      <c r="D940" s="353"/>
      <c r="E940" s="353"/>
      <c r="F940" s="353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610"/>
      <c r="V940" s="610"/>
      <c r="W940" s="610"/>
      <c r="X940" s="610"/>
      <c r="Y940" s="610"/>
      <c r="Z940" s="610"/>
      <c r="AA940" s="610"/>
      <c r="AB940" s="610"/>
      <c r="AC940" s="610"/>
    </row>
    <row r="941" ht="11.25" customHeight="1">
      <c r="A941" s="351"/>
      <c r="B941" s="353"/>
      <c r="C941" s="353"/>
      <c r="D941" s="353"/>
      <c r="E941" s="353"/>
      <c r="F941" s="353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610"/>
      <c r="V941" s="610"/>
      <c r="W941" s="610"/>
      <c r="X941" s="610"/>
      <c r="Y941" s="610"/>
      <c r="Z941" s="610"/>
      <c r="AA941" s="610"/>
      <c r="AB941" s="610"/>
      <c r="AC941" s="610"/>
    </row>
    <row r="942" ht="11.25" customHeight="1">
      <c r="A942" s="351"/>
      <c r="B942" s="353"/>
      <c r="C942" s="353"/>
      <c r="D942" s="353"/>
      <c r="E942" s="353"/>
      <c r="F942" s="353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610"/>
      <c r="V942" s="610"/>
      <c r="W942" s="610"/>
      <c r="X942" s="610"/>
      <c r="Y942" s="610"/>
      <c r="Z942" s="610"/>
      <c r="AA942" s="610"/>
      <c r="AB942" s="610"/>
      <c r="AC942" s="610"/>
    </row>
    <row r="943" ht="11.25" customHeight="1">
      <c r="A943" s="351"/>
      <c r="B943" s="353"/>
      <c r="C943" s="353"/>
      <c r="D943" s="353"/>
      <c r="E943" s="353"/>
      <c r="F943" s="353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610"/>
      <c r="V943" s="610"/>
      <c r="W943" s="610"/>
      <c r="X943" s="610"/>
      <c r="Y943" s="610"/>
      <c r="Z943" s="610"/>
      <c r="AA943" s="610"/>
      <c r="AB943" s="610"/>
      <c r="AC943" s="610"/>
    </row>
    <row r="944" ht="11.25" customHeight="1">
      <c r="A944" s="351"/>
      <c r="B944" s="353"/>
      <c r="C944" s="353"/>
      <c r="D944" s="353"/>
      <c r="E944" s="353"/>
      <c r="F944" s="353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610"/>
      <c r="V944" s="610"/>
      <c r="W944" s="610"/>
      <c r="X944" s="610"/>
      <c r="Y944" s="610"/>
      <c r="Z944" s="610"/>
      <c r="AA944" s="610"/>
      <c r="AB944" s="610"/>
      <c r="AC944" s="610"/>
    </row>
    <row r="945" ht="11.25" customHeight="1">
      <c r="A945" s="351"/>
      <c r="B945" s="353"/>
      <c r="C945" s="353"/>
      <c r="D945" s="353"/>
      <c r="E945" s="353"/>
      <c r="F945" s="353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610"/>
      <c r="V945" s="610"/>
      <c r="W945" s="610"/>
      <c r="X945" s="610"/>
      <c r="Y945" s="610"/>
      <c r="Z945" s="610"/>
      <c r="AA945" s="610"/>
      <c r="AB945" s="610"/>
      <c r="AC945" s="610"/>
    </row>
    <row r="946" ht="11.25" customHeight="1">
      <c r="A946" s="351"/>
      <c r="B946" s="353"/>
      <c r="C946" s="353"/>
      <c r="D946" s="353"/>
      <c r="E946" s="353"/>
      <c r="F946" s="353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610"/>
      <c r="V946" s="610"/>
      <c r="W946" s="610"/>
      <c r="X946" s="610"/>
      <c r="Y946" s="610"/>
      <c r="Z946" s="610"/>
      <c r="AA946" s="610"/>
      <c r="AB946" s="610"/>
      <c r="AC946" s="610"/>
    </row>
    <row r="947" ht="11.25" customHeight="1">
      <c r="A947" s="351"/>
      <c r="B947" s="353"/>
      <c r="C947" s="353"/>
      <c r="D947" s="353"/>
      <c r="E947" s="353"/>
      <c r="F947" s="353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610"/>
      <c r="V947" s="610"/>
      <c r="W947" s="610"/>
      <c r="X947" s="610"/>
      <c r="Y947" s="610"/>
      <c r="Z947" s="610"/>
      <c r="AA947" s="610"/>
      <c r="AB947" s="610"/>
      <c r="AC947" s="610"/>
    </row>
    <row r="948" ht="11.25" customHeight="1">
      <c r="A948" s="351"/>
      <c r="B948" s="353"/>
      <c r="C948" s="353"/>
      <c r="D948" s="353"/>
      <c r="E948" s="353"/>
      <c r="F948" s="353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610"/>
      <c r="V948" s="610"/>
      <c r="W948" s="610"/>
      <c r="X948" s="610"/>
      <c r="Y948" s="610"/>
      <c r="Z948" s="610"/>
      <c r="AA948" s="610"/>
      <c r="AB948" s="610"/>
      <c r="AC948" s="610"/>
    </row>
    <row r="949" ht="11.25" customHeight="1">
      <c r="A949" s="351"/>
      <c r="B949" s="353"/>
      <c r="C949" s="353"/>
      <c r="D949" s="353"/>
      <c r="E949" s="353"/>
      <c r="F949" s="353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610"/>
      <c r="V949" s="610"/>
      <c r="W949" s="610"/>
      <c r="X949" s="610"/>
      <c r="Y949" s="610"/>
      <c r="Z949" s="610"/>
      <c r="AA949" s="610"/>
      <c r="AB949" s="610"/>
      <c r="AC949" s="610"/>
    </row>
    <row r="950" ht="11.25" customHeight="1">
      <c r="A950" s="351"/>
      <c r="B950" s="353"/>
      <c r="C950" s="353"/>
      <c r="D950" s="353"/>
      <c r="E950" s="353"/>
      <c r="F950" s="353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610"/>
      <c r="V950" s="610"/>
      <c r="W950" s="610"/>
      <c r="X950" s="610"/>
      <c r="Y950" s="610"/>
      <c r="Z950" s="610"/>
      <c r="AA950" s="610"/>
      <c r="AB950" s="610"/>
      <c r="AC950" s="610"/>
    </row>
    <row r="951" ht="11.25" customHeight="1">
      <c r="A951" s="351"/>
      <c r="B951" s="353"/>
      <c r="C951" s="353"/>
      <c r="D951" s="353"/>
      <c r="E951" s="353"/>
      <c r="F951" s="353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610"/>
      <c r="V951" s="610"/>
      <c r="W951" s="610"/>
      <c r="X951" s="610"/>
      <c r="Y951" s="610"/>
      <c r="Z951" s="610"/>
      <c r="AA951" s="610"/>
      <c r="AB951" s="610"/>
      <c r="AC951" s="610"/>
    </row>
    <row r="952" ht="11.25" customHeight="1">
      <c r="A952" s="351"/>
      <c r="B952" s="353"/>
      <c r="C952" s="353"/>
      <c r="D952" s="353"/>
      <c r="E952" s="353"/>
      <c r="F952" s="353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610"/>
      <c r="V952" s="610"/>
      <c r="W952" s="610"/>
      <c r="X952" s="610"/>
      <c r="Y952" s="610"/>
      <c r="Z952" s="610"/>
      <c r="AA952" s="610"/>
      <c r="AB952" s="610"/>
      <c r="AC952" s="610"/>
    </row>
    <row r="953" ht="11.25" customHeight="1">
      <c r="A953" s="351"/>
      <c r="B953" s="353"/>
      <c r="C953" s="353"/>
      <c r="D953" s="353"/>
      <c r="E953" s="353"/>
      <c r="F953" s="353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610"/>
      <c r="V953" s="610"/>
      <c r="W953" s="610"/>
      <c r="X953" s="610"/>
      <c r="Y953" s="610"/>
      <c r="Z953" s="610"/>
      <c r="AA953" s="610"/>
      <c r="AB953" s="610"/>
      <c r="AC953" s="610"/>
    </row>
    <row r="954" ht="11.25" customHeight="1">
      <c r="A954" s="351"/>
      <c r="B954" s="353"/>
      <c r="C954" s="353"/>
      <c r="D954" s="353"/>
      <c r="E954" s="353"/>
      <c r="F954" s="353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610"/>
      <c r="V954" s="610"/>
      <c r="W954" s="610"/>
      <c r="X954" s="610"/>
      <c r="Y954" s="610"/>
      <c r="Z954" s="610"/>
      <c r="AA954" s="610"/>
      <c r="AB954" s="610"/>
      <c r="AC954" s="610"/>
    </row>
    <row r="955" ht="11.25" customHeight="1">
      <c r="A955" s="351"/>
      <c r="B955" s="353"/>
      <c r="C955" s="353"/>
      <c r="D955" s="353"/>
      <c r="E955" s="353"/>
      <c r="F955" s="353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610"/>
      <c r="V955" s="610"/>
      <c r="W955" s="610"/>
      <c r="X955" s="610"/>
      <c r="Y955" s="610"/>
      <c r="Z955" s="610"/>
      <c r="AA955" s="610"/>
      <c r="AB955" s="610"/>
      <c r="AC955" s="610"/>
    </row>
    <row r="956" ht="11.25" customHeight="1">
      <c r="A956" s="351"/>
      <c r="B956" s="353"/>
      <c r="C956" s="353"/>
      <c r="D956" s="353"/>
      <c r="E956" s="353"/>
      <c r="F956" s="353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610"/>
      <c r="V956" s="610"/>
      <c r="W956" s="610"/>
      <c r="X956" s="610"/>
      <c r="Y956" s="610"/>
      <c r="Z956" s="610"/>
      <c r="AA956" s="610"/>
      <c r="AB956" s="610"/>
      <c r="AC956" s="610"/>
    </row>
    <row r="957" ht="11.25" customHeight="1">
      <c r="A957" s="351"/>
      <c r="B957" s="353"/>
      <c r="C957" s="353"/>
      <c r="D957" s="353"/>
      <c r="E957" s="353"/>
      <c r="F957" s="353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610"/>
      <c r="V957" s="610"/>
      <c r="W957" s="610"/>
      <c r="X957" s="610"/>
      <c r="Y957" s="610"/>
      <c r="Z957" s="610"/>
      <c r="AA957" s="610"/>
      <c r="AB957" s="610"/>
      <c r="AC957" s="610"/>
    </row>
    <row r="958" ht="11.25" customHeight="1">
      <c r="A958" s="351"/>
      <c r="B958" s="353"/>
      <c r="C958" s="353"/>
      <c r="D958" s="353"/>
      <c r="E958" s="353"/>
      <c r="F958" s="353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610"/>
      <c r="V958" s="610"/>
      <c r="W958" s="610"/>
      <c r="X958" s="610"/>
      <c r="Y958" s="610"/>
      <c r="Z958" s="610"/>
      <c r="AA958" s="610"/>
      <c r="AB958" s="610"/>
      <c r="AC958" s="610"/>
    </row>
    <row r="959" ht="11.25" customHeight="1">
      <c r="A959" s="351"/>
      <c r="B959" s="353"/>
      <c r="C959" s="353"/>
      <c r="D959" s="353"/>
      <c r="E959" s="353"/>
      <c r="F959" s="353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610"/>
      <c r="V959" s="610"/>
      <c r="W959" s="610"/>
      <c r="X959" s="610"/>
      <c r="Y959" s="610"/>
      <c r="Z959" s="610"/>
      <c r="AA959" s="610"/>
      <c r="AB959" s="610"/>
      <c r="AC959" s="610"/>
    </row>
    <row r="960" ht="11.25" customHeight="1">
      <c r="A960" s="351"/>
      <c r="B960" s="353"/>
      <c r="C960" s="353"/>
      <c r="D960" s="353"/>
      <c r="E960" s="353"/>
      <c r="F960" s="353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610"/>
      <c r="V960" s="610"/>
      <c r="W960" s="610"/>
      <c r="X960" s="610"/>
      <c r="Y960" s="610"/>
      <c r="Z960" s="610"/>
      <c r="AA960" s="610"/>
      <c r="AB960" s="610"/>
      <c r="AC960" s="610"/>
    </row>
    <row r="961" ht="11.25" customHeight="1">
      <c r="A961" s="351"/>
      <c r="B961" s="353"/>
      <c r="C961" s="353"/>
      <c r="D961" s="353"/>
      <c r="E961" s="353"/>
      <c r="F961" s="353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610"/>
      <c r="V961" s="610"/>
      <c r="W961" s="610"/>
      <c r="X961" s="610"/>
      <c r="Y961" s="610"/>
      <c r="Z961" s="610"/>
      <c r="AA961" s="610"/>
      <c r="AB961" s="610"/>
      <c r="AC961" s="610"/>
    </row>
    <row r="962" ht="11.25" customHeight="1">
      <c r="A962" s="351"/>
      <c r="B962" s="353"/>
      <c r="C962" s="353"/>
      <c r="D962" s="353"/>
      <c r="E962" s="353"/>
      <c r="F962" s="353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610"/>
      <c r="V962" s="610"/>
      <c r="W962" s="610"/>
      <c r="X962" s="610"/>
      <c r="Y962" s="610"/>
      <c r="Z962" s="610"/>
      <c r="AA962" s="610"/>
      <c r="AB962" s="610"/>
      <c r="AC962" s="610"/>
    </row>
    <row r="963" ht="11.25" customHeight="1">
      <c r="A963" s="351"/>
      <c r="B963" s="353"/>
      <c r="C963" s="353"/>
      <c r="D963" s="353"/>
      <c r="E963" s="353"/>
      <c r="F963" s="353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610"/>
      <c r="V963" s="610"/>
      <c r="W963" s="610"/>
      <c r="X963" s="610"/>
      <c r="Y963" s="610"/>
      <c r="Z963" s="610"/>
      <c r="AA963" s="610"/>
      <c r="AB963" s="610"/>
      <c r="AC963" s="610"/>
    </row>
    <row r="964" ht="11.25" customHeight="1">
      <c r="A964" s="351"/>
      <c r="B964" s="353"/>
      <c r="C964" s="353"/>
      <c r="D964" s="353"/>
      <c r="E964" s="353"/>
      <c r="F964" s="353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610"/>
      <c r="V964" s="610"/>
      <c r="W964" s="610"/>
      <c r="X964" s="610"/>
      <c r="Y964" s="610"/>
      <c r="Z964" s="610"/>
      <c r="AA964" s="610"/>
      <c r="AB964" s="610"/>
      <c r="AC964" s="610"/>
    </row>
    <row r="965" ht="11.25" customHeight="1">
      <c r="A965" s="351"/>
      <c r="B965" s="353"/>
      <c r="C965" s="353"/>
      <c r="D965" s="353"/>
      <c r="E965" s="353"/>
      <c r="F965" s="353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610"/>
      <c r="V965" s="610"/>
      <c r="W965" s="610"/>
      <c r="X965" s="610"/>
      <c r="Y965" s="610"/>
      <c r="Z965" s="610"/>
      <c r="AA965" s="610"/>
      <c r="AB965" s="610"/>
      <c r="AC965" s="610"/>
    </row>
    <row r="966" ht="11.25" customHeight="1">
      <c r="A966" s="351"/>
      <c r="B966" s="353"/>
      <c r="C966" s="353"/>
      <c r="D966" s="353"/>
      <c r="E966" s="353"/>
      <c r="F966" s="353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610"/>
      <c r="V966" s="610"/>
      <c r="W966" s="610"/>
      <c r="X966" s="610"/>
      <c r="Y966" s="610"/>
      <c r="Z966" s="610"/>
      <c r="AA966" s="610"/>
      <c r="AB966" s="610"/>
      <c r="AC966" s="610"/>
    </row>
    <row r="967" ht="11.25" customHeight="1">
      <c r="A967" s="351"/>
      <c r="B967" s="353"/>
      <c r="C967" s="353"/>
      <c r="D967" s="353"/>
      <c r="E967" s="353"/>
      <c r="F967" s="353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610"/>
      <c r="V967" s="610"/>
      <c r="W967" s="610"/>
      <c r="X967" s="610"/>
      <c r="Y967" s="610"/>
      <c r="Z967" s="610"/>
      <c r="AA967" s="610"/>
      <c r="AB967" s="610"/>
      <c r="AC967" s="610"/>
    </row>
    <row r="968" ht="11.25" customHeight="1">
      <c r="A968" s="351"/>
      <c r="B968" s="353"/>
      <c r="C968" s="353"/>
      <c r="D968" s="353"/>
      <c r="E968" s="353"/>
      <c r="F968" s="353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610"/>
      <c r="V968" s="610"/>
      <c r="W968" s="610"/>
      <c r="X968" s="610"/>
      <c r="Y968" s="610"/>
      <c r="Z968" s="610"/>
      <c r="AA968" s="610"/>
      <c r="AB968" s="610"/>
      <c r="AC968" s="610"/>
    </row>
    <row r="969" ht="11.25" customHeight="1">
      <c r="A969" s="351"/>
      <c r="B969" s="353"/>
      <c r="C969" s="353"/>
      <c r="D969" s="353"/>
      <c r="E969" s="353"/>
      <c r="F969" s="353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610"/>
      <c r="V969" s="610"/>
      <c r="W969" s="610"/>
      <c r="X969" s="610"/>
      <c r="Y969" s="610"/>
      <c r="Z969" s="610"/>
      <c r="AA969" s="610"/>
      <c r="AB969" s="610"/>
      <c r="AC969" s="610"/>
    </row>
    <row r="970" ht="11.25" customHeight="1">
      <c r="A970" s="351"/>
      <c r="B970" s="353"/>
      <c r="C970" s="353"/>
      <c r="D970" s="353"/>
      <c r="E970" s="353"/>
      <c r="F970" s="353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610"/>
      <c r="V970" s="610"/>
      <c r="W970" s="610"/>
      <c r="X970" s="610"/>
      <c r="Y970" s="610"/>
      <c r="Z970" s="610"/>
      <c r="AA970" s="610"/>
      <c r="AB970" s="610"/>
      <c r="AC970" s="610"/>
    </row>
    <row r="971" ht="11.25" customHeight="1">
      <c r="A971" s="351"/>
      <c r="B971" s="353"/>
      <c r="C971" s="353"/>
      <c r="D971" s="353"/>
      <c r="E971" s="353"/>
      <c r="F971" s="353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610"/>
      <c r="V971" s="610"/>
      <c r="W971" s="610"/>
      <c r="X971" s="610"/>
      <c r="Y971" s="610"/>
      <c r="Z971" s="610"/>
      <c r="AA971" s="610"/>
      <c r="AB971" s="610"/>
      <c r="AC971" s="610"/>
    </row>
    <row r="972" ht="11.25" customHeight="1">
      <c r="A972" s="351"/>
      <c r="B972" s="353"/>
      <c r="C972" s="353"/>
      <c r="D972" s="353"/>
      <c r="E972" s="353"/>
      <c r="F972" s="353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610"/>
      <c r="V972" s="610"/>
      <c r="W972" s="610"/>
      <c r="X972" s="610"/>
      <c r="Y972" s="610"/>
      <c r="Z972" s="610"/>
      <c r="AA972" s="610"/>
      <c r="AB972" s="610"/>
      <c r="AC972" s="610"/>
    </row>
    <row r="973" ht="11.25" customHeight="1">
      <c r="A973" s="351"/>
      <c r="B973" s="353"/>
      <c r="C973" s="353"/>
      <c r="D973" s="353"/>
      <c r="E973" s="353"/>
      <c r="F973" s="353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610"/>
      <c r="V973" s="610"/>
      <c r="W973" s="610"/>
      <c r="X973" s="610"/>
      <c r="Y973" s="610"/>
      <c r="Z973" s="610"/>
      <c r="AA973" s="610"/>
      <c r="AB973" s="610"/>
      <c r="AC973" s="610"/>
    </row>
    <row r="974" ht="11.25" customHeight="1">
      <c r="A974" s="351"/>
      <c r="B974" s="353"/>
      <c r="C974" s="353"/>
      <c r="D974" s="353"/>
      <c r="E974" s="353"/>
      <c r="F974" s="353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610"/>
      <c r="V974" s="610"/>
      <c r="W974" s="610"/>
      <c r="X974" s="610"/>
      <c r="Y974" s="610"/>
      <c r="Z974" s="610"/>
      <c r="AA974" s="610"/>
      <c r="AB974" s="610"/>
      <c r="AC974" s="610"/>
    </row>
    <row r="975" ht="11.25" customHeight="1">
      <c r="A975" s="351"/>
      <c r="B975" s="353"/>
      <c r="C975" s="353"/>
      <c r="D975" s="353"/>
      <c r="E975" s="353"/>
      <c r="F975" s="353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610"/>
      <c r="V975" s="610"/>
      <c r="W975" s="610"/>
      <c r="X975" s="610"/>
      <c r="Y975" s="610"/>
      <c r="Z975" s="610"/>
      <c r="AA975" s="610"/>
      <c r="AB975" s="610"/>
      <c r="AC975" s="610"/>
    </row>
    <row r="976" ht="11.25" customHeight="1">
      <c r="A976" s="351"/>
      <c r="B976" s="353"/>
      <c r="C976" s="353"/>
      <c r="D976" s="353"/>
      <c r="E976" s="353"/>
      <c r="F976" s="353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610"/>
      <c r="V976" s="610"/>
      <c r="W976" s="610"/>
      <c r="X976" s="610"/>
      <c r="Y976" s="610"/>
      <c r="Z976" s="610"/>
      <c r="AA976" s="610"/>
      <c r="AB976" s="610"/>
      <c r="AC976" s="610"/>
    </row>
    <row r="977" ht="11.25" customHeight="1">
      <c r="A977" s="351"/>
      <c r="B977" s="353"/>
      <c r="C977" s="353"/>
      <c r="D977" s="353"/>
      <c r="E977" s="353"/>
      <c r="F977" s="353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610"/>
      <c r="V977" s="610"/>
      <c r="W977" s="610"/>
      <c r="X977" s="610"/>
      <c r="Y977" s="610"/>
      <c r="Z977" s="610"/>
      <c r="AA977" s="610"/>
      <c r="AB977" s="610"/>
      <c r="AC977" s="610"/>
    </row>
    <row r="978" ht="11.25" customHeight="1">
      <c r="A978" s="351"/>
      <c r="B978" s="353"/>
      <c r="C978" s="353"/>
      <c r="D978" s="353"/>
      <c r="E978" s="353"/>
      <c r="F978" s="353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610"/>
      <c r="V978" s="610"/>
      <c r="W978" s="610"/>
      <c r="X978" s="610"/>
      <c r="Y978" s="610"/>
      <c r="Z978" s="610"/>
      <c r="AA978" s="610"/>
      <c r="AB978" s="610"/>
      <c r="AC978" s="610"/>
    </row>
    <row r="979" ht="11.25" customHeight="1">
      <c r="A979" s="351"/>
      <c r="B979" s="353"/>
      <c r="C979" s="353"/>
      <c r="D979" s="353"/>
      <c r="E979" s="353"/>
      <c r="F979" s="353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610"/>
      <c r="V979" s="610"/>
      <c r="W979" s="610"/>
      <c r="X979" s="610"/>
      <c r="Y979" s="610"/>
      <c r="Z979" s="610"/>
      <c r="AA979" s="610"/>
      <c r="AB979" s="610"/>
      <c r="AC979" s="610"/>
    </row>
    <row r="980" ht="11.25" customHeight="1">
      <c r="A980" s="351"/>
      <c r="B980" s="353"/>
      <c r="C980" s="353"/>
      <c r="D980" s="353"/>
      <c r="E980" s="353"/>
      <c r="F980" s="353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610"/>
      <c r="V980" s="610"/>
      <c r="W980" s="610"/>
      <c r="X980" s="610"/>
      <c r="Y980" s="610"/>
      <c r="Z980" s="610"/>
      <c r="AA980" s="610"/>
      <c r="AB980" s="610"/>
      <c r="AC980" s="610"/>
    </row>
    <row r="981" ht="11.25" customHeight="1">
      <c r="A981" s="351"/>
      <c r="B981" s="353"/>
      <c r="C981" s="353"/>
      <c r="D981" s="353"/>
      <c r="E981" s="353"/>
      <c r="F981" s="353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610"/>
      <c r="V981" s="610"/>
      <c r="W981" s="610"/>
      <c r="X981" s="610"/>
      <c r="Y981" s="610"/>
      <c r="Z981" s="610"/>
      <c r="AA981" s="610"/>
      <c r="AB981" s="610"/>
      <c r="AC981" s="610"/>
    </row>
    <row r="982" ht="11.25" customHeight="1">
      <c r="A982" s="351"/>
      <c r="B982" s="353"/>
      <c r="C982" s="353"/>
      <c r="D982" s="353"/>
      <c r="E982" s="353"/>
      <c r="F982" s="353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610"/>
      <c r="V982" s="610"/>
      <c r="W982" s="610"/>
      <c r="X982" s="610"/>
      <c r="Y982" s="610"/>
      <c r="Z982" s="610"/>
      <c r="AA982" s="610"/>
      <c r="AB982" s="610"/>
      <c r="AC982" s="610"/>
    </row>
    <row r="983" ht="11.25" customHeight="1">
      <c r="A983" s="351"/>
      <c r="B983" s="353"/>
      <c r="C983" s="353"/>
      <c r="D983" s="353"/>
      <c r="E983" s="353"/>
      <c r="F983" s="353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610"/>
      <c r="V983" s="610"/>
      <c r="W983" s="610"/>
      <c r="X983" s="610"/>
      <c r="Y983" s="610"/>
      <c r="Z983" s="610"/>
      <c r="AA983" s="610"/>
      <c r="AB983" s="610"/>
      <c r="AC983" s="610"/>
    </row>
    <row r="984" ht="11.25" customHeight="1">
      <c r="A984" s="351"/>
      <c r="B984" s="353"/>
      <c r="C984" s="353"/>
      <c r="D984" s="353"/>
      <c r="E984" s="353"/>
      <c r="F984" s="353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610"/>
      <c r="V984" s="610"/>
      <c r="W984" s="610"/>
      <c r="X984" s="610"/>
      <c r="Y984" s="610"/>
      <c r="Z984" s="610"/>
      <c r="AA984" s="610"/>
      <c r="AB984" s="610"/>
      <c r="AC984" s="610"/>
    </row>
    <row r="985" ht="11.25" customHeight="1">
      <c r="A985" s="351"/>
      <c r="B985" s="353"/>
      <c r="C985" s="353"/>
      <c r="D985" s="353"/>
      <c r="E985" s="353"/>
      <c r="F985" s="353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610"/>
      <c r="V985" s="610"/>
      <c r="W985" s="610"/>
      <c r="X985" s="610"/>
      <c r="Y985" s="610"/>
      <c r="Z985" s="610"/>
      <c r="AA985" s="610"/>
      <c r="AB985" s="610"/>
      <c r="AC985" s="610"/>
    </row>
    <row r="986" ht="11.25" customHeight="1">
      <c r="A986" s="351"/>
      <c r="B986" s="353"/>
      <c r="C986" s="353"/>
      <c r="D986" s="353"/>
      <c r="E986" s="353"/>
      <c r="F986" s="353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610"/>
      <c r="V986" s="610"/>
      <c r="W986" s="610"/>
      <c r="X986" s="610"/>
      <c r="Y986" s="610"/>
      <c r="Z986" s="610"/>
      <c r="AA986" s="610"/>
      <c r="AB986" s="610"/>
      <c r="AC986" s="610"/>
    </row>
    <row r="987" ht="11.25" customHeight="1">
      <c r="A987" s="351"/>
      <c r="B987" s="353"/>
      <c r="C987" s="353"/>
      <c r="D987" s="353"/>
      <c r="E987" s="353"/>
      <c r="F987" s="353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610"/>
      <c r="V987" s="610"/>
      <c r="W987" s="610"/>
      <c r="X987" s="610"/>
      <c r="Y987" s="610"/>
      <c r="Z987" s="610"/>
      <c r="AA987" s="610"/>
      <c r="AB987" s="610"/>
      <c r="AC987" s="610"/>
    </row>
    <row r="988" ht="11.25" customHeight="1">
      <c r="A988" s="351"/>
      <c r="B988" s="353"/>
      <c r="C988" s="353"/>
      <c r="D988" s="353"/>
      <c r="E988" s="353"/>
      <c r="F988" s="353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610"/>
      <c r="V988" s="610"/>
      <c r="W988" s="610"/>
      <c r="X988" s="610"/>
      <c r="Y988" s="610"/>
      <c r="Z988" s="610"/>
      <c r="AA988" s="610"/>
      <c r="AB988" s="610"/>
      <c r="AC988" s="610"/>
    </row>
    <row r="989" ht="11.25" customHeight="1">
      <c r="A989" s="351"/>
      <c r="B989" s="353"/>
      <c r="C989" s="353"/>
      <c r="D989" s="353"/>
      <c r="E989" s="353"/>
      <c r="F989" s="353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610"/>
      <c r="V989" s="610"/>
      <c r="W989" s="610"/>
      <c r="X989" s="610"/>
      <c r="Y989" s="610"/>
      <c r="Z989" s="610"/>
      <c r="AA989" s="610"/>
      <c r="AB989" s="610"/>
      <c r="AC989" s="610"/>
    </row>
    <row r="990" ht="11.25" customHeight="1">
      <c r="A990" s="351"/>
      <c r="B990" s="353"/>
      <c r="C990" s="353"/>
      <c r="D990" s="353"/>
      <c r="E990" s="353"/>
      <c r="F990" s="353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610"/>
      <c r="V990" s="610"/>
      <c r="W990" s="610"/>
      <c r="X990" s="610"/>
      <c r="Y990" s="610"/>
      <c r="Z990" s="610"/>
      <c r="AA990" s="610"/>
      <c r="AB990" s="610"/>
      <c r="AC990" s="610"/>
    </row>
    <row r="991" ht="11.25" customHeight="1">
      <c r="A991" s="351"/>
      <c r="B991" s="353"/>
      <c r="C991" s="353"/>
      <c r="D991" s="353"/>
      <c r="E991" s="353"/>
      <c r="F991" s="353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610"/>
      <c r="V991" s="610"/>
      <c r="W991" s="610"/>
      <c r="X991" s="610"/>
      <c r="Y991" s="610"/>
      <c r="Z991" s="610"/>
      <c r="AA991" s="610"/>
      <c r="AB991" s="610"/>
      <c r="AC991" s="610"/>
    </row>
    <row r="992" ht="11.25" customHeight="1">
      <c r="A992" s="351"/>
      <c r="B992" s="353"/>
      <c r="C992" s="353"/>
      <c r="D992" s="353"/>
      <c r="E992" s="353"/>
      <c r="F992" s="353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610"/>
      <c r="V992" s="610"/>
      <c r="W992" s="610"/>
      <c r="X992" s="610"/>
      <c r="Y992" s="610"/>
      <c r="Z992" s="610"/>
      <c r="AA992" s="610"/>
      <c r="AB992" s="610"/>
      <c r="AC992" s="610"/>
    </row>
    <row r="993" ht="11.25" customHeight="1">
      <c r="A993" s="351"/>
      <c r="B993" s="353"/>
      <c r="C993" s="353"/>
      <c r="D993" s="353"/>
      <c r="E993" s="353"/>
      <c r="F993" s="353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610"/>
      <c r="V993" s="610"/>
      <c r="W993" s="610"/>
      <c r="X993" s="610"/>
      <c r="Y993" s="610"/>
      <c r="Z993" s="610"/>
      <c r="AA993" s="610"/>
      <c r="AB993" s="610"/>
      <c r="AC993" s="610"/>
    </row>
    <row r="994" ht="11.25" customHeight="1">
      <c r="A994" s="351"/>
      <c r="B994" s="353"/>
      <c r="C994" s="353"/>
      <c r="D994" s="353"/>
      <c r="E994" s="353"/>
      <c r="F994" s="353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610"/>
      <c r="V994" s="610"/>
      <c r="W994" s="610"/>
      <c r="X994" s="610"/>
      <c r="Y994" s="610"/>
      <c r="Z994" s="610"/>
      <c r="AA994" s="610"/>
      <c r="AB994" s="610"/>
      <c r="AC994" s="610"/>
    </row>
    <row r="995" ht="11.25" customHeight="1">
      <c r="A995" s="351"/>
      <c r="B995" s="353"/>
      <c r="C995" s="353"/>
      <c r="D995" s="353"/>
      <c r="E995" s="353"/>
      <c r="F995" s="353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610"/>
      <c r="V995" s="610"/>
      <c r="W995" s="610"/>
      <c r="X995" s="610"/>
      <c r="Y995" s="610"/>
      <c r="Z995" s="610"/>
      <c r="AA995" s="610"/>
      <c r="AB995" s="610"/>
      <c r="AC995" s="610"/>
    </row>
    <row r="996" ht="11.25" customHeight="1">
      <c r="A996" s="351"/>
      <c r="B996" s="353"/>
      <c r="C996" s="353"/>
      <c r="D996" s="353"/>
      <c r="E996" s="353"/>
      <c r="F996" s="353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610"/>
      <c r="V996" s="610"/>
      <c r="W996" s="610"/>
      <c r="X996" s="610"/>
      <c r="Y996" s="610"/>
      <c r="Z996" s="610"/>
      <c r="AA996" s="610"/>
      <c r="AB996" s="610"/>
      <c r="AC996" s="610"/>
    </row>
    <row r="997" ht="11.25" customHeight="1">
      <c r="A997" s="351"/>
      <c r="B997" s="353"/>
      <c r="C997" s="353"/>
      <c r="D997" s="353"/>
      <c r="E997" s="353"/>
      <c r="F997" s="353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610"/>
      <c r="V997" s="610"/>
      <c r="W997" s="610"/>
      <c r="X997" s="610"/>
      <c r="Y997" s="610"/>
      <c r="Z997" s="610"/>
      <c r="AA997" s="610"/>
      <c r="AB997" s="610"/>
      <c r="AC997" s="610"/>
    </row>
    <row r="998" ht="11.25" customHeight="1">
      <c r="A998" s="351"/>
      <c r="B998" s="353"/>
      <c r="C998" s="353"/>
      <c r="D998" s="353"/>
      <c r="E998" s="353"/>
      <c r="F998" s="353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610"/>
      <c r="V998" s="610"/>
      <c r="W998" s="610"/>
      <c r="X998" s="610"/>
      <c r="Y998" s="610"/>
      <c r="Z998" s="610"/>
      <c r="AA998" s="610"/>
      <c r="AB998" s="610"/>
      <c r="AC998" s="610"/>
    </row>
    <row r="999" ht="11.25" customHeight="1">
      <c r="A999" s="351"/>
      <c r="B999" s="353"/>
      <c r="C999" s="353"/>
      <c r="D999" s="353"/>
      <c r="E999" s="353"/>
      <c r="F999" s="353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610"/>
      <c r="V999" s="610"/>
      <c r="W999" s="610"/>
      <c r="X999" s="610"/>
      <c r="Y999" s="610"/>
      <c r="Z999" s="610"/>
      <c r="AA999" s="610"/>
      <c r="AB999" s="610"/>
      <c r="AC999" s="610"/>
    </row>
    <row r="1000" ht="11.25" customHeight="1">
      <c r="A1000" s="351"/>
      <c r="B1000" s="353"/>
      <c r="C1000" s="353"/>
      <c r="D1000" s="353"/>
      <c r="E1000" s="353"/>
      <c r="F1000" s="353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610"/>
      <c r="V1000" s="610"/>
      <c r="W1000" s="610"/>
      <c r="X1000" s="610"/>
      <c r="Y1000" s="610"/>
      <c r="Z1000" s="610"/>
      <c r="AA1000" s="610"/>
      <c r="AB1000" s="610"/>
      <c r="AC1000" s="610"/>
    </row>
  </sheetData>
  <mergeCells count="14">
    <mergeCell ref="C21:D21"/>
    <mergeCell ref="C22:D22"/>
    <mergeCell ref="B23:D23"/>
    <mergeCell ref="C26:D26"/>
    <mergeCell ref="C27:D27"/>
    <mergeCell ref="C28:D28"/>
    <mergeCell ref="B29:D29"/>
    <mergeCell ref="B1:F1"/>
    <mergeCell ref="C13:D13"/>
    <mergeCell ref="C14:D14"/>
    <mergeCell ref="C15:D15"/>
    <mergeCell ref="C16:D16"/>
    <mergeCell ref="B17:D17"/>
    <mergeCell ref="C20:D20"/>
  </mergeCells>
  <conditionalFormatting sqref="F7">
    <cfRule type="expression" dxfId="6" priority="1">
      <formula>OR($F$7&gt;50%,$F$7&lt;0%)</formula>
    </cfRule>
  </conditionalFormatting>
  <conditionalFormatting sqref="K8">
    <cfRule type="expression" dxfId="7" priority="2">
      <formula>($I$6-$K$6)&lt;1</formula>
    </cfRule>
  </conditionalFormatting>
  <printOptions horizontalCentered="1"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4.57"/>
    <col customWidth="1" min="2" max="5" width="6.43"/>
    <col customWidth="1" min="6" max="8" width="20.43"/>
    <col customWidth="1" min="9" max="9" width="25.57"/>
    <col customWidth="1" min="10" max="11" width="11.57"/>
    <col customWidth="1" min="12" max="12" width="4.57"/>
    <col customWidth="1" min="13" max="14" width="9.29"/>
    <col customWidth="1" min="15" max="26" width="8.86"/>
  </cols>
  <sheetData>
    <row r="1" ht="40.5" customHeight="1">
      <c r="A1" s="574"/>
      <c r="B1" s="400" t="s">
        <v>295</v>
      </c>
      <c r="C1" s="144"/>
      <c r="D1" s="144"/>
      <c r="E1" s="144"/>
      <c r="F1" s="6"/>
      <c r="G1" s="648"/>
      <c r="H1" s="648"/>
      <c r="I1" s="648"/>
      <c r="J1" s="648"/>
      <c r="K1" s="648"/>
      <c r="L1" s="574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</row>
    <row r="2" ht="16.5" customHeight="1">
      <c r="A2" s="351"/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</row>
    <row r="3" ht="24.75" customHeight="1">
      <c r="A3" s="351"/>
      <c r="B3" s="353"/>
      <c r="C3" s="353"/>
      <c r="D3" s="353"/>
      <c r="E3" s="353"/>
      <c r="F3" s="353"/>
      <c r="G3" s="353"/>
      <c r="H3" s="353"/>
      <c r="I3" s="353"/>
      <c r="J3" s="402" t="s">
        <v>215</v>
      </c>
      <c r="K3" s="649">
        <f>SUM($K$4:$K$6)</f>
        <v>18600594</v>
      </c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</row>
    <row r="4" ht="24.75" customHeight="1">
      <c r="A4" s="351"/>
      <c r="B4" s="353"/>
      <c r="C4" s="353"/>
      <c r="D4" s="353"/>
      <c r="E4" s="353"/>
      <c r="F4" s="353"/>
      <c r="G4" s="353"/>
      <c r="H4" s="353"/>
      <c r="I4" s="353"/>
      <c r="J4" s="650" t="s">
        <v>246</v>
      </c>
      <c r="K4" s="651">
        <f t="shared" ref="K4:K6" si="1">SUMIF($E$9:$E$43,J4,$K$9:$K$43)</f>
        <v>8080000</v>
      </c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351"/>
    </row>
    <row r="5" ht="24.75" customHeight="1">
      <c r="A5" s="351"/>
      <c r="B5" s="353"/>
      <c r="C5" s="353"/>
      <c r="D5" s="353"/>
      <c r="E5" s="353"/>
      <c r="F5" s="353"/>
      <c r="G5" s="353"/>
      <c r="H5" s="353"/>
      <c r="I5" s="353"/>
      <c r="J5" s="652" t="s">
        <v>251</v>
      </c>
      <c r="K5" s="653">
        <f t="shared" si="1"/>
        <v>1850000</v>
      </c>
      <c r="L5" s="351"/>
      <c r="M5" s="351"/>
      <c r="N5" s="351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351"/>
    </row>
    <row r="6" ht="24.75" customHeight="1">
      <c r="A6" s="351"/>
      <c r="B6" s="353"/>
      <c r="C6" s="353"/>
      <c r="D6" s="353"/>
      <c r="E6" s="353"/>
      <c r="F6" s="353"/>
      <c r="G6" s="353"/>
      <c r="H6" s="353"/>
      <c r="I6" s="353"/>
      <c r="J6" s="654" t="s">
        <v>257</v>
      </c>
      <c r="K6" s="653">
        <f t="shared" si="1"/>
        <v>8670594</v>
      </c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</row>
    <row r="7" ht="16.5" customHeight="1">
      <c r="A7" s="351"/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</row>
    <row r="8" ht="30.0" customHeight="1">
      <c r="A8" s="351"/>
      <c r="B8" s="402" t="s">
        <v>286</v>
      </c>
      <c r="C8" s="655" t="s">
        <v>296</v>
      </c>
      <c r="D8" s="656" t="s">
        <v>297</v>
      </c>
      <c r="E8" s="656" t="s">
        <v>279</v>
      </c>
      <c r="F8" s="656" t="s">
        <v>298</v>
      </c>
      <c r="G8" s="656" t="s">
        <v>299</v>
      </c>
      <c r="H8" s="656" t="s">
        <v>300</v>
      </c>
      <c r="I8" s="657" t="s">
        <v>190</v>
      </c>
      <c r="J8" s="656" t="s">
        <v>301</v>
      </c>
      <c r="K8" s="657" t="s">
        <v>302</v>
      </c>
      <c r="L8" s="351"/>
      <c r="M8" s="518"/>
      <c r="T8" s="351"/>
      <c r="U8" s="351"/>
      <c r="V8" s="351"/>
      <c r="W8" s="351"/>
      <c r="X8" s="351"/>
      <c r="Y8" s="351"/>
      <c r="Z8" s="351"/>
    </row>
    <row r="9" ht="24.75" customHeight="1">
      <c r="A9" s="351"/>
      <c r="B9" s="411">
        <f t="shared" ref="B9:B43" si="2">ROW(A9)-8</f>
        <v>1</v>
      </c>
      <c r="C9" s="658" t="s">
        <v>303</v>
      </c>
      <c r="D9" s="80" t="s">
        <v>304</v>
      </c>
      <c r="E9" s="80" t="s">
        <v>246</v>
      </c>
      <c r="F9" s="80" t="s">
        <v>305</v>
      </c>
      <c r="G9" s="80">
        <v>8.233070111977E13</v>
      </c>
      <c r="H9" s="80" t="s">
        <v>306</v>
      </c>
      <c r="I9" s="659" t="s">
        <v>307</v>
      </c>
      <c r="J9" s="80" t="s">
        <v>308</v>
      </c>
      <c r="K9" s="660">
        <v>8080000.0</v>
      </c>
      <c r="L9" s="351" t="str">
        <f>MONTH(TODAY())&amp;"월"</f>
        <v>5월</v>
      </c>
      <c r="M9" s="518"/>
      <c r="N9" s="518"/>
      <c r="O9" s="518"/>
      <c r="P9" s="518"/>
      <c r="Q9" s="518"/>
      <c r="R9" s="518"/>
      <c r="S9" s="518"/>
      <c r="T9" s="351"/>
      <c r="U9" s="351"/>
      <c r="V9" s="351"/>
      <c r="W9" s="351"/>
      <c r="X9" s="351"/>
      <c r="Y9" s="351"/>
      <c r="Z9" s="351"/>
    </row>
    <row r="10" ht="24.75" customHeight="1">
      <c r="A10" s="351"/>
      <c r="B10" s="411">
        <f t="shared" si="2"/>
        <v>2</v>
      </c>
      <c r="C10" s="658" t="s">
        <v>309</v>
      </c>
      <c r="D10" s="80" t="s">
        <v>310</v>
      </c>
      <c r="E10" s="80" t="s">
        <v>257</v>
      </c>
      <c r="F10" s="80" t="s">
        <v>311</v>
      </c>
      <c r="G10" s="80">
        <v>2.0589143573307E13</v>
      </c>
      <c r="H10" s="80" t="s">
        <v>312</v>
      </c>
      <c r="I10" s="661"/>
      <c r="J10" s="662"/>
      <c r="K10" s="660">
        <v>2415342.0</v>
      </c>
      <c r="L10" s="351"/>
      <c r="M10" s="518"/>
      <c r="N10" s="518"/>
      <c r="O10" s="663"/>
      <c r="P10" s="664"/>
      <c r="Q10" s="664"/>
      <c r="R10" s="665"/>
      <c r="S10" s="663"/>
      <c r="T10" s="351"/>
      <c r="U10" s="351"/>
      <c r="V10" s="351"/>
      <c r="W10" s="351"/>
      <c r="X10" s="351"/>
      <c r="Y10" s="351"/>
      <c r="Z10" s="351"/>
    </row>
    <row r="11" ht="24.75" customHeight="1">
      <c r="A11" s="351"/>
      <c r="B11" s="411">
        <f t="shared" si="2"/>
        <v>3</v>
      </c>
      <c r="C11" s="658" t="s">
        <v>303</v>
      </c>
      <c r="D11" s="80" t="s">
        <v>54</v>
      </c>
      <c r="E11" s="80" t="s">
        <v>251</v>
      </c>
      <c r="F11" s="80" t="s">
        <v>313</v>
      </c>
      <c r="G11" s="80">
        <v>1.2500304162989E13</v>
      </c>
      <c r="H11" s="80" t="s">
        <v>135</v>
      </c>
      <c r="I11" s="659" t="s">
        <v>314</v>
      </c>
      <c r="J11" s="662"/>
      <c r="K11" s="660">
        <v>1850000.0</v>
      </c>
      <c r="L11" s="351"/>
      <c r="M11" s="518"/>
      <c r="N11" s="518"/>
      <c r="O11" s="663"/>
      <c r="P11" s="664"/>
      <c r="Q11" s="664"/>
      <c r="R11" s="665"/>
      <c r="S11" s="663"/>
      <c r="T11" s="351"/>
      <c r="U11" s="351"/>
      <c r="V11" s="351"/>
      <c r="W11" s="351"/>
      <c r="X11" s="351"/>
      <c r="Y11" s="351"/>
      <c r="Z11" s="351"/>
    </row>
    <row r="12" ht="24.75" customHeight="1">
      <c r="A12" s="351"/>
      <c r="B12" s="411">
        <f t="shared" si="2"/>
        <v>4</v>
      </c>
      <c r="C12" s="658" t="s">
        <v>315</v>
      </c>
      <c r="D12" s="80" t="s">
        <v>310</v>
      </c>
      <c r="E12" s="80" t="s">
        <v>257</v>
      </c>
      <c r="F12" s="80" t="s">
        <v>316</v>
      </c>
      <c r="G12" s="80">
        <v>9.003284259559E12</v>
      </c>
      <c r="H12" s="80" t="s">
        <v>317</v>
      </c>
      <c r="I12" s="661"/>
      <c r="J12" s="662"/>
      <c r="K12" s="660">
        <v>6255252.0</v>
      </c>
      <c r="L12" s="351"/>
      <c r="M12" s="518"/>
      <c r="N12" s="518"/>
      <c r="O12" s="663"/>
      <c r="P12" s="664"/>
      <c r="Q12" s="664"/>
      <c r="R12" s="665"/>
      <c r="S12" s="663"/>
      <c r="T12" s="351"/>
      <c r="U12" s="351"/>
      <c r="V12" s="351"/>
      <c r="W12" s="351"/>
      <c r="X12" s="351"/>
      <c r="Y12" s="351"/>
      <c r="Z12" s="351"/>
    </row>
    <row r="13" ht="24.75" customHeight="1">
      <c r="A13" s="351"/>
      <c r="B13" s="411">
        <f t="shared" si="2"/>
        <v>5</v>
      </c>
      <c r="C13" s="658" t="s">
        <v>303</v>
      </c>
      <c r="D13" s="80" t="s">
        <v>318</v>
      </c>
      <c r="E13" s="80" t="s">
        <v>246</v>
      </c>
      <c r="F13" s="80" t="s">
        <v>318</v>
      </c>
      <c r="G13" s="666" t="s">
        <v>319</v>
      </c>
      <c r="H13" s="80" t="s">
        <v>320</v>
      </c>
      <c r="I13" s="659" t="s">
        <v>321</v>
      </c>
      <c r="J13" s="662"/>
      <c r="K13" s="420"/>
      <c r="L13" s="351"/>
      <c r="M13" s="518"/>
      <c r="N13" s="518"/>
      <c r="O13" s="663"/>
      <c r="P13" s="664"/>
      <c r="Q13" s="664"/>
      <c r="R13" s="665"/>
      <c r="S13" s="663"/>
      <c r="T13" s="351"/>
      <c r="U13" s="351"/>
      <c r="V13" s="351"/>
      <c r="W13" s="351"/>
      <c r="X13" s="351"/>
      <c r="Y13" s="351"/>
      <c r="Z13" s="351"/>
    </row>
    <row r="14" ht="24.75" customHeight="1">
      <c r="A14" s="351"/>
      <c r="B14" s="411">
        <f t="shared" si="2"/>
        <v>6</v>
      </c>
      <c r="C14" s="658" t="s">
        <v>322</v>
      </c>
      <c r="D14" s="80" t="s">
        <v>323</v>
      </c>
      <c r="E14" s="80" t="s">
        <v>246</v>
      </c>
      <c r="F14" s="80" t="s">
        <v>323</v>
      </c>
      <c r="G14" s="667" t="s">
        <v>324</v>
      </c>
      <c r="H14" s="80" t="s">
        <v>325</v>
      </c>
      <c r="I14" s="659" t="s">
        <v>326</v>
      </c>
      <c r="J14" s="662"/>
      <c r="K14" s="420"/>
      <c r="L14" s="351"/>
      <c r="M14" s="518"/>
      <c r="N14" s="518"/>
      <c r="O14" s="663"/>
      <c r="P14" s="664"/>
      <c r="Q14" s="664"/>
      <c r="R14" s="665"/>
      <c r="S14" s="663"/>
      <c r="T14" s="351"/>
      <c r="U14" s="351"/>
      <c r="V14" s="351"/>
      <c r="W14" s="351"/>
      <c r="X14" s="351"/>
      <c r="Y14" s="351"/>
      <c r="Z14" s="351"/>
    </row>
    <row r="15" ht="24.75" customHeight="1">
      <c r="A15" s="351"/>
      <c r="B15" s="411">
        <f t="shared" si="2"/>
        <v>7</v>
      </c>
      <c r="C15" s="658" t="s">
        <v>309</v>
      </c>
      <c r="D15" s="80" t="s">
        <v>304</v>
      </c>
      <c r="E15" s="80" t="s">
        <v>246</v>
      </c>
      <c r="F15" s="80" t="s">
        <v>304</v>
      </c>
      <c r="G15" s="667" t="s">
        <v>327</v>
      </c>
      <c r="H15" s="80" t="s">
        <v>328</v>
      </c>
      <c r="I15" s="659" t="s">
        <v>307</v>
      </c>
      <c r="J15" s="662"/>
      <c r="K15" s="420"/>
      <c r="L15" s="351"/>
      <c r="M15" s="356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</row>
    <row r="16" ht="24.75" customHeight="1">
      <c r="A16" s="351"/>
      <c r="B16" s="411">
        <f t="shared" si="2"/>
        <v>8</v>
      </c>
      <c r="C16" s="416"/>
      <c r="D16" s="416"/>
      <c r="E16" s="77"/>
      <c r="F16" s="77"/>
      <c r="G16" s="668"/>
      <c r="H16" s="77"/>
      <c r="I16" s="77"/>
      <c r="J16" s="662"/>
      <c r="K16" s="420"/>
      <c r="L16" s="351"/>
      <c r="M16" s="351"/>
      <c r="N16" s="518"/>
      <c r="O16" s="518"/>
      <c r="P16" s="518"/>
      <c r="Q16" s="518"/>
      <c r="R16" s="518"/>
      <c r="S16" s="518"/>
      <c r="T16" s="351"/>
      <c r="U16" s="351"/>
      <c r="V16" s="351"/>
      <c r="W16" s="351"/>
      <c r="X16" s="351"/>
      <c r="Y16" s="351"/>
      <c r="Z16" s="351"/>
    </row>
    <row r="17" ht="24.75" customHeight="1">
      <c r="A17" s="351"/>
      <c r="B17" s="411">
        <f t="shared" si="2"/>
        <v>9</v>
      </c>
      <c r="C17" s="416"/>
      <c r="D17" s="77"/>
      <c r="E17" s="77"/>
      <c r="F17" s="77"/>
      <c r="G17" s="77"/>
      <c r="H17" s="77"/>
      <c r="I17" s="661"/>
      <c r="J17" s="662"/>
      <c r="K17" s="420"/>
      <c r="L17" s="351"/>
      <c r="M17" s="518"/>
      <c r="N17" s="663"/>
      <c r="O17" s="663"/>
      <c r="P17" s="663"/>
      <c r="Q17" s="663"/>
      <c r="R17" s="663"/>
      <c r="S17" s="663"/>
      <c r="T17" s="351"/>
      <c r="U17" s="351"/>
      <c r="V17" s="351"/>
      <c r="W17" s="351"/>
      <c r="X17" s="351"/>
      <c r="Y17" s="351"/>
      <c r="Z17" s="351"/>
    </row>
    <row r="18" ht="24.75" customHeight="1">
      <c r="A18" s="351"/>
      <c r="B18" s="411">
        <f t="shared" si="2"/>
        <v>10</v>
      </c>
      <c r="C18" s="416"/>
      <c r="D18" s="416"/>
      <c r="E18" s="77"/>
      <c r="F18" s="77"/>
      <c r="G18" s="77"/>
      <c r="H18" s="77"/>
      <c r="I18" s="77"/>
      <c r="J18" s="662"/>
      <c r="K18" s="420"/>
      <c r="L18" s="351"/>
      <c r="M18" s="518"/>
      <c r="N18" s="663"/>
      <c r="O18" s="663"/>
      <c r="P18" s="663"/>
      <c r="Q18" s="663"/>
      <c r="R18" s="663"/>
      <c r="S18" s="663"/>
      <c r="T18" s="351"/>
      <c r="U18" s="351"/>
      <c r="V18" s="351"/>
      <c r="W18" s="351"/>
      <c r="X18" s="351"/>
      <c r="Y18" s="351"/>
      <c r="Z18" s="351"/>
    </row>
    <row r="19" ht="24.75" customHeight="1">
      <c r="A19" s="351"/>
      <c r="B19" s="411">
        <f t="shared" si="2"/>
        <v>11</v>
      </c>
      <c r="C19" s="416"/>
      <c r="D19" s="416"/>
      <c r="E19" s="77"/>
      <c r="F19" s="77"/>
      <c r="G19" s="77"/>
      <c r="H19" s="77"/>
      <c r="I19" s="77"/>
      <c r="J19" s="662"/>
      <c r="K19" s="420"/>
      <c r="L19" s="351"/>
      <c r="M19" s="518"/>
      <c r="N19" s="663"/>
      <c r="O19" s="663"/>
      <c r="P19" s="663"/>
      <c r="Q19" s="663"/>
      <c r="R19" s="663"/>
      <c r="S19" s="663"/>
      <c r="T19" s="351"/>
      <c r="U19" s="351"/>
      <c r="V19" s="351"/>
      <c r="W19" s="351"/>
      <c r="X19" s="351"/>
      <c r="Y19" s="351"/>
      <c r="Z19" s="351"/>
    </row>
    <row r="20" ht="24.75" customHeight="1">
      <c r="A20" s="351"/>
      <c r="B20" s="411">
        <f t="shared" si="2"/>
        <v>12</v>
      </c>
      <c r="C20" s="416"/>
      <c r="D20" s="416"/>
      <c r="E20" s="77"/>
      <c r="F20" s="77"/>
      <c r="G20" s="668"/>
      <c r="H20" s="668"/>
      <c r="I20" s="668"/>
      <c r="J20" s="662"/>
      <c r="K20" s="420"/>
      <c r="L20" s="351"/>
      <c r="M20" s="518"/>
      <c r="N20" s="663"/>
      <c r="O20" s="663"/>
      <c r="P20" s="663"/>
      <c r="Q20" s="663"/>
      <c r="R20" s="663"/>
      <c r="S20" s="663"/>
      <c r="T20" s="351"/>
      <c r="U20" s="351"/>
      <c r="V20" s="351"/>
      <c r="W20" s="351"/>
      <c r="X20" s="351"/>
      <c r="Y20" s="351"/>
      <c r="Z20" s="351"/>
    </row>
    <row r="21" ht="24.75" customHeight="1">
      <c r="A21" s="351"/>
      <c r="B21" s="411">
        <f t="shared" si="2"/>
        <v>13</v>
      </c>
      <c r="C21" s="416"/>
      <c r="D21" s="77"/>
      <c r="E21" s="77"/>
      <c r="F21" s="77"/>
      <c r="G21" s="77"/>
      <c r="H21" s="77"/>
      <c r="I21" s="77"/>
      <c r="J21" s="662"/>
      <c r="K21" s="420"/>
      <c r="L21" s="351"/>
      <c r="M21" s="518"/>
      <c r="N21" s="663"/>
      <c r="O21" s="663"/>
      <c r="P21" s="663"/>
      <c r="Q21" s="663"/>
      <c r="R21" s="663"/>
      <c r="S21" s="663"/>
      <c r="T21" s="351"/>
      <c r="U21" s="351"/>
      <c r="V21" s="351"/>
      <c r="W21" s="351"/>
      <c r="X21" s="351"/>
      <c r="Y21" s="351"/>
      <c r="Z21" s="351"/>
    </row>
    <row r="22" ht="24.75" customHeight="1">
      <c r="A22" s="351"/>
      <c r="B22" s="411">
        <f t="shared" si="2"/>
        <v>14</v>
      </c>
      <c r="C22" s="416"/>
      <c r="D22" s="77"/>
      <c r="E22" s="77"/>
      <c r="F22" s="77"/>
      <c r="G22" s="77"/>
      <c r="H22" s="77"/>
      <c r="I22" s="77"/>
      <c r="J22" s="662"/>
      <c r="K22" s="420"/>
      <c r="L22" s="351"/>
      <c r="M22" s="518"/>
      <c r="N22" s="663"/>
      <c r="O22" s="663"/>
      <c r="P22" s="663"/>
      <c r="Q22" s="663"/>
      <c r="R22" s="663"/>
      <c r="S22" s="663"/>
      <c r="T22" s="351"/>
      <c r="U22" s="351"/>
      <c r="V22" s="351"/>
      <c r="W22" s="351"/>
      <c r="X22" s="351"/>
      <c r="Y22" s="351"/>
      <c r="Z22" s="351"/>
    </row>
    <row r="23" ht="24.75" customHeight="1">
      <c r="A23" s="351"/>
      <c r="B23" s="411">
        <f t="shared" si="2"/>
        <v>15</v>
      </c>
      <c r="C23" s="416"/>
      <c r="D23" s="77"/>
      <c r="E23" s="77"/>
      <c r="F23" s="77"/>
      <c r="G23" s="77"/>
      <c r="H23" s="77"/>
      <c r="I23" s="77"/>
      <c r="J23" s="662"/>
      <c r="K23" s="420"/>
      <c r="L23" s="351"/>
      <c r="M23" s="351"/>
      <c r="N23" s="351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</row>
    <row r="24" ht="24.75" customHeight="1">
      <c r="A24" s="351"/>
      <c r="B24" s="411">
        <f t="shared" si="2"/>
        <v>16</v>
      </c>
      <c r="C24" s="416"/>
      <c r="D24" s="77"/>
      <c r="E24" s="77"/>
      <c r="F24" s="77"/>
      <c r="G24" s="77"/>
      <c r="H24" s="77"/>
      <c r="I24" s="77"/>
      <c r="J24" s="662"/>
      <c r="K24" s="201"/>
      <c r="L24" s="351"/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</row>
    <row r="25" ht="24.75" customHeight="1">
      <c r="A25" s="351"/>
      <c r="B25" s="411">
        <f t="shared" si="2"/>
        <v>17</v>
      </c>
      <c r="C25" s="416"/>
      <c r="D25" s="77"/>
      <c r="E25" s="77"/>
      <c r="F25" s="77"/>
      <c r="G25" s="77"/>
      <c r="H25" s="77"/>
      <c r="I25" s="77"/>
      <c r="J25" s="662"/>
      <c r="K25" s="420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</row>
    <row r="26" ht="24.75" customHeight="1">
      <c r="A26" s="351"/>
      <c r="B26" s="411">
        <f t="shared" si="2"/>
        <v>18</v>
      </c>
      <c r="C26" s="416"/>
      <c r="D26" s="77"/>
      <c r="E26" s="77"/>
      <c r="F26" s="77"/>
      <c r="G26" s="77"/>
      <c r="H26" s="77"/>
      <c r="I26" s="77"/>
      <c r="J26" s="662"/>
      <c r="K26" s="420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</row>
    <row r="27" ht="24.75" customHeight="1">
      <c r="A27" s="351"/>
      <c r="B27" s="411">
        <f t="shared" si="2"/>
        <v>19</v>
      </c>
      <c r="C27" s="416"/>
      <c r="D27" s="77"/>
      <c r="E27" s="77"/>
      <c r="F27" s="77"/>
      <c r="G27" s="77"/>
      <c r="H27" s="77"/>
      <c r="I27" s="669"/>
      <c r="J27" s="662"/>
      <c r="K27" s="420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</row>
    <row r="28" ht="24.75" customHeight="1">
      <c r="A28" s="351"/>
      <c r="B28" s="411">
        <f t="shared" si="2"/>
        <v>20</v>
      </c>
      <c r="C28" s="416"/>
      <c r="D28" s="77"/>
      <c r="E28" s="77"/>
      <c r="F28" s="77"/>
      <c r="G28" s="77"/>
      <c r="H28" s="77"/>
      <c r="I28" s="669"/>
      <c r="J28" s="662"/>
      <c r="K28" s="20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</row>
    <row r="29" ht="24.75" customHeight="1">
      <c r="A29" s="351"/>
      <c r="B29" s="411">
        <f t="shared" si="2"/>
        <v>21</v>
      </c>
      <c r="C29" s="416"/>
      <c r="D29" s="77"/>
      <c r="E29" s="77"/>
      <c r="F29" s="77"/>
      <c r="G29" s="77"/>
      <c r="H29" s="77"/>
      <c r="I29" s="669"/>
      <c r="J29" s="662"/>
      <c r="K29" s="20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351"/>
    </row>
    <row r="30" ht="24.75" customHeight="1">
      <c r="A30" s="351"/>
      <c r="B30" s="411">
        <f t="shared" si="2"/>
        <v>22</v>
      </c>
      <c r="C30" s="416"/>
      <c r="D30" s="77"/>
      <c r="E30" s="77"/>
      <c r="F30" s="77"/>
      <c r="G30" s="77"/>
      <c r="H30" s="77"/>
      <c r="I30" s="669"/>
      <c r="J30" s="662"/>
      <c r="K30" s="20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351"/>
    </row>
    <row r="31" ht="24.75" customHeight="1">
      <c r="A31" s="351"/>
      <c r="B31" s="411">
        <f t="shared" si="2"/>
        <v>23</v>
      </c>
      <c r="C31" s="416"/>
      <c r="D31" s="77"/>
      <c r="E31" s="77"/>
      <c r="F31" s="77"/>
      <c r="G31" s="77"/>
      <c r="H31" s="77"/>
      <c r="I31" s="669"/>
      <c r="J31" s="662"/>
      <c r="K31" s="20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</row>
    <row r="32" ht="24.75" customHeight="1">
      <c r="A32" s="351"/>
      <c r="B32" s="411">
        <f t="shared" si="2"/>
        <v>24</v>
      </c>
      <c r="C32" s="416"/>
      <c r="D32" s="77"/>
      <c r="E32" s="77"/>
      <c r="F32" s="77"/>
      <c r="G32" s="77"/>
      <c r="H32" s="77"/>
      <c r="I32" s="669"/>
      <c r="J32" s="662"/>
      <c r="K32" s="20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</row>
    <row r="33" ht="24.75" customHeight="1">
      <c r="A33" s="351"/>
      <c r="B33" s="411">
        <f t="shared" si="2"/>
        <v>25</v>
      </c>
      <c r="C33" s="416"/>
      <c r="D33" s="77"/>
      <c r="E33" s="77"/>
      <c r="F33" s="77"/>
      <c r="G33" s="77"/>
      <c r="H33" s="77"/>
      <c r="I33" s="669"/>
      <c r="J33" s="662"/>
      <c r="K33" s="20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</row>
    <row r="34" ht="24.75" customHeight="1">
      <c r="A34" s="351"/>
      <c r="B34" s="411">
        <f t="shared" si="2"/>
        <v>26</v>
      </c>
      <c r="C34" s="416"/>
      <c r="D34" s="77"/>
      <c r="E34" s="77"/>
      <c r="F34" s="77"/>
      <c r="G34" s="77"/>
      <c r="H34" s="77"/>
      <c r="I34" s="669"/>
      <c r="J34" s="662"/>
      <c r="K34" s="20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</row>
    <row r="35" ht="24.75" customHeight="1">
      <c r="A35" s="351"/>
      <c r="B35" s="411">
        <f t="shared" si="2"/>
        <v>27</v>
      </c>
      <c r="C35" s="416"/>
      <c r="D35" s="77"/>
      <c r="E35" s="77"/>
      <c r="F35" s="77"/>
      <c r="G35" s="77"/>
      <c r="H35" s="77"/>
      <c r="I35" s="669"/>
      <c r="J35" s="662"/>
      <c r="K35" s="20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</row>
    <row r="36" ht="24.75" customHeight="1">
      <c r="A36" s="351"/>
      <c r="B36" s="411">
        <f t="shared" si="2"/>
        <v>28</v>
      </c>
      <c r="C36" s="416"/>
      <c r="D36" s="77"/>
      <c r="E36" s="77"/>
      <c r="F36" s="77"/>
      <c r="G36" s="77"/>
      <c r="H36" s="77"/>
      <c r="I36" s="669"/>
      <c r="J36" s="662"/>
      <c r="K36" s="20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</row>
    <row r="37" ht="24.75" customHeight="1">
      <c r="A37" s="351"/>
      <c r="B37" s="411">
        <f t="shared" si="2"/>
        <v>29</v>
      </c>
      <c r="C37" s="416"/>
      <c r="D37" s="77"/>
      <c r="E37" s="77"/>
      <c r="F37" s="77"/>
      <c r="G37" s="77"/>
      <c r="H37" s="77"/>
      <c r="I37" s="669"/>
      <c r="J37" s="662"/>
      <c r="K37" s="20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</row>
    <row r="38" ht="24.75" customHeight="1">
      <c r="A38" s="351"/>
      <c r="B38" s="411">
        <f t="shared" si="2"/>
        <v>30</v>
      </c>
      <c r="C38" s="416"/>
      <c r="D38" s="77"/>
      <c r="E38" s="77"/>
      <c r="F38" s="77"/>
      <c r="G38" s="77"/>
      <c r="H38" s="77"/>
      <c r="I38" s="669"/>
      <c r="J38" s="662"/>
      <c r="K38" s="20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</row>
    <row r="39" ht="24.75" customHeight="1">
      <c r="A39" s="351"/>
      <c r="B39" s="411">
        <f t="shared" si="2"/>
        <v>31</v>
      </c>
      <c r="C39" s="416"/>
      <c r="D39" s="77"/>
      <c r="E39" s="77"/>
      <c r="F39" s="77"/>
      <c r="G39" s="77"/>
      <c r="H39" s="77"/>
      <c r="I39" s="669"/>
      <c r="J39" s="662"/>
      <c r="K39" s="20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</row>
    <row r="40" ht="24.75" customHeight="1">
      <c r="A40" s="351"/>
      <c r="B40" s="411">
        <f t="shared" si="2"/>
        <v>32</v>
      </c>
      <c r="C40" s="416"/>
      <c r="D40" s="77"/>
      <c r="E40" s="77"/>
      <c r="F40" s="77"/>
      <c r="G40" s="77"/>
      <c r="H40" s="77"/>
      <c r="I40" s="669"/>
      <c r="J40" s="662"/>
      <c r="K40" s="20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</row>
    <row r="41" ht="24.75" customHeight="1">
      <c r="A41" s="351"/>
      <c r="B41" s="411">
        <f t="shared" si="2"/>
        <v>33</v>
      </c>
      <c r="C41" s="416"/>
      <c r="D41" s="77"/>
      <c r="E41" s="77"/>
      <c r="F41" s="77"/>
      <c r="G41" s="77"/>
      <c r="H41" s="77"/>
      <c r="I41" s="669"/>
      <c r="J41" s="662"/>
      <c r="K41" s="20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</row>
    <row r="42" ht="24.75" customHeight="1">
      <c r="A42" s="351"/>
      <c r="B42" s="411">
        <f t="shared" si="2"/>
        <v>34</v>
      </c>
      <c r="C42" s="416"/>
      <c r="D42" s="77"/>
      <c r="E42" s="77"/>
      <c r="F42" s="77"/>
      <c r="G42" s="77"/>
      <c r="H42" s="77"/>
      <c r="I42" s="669"/>
      <c r="J42" s="662"/>
      <c r="K42" s="20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</row>
    <row r="43" ht="24.75" customHeight="1">
      <c r="A43" s="351"/>
      <c r="B43" s="411">
        <f t="shared" si="2"/>
        <v>35</v>
      </c>
      <c r="C43" s="416"/>
      <c r="D43" s="77"/>
      <c r="E43" s="77"/>
      <c r="F43" s="77"/>
      <c r="G43" s="77"/>
      <c r="H43" s="77"/>
      <c r="I43" s="669"/>
      <c r="J43" s="662"/>
      <c r="K43" s="20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</row>
    <row r="44" ht="24.75" customHeight="1">
      <c r="A44" s="351"/>
      <c r="B44" s="353"/>
      <c r="C44" s="353"/>
      <c r="D44" s="353"/>
      <c r="E44" s="353"/>
      <c r="F44" s="353"/>
      <c r="G44" s="353"/>
      <c r="H44" s="353"/>
      <c r="I44" s="353"/>
      <c r="J44" s="353"/>
      <c r="K44" s="353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</row>
    <row r="45" ht="24.75" customHeight="1">
      <c r="A45" s="351"/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</row>
    <row r="46" ht="24.75" customHeight="1">
      <c r="A46" s="351"/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</row>
    <row r="47" ht="24.75" customHeight="1">
      <c r="A47" s="351"/>
      <c r="B47" s="353"/>
      <c r="C47" s="353"/>
      <c r="D47" s="353"/>
      <c r="E47" s="353"/>
      <c r="F47" s="353"/>
      <c r="G47" s="353"/>
      <c r="H47" s="353"/>
      <c r="I47" s="353"/>
      <c r="J47" s="353"/>
      <c r="K47" s="353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</row>
    <row r="48" ht="11.25" customHeight="1">
      <c r="A48" s="351"/>
      <c r="B48" s="353"/>
      <c r="C48" s="353"/>
      <c r="D48" s="353"/>
      <c r="E48" s="353"/>
      <c r="F48" s="353"/>
      <c r="G48" s="353"/>
      <c r="H48" s="353"/>
      <c r="I48" s="353"/>
      <c r="J48" s="353"/>
      <c r="K48" s="353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351"/>
    </row>
    <row r="49" ht="11.25" customHeight="1">
      <c r="A49" s="351"/>
      <c r="B49" s="353"/>
      <c r="C49" s="353"/>
      <c r="D49" s="353"/>
      <c r="E49" s="353"/>
      <c r="F49" s="353"/>
      <c r="G49" s="353"/>
      <c r="H49" s="353"/>
      <c r="I49" s="353"/>
      <c r="J49" s="353"/>
      <c r="K49" s="353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</row>
    <row r="50" ht="11.25" customHeight="1">
      <c r="A50" s="351"/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</row>
    <row r="51" ht="11.25" customHeight="1">
      <c r="A51" s="351"/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</row>
    <row r="52" ht="11.25" customHeight="1">
      <c r="A52" s="351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</row>
    <row r="53" ht="11.25" customHeight="1">
      <c r="A53" s="351"/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</row>
    <row r="54" ht="11.25" customHeight="1">
      <c r="A54" s="351"/>
      <c r="B54" s="353"/>
      <c r="C54" s="353"/>
      <c r="D54" s="353"/>
      <c r="E54" s="353"/>
      <c r="F54" s="353"/>
      <c r="G54" s="353"/>
      <c r="H54" s="353"/>
      <c r="I54" s="353"/>
      <c r="J54" s="353"/>
      <c r="K54" s="353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</row>
    <row r="55" ht="11.25" customHeight="1">
      <c r="A55" s="351"/>
      <c r="B55" s="353"/>
      <c r="C55" s="353"/>
      <c r="D55" s="353"/>
      <c r="E55" s="353"/>
      <c r="F55" s="353"/>
      <c r="G55" s="353"/>
      <c r="H55" s="353"/>
      <c r="I55" s="353"/>
      <c r="J55" s="353"/>
      <c r="K55" s="353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351"/>
    </row>
    <row r="56" ht="11.25" customHeight="1">
      <c r="A56" s="351"/>
      <c r="B56" s="353"/>
      <c r="C56" s="353"/>
      <c r="D56" s="353"/>
      <c r="E56" s="353"/>
      <c r="F56" s="353"/>
      <c r="G56" s="353"/>
      <c r="H56" s="353"/>
      <c r="I56" s="353"/>
      <c r="J56" s="353"/>
      <c r="K56" s="353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</row>
    <row r="57" ht="11.25" customHeight="1">
      <c r="A57" s="351"/>
      <c r="B57" s="353"/>
      <c r="C57" s="353"/>
      <c r="D57" s="353"/>
      <c r="E57" s="353"/>
      <c r="F57" s="353"/>
      <c r="G57" s="353"/>
      <c r="H57" s="353"/>
      <c r="I57" s="353"/>
      <c r="J57" s="353"/>
      <c r="K57" s="353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</row>
    <row r="58" ht="11.25" customHeight="1">
      <c r="A58" s="351"/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</row>
    <row r="59" ht="11.25" customHeight="1">
      <c r="A59" s="351"/>
      <c r="B59" s="353"/>
      <c r="C59" s="353"/>
      <c r="D59" s="353"/>
      <c r="E59" s="353"/>
      <c r="F59" s="353"/>
      <c r="G59" s="353"/>
      <c r="H59" s="353"/>
      <c r="I59" s="353"/>
      <c r="J59" s="353"/>
      <c r="K59" s="353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</row>
    <row r="60" ht="11.25" customHeight="1">
      <c r="A60" s="351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</row>
    <row r="61" ht="11.25" customHeight="1">
      <c r="A61" s="351"/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</row>
    <row r="62" ht="11.25" customHeight="1">
      <c r="A62" s="351"/>
      <c r="B62" s="353"/>
      <c r="C62" s="353"/>
      <c r="D62" s="353"/>
      <c r="E62" s="353"/>
      <c r="F62" s="353"/>
      <c r="G62" s="353"/>
      <c r="H62" s="353"/>
      <c r="I62" s="353"/>
      <c r="J62" s="353"/>
      <c r="K62" s="353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</row>
    <row r="63" ht="11.25" customHeight="1">
      <c r="A63" s="351"/>
      <c r="B63" s="353"/>
      <c r="C63" s="353"/>
      <c r="D63" s="353"/>
      <c r="E63" s="353"/>
      <c r="F63" s="353"/>
      <c r="G63" s="353"/>
      <c r="H63" s="353"/>
      <c r="I63" s="353"/>
      <c r="J63" s="353"/>
      <c r="K63" s="353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 ht="11.25" customHeight="1">
      <c r="A64" s="351"/>
      <c r="B64" s="353"/>
      <c r="C64" s="353"/>
      <c r="D64" s="353"/>
      <c r="E64" s="353"/>
      <c r="F64" s="353"/>
      <c r="G64" s="353"/>
      <c r="H64" s="353"/>
      <c r="I64" s="353"/>
      <c r="J64" s="353"/>
      <c r="K64" s="353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 ht="11.25" customHeight="1">
      <c r="A65" s="351"/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 ht="11.25" customHeight="1">
      <c r="A66" s="351"/>
      <c r="B66" s="353"/>
      <c r="C66" s="353"/>
      <c r="D66" s="353"/>
      <c r="E66" s="353"/>
      <c r="F66" s="353"/>
      <c r="G66" s="353"/>
      <c r="H66" s="353"/>
      <c r="I66" s="353"/>
      <c r="J66" s="353"/>
      <c r="K66" s="353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</row>
    <row r="67" ht="11.25" customHeight="1">
      <c r="A67" s="351"/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</row>
    <row r="68" ht="11.25" customHeight="1">
      <c r="A68" s="351"/>
      <c r="B68" s="353"/>
      <c r="C68" s="353"/>
      <c r="D68" s="353"/>
      <c r="E68" s="353"/>
      <c r="F68" s="353"/>
      <c r="G68" s="353"/>
      <c r="H68" s="353"/>
      <c r="I68" s="353"/>
      <c r="J68" s="353"/>
      <c r="K68" s="353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</row>
    <row r="69" ht="11.25" customHeight="1">
      <c r="A69" s="351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</row>
    <row r="70" ht="11.25" customHeight="1">
      <c r="A70" s="351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</row>
    <row r="71" ht="11.25" customHeight="1">
      <c r="A71" s="351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</row>
    <row r="72" ht="11.25" customHeight="1">
      <c r="A72" s="351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</row>
    <row r="73" ht="11.25" customHeight="1">
      <c r="A73" s="351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</row>
    <row r="74" ht="11.25" customHeight="1">
      <c r="A74" s="351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</row>
    <row r="75" ht="11.25" customHeight="1">
      <c r="A75" s="351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</row>
    <row r="76" ht="11.25" customHeight="1">
      <c r="A76" s="351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</row>
    <row r="77" ht="11.25" customHeight="1">
      <c r="A77" s="351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</row>
    <row r="78" ht="11.25" customHeight="1">
      <c r="A78" s="351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</row>
    <row r="79" ht="11.25" customHeight="1">
      <c r="A79" s="351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</row>
    <row r="80" ht="11.25" customHeight="1">
      <c r="A80" s="351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</row>
    <row r="81" ht="11.25" customHeight="1">
      <c r="A81" s="351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</row>
    <row r="82" ht="11.25" customHeight="1">
      <c r="A82" s="351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</row>
    <row r="83" ht="11.25" customHeight="1">
      <c r="A83" s="351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</row>
    <row r="84" ht="11.25" customHeight="1">
      <c r="A84" s="351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</row>
    <row r="85" ht="11.25" customHeight="1">
      <c r="A85" s="351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</row>
    <row r="86" ht="11.25" customHeight="1">
      <c r="A86" s="351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</row>
    <row r="87" ht="11.25" customHeight="1">
      <c r="A87" s="351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</row>
    <row r="88" ht="11.25" customHeight="1">
      <c r="A88" s="351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</row>
    <row r="89" ht="11.25" customHeight="1">
      <c r="A89" s="351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</row>
    <row r="90" ht="11.25" customHeight="1">
      <c r="A90" s="351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</row>
    <row r="91" ht="11.25" customHeight="1">
      <c r="A91" s="351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</row>
    <row r="92" ht="11.25" customHeight="1">
      <c r="A92" s="351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</row>
    <row r="93" ht="11.25" customHeight="1">
      <c r="A93" s="351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</row>
    <row r="94" ht="11.25" customHeight="1">
      <c r="A94" s="351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</row>
    <row r="95" ht="11.25" customHeight="1">
      <c r="A95" s="351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</row>
    <row r="96" ht="11.25" customHeight="1">
      <c r="A96" s="351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</row>
    <row r="97" ht="11.25" customHeight="1">
      <c r="A97" s="351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</row>
    <row r="98" ht="11.25" customHeight="1">
      <c r="A98" s="351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</row>
    <row r="99" ht="11.25" customHeight="1">
      <c r="A99" s="351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</row>
    <row r="100" ht="11.25" customHeight="1">
      <c r="A100" s="351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</row>
    <row r="101" ht="11.25" customHeight="1">
      <c r="A101" s="351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</row>
    <row r="102" ht="11.25" customHeight="1">
      <c r="A102" s="351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</row>
    <row r="103" ht="11.25" customHeight="1">
      <c r="A103" s="351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</row>
    <row r="104" ht="11.25" customHeight="1">
      <c r="A104" s="351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</row>
    <row r="105" ht="11.25" customHeight="1">
      <c r="A105" s="351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</row>
    <row r="106" ht="11.25" customHeight="1">
      <c r="A106" s="351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</row>
    <row r="107" ht="11.25" customHeight="1">
      <c r="A107" s="351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</row>
    <row r="108" ht="11.25" customHeight="1">
      <c r="A108" s="351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</row>
    <row r="109" ht="11.25" customHeight="1">
      <c r="A109" s="351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</row>
    <row r="110" ht="11.25" customHeight="1">
      <c r="A110" s="351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</row>
    <row r="111" ht="11.25" customHeight="1">
      <c r="A111" s="351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</row>
    <row r="112" ht="11.25" customHeight="1">
      <c r="A112" s="351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</row>
    <row r="113" ht="11.25" customHeight="1">
      <c r="A113" s="351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</row>
    <row r="114" ht="11.25" customHeight="1">
      <c r="A114" s="351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</row>
    <row r="115" ht="11.25" customHeight="1">
      <c r="A115" s="351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</row>
    <row r="116" ht="11.25" customHeight="1">
      <c r="A116" s="351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</row>
    <row r="117" ht="11.25" customHeight="1">
      <c r="A117" s="351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</row>
    <row r="118" ht="11.25" customHeight="1">
      <c r="A118" s="351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</row>
    <row r="119" ht="11.25" customHeight="1">
      <c r="A119" s="351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</row>
    <row r="120" ht="11.25" customHeight="1">
      <c r="A120" s="351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</row>
    <row r="121" ht="11.25" customHeight="1">
      <c r="A121" s="351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</row>
    <row r="122" ht="11.25" customHeight="1">
      <c r="A122" s="351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</row>
    <row r="123" ht="11.25" customHeight="1">
      <c r="A123" s="351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</row>
    <row r="124" ht="11.25" customHeight="1">
      <c r="A124" s="351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</row>
    <row r="125" ht="11.25" customHeight="1">
      <c r="A125" s="351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</row>
    <row r="126" ht="11.25" customHeight="1">
      <c r="A126" s="351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</row>
    <row r="127" ht="11.25" customHeight="1">
      <c r="A127" s="351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</row>
    <row r="128" ht="11.25" customHeight="1">
      <c r="A128" s="351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</row>
    <row r="129" ht="11.25" customHeight="1">
      <c r="A129" s="351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</row>
    <row r="130" ht="11.25" customHeight="1">
      <c r="A130" s="351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</row>
    <row r="131" ht="11.25" customHeight="1">
      <c r="A131" s="351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</row>
    <row r="132" ht="11.25" customHeight="1">
      <c r="A132" s="351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</row>
    <row r="133" ht="11.25" customHeight="1">
      <c r="A133" s="351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</row>
    <row r="134" ht="11.25" customHeight="1">
      <c r="A134" s="351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</row>
    <row r="135" ht="11.25" customHeight="1">
      <c r="A135" s="351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</row>
    <row r="136" ht="11.25" customHeight="1">
      <c r="A136" s="351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</row>
    <row r="137" ht="11.25" customHeight="1">
      <c r="A137" s="351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</row>
    <row r="138" ht="11.25" customHeight="1">
      <c r="A138" s="351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</row>
    <row r="139" ht="11.25" customHeight="1">
      <c r="A139" s="351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</row>
    <row r="140" ht="11.25" customHeight="1">
      <c r="A140" s="351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</row>
    <row r="141" ht="11.25" customHeight="1">
      <c r="A141" s="351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</row>
    <row r="142" ht="11.25" customHeight="1">
      <c r="A142" s="351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</row>
    <row r="143" ht="11.25" customHeight="1">
      <c r="A143" s="351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</row>
    <row r="144" ht="11.25" customHeight="1">
      <c r="A144" s="351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</row>
    <row r="145" ht="11.25" customHeight="1">
      <c r="A145" s="351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</row>
    <row r="146" ht="11.25" customHeight="1">
      <c r="A146" s="351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</row>
    <row r="147" ht="11.25" customHeight="1">
      <c r="A147" s="351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</row>
    <row r="148" ht="11.25" customHeight="1">
      <c r="A148" s="351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</row>
    <row r="149" ht="11.25" customHeight="1">
      <c r="A149" s="351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</row>
    <row r="150" ht="11.25" customHeight="1">
      <c r="A150" s="351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</row>
    <row r="151" ht="11.25" customHeight="1">
      <c r="A151" s="351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</row>
    <row r="152" ht="11.25" customHeight="1">
      <c r="A152" s="351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</row>
    <row r="153" ht="11.25" customHeight="1">
      <c r="A153" s="351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</row>
    <row r="154" ht="11.25" customHeight="1">
      <c r="A154" s="351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</row>
    <row r="155" ht="11.25" customHeight="1">
      <c r="A155" s="351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</row>
    <row r="156" ht="11.25" customHeight="1">
      <c r="A156" s="351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</row>
    <row r="157" ht="11.25" customHeight="1">
      <c r="A157" s="351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</row>
    <row r="158" ht="11.25" customHeight="1">
      <c r="A158" s="351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</row>
    <row r="159" ht="11.25" customHeight="1">
      <c r="A159" s="351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</row>
    <row r="160" ht="11.25" customHeight="1">
      <c r="A160" s="351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</row>
    <row r="161" ht="11.25" customHeight="1">
      <c r="A161" s="351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</row>
    <row r="162" ht="11.25" customHeight="1">
      <c r="A162" s="351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</row>
    <row r="163" ht="11.25" customHeight="1">
      <c r="A163" s="351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</row>
    <row r="164" ht="11.25" customHeight="1">
      <c r="A164" s="351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</row>
    <row r="165" ht="11.25" customHeight="1">
      <c r="A165" s="351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</row>
    <row r="166" ht="11.25" customHeight="1">
      <c r="A166" s="351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</row>
    <row r="167" ht="11.25" customHeight="1">
      <c r="A167" s="351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</row>
    <row r="168" ht="11.25" customHeight="1">
      <c r="A168" s="351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</row>
    <row r="169" ht="11.25" customHeight="1">
      <c r="A169" s="351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</row>
    <row r="170" ht="11.25" customHeight="1">
      <c r="A170" s="351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</row>
    <row r="171" ht="11.25" customHeight="1">
      <c r="A171" s="351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</row>
    <row r="172" ht="11.25" customHeight="1">
      <c r="A172" s="351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</row>
    <row r="173" ht="11.25" customHeight="1">
      <c r="A173" s="351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</row>
    <row r="174" ht="11.25" customHeight="1">
      <c r="A174" s="351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</row>
    <row r="175" ht="11.25" customHeight="1">
      <c r="A175" s="351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</row>
    <row r="176" ht="11.25" customHeight="1">
      <c r="A176" s="351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</row>
    <row r="177" ht="11.25" customHeight="1">
      <c r="A177" s="351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</row>
    <row r="178" ht="11.25" customHeight="1">
      <c r="A178" s="351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</row>
    <row r="179" ht="11.25" customHeight="1">
      <c r="A179" s="351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</row>
    <row r="180" ht="11.25" customHeight="1">
      <c r="A180" s="351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</row>
    <row r="181" ht="11.25" customHeight="1">
      <c r="A181" s="351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</row>
    <row r="182" ht="11.25" customHeight="1">
      <c r="A182" s="351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</row>
    <row r="183" ht="11.25" customHeight="1">
      <c r="A183" s="351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</row>
    <row r="184" ht="11.25" customHeight="1">
      <c r="A184" s="351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</row>
    <row r="185" ht="11.25" customHeight="1">
      <c r="A185" s="351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</row>
    <row r="186" ht="11.25" customHeight="1">
      <c r="A186" s="351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</row>
    <row r="187" ht="11.25" customHeight="1">
      <c r="A187" s="351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</row>
    <row r="188" ht="11.25" customHeight="1">
      <c r="A188" s="351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</row>
    <row r="189" ht="11.25" customHeight="1">
      <c r="A189" s="351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</row>
    <row r="190" ht="11.25" customHeight="1">
      <c r="A190" s="351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</row>
    <row r="191" ht="11.25" customHeight="1">
      <c r="A191" s="351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</row>
    <row r="192" ht="11.25" customHeight="1">
      <c r="A192" s="351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</row>
    <row r="193" ht="11.25" customHeight="1">
      <c r="A193" s="351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</row>
    <row r="194" ht="11.25" customHeight="1">
      <c r="A194" s="351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</row>
    <row r="195" ht="11.25" customHeight="1">
      <c r="A195" s="351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</row>
    <row r="196" ht="11.25" customHeight="1">
      <c r="A196" s="351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</row>
    <row r="197" ht="11.25" customHeight="1">
      <c r="A197" s="351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</row>
    <row r="198" ht="11.25" customHeight="1">
      <c r="A198" s="351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</row>
    <row r="199" ht="11.25" customHeight="1">
      <c r="A199" s="351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</row>
    <row r="200" ht="11.25" customHeight="1">
      <c r="A200" s="351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</row>
    <row r="201" ht="11.25" customHeight="1">
      <c r="A201" s="351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</row>
    <row r="202" ht="11.25" customHeight="1">
      <c r="A202" s="351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</row>
    <row r="203" ht="11.25" customHeight="1">
      <c r="A203" s="351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</row>
    <row r="204" ht="11.25" customHeight="1">
      <c r="A204" s="351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</row>
    <row r="205" ht="11.25" customHeight="1">
      <c r="A205" s="351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</row>
    <row r="206" ht="11.25" customHeight="1">
      <c r="A206" s="351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</row>
    <row r="207" ht="11.25" customHeight="1">
      <c r="A207" s="351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</row>
    <row r="208" ht="11.25" customHeight="1">
      <c r="A208" s="351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</row>
    <row r="209" ht="11.25" customHeight="1">
      <c r="A209" s="351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</row>
    <row r="210" ht="11.25" customHeight="1">
      <c r="A210" s="351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</row>
    <row r="211" ht="11.25" customHeight="1">
      <c r="A211" s="351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</row>
    <row r="212" ht="11.25" customHeight="1">
      <c r="A212" s="351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</row>
    <row r="213" ht="11.25" customHeight="1">
      <c r="A213" s="351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</row>
    <row r="214" ht="11.25" customHeight="1">
      <c r="A214" s="351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</row>
    <row r="215" ht="11.25" customHeight="1">
      <c r="A215" s="351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</row>
    <row r="216" ht="11.25" customHeight="1">
      <c r="A216" s="351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</row>
    <row r="217" ht="11.25" customHeight="1">
      <c r="A217" s="351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</row>
    <row r="218" ht="11.25" customHeight="1">
      <c r="A218" s="351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</row>
    <row r="219" ht="11.25" customHeight="1">
      <c r="A219" s="351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</row>
    <row r="220" ht="11.25" customHeight="1">
      <c r="A220" s="351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</row>
    <row r="221" ht="11.25" customHeight="1">
      <c r="A221" s="351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</row>
    <row r="222" ht="11.25" customHeight="1">
      <c r="A222" s="351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</row>
    <row r="223" ht="11.25" customHeight="1">
      <c r="A223" s="351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</row>
    <row r="224" ht="11.25" customHeight="1">
      <c r="A224" s="351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</row>
    <row r="225" ht="11.25" customHeight="1">
      <c r="A225" s="351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</row>
    <row r="226" ht="11.25" customHeight="1">
      <c r="A226" s="351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</row>
    <row r="227" ht="11.25" customHeight="1">
      <c r="A227" s="351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</row>
    <row r="228" ht="11.25" customHeight="1">
      <c r="A228" s="351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</row>
    <row r="229" ht="11.25" customHeight="1">
      <c r="A229" s="351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</row>
    <row r="230" ht="11.25" customHeight="1">
      <c r="A230" s="351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</row>
    <row r="231" ht="11.25" customHeight="1">
      <c r="A231" s="351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</row>
    <row r="232" ht="11.25" customHeight="1">
      <c r="A232" s="351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</row>
    <row r="233" ht="11.25" customHeight="1">
      <c r="A233" s="351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</row>
    <row r="234" ht="11.25" customHeight="1">
      <c r="A234" s="351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</row>
    <row r="235" ht="11.25" customHeight="1">
      <c r="A235" s="351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</row>
    <row r="236" ht="11.25" customHeight="1">
      <c r="A236" s="351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</row>
    <row r="237" ht="11.25" customHeight="1">
      <c r="A237" s="351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</row>
    <row r="238" ht="11.25" customHeight="1">
      <c r="A238" s="351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</row>
    <row r="239" ht="11.25" customHeight="1">
      <c r="A239" s="351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</row>
    <row r="240" ht="11.25" customHeight="1">
      <c r="A240" s="351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</row>
    <row r="241" ht="11.25" customHeight="1">
      <c r="A241" s="351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</row>
    <row r="242" ht="11.25" customHeight="1">
      <c r="A242" s="351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</row>
    <row r="243" ht="11.25" customHeight="1">
      <c r="A243" s="351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</row>
    <row r="244" ht="11.25" customHeight="1">
      <c r="A244" s="351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</row>
    <row r="245" ht="11.25" customHeight="1">
      <c r="A245" s="351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</row>
    <row r="246" ht="11.25" customHeight="1">
      <c r="A246" s="351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</row>
    <row r="247" ht="11.25" customHeight="1">
      <c r="A247" s="351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</row>
    <row r="248" ht="11.25" customHeight="1">
      <c r="A248" s="351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</row>
    <row r="249" ht="11.25" customHeight="1">
      <c r="A249" s="351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</row>
    <row r="250" ht="11.25" customHeight="1">
      <c r="A250" s="351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</row>
    <row r="251" ht="11.25" customHeight="1">
      <c r="A251" s="351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</row>
    <row r="252" ht="11.25" customHeight="1">
      <c r="A252" s="351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</row>
    <row r="253" ht="11.25" customHeight="1">
      <c r="A253" s="351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</row>
    <row r="254" ht="11.25" customHeight="1">
      <c r="A254" s="351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</row>
    <row r="255" ht="11.25" customHeight="1">
      <c r="A255" s="351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</row>
    <row r="256" ht="11.25" customHeight="1">
      <c r="A256" s="351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</row>
    <row r="257" ht="11.25" customHeight="1">
      <c r="A257" s="351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</row>
    <row r="258" ht="11.25" customHeight="1">
      <c r="A258" s="351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</row>
    <row r="259" ht="11.25" customHeight="1">
      <c r="A259" s="351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</row>
    <row r="260" ht="11.25" customHeight="1">
      <c r="A260" s="351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</row>
    <row r="261" ht="11.25" customHeight="1">
      <c r="A261" s="351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</row>
    <row r="262" ht="11.25" customHeight="1">
      <c r="A262" s="351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</row>
    <row r="263" ht="11.25" customHeight="1">
      <c r="A263" s="351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</row>
    <row r="264" ht="11.25" customHeight="1">
      <c r="A264" s="351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</row>
    <row r="265" ht="11.25" customHeight="1">
      <c r="A265" s="351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</row>
    <row r="266" ht="11.25" customHeight="1">
      <c r="A266" s="351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</row>
    <row r="267" ht="11.25" customHeight="1">
      <c r="A267" s="351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</row>
    <row r="268" ht="11.25" customHeight="1">
      <c r="A268" s="351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</row>
    <row r="269" ht="11.25" customHeight="1">
      <c r="A269" s="351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</row>
    <row r="270" ht="11.25" customHeight="1">
      <c r="A270" s="351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</row>
    <row r="271" ht="11.25" customHeight="1">
      <c r="A271" s="351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</row>
    <row r="272" ht="11.25" customHeight="1">
      <c r="A272" s="351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</row>
    <row r="273" ht="11.25" customHeight="1">
      <c r="A273" s="351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</row>
    <row r="274" ht="11.25" customHeight="1">
      <c r="A274" s="351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</row>
    <row r="275" ht="11.25" customHeight="1">
      <c r="A275" s="351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</row>
    <row r="276" ht="11.25" customHeight="1">
      <c r="A276" s="351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</row>
    <row r="277" ht="11.25" customHeight="1">
      <c r="A277" s="351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</row>
    <row r="278" ht="11.25" customHeight="1">
      <c r="A278" s="351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</row>
    <row r="279" ht="11.25" customHeight="1">
      <c r="A279" s="351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</row>
    <row r="280" ht="11.25" customHeight="1">
      <c r="A280" s="351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</row>
    <row r="281" ht="11.25" customHeight="1">
      <c r="A281" s="351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</row>
    <row r="282" ht="11.25" customHeight="1">
      <c r="A282" s="351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</row>
    <row r="283" ht="11.25" customHeight="1">
      <c r="A283" s="351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</row>
    <row r="284" ht="11.25" customHeight="1">
      <c r="A284" s="351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</row>
    <row r="285" ht="11.25" customHeight="1">
      <c r="A285" s="351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</row>
    <row r="286" ht="11.25" customHeight="1">
      <c r="A286" s="351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</row>
    <row r="287" ht="11.25" customHeight="1">
      <c r="A287" s="351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</row>
    <row r="288" ht="11.25" customHeight="1">
      <c r="A288" s="351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</row>
    <row r="289" ht="11.25" customHeight="1">
      <c r="A289" s="351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</row>
    <row r="290" ht="11.25" customHeight="1">
      <c r="A290" s="351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</row>
    <row r="291" ht="11.25" customHeight="1">
      <c r="A291" s="351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</row>
    <row r="292" ht="11.25" customHeight="1">
      <c r="A292" s="351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</row>
    <row r="293" ht="11.25" customHeight="1">
      <c r="A293" s="351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</row>
    <row r="294" ht="11.25" customHeight="1">
      <c r="A294" s="351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</row>
    <row r="295" ht="11.25" customHeight="1">
      <c r="A295" s="351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</row>
    <row r="296" ht="11.25" customHeight="1">
      <c r="A296" s="351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</row>
    <row r="297" ht="11.25" customHeight="1">
      <c r="A297" s="351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</row>
    <row r="298" ht="11.25" customHeight="1">
      <c r="A298" s="351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</row>
    <row r="299" ht="11.25" customHeight="1">
      <c r="A299" s="351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</row>
    <row r="300" ht="11.25" customHeight="1">
      <c r="A300" s="351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</row>
    <row r="301" ht="11.25" customHeight="1">
      <c r="A301" s="351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</row>
    <row r="302" ht="11.25" customHeight="1">
      <c r="A302" s="351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</row>
    <row r="303" ht="11.25" customHeight="1">
      <c r="A303" s="351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</row>
    <row r="304" ht="11.25" customHeight="1">
      <c r="A304" s="351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</row>
    <row r="305" ht="11.25" customHeight="1">
      <c r="A305" s="351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</row>
    <row r="306" ht="11.25" customHeight="1">
      <c r="A306" s="351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</row>
    <row r="307" ht="11.25" customHeight="1">
      <c r="A307" s="351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</row>
    <row r="308" ht="11.25" customHeight="1">
      <c r="A308" s="351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</row>
    <row r="309" ht="11.25" customHeight="1">
      <c r="A309" s="351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</row>
    <row r="310" ht="11.25" customHeight="1">
      <c r="A310" s="351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</row>
    <row r="311" ht="11.25" customHeight="1">
      <c r="A311" s="351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</row>
    <row r="312" ht="11.25" customHeight="1">
      <c r="A312" s="351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</row>
    <row r="313" ht="11.25" customHeight="1">
      <c r="A313" s="351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</row>
    <row r="314" ht="11.25" customHeight="1">
      <c r="A314" s="351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</row>
    <row r="315" ht="11.25" customHeight="1">
      <c r="A315" s="351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</row>
    <row r="316" ht="11.25" customHeight="1">
      <c r="A316" s="351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</row>
    <row r="317" ht="11.25" customHeight="1">
      <c r="A317" s="351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</row>
    <row r="318" ht="11.25" customHeight="1">
      <c r="A318" s="351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</row>
    <row r="319" ht="11.25" customHeight="1">
      <c r="A319" s="351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</row>
    <row r="320" ht="11.25" customHeight="1">
      <c r="A320" s="351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</row>
    <row r="321" ht="11.25" customHeight="1">
      <c r="A321" s="351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</row>
    <row r="322" ht="11.25" customHeight="1">
      <c r="A322" s="351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</row>
    <row r="323" ht="11.25" customHeight="1">
      <c r="A323" s="351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</row>
    <row r="324" ht="11.25" customHeight="1">
      <c r="A324" s="351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</row>
    <row r="325" ht="11.25" customHeight="1">
      <c r="A325" s="351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</row>
    <row r="326" ht="11.25" customHeight="1">
      <c r="A326" s="351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</row>
    <row r="327" ht="11.25" customHeight="1">
      <c r="A327" s="351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</row>
    <row r="328" ht="11.25" customHeight="1">
      <c r="A328" s="351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</row>
    <row r="329" ht="11.25" customHeight="1">
      <c r="A329" s="351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</row>
    <row r="330" ht="11.25" customHeight="1">
      <c r="A330" s="351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</row>
    <row r="331" ht="11.25" customHeight="1">
      <c r="A331" s="351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</row>
    <row r="332" ht="11.25" customHeight="1">
      <c r="A332" s="351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</row>
    <row r="333" ht="11.25" customHeight="1">
      <c r="A333" s="351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</row>
    <row r="334" ht="11.25" customHeight="1">
      <c r="A334" s="351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</row>
    <row r="335" ht="11.25" customHeight="1">
      <c r="A335" s="351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</row>
    <row r="336" ht="11.25" customHeight="1">
      <c r="A336" s="351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</row>
    <row r="337" ht="11.25" customHeight="1">
      <c r="A337" s="351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</row>
    <row r="338" ht="11.25" customHeight="1">
      <c r="A338" s="351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</row>
    <row r="339" ht="11.25" customHeight="1">
      <c r="A339" s="351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</row>
    <row r="340" ht="11.25" customHeight="1">
      <c r="A340" s="351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</row>
    <row r="341" ht="11.25" customHeight="1">
      <c r="A341" s="351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</row>
    <row r="342" ht="11.25" customHeight="1">
      <c r="A342" s="351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</row>
    <row r="343" ht="11.25" customHeight="1">
      <c r="A343" s="351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</row>
    <row r="344" ht="11.25" customHeight="1">
      <c r="A344" s="351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</row>
    <row r="345" ht="11.25" customHeight="1">
      <c r="A345" s="351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</row>
    <row r="346" ht="11.25" customHeight="1">
      <c r="A346" s="351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</row>
    <row r="347" ht="11.25" customHeight="1">
      <c r="A347" s="351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</row>
    <row r="348" ht="11.25" customHeight="1">
      <c r="A348" s="351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</row>
    <row r="349" ht="11.25" customHeight="1">
      <c r="A349" s="351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</row>
    <row r="350" ht="11.25" customHeight="1">
      <c r="A350" s="351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</row>
    <row r="351" ht="11.25" customHeight="1">
      <c r="A351" s="351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</row>
    <row r="352" ht="11.25" customHeight="1">
      <c r="A352" s="351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</row>
    <row r="353" ht="11.25" customHeight="1">
      <c r="A353" s="351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</row>
    <row r="354" ht="11.25" customHeight="1">
      <c r="A354" s="351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</row>
    <row r="355" ht="11.25" customHeight="1">
      <c r="A355" s="351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</row>
    <row r="356" ht="11.25" customHeight="1">
      <c r="A356" s="351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</row>
    <row r="357" ht="11.25" customHeight="1">
      <c r="A357" s="351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</row>
    <row r="358" ht="11.25" customHeight="1">
      <c r="A358" s="351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</row>
    <row r="359" ht="11.25" customHeight="1">
      <c r="A359" s="351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</row>
    <row r="360" ht="11.25" customHeight="1">
      <c r="A360" s="351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</row>
    <row r="361" ht="11.25" customHeight="1">
      <c r="A361" s="351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</row>
    <row r="362" ht="11.25" customHeight="1">
      <c r="A362" s="351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</row>
    <row r="363" ht="11.25" customHeight="1">
      <c r="A363" s="351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</row>
    <row r="364" ht="11.25" customHeight="1">
      <c r="A364" s="351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</row>
    <row r="365" ht="11.25" customHeight="1">
      <c r="A365" s="351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</row>
    <row r="366" ht="11.25" customHeight="1">
      <c r="A366" s="351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</row>
    <row r="367" ht="11.25" customHeight="1">
      <c r="A367" s="351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</row>
    <row r="368" ht="11.25" customHeight="1">
      <c r="A368" s="351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</row>
    <row r="369" ht="11.25" customHeight="1">
      <c r="A369" s="351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</row>
    <row r="370" ht="11.25" customHeight="1">
      <c r="A370" s="351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</row>
    <row r="371" ht="11.25" customHeight="1">
      <c r="A371" s="351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</row>
    <row r="372" ht="11.25" customHeight="1">
      <c r="A372" s="351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</row>
    <row r="373" ht="11.25" customHeight="1">
      <c r="A373" s="351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</row>
    <row r="374" ht="11.25" customHeight="1">
      <c r="A374" s="351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</row>
    <row r="375" ht="11.25" customHeight="1">
      <c r="A375" s="351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</row>
    <row r="376" ht="11.25" customHeight="1">
      <c r="A376" s="351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</row>
    <row r="377" ht="11.25" customHeight="1">
      <c r="A377" s="351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</row>
    <row r="378" ht="11.25" customHeight="1">
      <c r="A378" s="351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</row>
    <row r="379" ht="11.25" customHeight="1">
      <c r="A379" s="351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</row>
    <row r="380" ht="11.25" customHeight="1">
      <c r="A380" s="351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</row>
    <row r="381" ht="11.25" customHeight="1">
      <c r="A381" s="351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</row>
    <row r="382" ht="11.25" customHeight="1">
      <c r="A382" s="351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</row>
    <row r="383" ht="11.25" customHeight="1">
      <c r="A383" s="351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</row>
    <row r="384" ht="11.25" customHeight="1">
      <c r="A384" s="351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</row>
    <row r="385" ht="11.25" customHeight="1">
      <c r="A385" s="351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</row>
    <row r="386" ht="11.25" customHeight="1">
      <c r="A386" s="351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</row>
    <row r="387" ht="11.25" customHeight="1">
      <c r="A387" s="351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</row>
    <row r="388" ht="11.25" customHeight="1">
      <c r="A388" s="351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</row>
    <row r="389" ht="11.25" customHeight="1">
      <c r="A389" s="351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</row>
    <row r="390" ht="11.25" customHeight="1">
      <c r="A390" s="351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</row>
    <row r="391" ht="11.25" customHeight="1">
      <c r="A391" s="351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</row>
    <row r="392" ht="11.25" customHeight="1">
      <c r="A392" s="351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</row>
    <row r="393" ht="11.25" customHeight="1">
      <c r="A393" s="351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</row>
    <row r="394" ht="11.25" customHeight="1">
      <c r="A394" s="351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</row>
    <row r="395" ht="11.25" customHeight="1">
      <c r="A395" s="351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</row>
    <row r="396" ht="11.25" customHeight="1">
      <c r="A396" s="351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</row>
    <row r="397" ht="11.25" customHeight="1">
      <c r="A397" s="351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</row>
    <row r="398" ht="11.25" customHeight="1">
      <c r="A398" s="351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</row>
    <row r="399" ht="11.25" customHeight="1">
      <c r="A399" s="351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</row>
    <row r="400" ht="11.25" customHeight="1">
      <c r="A400" s="351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</row>
    <row r="401" ht="11.25" customHeight="1">
      <c r="A401" s="351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</row>
    <row r="402" ht="11.25" customHeight="1">
      <c r="A402" s="351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</row>
    <row r="403" ht="11.25" customHeight="1">
      <c r="A403" s="351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</row>
    <row r="404" ht="11.25" customHeight="1">
      <c r="A404" s="351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</row>
    <row r="405" ht="11.25" customHeight="1">
      <c r="A405" s="351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</row>
    <row r="406" ht="11.25" customHeight="1">
      <c r="A406" s="351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</row>
    <row r="407" ht="11.25" customHeight="1">
      <c r="A407" s="351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</row>
    <row r="408" ht="11.25" customHeight="1">
      <c r="A408" s="351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</row>
    <row r="409" ht="11.25" customHeight="1">
      <c r="A409" s="351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</row>
    <row r="410" ht="11.25" customHeight="1">
      <c r="A410" s="351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</row>
    <row r="411" ht="11.25" customHeight="1">
      <c r="A411" s="351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</row>
    <row r="412" ht="11.25" customHeight="1">
      <c r="A412" s="351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</row>
    <row r="413" ht="11.25" customHeight="1">
      <c r="A413" s="351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</row>
    <row r="414" ht="11.25" customHeight="1">
      <c r="A414" s="351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</row>
    <row r="415" ht="11.25" customHeight="1">
      <c r="A415" s="351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</row>
    <row r="416" ht="11.25" customHeight="1">
      <c r="A416" s="351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</row>
    <row r="417" ht="11.25" customHeight="1">
      <c r="A417" s="351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</row>
    <row r="418" ht="11.25" customHeight="1">
      <c r="A418" s="351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</row>
    <row r="419" ht="11.25" customHeight="1">
      <c r="A419" s="351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</row>
    <row r="420" ht="11.25" customHeight="1">
      <c r="A420" s="351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</row>
    <row r="421" ht="11.25" customHeight="1">
      <c r="A421" s="351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</row>
    <row r="422" ht="11.25" customHeight="1">
      <c r="A422" s="351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</row>
    <row r="423" ht="11.25" customHeight="1">
      <c r="A423" s="351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</row>
    <row r="424" ht="11.25" customHeight="1">
      <c r="A424" s="351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</row>
    <row r="425" ht="11.25" customHeight="1">
      <c r="A425" s="351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</row>
    <row r="426" ht="11.25" customHeight="1">
      <c r="A426" s="351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</row>
    <row r="427" ht="11.25" customHeight="1">
      <c r="A427" s="351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</row>
    <row r="428" ht="11.25" customHeight="1">
      <c r="A428" s="351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</row>
    <row r="429" ht="11.25" customHeight="1">
      <c r="A429" s="351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</row>
    <row r="430" ht="11.25" customHeight="1">
      <c r="A430" s="351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</row>
    <row r="431" ht="11.25" customHeight="1">
      <c r="A431" s="351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</row>
    <row r="432" ht="11.25" customHeight="1">
      <c r="A432" s="351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</row>
    <row r="433" ht="11.25" customHeight="1">
      <c r="A433" s="351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</row>
    <row r="434" ht="11.25" customHeight="1">
      <c r="A434" s="351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</row>
    <row r="435" ht="11.25" customHeight="1">
      <c r="A435" s="351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</row>
    <row r="436" ht="11.25" customHeight="1">
      <c r="A436" s="351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</row>
    <row r="437" ht="11.25" customHeight="1">
      <c r="A437" s="351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</row>
    <row r="438" ht="11.25" customHeight="1">
      <c r="A438" s="351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</row>
    <row r="439" ht="11.25" customHeight="1">
      <c r="A439" s="351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</row>
    <row r="440" ht="11.25" customHeight="1">
      <c r="A440" s="351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</row>
    <row r="441" ht="11.25" customHeight="1">
      <c r="A441" s="351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</row>
    <row r="442" ht="11.25" customHeight="1">
      <c r="A442" s="351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</row>
    <row r="443" ht="11.25" customHeight="1">
      <c r="A443" s="351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</row>
    <row r="444" ht="11.25" customHeight="1">
      <c r="A444" s="351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</row>
    <row r="445" ht="11.25" customHeight="1">
      <c r="A445" s="351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</row>
    <row r="446" ht="11.25" customHeight="1">
      <c r="A446" s="351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</row>
    <row r="447" ht="11.25" customHeight="1">
      <c r="A447" s="351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</row>
    <row r="448" ht="11.25" customHeight="1">
      <c r="A448" s="351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</row>
    <row r="449" ht="11.25" customHeight="1">
      <c r="A449" s="351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</row>
    <row r="450" ht="11.25" customHeight="1">
      <c r="A450" s="351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</row>
    <row r="451" ht="11.25" customHeight="1">
      <c r="A451" s="351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</row>
    <row r="452" ht="11.25" customHeight="1">
      <c r="A452" s="351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</row>
    <row r="453" ht="11.25" customHeight="1">
      <c r="A453" s="351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</row>
    <row r="454" ht="11.25" customHeight="1">
      <c r="A454" s="351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</row>
    <row r="455" ht="11.25" customHeight="1">
      <c r="A455" s="351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</row>
    <row r="456" ht="11.25" customHeight="1">
      <c r="A456" s="351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</row>
    <row r="457" ht="11.25" customHeight="1">
      <c r="A457" s="351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</row>
    <row r="458" ht="11.25" customHeight="1">
      <c r="A458" s="351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</row>
    <row r="459" ht="11.25" customHeight="1">
      <c r="A459" s="351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</row>
    <row r="460" ht="11.25" customHeight="1">
      <c r="A460" s="351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</row>
    <row r="461" ht="11.25" customHeight="1">
      <c r="A461" s="351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</row>
    <row r="462" ht="11.25" customHeight="1">
      <c r="A462" s="351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</row>
    <row r="463" ht="11.25" customHeight="1">
      <c r="A463" s="351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</row>
    <row r="464" ht="11.25" customHeight="1">
      <c r="A464" s="351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</row>
    <row r="465" ht="11.25" customHeight="1">
      <c r="A465" s="351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</row>
    <row r="466" ht="11.25" customHeight="1">
      <c r="A466" s="351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</row>
    <row r="467" ht="11.25" customHeight="1">
      <c r="A467" s="351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</row>
    <row r="468" ht="11.25" customHeight="1">
      <c r="A468" s="351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</row>
    <row r="469" ht="11.25" customHeight="1">
      <c r="A469" s="351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</row>
    <row r="470" ht="11.25" customHeight="1">
      <c r="A470" s="351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</row>
    <row r="471" ht="11.25" customHeight="1">
      <c r="A471" s="351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</row>
    <row r="472" ht="11.25" customHeight="1">
      <c r="A472" s="351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</row>
    <row r="473" ht="11.25" customHeight="1">
      <c r="A473" s="351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</row>
    <row r="474" ht="11.25" customHeight="1">
      <c r="A474" s="351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</row>
    <row r="475" ht="11.25" customHeight="1">
      <c r="A475" s="351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</row>
    <row r="476" ht="11.25" customHeight="1">
      <c r="A476" s="351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</row>
    <row r="477" ht="11.25" customHeight="1">
      <c r="A477" s="351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</row>
    <row r="478" ht="11.25" customHeight="1">
      <c r="A478" s="351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</row>
    <row r="479" ht="11.25" customHeight="1">
      <c r="A479" s="351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</row>
    <row r="480" ht="11.25" customHeight="1">
      <c r="A480" s="351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</row>
    <row r="481" ht="11.25" customHeight="1">
      <c r="A481" s="351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</row>
    <row r="482" ht="11.25" customHeight="1">
      <c r="A482" s="351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</row>
    <row r="483" ht="11.25" customHeight="1">
      <c r="A483" s="351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</row>
    <row r="484" ht="11.25" customHeight="1">
      <c r="A484" s="351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</row>
    <row r="485" ht="11.25" customHeight="1">
      <c r="A485" s="351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</row>
    <row r="486" ht="11.25" customHeight="1">
      <c r="A486" s="351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</row>
    <row r="487" ht="11.25" customHeight="1">
      <c r="A487" s="351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</row>
    <row r="488" ht="11.25" customHeight="1">
      <c r="A488" s="351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</row>
    <row r="489" ht="11.25" customHeight="1">
      <c r="A489" s="351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</row>
    <row r="490" ht="11.25" customHeight="1">
      <c r="A490" s="351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</row>
    <row r="491" ht="11.25" customHeight="1">
      <c r="A491" s="351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</row>
    <row r="492" ht="11.25" customHeight="1">
      <c r="A492" s="351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</row>
    <row r="493" ht="11.25" customHeight="1">
      <c r="A493" s="351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</row>
    <row r="494" ht="11.25" customHeight="1">
      <c r="A494" s="351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</row>
    <row r="495" ht="11.25" customHeight="1">
      <c r="A495" s="351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</row>
    <row r="496" ht="11.25" customHeight="1">
      <c r="A496" s="351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</row>
    <row r="497" ht="11.25" customHeight="1">
      <c r="A497" s="351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</row>
    <row r="498" ht="11.25" customHeight="1">
      <c r="A498" s="351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</row>
    <row r="499" ht="11.25" customHeight="1">
      <c r="A499" s="351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</row>
    <row r="500" ht="11.25" customHeight="1">
      <c r="A500" s="351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</row>
    <row r="501" ht="11.25" customHeight="1">
      <c r="A501" s="351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</row>
    <row r="502" ht="11.25" customHeight="1">
      <c r="A502" s="351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</row>
    <row r="503" ht="11.25" customHeight="1">
      <c r="A503" s="351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</row>
    <row r="504" ht="11.25" customHeight="1">
      <c r="A504" s="351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</row>
    <row r="505" ht="11.25" customHeight="1">
      <c r="A505" s="351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</row>
    <row r="506" ht="11.25" customHeight="1">
      <c r="A506" s="351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</row>
    <row r="507" ht="11.25" customHeight="1">
      <c r="A507" s="351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</row>
    <row r="508" ht="11.25" customHeight="1">
      <c r="A508" s="351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</row>
    <row r="509" ht="11.25" customHeight="1">
      <c r="A509" s="351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</row>
    <row r="510" ht="11.25" customHeight="1">
      <c r="A510" s="351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</row>
    <row r="511" ht="11.25" customHeight="1">
      <c r="A511" s="351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</row>
    <row r="512" ht="11.25" customHeight="1">
      <c r="A512" s="351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</row>
    <row r="513" ht="11.25" customHeight="1">
      <c r="A513" s="351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</row>
    <row r="514" ht="11.25" customHeight="1">
      <c r="A514" s="351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</row>
    <row r="515" ht="11.25" customHeight="1">
      <c r="A515" s="351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</row>
    <row r="516" ht="11.25" customHeight="1">
      <c r="A516" s="351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</row>
    <row r="517" ht="11.25" customHeight="1">
      <c r="A517" s="351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</row>
    <row r="518" ht="11.25" customHeight="1">
      <c r="A518" s="351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</row>
    <row r="519" ht="11.25" customHeight="1">
      <c r="A519" s="351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</row>
    <row r="520" ht="11.25" customHeight="1">
      <c r="A520" s="351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</row>
    <row r="521" ht="11.25" customHeight="1">
      <c r="A521" s="351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</row>
    <row r="522" ht="11.25" customHeight="1">
      <c r="A522" s="351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</row>
    <row r="523" ht="11.25" customHeight="1">
      <c r="A523" s="351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</row>
    <row r="524" ht="11.25" customHeight="1">
      <c r="A524" s="351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</row>
    <row r="525" ht="11.25" customHeight="1">
      <c r="A525" s="351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</row>
    <row r="526" ht="11.25" customHeight="1">
      <c r="A526" s="351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</row>
    <row r="527" ht="11.25" customHeight="1">
      <c r="A527" s="351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</row>
    <row r="528" ht="11.25" customHeight="1">
      <c r="A528" s="351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</row>
    <row r="529" ht="11.25" customHeight="1">
      <c r="A529" s="351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</row>
    <row r="530" ht="11.25" customHeight="1">
      <c r="A530" s="351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</row>
    <row r="531" ht="11.25" customHeight="1">
      <c r="A531" s="351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</row>
    <row r="532" ht="11.25" customHeight="1">
      <c r="A532" s="351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</row>
    <row r="533" ht="11.25" customHeight="1">
      <c r="A533" s="351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</row>
    <row r="534" ht="11.25" customHeight="1">
      <c r="A534" s="351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</row>
    <row r="535" ht="11.25" customHeight="1">
      <c r="A535" s="351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</row>
    <row r="536" ht="11.25" customHeight="1">
      <c r="A536" s="351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</row>
    <row r="537" ht="11.25" customHeight="1">
      <c r="A537" s="351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</row>
    <row r="538" ht="11.25" customHeight="1">
      <c r="A538" s="351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</row>
    <row r="539" ht="11.25" customHeight="1">
      <c r="A539" s="351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</row>
    <row r="540" ht="11.25" customHeight="1">
      <c r="A540" s="351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</row>
    <row r="541" ht="11.25" customHeight="1">
      <c r="A541" s="351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</row>
    <row r="542" ht="11.25" customHeight="1">
      <c r="A542" s="351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</row>
    <row r="543" ht="11.25" customHeight="1">
      <c r="A543" s="351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</row>
    <row r="544" ht="11.25" customHeight="1">
      <c r="A544" s="351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</row>
    <row r="545" ht="11.25" customHeight="1">
      <c r="A545" s="351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</row>
    <row r="546" ht="11.25" customHeight="1">
      <c r="A546" s="351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</row>
    <row r="547" ht="11.25" customHeight="1">
      <c r="A547" s="351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</row>
    <row r="548" ht="11.25" customHeight="1">
      <c r="A548" s="351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</row>
    <row r="549" ht="11.25" customHeight="1">
      <c r="A549" s="351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</row>
    <row r="550" ht="11.25" customHeight="1">
      <c r="A550" s="351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</row>
    <row r="551" ht="11.25" customHeight="1">
      <c r="A551" s="351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</row>
    <row r="552" ht="11.25" customHeight="1">
      <c r="A552" s="351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</row>
    <row r="553" ht="11.25" customHeight="1">
      <c r="A553" s="351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</row>
    <row r="554" ht="11.25" customHeight="1">
      <c r="A554" s="351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</row>
    <row r="555" ht="11.25" customHeight="1">
      <c r="A555" s="351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</row>
    <row r="556" ht="11.25" customHeight="1">
      <c r="A556" s="351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</row>
    <row r="557" ht="11.25" customHeight="1">
      <c r="A557" s="351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</row>
    <row r="558" ht="11.25" customHeight="1">
      <c r="A558" s="351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</row>
    <row r="559" ht="11.25" customHeight="1">
      <c r="A559" s="351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</row>
    <row r="560" ht="11.25" customHeight="1">
      <c r="A560" s="351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</row>
    <row r="561" ht="11.25" customHeight="1">
      <c r="A561" s="351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</row>
    <row r="562" ht="11.25" customHeight="1">
      <c r="A562" s="351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</row>
    <row r="563" ht="11.25" customHeight="1">
      <c r="A563" s="351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</row>
    <row r="564" ht="11.25" customHeight="1">
      <c r="A564" s="351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</row>
    <row r="565" ht="11.25" customHeight="1">
      <c r="A565" s="351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</row>
    <row r="566" ht="11.25" customHeight="1">
      <c r="A566" s="351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</row>
    <row r="567" ht="11.25" customHeight="1">
      <c r="A567" s="351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</row>
    <row r="568" ht="11.25" customHeight="1">
      <c r="A568" s="351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</row>
    <row r="569" ht="11.25" customHeight="1">
      <c r="A569" s="351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</row>
    <row r="570" ht="11.25" customHeight="1">
      <c r="A570" s="351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</row>
    <row r="571" ht="11.25" customHeight="1">
      <c r="A571" s="351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</row>
    <row r="572" ht="11.25" customHeight="1">
      <c r="A572" s="351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</row>
    <row r="573" ht="11.25" customHeight="1">
      <c r="A573" s="351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</row>
    <row r="574" ht="11.25" customHeight="1">
      <c r="A574" s="351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</row>
    <row r="575" ht="11.25" customHeight="1">
      <c r="A575" s="351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</row>
    <row r="576" ht="11.25" customHeight="1">
      <c r="A576" s="351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</row>
    <row r="577" ht="11.25" customHeight="1">
      <c r="A577" s="351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</row>
    <row r="578" ht="11.25" customHeight="1">
      <c r="A578" s="351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</row>
    <row r="579" ht="11.25" customHeight="1">
      <c r="A579" s="351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</row>
    <row r="580" ht="11.25" customHeight="1">
      <c r="A580" s="351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</row>
    <row r="581" ht="11.25" customHeight="1">
      <c r="A581" s="351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</row>
    <row r="582" ht="11.25" customHeight="1">
      <c r="A582" s="351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</row>
    <row r="583" ht="11.25" customHeight="1">
      <c r="A583" s="351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</row>
    <row r="584" ht="11.25" customHeight="1">
      <c r="A584" s="351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</row>
    <row r="585" ht="11.25" customHeight="1">
      <c r="A585" s="351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</row>
    <row r="586" ht="11.25" customHeight="1">
      <c r="A586" s="351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</row>
    <row r="587" ht="11.25" customHeight="1">
      <c r="A587" s="351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</row>
    <row r="588" ht="11.25" customHeight="1">
      <c r="A588" s="351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</row>
    <row r="589" ht="11.25" customHeight="1">
      <c r="A589" s="351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</row>
    <row r="590" ht="11.25" customHeight="1">
      <c r="A590" s="351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</row>
    <row r="591" ht="11.25" customHeight="1">
      <c r="A591" s="351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</row>
    <row r="592" ht="11.25" customHeight="1">
      <c r="A592" s="351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</row>
    <row r="593" ht="11.25" customHeight="1">
      <c r="A593" s="351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</row>
    <row r="594" ht="11.25" customHeight="1">
      <c r="A594" s="351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</row>
    <row r="595" ht="11.25" customHeight="1">
      <c r="A595" s="351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</row>
    <row r="596" ht="11.25" customHeight="1">
      <c r="A596" s="351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</row>
    <row r="597" ht="11.25" customHeight="1">
      <c r="A597" s="351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</row>
    <row r="598" ht="11.25" customHeight="1">
      <c r="A598" s="351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</row>
    <row r="599" ht="11.25" customHeight="1">
      <c r="A599" s="351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</row>
    <row r="600" ht="11.25" customHeight="1">
      <c r="A600" s="351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</row>
    <row r="601" ht="11.25" customHeight="1">
      <c r="A601" s="351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</row>
    <row r="602" ht="11.25" customHeight="1">
      <c r="A602" s="351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</row>
    <row r="603" ht="11.25" customHeight="1">
      <c r="A603" s="351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</row>
    <row r="604" ht="11.25" customHeight="1">
      <c r="A604" s="351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</row>
    <row r="605" ht="11.25" customHeight="1">
      <c r="A605" s="351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</row>
    <row r="606" ht="11.25" customHeight="1">
      <c r="A606" s="351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</row>
    <row r="607" ht="11.25" customHeight="1">
      <c r="A607" s="351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</row>
    <row r="608" ht="11.25" customHeight="1">
      <c r="A608" s="351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</row>
    <row r="609" ht="11.25" customHeight="1">
      <c r="A609" s="351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</row>
    <row r="610" ht="11.25" customHeight="1">
      <c r="A610" s="351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</row>
    <row r="611" ht="11.25" customHeight="1">
      <c r="A611" s="351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</row>
    <row r="612" ht="11.25" customHeight="1">
      <c r="A612" s="351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</row>
    <row r="613" ht="11.25" customHeight="1">
      <c r="A613" s="351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</row>
    <row r="614" ht="11.25" customHeight="1">
      <c r="A614" s="351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</row>
    <row r="615" ht="11.25" customHeight="1">
      <c r="A615" s="351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</row>
    <row r="616" ht="11.25" customHeight="1">
      <c r="A616" s="351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</row>
    <row r="617" ht="11.25" customHeight="1">
      <c r="A617" s="351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</row>
    <row r="618" ht="11.25" customHeight="1">
      <c r="A618" s="351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</row>
    <row r="619" ht="11.25" customHeight="1">
      <c r="A619" s="351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</row>
    <row r="620" ht="11.25" customHeight="1">
      <c r="A620" s="351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</row>
    <row r="621" ht="11.25" customHeight="1">
      <c r="A621" s="351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</row>
    <row r="622" ht="11.25" customHeight="1">
      <c r="A622" s="351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</row>
    <row r="623" ht="11.25" customHeight="1">
      <c r="A623" s="351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</row>
    <row r="624" ht="11.25" customHeight="1">
      <c r="A624" s="351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</row>
    <row r="625" ht="11.25" customHeight="1">
      <c r="A625" s="351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</row>
    <row r="626" ht="11.25" customHeight="1">
      <c r="A626" s="351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</row>
    <row r="627" ht="11.25" customHeight="1">
      <c r="A627" s="351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</row>
    <row r="628" ht="11.25" customHeight="1">
      <c r="A628" s="351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</row>
    <row r="629" ht="11.25" customHeight="1">
      <c r="A629" s="351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</row>
    <row r="630" ht="11.25" customHeight="1">
      <c r="A630" s="351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</row>
    <row r="631" ht="11.25" customHeight="1">
      <c r="A631" s="351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</row>
    <row r="632" ht="11.25" customHeight="1">
      <c r="A632" s="351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</row>
    <row r="633" ht="11.25" customHeight="1">
      <c r="A633" s="351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</row>
    <row r="634" ht="11.25" customHeight="1">
      <c r="A634" s="351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</row>
    <row r="635" ht="11.25" customHeight="1">
      <c r="A635" s="351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</row>
    <row r="636" ht="11.25" customHeight="1">
      <c r="A636" s="351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</row>
    <row r="637" ht="11.25" customHeight="1">
      <c r="A637" s="351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</row>
    <row r="638" ht="11.25" customHeight="1">
      <c r="A638" s="351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</row>
    <row r="639" ht="11.25" customHeight="1">
      <c r="A639" s="351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</row>
    <row r="640" ht="11.25" customHeight="1">
      <c r="A640" s="351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</row>
    <row r="641" ht="11.25" customHeight="1">
      <c r="A641" s="351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</row>
    <row r="642" ht="11.25" customHeight="1">
      <c r="A642" s="351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</row>
    <row r="643" ht="11.25" customHeight="1">
      <c r="A643" s="351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</row>
    <row r="644" ht="11.25" customHeight="1">
      <c r="A644" s="351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</row>
    <row r="645" ht="11.25" customHeight="1">
      <c r="A645" s="351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</row>
    <row r="646" ht="11.25" customHeight="1">
      <c r="A646" s="351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</row>
    <row r="647" ht="11.25" customHeight="1">
      <c r="A647" s="351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</row>
    <row r="648" ht="11.25" customHeight="1">
      <c r="A648" s="351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</row>
    <row r="649" ht="11.25" customHeight="1">
      <c r="A649" s="351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</row>
    <row r="650" ht="11.25" customHeight="1">
      <c r="A650" s="351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</row>
    <row r="651" ht="11.25" customHeight="1">
      <c r="A651" s="351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</row>
    <row r="652" ht="11.25" customHeight="1">
      <c r="A652" s="351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</row>
    <row r="653" ht="11.25" customHeight="1">
      <c r="A653" s="351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</row>
    <row r="654" ht="11.25" customHeight="1">
      <c r="A654" s="351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</row>
    <row r="655" ht="11.25" customHeight="1">
      <c r="A655" s="351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</row>
    <row r="656" ht="11.25" customHeight="1">
      <c r="A656" s="351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</row>
    <row r="657" ht="11.25" customHeight="1">
      <c r="A657" s="351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</row>
    <row r="658" ht="11.25" customHeight="1">
      <c r="A658" s="351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</row>
    <row r="659" ht="11.25" customHeight="1">
      <c r="A659" s="351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</row>
    <row r="660" ht="11.25" customHeight="1">
      <c r="A660" s="351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</row>
    <row r="661" ht="11.25" customHeight="1">
      <c r="A661" s="351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</row>
    <row r="662" ht="11.25" customHeight="1">
      <c r="A662" s="351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</row>
    <row r="663" ht="11.25" customHeight="1">
      <c r="A663" s="351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</row>
    <row r="664" ht="11.25" customHeight="1">
      <c r="A664" s="351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</row>
    <row r="665" ht="11.25" customHeight="1">
      <c r="A665" s="351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</row>
    <row r="666" ht="11.25" customHeight="1">
      <c r="A666" s="351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</row>
    <row r="667" ht="11.25" customHeight="1">
      <c r="A667" s="351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</row>
    <row r="668" ht="11.25" customHeight="1">
      <c r="A668" s="351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</row>
    <row r="669" ht="11.25" customHeight="1">
      <c r="A669" s="351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</row>
    <row r="670" ht="11.25" customHeight="1">
      <c r="A670" s="351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</row>
    <row r="671" ht="11.25" customHeight="1">
      <c r="A671" s="351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</row>
    <row r="672" ht="11.25" customHeight="1">
      <c r="A672" s="351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</row>
    <row r="673" ht="11.25" customHeight="1">
      <c r="A673" s="351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</row>
    <row r="674" ht="11.25" customHeight="1">
      <c r="A674" s="351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</row>
    <row r="675" ht="11.25" customHeight="1">
      <c r="A675" s="351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</row>
    <row r="676" ht="11.25" customHeight="1">
      <c r="A676" s="351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</row>
    <row r="677" ht="11.25" customHeight="1">
      <c r="A677" s="351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</row>
    <row r="678" ht="11.25" customHeight="1">
      <c r="A678" s="351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</row>
    <row r="679" ht="11.25" customHeight="1">
      <c r="A679" s="351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</row>
    <row r="680" ht="11.25" customHeight="1">
      <c r="A680" s="351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</row>
    <row r="681" ht="11.25" customHeight="1">
      <c r="A681" s="351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</row>
    <row r="682" ht="11.25" customHeight="1">
      <c r="A682" s="351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</row>
    <row r="683" ht="11.25" customHeight="1">
      <c r="A683" s="351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</row>
    <row r="684" ht="11.25" customHeight="1">
      <c r="A684" s="351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</row>
    <row r="685" ht="11.25" customHeight="1">
      <c r="A685" s="351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</row>
    <row r="686" ht="11.25" customHeight="1">
      <c r="A686" s="351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</row>
    <row r="687" ht="11.25" customHeight="1">
      <c r="A687" s="351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</row>
    <row r="688" ht="11.25" customHeight="1">
      <c r="A688" s="351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</row>
    <row r="689" ht="11.25" customHeight="1">
      <c r="A689" s="351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</row>
    <row r="690" ht="11.25" customHeight="1">
      <c r="A690" s="351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</row>
    <row r="691" ht="11.25" customHeight="1">
      <c r="A691" s="351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</row>
    <row r="692" ht="11.25" customHeight="1">
      <c r="A692" s="351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</row>
    <row r="693" ht="11.25" customHeight="1">
      <c r="A693" s="351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</row>
    <row r="694" ht="11.25" customHeight="1">
      <c r="A694" s="351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</row>
    <row r="695" ht="11.25" customHeight="1">
      <c r="A695" s="351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</row>
    <row r="696" ht="11.25" customHeight="1">
      <c r="A696" s="351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</row>
    <row r="697" ht="11.25" customHeight="1">
      <c r="A697" s="351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</row>
    <row r="698" ht="11.25" customHeight="1">
      <c r="A698" s="351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</row>
    <row r="699" ht="11.25" customHeight="1">
      <c r="A699" s="351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</row>
    <row r="700" ht="11.25" customHeight="1">
      <c r="A700" s="351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</row>
    <row r="701" ht="11.25" customHeight="1">
      <c r="A701" s="351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</row>
    <row r="702" ht="11.25" customHeight="1">
      <c r="A702" s="351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</row>
    <row r="703" ht="11.25" customHeight="1">
      <c r="A703" s="351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</row>
    <row r="704" ht="11.25" customHeight="1">
      <c r="A704" s="351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</row>
    <row r="705" ht="11.25" customHeight="1">
      <c r="A705" s="351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</row>
    <row r="706" ht="11.25" customHeight="1">
      <c r="A706" s="351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</row>
    <row r="707" ht="11.25" customHeight="1">
      <c r="A707" s="351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</row>
    <row r="708" ht="11.25" customHeight="1">
      <c r="A708" s="351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</row>
    <row r="709" ht="11.25" customHeight="1">
      <c r="A709" s="351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</row>
    <row r="710" ht="11.25" customHeight="1">
      <c r="A710" s="351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</row>
    <row r="711" ht="11.25" customHeight="1">
      <c r="A711" s="351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</row>
    <row r="712" ht="11.25" customHeight="1">
      <c r="A712" s="351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</row>
    <row r="713" ht="11.25" customHeight="1">
      <c r="A713" s="351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</row>
    <row r="714" ht="11.25" customHeight="1">
      <c r="A714" s="351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</row>
    <row r="715" ht="11.25" customHeight="1">
      <c r="A715" s="351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</row>
    <row r="716" ht="11.25" customHeight="1">
      <c r="A716" s="351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</row>
    <row r="717" ht="11.25" customHeight="1">
      <c r="A717" s="351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</row>
    <row r="718" ht="11.25" customHeight="1">
      <c r="A718" s="351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</row>
    <row r="719" ht="11.25" customHeight="1">
      <c r="A719" s="351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</row>
    <row r="720" ht="11.25" customHeight="1">
      <c r="A720" s="351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</row>
    <row r="721" ht="11.25" customHeight="1">
      <c r="A721" s="351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</row>
    <row r="722" ht="11.25" customHeight="1">
      <c r="A722" s="351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</row>
    <row r="723" ht="11.25" customHeight="1">
      <c r="A723" s="351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</row>
    <row r="724" ht="11.25" customHeight="1">
      <c r="A724" s="351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</row>
    <row r="725" ht="11.25" customHeight="1">
      <c r="A725" s="351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</row>
    <row r="726" ht="11.25" customHeight="1">
      <c r="A726" s="351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</row>
    <row r="727" ht="11.25" customHeight="1">
      <c r="A727" s="351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</row>
    <row r="728" ht="11.25" customHeight="1">
      <c r="A728" s="351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</row>
    <row r="729" ht="11.25" customHeight="1">
      <c r="A729" s="351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</row>
    <row r="730" ht="11.25" customHeight="1">
      <c r="A730" s="351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</row>
    <row r="731" ht="11.25" customHeight="1">
      <c r="A731" s="351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</row>
    <row r="732" ht="11.25" customHeight="1">
      <c r="A732" s="351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</row>
    <row r="733" ht="11.25" customHeight="1">
      <c r="A733" s="351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</row>
    <row r="734" ht="11.25" customHeight="1">
      <c r="A734" s="351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</row>
    <row r="735" ht="11.25" customHeight="1">
      <c r="A735" s="351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</row>
    <row r="736" ht="11.25" customHeight="1">
      <c r="A736" s="351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</row>
    <row r="737" ht="11.25" customHeight="1">
      <c r="A737" s="351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</row>
    <row r="738" ht="11.25" customHeight="1">
      <c r="A738" s="351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</row>
    <row r="739" ht="11.25" customHeight="1">
      <c r="A739" s="351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</row>
    <row r="740" ht="11.25" customHeight="1">
      <c r="A740" s="351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</row>
    <row r="741" ht="11.25" customHeight="1">
      <c r="A741" s="351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</row>
    <row r="742" ht="11.25" customHeight="1">
      <c r="A742" s="351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</row>
    <row r="743" ht="11.25" customHeight="1">
      <c r="A743" s="351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</row>
    <row r="744" ht="11.25" customHeight="1">
      <c r="A744" s="351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</row>
    <row r="745" ht="11.25" customHeight="1">
      <c r="A745" s="351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</row>
    <row r="746" ht="11.25" customHeight="1">
      <c r="A746" s="351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</row>
    <row r="747" ht="11.25" customHeight="1">
      <c r="A747" s="351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</row>
    <row r="748" ht="11.25" customHeight="1">
      <c r="A748" s="351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</row>
    <row r="749" ht="11.25" customHeight="1">
      <c r="A749" s="351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</row>
    <row r="750" ht="11.25" customHeight="1">
      <c r="A750" s="351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</row>
    <row r="751" ht="11.25" customHeight="1">
      <c r="A751" s="351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</row>
    <row r="752" ht="11.25" customHeight="1">
      <c r="A752" s="351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</row>
    <row r="753" ht="11.25" customHeight="1">
      <c r="A753" s="351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</row>
    <row r="754" ht="11.25" customHeight="1">
      <c r="A754" s="351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</row>
    <row r="755" ht="11.25" customHeight="1">
      <c r="A755" s="351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</row>
    <row r="756" ht="11.25" customHeight="1">
      <c r="A756" s="351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</row>
    <row r="757" ht="11.25" customHeight="1">
      <c r="A757" s="351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</row>
    <row r="758" ht="11.25" customHeight="1">
      <c r="A758" s="351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</row>
    <row r="759" ht="11.25" customHeight="1">
      <c r="A759" s="351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</row>
    <row r="760" ht="11.25" customHeight="1">
      <c r="A760" s="351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</row>
    <row r="761" ht="11.25" customHeight="1">
      <c r="A761" s="351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</row>
    <row r="762" ht="11.25" customHeight="1">
      <c r="A762" s="351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</row>
    <row r="763" ht="11.25" customHeight="1">
      <c r="A763" s="351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</row>
    <row r="764" ht="11.25" customHeight="1">
      <c r="A764" s="351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</row>
    <row r="765" ht="11.25" customHeight="1">
      <c r="A765" s="351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</row>
    <row r="766" ht="11.25" customHeight="1">
      <c r="A766" s="351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</row>
    <row r="767" ht="11.25" customHeight="1">
      <c r="A767" s="351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</row>
    <row r="768" ht="11.25" customHeight="1">
      <c r="A768" s="351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</row>
    <row r="769" ht="11.25" customHeight="1">
      <c r="A769" s="351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</row>
    <row r="770" ht="11.25" customHeight="1">
      <c r="A770" s="351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</row>
    <row r="771" ht="11.25" customHeight="1">
      <c r="A771" s="351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</row>
    <row r="772" ht="11.25" customHeight="1">
      <c r="A772" s="351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</row>
    <row r="773" ht="11.25" customHeight="1">
      <c r="A773" s="351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</row>
    <row r="774" ht="11.25" customHeight="1">
      <c r="A774" s="351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</row>
    <row r="775" ht="11.25" customHeight="1">
      <c r="A775" s="351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</row>
    <row r="776" ht="11.25" customHeight="1">
      <c r="A776" s="351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</row>
    <row r="777" ht="11.25" customHeight="1">
      <c r="A777" s="351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</row>
    <row r="778" ht="11.25" customHeight="1">
      <c r="A778" s="351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</row>
    <row r="779" ht="11.25" customHeight="1">
      <c r="A779" s="351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</row>
    <row r="780" ht="11.25" customHeight="1">
      <c r="A780" s="351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</row>
    <row r="781" ht="11.25" customHeight="1">
      <c r="A781" s="351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</row>
    <row r="782" ht="11.25" customHeight="1">
      <c r="A782" s="351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</row>
    <row r="783" ht="11.25" customHeight="1">
      <c r="A783" s="351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</row>
    <row r="784" ht="11.25" customHeight="1">
      <c r="A784" s="351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</row>
    <row r="785" ht="11.25" customHeight="1">
      <c r="A785" s="351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</row>
    <row r="786" ht="11.25" customHeight="1">
      <c r="A786" s="351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</row>
    <row r="787" ht="11.25" customHeight="1">
      <c r="A787" s="351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</row>
    <row r="788" ht="11.25" customHeight="1">
      <c r="A788" s="351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</row>
    <row r="789" ht="11.25" customHeight="1">
      <c r="A789" s="351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</row>
    <row r="790" ht="11.25" customHeight="1">
      <c r="A790" s="351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</row>
    <row r="791" ht="11.25" customHeight="1">
      <c r="A791" s="351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</row>
    <row r="792" ht="11.25" customHeight="1">
      <c r="A792" s="351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</row>
    <row r="793" ht="11.25" customHeight="1">
      <c r="A793" s="351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</row>
    <row r="794" ht="11.25" customHeight="1">
      <c r="A794" s="351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</row>
    <row r="795" ht="11.25" customHeight="1">
      <c r="A795" s="351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</row>
    <row r="796" ht="11.25" customHeight="1">
      <c r="A796" s="351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</row>
    <row r="797" ht="11.25" customHeight="1">
      <c r="A797" s="351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</row>
    <row r="798" ht="11.25" customHeight="1">
      <c r="A798" s="351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</row>
    <row r="799" ht="11.25" customHeight="1">
      <c r="A799" s="351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</row>
    <row r="800" ht="11.25" customHeight="1">
      <c r="A800" s="351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</row>
    <row r="801" ht="11.25" customHeight="1">
      <c r="A801" s="351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</row>
    <row r="802" ht="11.25" customHeight="1">
      <c r="A802" s="351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</row>
    <row r="803" ht="11.25" customHeight="1">
      <c r="A803" s="351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</row>
    <row r="804" ht="11.25" customHeight="1">
      <c r="A804" s="351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</row>
    <row r="805" ht="11.25" customHeight="1">
      <c r="A805" s="351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</row>
    <row r="806" ht="11.25" customHeight="1">
      <c r="A806" s="351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</row>
    <row r="807" ht="11.25" customHeight="1">
      <c r="A807" s="351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</row>
    <row r="808" ht="11.25" customHeight="1">
      <c r="A808" s="351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</row>
    <row r="809" ht="11.25" customHeight="1">
      <c r="A809" s="351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</row>
    <row r="810" ht="11.25" customHeight="1">
      <c r="A810" s="351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</row>
    <row r="811" ht="11.25" customHeight="1">
      <c r="A811" s="351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</row>
    <row r="812" ht="11.25" customHeight="1">
      <c r="A812" s="351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</row>
    <row r="813" ht="11.25" customHeight="1">
      <c r="A813" s="351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</row>
    <row r="814" ht="11.25" customHeight="1">
      <c r="A814" s="351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</row>
    <row r="815" ht="11.25" customHeight="1">
      <c r="A815" s="351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</row>
    <row r="816" ht="11.25" customHeight="1">
      <c r="A816" s="351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</row>
    <row r="817" ht="11.25" customHeight="1">
      <c r="A817" s="351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</row>
    <row r="818" ht="11.25" customHeight="1">
      <c r="A818" s="351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</row>
    <row r="819" ht="11.25" customHeight="1">
      <c r="A819" s="351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</row>
    <row r="820" ht="11.25" customHeight="1">
      <c r="A820" s="351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</row>
    <row r="821" ht="11.25" customHeight="1">
      <c r="A821" s="351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</row>
    <row r="822" ht="11.25" customHeight="1">
      <c r="A822" s="351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</row>
    <row r="823" ht="11.25" customHeight="1">
      <c r="A823" s="351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</row>
    <row r="824" ht="11.25" customHeight="1">
      <c r="A824" s="351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</row>
    <row r="825" ht="11.25" customHeight="1">
      <c r="A825" s="351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</row>
    <row r="826" ht="11.25" customHeight="1">
      <c r="A826" s="351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</row>
    <row r="827" ht="11.25" customHeight="1">
      <c r="A827" s="351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</row>
    <row r="828" ht="11.25" customHeight="1">
      <c r="A828" s="351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</row>
    <row r="829" ht="11.25" customHeight="1">
      <c r="A829" s="351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</row>
    <row r="830" ht="11.25" customHeight="1">
      <c r="A830" s="351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</row>
    <row r="831" ht="11.25" customHeight="1">
      <c r="A831" s="351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</row>
    <row r="832" ht="11.25" customHeight="1">
      <c r="A832" s="351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</row>
    <row r="833" ht="11.25" customHeight="1">
      <c r="A833" s="351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</row>
    <row r="834" ht="11.25" customHeight="1">
      <c r="A834" s="351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</row>
    <row r="835" ht="11.25" customHeight="1">
      <c r="A835" s="351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</row>
    <row r="836" ht="11.25" customHeight="1">
      <c r="A836" s="351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</row>
    <row r="837" ht="11.25" customHeight="1">
      <c r="A837" s="351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</row>
    <row r="838" ht="11.25" customHeight="1">
      <c r="A838" s="351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</row>
    <row r="839" ht="11.25" customHeight="1">
      <c r="A839" s="351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</row>
    <row r="840" ht="11.25" customHeight="1">
      <c r="A840" s="351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</row>
    <row r="841" ht="11.25" customHeight="1">
      <c r="A841" s="351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</row>
    <row r="842" ht="11.25" customHeight="1">
      <c r="A842" s="351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</row>
    <row r="843" ht="11.25" customHeight="1">
      <c r="A843" s="351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</row>
    <row r="844" ht="11.25" customHeight="1">
      <c r="A844" s="351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</row>
    <row r="845" ht="11.25" customHeight="1">
      <c r="A845" s="351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</row>
    <row r="846" ht="11.25" customHeight="1">
      <c r="A846" s="351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</row>
    <row r="847" ht="11.25" customHeight="1">
      <c r="A847" s="351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</row>
    <row r="848" ht="11.25" customHeight="1">
      <c r="A848" s="351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</row>
    <row r="849" ht="11.25" customHeight="1">
      <c r="A849" s="351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</row>
    <row r="850" ht="11.25" customHeight="1">
      <c r="A850" s="351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</row>
    <row r="851" ht="11.25" customHeight="1">
      <c r="A851" s="351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</row>
    <row r="852" ht="11.25" customHeight="1">
      <c r="A852" s="351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</row>
    <row r="853" ht="11.25" customHeight="1">
      <c r="A853" s="351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</row>
    <row r="854" ht="11.25" customHeight="1">
      <c r="A854" s="351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</row>
    <row r="855" ht="11.25" customHeight="1">
      <c r="A855" s="351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</row>
    <row r="856" ht="11.25" customHeight="1">
      <c r="A856" s="351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</row>
    <row r="857" ht="11.25" customHeight="1">
      <c r="A857" s="351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</row>
    <row r="858" ht="11.25" customHeight="1">
      <c r="A858" s="351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</row>
    <row r="859" ht="11.25" customHeight="1">
      <c r="A859" s="351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</row>
    <row r="860" ht="11.25" customHeight="1">
      <c r="A860" s="351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</row>
    <row r="861" ht="11.25" customHeight="1">
      <c r="A861" s="351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</row>
    <row r="862" ht="11.25" customHeight="1">
      <c r="A862" s="351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</row>
    <row r="863" ht="11.25" customHeight="1">
      <c r="A863" s="351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</row>
    <row r="864" ht="11.25" customHeight="1">
      <c r="A864" s="351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</row>
    <row r="865" ht="11.25" customHeight="1">
      <c r="A865" s="351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</row>
    <row r="866" ht="11.25" customHeight="1">
      <c r="A866" s="351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</row>
    <row r="867" ht="11.25" customHeight="1">
      <c r="A867" s="351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</row>
    <row r="868" ht="11.25" customHeight="1">
      <c r="A868" s="351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</row>
    <row r="869" ht="11.25" customHeight="1">
      <c r="A869" s="351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</row>
    <row r="870" ht="11.25" customHeight="1">
      <c r="A870" s="351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</row>
    <row r="871" ht="11.25" customHeight="1">
      <c r="A871" s="351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</row>
    <row r="872" ht="11.25" customHeight="1">
      <c r="A872" s="351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</row>
    <row r="873" ht="11.25" customHeight="1">
      <c r="A873" s="351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</row>
    <row r="874" ht="11.25" customHeight="1">
      <c r="A874" s="351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</row>
    <row r="875" ht="11.25" customHeight="1">
      <c r="A875" s="351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</row>
    <row r="876" ht="11.25" customHeight="1">
      <c r="A876" s="351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</row>
    <row r="877" ht="11.25" customHeight="1">
      <c r="A877" s="351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</row>
    <row r="878" ht="11.25" customHeight="1">
      <c r="A878" s="351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</row>
    <row r="879" ht="11.25" customHeight="1">
      <c r="A879" s="351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</row>
    <row r="880" ht="11.25" customHeight="1">
      <c r="A880" s="351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</row>
    <row r="881" ht="11.25" customHeight="1">
      <c r="A881" s="351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</row>
    <row r="882" ht="11.25" customHeight="1">
      <c r="A882" s="351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</row>
    <row r="883" ht="11.25" customHeight="1">
      <c r="A883" s="351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</row>
    <row r="884" ht="11.25" customHeight="1">
      <c r="A884" s="351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</row>
    <row r="885" ht="11.25" customHeight="1">
      <c r="A885" s="351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</row>
    <row r="886" ht="11.25" customHeight="1">
      <c r="A886" s="351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</row>
    <row r="887" ht="11.25" customHeight="1">
      <c r="A887" s="351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</row>
    <row r="888" ht="11.25" customHeight="1">
      <c r="A888" s="351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</row>
    <row r="889" ht="11.25" customHeight="1">
      <c r="A889" s="351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</row>
    <row r="890" ht="11.25" customHeight="1">
      <c r="A890" s="351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</row>
    <row r="891" ht="11.25" customHeight="1">
      <c r="A891" s="351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</row>
    <row r="892" ht="11.25" customHeight="1">
      <c r="A892" s="351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</row>
    <row r="893" ht="11.25" customHeight="1">
      <c r="A893" s="351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</row>
    <row r="894" ht="11.25" customHeight="1">
      <c r="A894" s="351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</row>
    <row r="895" ht="11.25" customHeight="1">
      <c r="A895" s="351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</row>
    <row r="896" ht="11.25" customHeight="1">
      <c r="A896" s="351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</row>
    <row r="897" ht="11.25" customHeight="1">
      <c r="A897" s="351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</row>
    <row r="898" ht="11.25" customHeight="1">
      <c r="A898" s="351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</row>
    <row r="899" ht="11.25" customHeight="1">
      <c r="A899" s="351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</row>
    <row r="900" ht="11.25" customHeight="1">
      <c r="A900" s="351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</row>
    <row r="901" ht="11.25" customHeight="1">
      <c r="A901" s="351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</row>
    <row r="902" ht="11.25" customHeight="1">
      <c r="A902" s="351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</row>
    <row r="903" ht="11.25" customHeight="1">
      <c r="A903" s="351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</row>
    <row r="904" ht="11.25" customHeight="1">
      <c r="A904" s="351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</row>
    <row r="905" ht="11.25" customHeight="1">
      <c r="A905" s="351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</row>
    <row r="906" ht="11.25" customHeight="1">
      <c r="A906" s="351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</row>
    <row r="907" ht="11.25" customHeight="1">
      <c r="A907" s="351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</row>
    <row r="908" ht="11.25" customHeight="1">
      <c r="A908" s="351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</row>
    <row r="909" ht="11.25" customHeight="1">
      <c r="A909" s="351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</row>
    <row r="910" ht="11.25" customHeight="1">
      <c r="A910" s="351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</row>
    <row r="911" ht="11.25" customHeight="1">
      <c r="A911" s="351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</row>
    <row r="912" ht="11.25" customHeight="1">
      <c r="A912" s="351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</row>
    <row r="913" ht="11.25" customHeight="1">
      <c r="A913" s="351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</row>
    <row r="914" ht="11.25" customHeight="1">
      <c r="A914" s="351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</row>
    <row r="915" ht="11.25" customHeight="1">
      <c r="A915" s="351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</row>
    <row r="916" ht="11.25" customHeight="1">
      <c r="A916" s="351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</row>
    <row r="917" ht="11.25" customHeight="1">
      <c r="A917" s="351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</row>
    <row r="918" ht="11.25" customHeight="1">
      <c r="A918" s="351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</row>
    <row r="919" ht="11.25" customHeight="1">
      <c r="A919" s="351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</row>
    <row r="920" ht="11.25" customHeight="1">
      <c r="A920" s="351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</row>
    <row r="921" ht="11.25" customHeight="1">
      <c r="A921" s="351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</row>
    <row r="922" ht="11.25" customHeight="1">
      <c r="A922" s="351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</row>
    <row r="923" ht="11.25" customHeight="1">
      <c r="A923" s="351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</row>
    <row r="924" ht="11.25" customHeight="1">
      <c r="A924" s="351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</row>
    <row r="925" ht="11.25" customHeight="1">
      <c r="A925" s="351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</row>
    <row r="926" ht="11.25" customHeight="1">
      <c r="A926" s="351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</row>
    <row r="927" ht="11.25" customHeight="1">
      <c r="A927" s="351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</row>
    <row r="928" ht="11.25" customHeight="1">
      <c r="A928" s="351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</row>
    <row r="929" ht="11.25" customHeight="1">
      <c r="A929" s="351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</row>
    <row r="930" ht="11.25" customHeight="1">
      <c r="A930" s="351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</row>
    <row r="931" ht="11.25" customHeight="1">
      <c r="A931" s="351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</row>
    <row r="932" ht="11.25" customHeight="1">
      <c r="A932" s="351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</row>
    <row r="933" ht="11.25" customHeight="1">
      <c r="A933" s="351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</row>
    <row r="934" ht="11.25" customHeight="1">
      <c r="A934" s="351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</row>
    <row r="935" ht="11.25" customHeight="1">
      <c r="A935" s="351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</row>
    <row r="936" ht="11.25" customHeight="1">
      <c r="A936" s="351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</row>
    <row r="937" ht="11.25" customHeight="1">
      <c r="A937" s="351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</row>
    <row r="938" ht="11.25" customHeight="1">
      <c r="A938" s="351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</row>
    <row r="939" ht="11.25" customHeight="1">
      <c r="A939" s="351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</row>
    <row r="940" ht="11.25" customHeight="1">
      <c r="A940" s="351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</row>
    <row r="941" ht="11.25" customHeight="1">
      <c r="A941" s="351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</row>
    <row r="942" ht="11.25" customHeight="1">
      <c r="A942" s="351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</row>
    <row r="943" ht="11.25" customHeight="1">
      <c r="A943" s="351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</row>
    <row r="944" ht="11.25" customHeight="1">
      <c r="A944" s="351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</row>
    <row r="945" ht="11.25" customHeight="1">
      <c r="A945" s="351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</row>
    <row r="946" ht="11.25" customHeight="1">
      <c r="A946" s="351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</row>
    <row r="947" ht="11.25" customHeight="1">
      <c r="A947" s="351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</row>
    <row r="948" ht="11.25" customHeight="1">
      <c r="A948" s="351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</row>
    <row r="949" ht="11.25" customHeight="1">
      <c r="A949" s="351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</row>
    <row r="950" ht="11.25" customHeight="1">
      <c r="A950" s="351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</row>
    <row r="951" ht="11.25" customHeight="1">
      <c r="A951" s="351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</row>
    <row r="952" ht="11.25" customHeight="1">
      <c r="A952" s="351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</row>
    <row r="953" ht="11.25" customHeight="1">
      <c r="A953" s="351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</row>
    <row r="954" ht="11.25" customHeight="1">
      <c r="A954" s="351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</row>
    <row r="955" ht="11.25" customHeight="1">
      <c r="A955" s="351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</row>
    <row r="956" ht="11.25" customHeight="1">
      <c r="A956" s="351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</row>
    <row r="957" ht="11.25" customHeight="1">
      <c r="A957" s="351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</row>
    <row r="958" ht="11.25" customHeight="1">
      <c r="A958" s="351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</row>
    <row r="959" ht="11.25" customHeight="1">
      <c r="A959" s="351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</row>
    <row r="960" ht="11.25" customHeight="1">
      <c r="A960" s="351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</row>
    <row r="961" ht="11.25" customHeight="1">
      <c r="A961" s="351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</row>
    <row r="962" ht="11.25" customHeight="1">
      <c r="A962" s="351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</row>
    <row r="963" ht="11.25" customHeight="1">
      <c r="A963" s="351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</row>
    <row r="964" ht="11.25" customHeight="1">
      <c r="A964" s="351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</row>
    <row r="965" ht="11.25" customHeight="1">
      <c r="A965" s="351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</row>
    <row r="966" ht="11.25" customHeight="1">
      <c r="A966" s="351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</row>
    <row r="967" ht="11.25" customHeight="1">
      <c r="A967" s="351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</row>
    <row r="968" ht="11.25" customHeight="1">
      <c r="A968" s="351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</row>
    <row r="969" ht="11.25" customHeight="1">
      <c r="A969" s="351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</row>
    <row r="970" ht="11.25" customHeight="1">
      <c r="A970" s="351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</row>
    <row r="971" ht="11.25" customHeight="1">
      <c r="A971" s="351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</row>
    <row r="972" ht="11.25" customHeight="1">
      <c r="A972" s="351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</row>
    <row r="973" ht="11.25" customHeight="1">
      <c r="A973" s="351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</row>
    <row r="974" ht="11.25" customHeight="1">
      <c r="A974" s="351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</row>
    <row r="975" ht="11.25" customHeight="1">
      <c r="A975" s="351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</row>
    <row r="976" ht="11.25" customHeight="1">
      <c r="A976" s="351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</row>
    <row r="977" ht="11.25" customHeight="1">
      <c r="A977" s="351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</row>
    <row r="978" ht="11.25" customHeight="1">
      <c r="A978" s="351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</row>
    <row r="979" ht="11.25" customHeight="1">
      <c r="A979" s="351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</row>
    <row r="980" ht="11.25" customHeight="1">
      <c r="A980" s="351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</row>
    <row r="981" ht="11.25" customHeight="1">
      <c r="A981" s="351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</row>
    <row r="982" ht="11.25" customHeight="1">
      <c r="A982" s="351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</row>
    <row r="983" ht="11.25" customHeight="1">
      <c r="A983" s="351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</row>
    <row r="984" ht="11.25" customHeight="1">
      <c r="A984" s="351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</row>
    <row r="985" ht="11.25" customHeight="1">
      <c r="A985" s="351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</row>
    <row r="986" ht="11.25" customHeight="1">
      <c r="A986" s="351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</row>
    <row r="987" ht="11.25" customHeight="1">
      <c r="A987" s="351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</row>
    <row r="988" ht="11.25" customHeight="1">
      <c r="A988" s="351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</row>
    <row r="989" ht="11.25" customHeight="1">
      <c r="A989" s="351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</row>
    <row r="990" ht="11.25" customHeight="1">
      <c r="A990" s="351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</row>
    <row r="991" ht="11.25" customHeight="1">
      <c r="A991" s="351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</row>
    <row r="992" ht="11.25" customHeight="1">
      <c r="A992" s="351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</row>
    <row r="993" ht="11.25" customHeight="1">
      <c r="A993" s="351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</row>
    <row r="994" ht="11.25" customHeight="1">
      <c r="A994" s="351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</row>
    <row r="995" ht="11.25" customHeight="1">
      <c r="A995" s="351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</row>
    <row r="996" ht="11.25" customHeight="1">
      <c r="A996" s="351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</row>
    <row r="997" ht="11.25" customHeight="1">
      <c r="A997" s="351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</row>
    <row r="998" ht="11.25" customHeight="1">
      <c r="A998" s="351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</row>
    <row r="999" ht="11.25" customHeight="1">
      <c r="A999" s="351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</row>
    <row r="1000" ht="11.25" customHeight="1">
      <c r="A1000" s="351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</row>
  </sheetData>
  <mergeCells count="2">
    <mergeCell ref="B1:F1"/>
    <mergeCell ref="M8:S8"/>
  </mergeCells>
  <printOptions horizontalCentered="1"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57"/>
    <col customWidth="1" min="2" max="2" width="9.57"/>
    <col customWidth="1" min="3" max="3" width="30.57"/>
    <col customWidth="1" min="4" max="5" width="10.57"/>
    <col customWidth="1" min="6" max="6" width="4.57"/>
    <col customWidth="1" min="7" max="7" width="9.57"/>
    <col customWidth="1" min="8" max="8" width="30.57"/>
    <col customWidth="1" min="9" max="10" width="10.57"/>
    <col customWidth="1" min="11" max="11" width="4.57"/>
    <col customWidth="1" min="12" max="12" width="9.57"/>
    <col customWidth="1" min="13" max="13" width="30.57"/>
    <col customWidth="1" min="14" max="15" width="10.57"/>
    <col customWidth="1" min="16" max="16" width="4.57"/>
    <col customWidth="1" min="17" max="26" width="8.86"/>
  </cols>
  <sheetData>
    <row r="1" ht="40.5" customHeight="1">
      <c r="A1" s="670"/>
      <c r="B1" s="400" t="s">
        <v>329</v>
      </c>
      <c r="C1" s="144"/>
      <c r="D1" s="6"/>
      <c r="E1" s="671"/>
      <c r="F1" s="672"/>
      <c r="G1" s="673"/>
      <c r="H1" s="673"/>
      <c r="I1" s="674"/>
      <c r="J1" s="675"/>
      <c r="K1" s="676"/>
      <c r="L1" s="1"/>
      <c r="M1" s="1"/>
      <c r="N1" s="1"/>
      <c r="O1" s="1"/>
      <c r="P1" s="1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10"/>
      <c r="B2" s="677"/>
      <c r="C2" s="294"/>
      <c r="D2" s="678"/>
      <c r="E2" s="679"/>
      <c r="F2" s="229"/>
      <c r="G2" s="294"/>
      <c r="H2" s="294"/>
      <c r="I2" s="679"/>
      <c r="J2" s="680"/>
      <c r="K2" s="67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0"/>
      <c r="B3" s="681" t="s">
        <v>330</v>
      </c>
      <c r="C3" s="682">
        <f>E5+J5+O5</f>
        <v>0</v>
      </c>
      <c r="D3" s="683"/>
      <c r="E3" s="684"/>
      <c r="F3" s="685"/>
      <c r="G3" s="686"/>
      <c r="H3" s="687"/>
      <c r="I3" s="683"/>
      <c r="J3" s="684"/>
      <c r="K3" s="688"/>
      <c r="L3" s="689"/>
      <c r="M3" s="687"/>
      <c r="N3" s="690"/>
      <c r="O3" s="25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0"/>
      <c r="B4" s="689"/>
      <c r="C4" s="687"/>
      <c r="D4" s="683"/>
      <c r="E4" s="684"/>
      <c r="F4" s="685"/>
      <c r="G4" s="686"/>
      <c r="H4" s="687"/>
      <c r="I4" s="683"/>
      <c r="J4" s="684"/>
      <c r="K4" s="688"/>
      <c r="L4" s="689"/>
      <c r="M4" s="687"/>
      <c r="N4" s="690"/>
      <c r="O4" s="251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0"/>
      <c r="B5" s="584" t="s">
        <v>331</v>
      </c>
      <c r="C5" s="221"/>
      <c r="D5" s="690" t="s">
        <v>332</v>
      </c>
      <c r="E5" s="251" t="str">
        <f>IF(D7="","0",VLOOKUP(TODAY(),$B$7:$E$202,4,TRUE))</f>
        <v>0</v>
      </c>
      <c r="F5" s="229"/>
      <c r="G5" s="691" t="s">
        <v>333</v>
      </c>
      <c r="H5" s="221"/>
      <c r="I5" s="690" t="s">
        <v>332</v>
      </c>
      <c r="J5" s="251" t="str">
        <f>IF(I7="","0",VLOOKUP(TODAY(),$G$7:$J$202,4,TRUE))</f>
        <v>0</v>
      </c>
      <c r="K5" s="679"/>
      <c r="L5" s="584" t="s">
        <v>334</v>
      </c>
      <c r="M5" s="221"/>
      <c r="N5" s="690" t="s">
        <v>332</v>
      </c>
      <c r="O5" s="251" t="str">
        <f>IF(N7="","0",VLOOKUP(TODAY(),$L$7:$O$202,4,TRUE))</f>
        <v>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0.0" customHeight="1">
      <c r="A6" s="10"/>
      <c r="B6" s="402" t="s">
        <v>180</v>
      </c>
      <c r="C6" s="403" t="s">
        <v>183</v>
      </c>
      <c r="D6" s="403" t="s">
        <v>184</v>
      </c>
      <c r="E6" s="404" t="s">
        <v>20</v>
      </c>
      <c r="F6" s="219"/>
      <c r="G6" s="402" t="s">
        <v>180</v>
      </c>
      <c r="H6" s="403" t="s">
        <v>183</v>
      </c>
      <c r="I6" s="403" t="s">
        <v>184</v>
      </c>
      <c r="J6" s="404" t="s">
        <v>20</v>
      </c>
      <c r="K6" s="251"/>
      <c r="L6" s="402" t="s">
        <v>180</v>
      </c>
      <c r="M6" s="403" t="s">
        <v>183</v>
      </c>
      <c r="N6" s="403" t="s">
        <v>184</v>
      </c>
      <c r="O6" s="404" t="s">
        <v>20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0"/>
      <c r="B7" s="302"/>
      <c r="C7" s="692"/>
      <c r="D7" s="693"/>
      <c r="E7" s="694" t="str">
        <f>D7</f>
        <v/>
      </c>
      <c r="F7" s="221"/>
      <c r="G7" s="213"/>
      <c r="H7" s="692"/>
      <c r="I7" s="695"/>
      <c r="J7" s="653" t="str">
        <f>I7</f>
        <v/>
      </c>
      <c r="K7" s="251"/>
      <c r="L7" s="192"/>
      <c r="M7" s="696"/>
      <c r="N7" s="693"/>
      <c r="O7" s="694" t="str">
        <f>N7</f>
        <v/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10"/>
      <c r="B8" s="213"/>
      <c r="C8" s="692"/>
      <c r="D8" s="695"/>
      <c r="E8" s="653" t="str">
        <f t="shared" ref="E8:E46" si="1">IF(D8="","",E7+D8)</f>
        <v/>
      </c>
      <c r="F8" s="221"/>
      <c r="G8" s="213"/>
      <c r="H8" s="692"/>
      <c r="I8" s="695"/>
      <c r="J8" s="653" t="str">
        <f t="shared" ref="J8:J46" si="2">IF(I8="","",J7+I8)</f>
        <v/>
      </c>
      <c r="K8" s="251"/>
      <c r="L8" s="302"/>
      <c r="M8" s="692"/>
      <c r="N8" s="693"/>
      <c r="O8" s="653" t="str">
        <f t="shared" ref="O8:O46" si="3">IF(N8="","",O7+N8)</f>
        <v/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10"/>
      <c r="B9" s="213"/>
      <c r="C9" s="692"/>
      <c r="D9" s="695"/>
      <c r="E9" s="653" t="str">
        <f t="shared" si="1"/>
        <v/>
      </c>
      <c r="F9" s="221"/>
      <c r="G9" s="213"/>
      <c r="H9" s="692"/>
      <c r="I9" s="695"/>
      <c r="J9" s="653" t="str">
        <f t="shared" si="2"/>
        <v/>
      </c>
      <c r="K9" s="251"/>
      <c r="L9" s="213"/>
      <c r="M9" s="692"/>
      <c r="N9" s="695"/>
      <c r="O9" s="653" t="str">
        <f t="shared" si="3"/>
        <v/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10"/>
      <c r="B10" s="213"/>
      <c r="C10" s="692"/>
      <c r="D10" s="695"/>
      <c r="E10" s="653" t="str">
        <f t="shared" si="1"/>
        <v/>
      </c>
      <c r="F10" s="221"/>
      <c r="G10" s="213"/>
      <c r="H10" s="692"/>
      <c r="I10" s="695"/>
      <c r="J10" s="653" t="str">
        <f t="shared" si="2"/>
        <v/>
      </c>
      <c r="K10" s="251"/>
      <c r="L10" s="213"/>
      <c r="M10" s="692"/>
      <c r="N10" s="695"/>
      <c r="O10" s="653" t="str">
        <f t="shared" si="3"/>
        <v/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10"/>
      <c r="B11" s="213"/>
      <c r="C11" s="692"/>
      <c r="D11" s="695"/>
      <c r="E11" s="653" t="str">
        <f t="shared" si="1"/>
        <v/>
      </c>
      <c r="F11" s="221"/>
      <c r="G11" s="213"/>
      <c r="H11" s="692"/>
      <c r="I11" s="695"/>
      <c r="J11" s="653" t="str">
        <f t="shared" si="2"/>
        <v/>
      </c>
      <c r="K11" s="251"/>
      <c r="L11" s="213"/>
      <c r="M11" s="692"/>
      <c r="N11" s="695"/>
      <c r="O11" s="653" t="str">
        <f t="shared" si="3"/>
        <v/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10"/>
      <c r="B12" s="213"/>
      <c r="C12" s="692"/>
      <c r="D12" s="695"/>
      <c r="E12" s="653" t="str">
        <f t="shared" si="1"/>
        <v/>
      </c>
      <c r="F12" s="221"/>
      <c r="G12" s="213"/>
      <c r="H12" s="692"/>
      <c r="I12" s="695"/>
      <c r="J12" s="653" t="str">
        <f t="shared" si="2"/>
        <v/>
      </c>
      <c r="K12" s="251"/>
      <c r="L12" s="213"/>
      <c r="M12" s="692"/>
      <c r="N12" s="695"/>
      <c r="O12" s="653" t="str">
        <f t="shared" si="3"/>
        <v/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10"/>
      <c r="B13" s="213"/>
      <c r="C13" s="692"/>
      <c r="D13" s="695"/>
      <c r="E13" s="653" t="str">
        <f t="shared" si="1"/>
        <v/>
      </c>
      <c r="F13" s="221"/>
      <c r="G13" s="213"/>
      <c r="H13" s="692"/>
      <c r="I13" s="695"/>
      <c r="J13" s="653" t="str">
        <f t="shared" si="2"/>
        <v/>
      </c>
      <c r="K13" s="251"/>
      <c r="L13" s="213"/>
      <c r="M13" s="692"/>
      <c r="N13" s="695"/>
      <c r="O13" s="653" t="str">
        <f t="shared" si="3"/>
        <v/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10"/>
      <c r="B14" s="213"/>
      <c r="C14" s="692"/>
      <c r="D14" s="695"/>
      <c r="E14" s="653" t="str">
        <f t="shared" si="1"/>
        <v/>
      </c>
      <c r="F14" s="221"/>
      <c r="G14" s="213"/>
      <c r="H14" s="692"/>
      <c r="I14" s="695"/>
      <c r="J14" s="653" t="str">
        <f t="shared" si="2"/>
        <v/>
      </c>
      <c r="K14" s="251"/>
      <c r="L14" s="213"/>
      <c r="M14" s="692"/>
      <c r="N14" s="695"/>
      <c r="O14" s="653" t="str">
        <f t="shared" si="3"/>
        <v/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10"/>
      <c r="B15" s="213"/>
      <c r="C15" s="692"/>
      <c r="D15" s="695"/>
      <c r="E15" s="653" t="str">
        <f t="shared" si="1"/>
        <v/>
      </c>
      <c r="F15" s="221"/>
      <c r="G15" s="213"/>
      <c r="H15" s="692"/>
      <c r="I15" s="695"/>
      <c r="J15" s="653" t="str">
        <f t="shared" si="2"/>
        <v/>
      </c>
      <c r="K15" s="251"/>
      <c r="L15" s="213"/>
      <c r="M15" s="692"/>
      <c r="N15" s="695"/>
      <c r="O15" s="653" t="str">
        <f t="shared" si="3"/>
        <v/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10"/>
      <c r="B16" s="213"/>
      <c r="C16" s="692"/>
      <c r="D16" s="695"/>
      <c r="E16" s="653" t="str">
        <f t="shared" si="1"/>
        <v/>
      </c>
      <c r="F16" s="221"/>
      <c r="G16" s="213"/>
      <c r="H16" s="692"/>
      <c r="I16" s="695"/>
      <c r="J16" s="653" t="str">
        <f t="shared" si="2"/>
        <v/>
      </c>
      <c r="K16" s="251"/>
      <c r="L16" s="213"/>
      <c r="M16" s="692"/>
      <c r="N16" s="695"/>
      <c r="O16" s="653" t="str">
        <f t="shared" si="3"/>
        <v/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10"/>
      <c r="B17" s="213"/>
      <c r="C17" s="692"/>
      <c r="D17" s="695"/>
      <c r="E17" s="653" t="str">
        <f t="shared" si="1"/>
        <v/>
      </c>
      <c r="F17" s="221"/>
      <c r="G17" s="213"/>
      <c r="H17" s="692"/>
      <c r="I17" s="695"/>
      <c r="J17" s="653" t="str">
        <f t="shared" si="2"/>
        <v/>
      </c>
      <c r="K17" s="214"/>
      <c r="L17" s="213"/>
      <c r="M17" s="692"/>
      <c r="N17" s="695"/>
      <c r="O17" s="653" t="str">
        <f t="shared" si="3"/>
        <v/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10"/>
      <c r="B18" s="213"/>
      <c r="C18" s="692"/>
      <c r="D18" s="695"/>
      <c r="E18" s="653" t="str">
        <f t="shared" si="1"/>
        <v/>
      </c>
      <c r="F18" s="221"/>
      <c r="G18" s="213"/>
      <c r="H18" s="692"/>
      <c r="I18" s="695"/>
      <c r="J18" s="653" t="str">
        <f t="shared" si="2"/>
        <v/>
      </c>
      <c r="K18" s="214"/>
      <c r="L18" s="213"/>
      <c r="M18" s="692"/>
      <c r="N18" s="695"/>
      <c r="O18" s="653" t="str">
        <f t="shared" si="3"/>
        <v/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10"/>
      <c r="B19" s="213"/>
      <c r="C19" s="692"/>
      <c r="D19" s="695"/>
      <c r="E19" s="653" t="str">
        <f t="shared" si="1"/>
        <v/>
      </c>
      <c r="F19" s="221"/>
      <c r="G19" s="213"/>
      <c r="H19" s="692"/>
      <c r="I19" s="695"/>
      <c r="J19" s="653" t="str">
        <f t="shared" si="2"/>
        <v/>
      </c>
      <c r="K19" s="214"/>
      <c r="L19" s="213"/>
      <c r="M19" s="692"/>
      <c r="N19" s="695"/>
      <c r="O19" s="653" t="str">
        <f t="shared" si="3"/>
        <v/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10"/>
      <c r="B20" s="213"/>
      <c r="C20" s="692"/>
      <c r="D20" s="695"/>
      <c r="E20" s="653" t="str">
        <f t="shared" si="1"/>
        <v/>
      </c>
      <c r="F20" s="221"/>
      <c r="G20" s="213"/>
      <c r="H20" s="692"/>
      <c r="I20" s="695"/>
      <c r="J20" s="653" t="str">
        <f t="shared" si="2"/>
        <v/>
      </c>
      <c r="K20" s="214"/>
      <c r="L20" s="213"/>
      <c r="M20" s="692"/>
      <c r="N20" s="695"/>
      <c r="O20" s="653" t="str">
        <f t="shared" si="3"/>
        <v/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10"/>
      <c r="B21" s="213"/>
      <c r="C21" s="692"/>
      <c r="D21" s="695"/>
      <c r="E21" s="653" t="str">
        <f t="shared" si="1"/>
        <v/>
      </c>
      <c r="F21" s="221"/>
      <c r="G21" s="213"/>
      <c r="H21" s="692"/>
      <c r="I21" s="695"/>
      <c r="J21" s="653" t="str">
        <f t="shared" si="2"/>
        <v/>
      </c>
      <c r="K21" s="214"/>
      <c r="L21" s="213"/>
      <c r="M21" s="692"/>
      <c r="N21" s="695"/>
      <c r="O21" s="653" t="str">
        <f t="shared" si="3"/>
        <v/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10"/>
      <c r="B22" s="213"/>
      <c r="C22" s="692"/>
      <c r="D22" s="695"/>
      <c r="E22" s="653" t="str">
        <f t="shared" si="1"/>
        <v/>
      </c>
      <c r="F22" s="221"/>
      <c r="G22" s="213"/>
      <c r="H22" s="692"/>
      <c r="I22" s="695"/>
      <c r="J22" s="653" t="str">
        <f t="shared" si="2"/>
        <v/>
      </c>
      <c r="K22" s="214"/>
      <c r="L22" s="213"/>
      <c r="M22" s="692"/>
      <c r="N22" s="695"/>
      <c r="O22" s="653" t="str">
        <f t="shared" si="3"/>
        <v/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10"/>
      <c r="B23" s="213"/>
      <c r="C23" s="692"/>
      <c r="D23" s="695"/>
      <c r="E23" s="653" t="str">
        <f t="shared" si="1"/>
        <v/>
      </c>
      <c r="F23" s="221"/>
      <c r="G23" s="213"/>
      <c r="H23" s="692"/>
      <c r="I23" s="695"/>
      <c r="J23" s="653" t="str">
        <f t="shared" si="2"/>
        <v/>
      </c>
      <c r="K23" s="214"/>
      <c r="L23" s="213"/>
      <c r="M23" s="692"/>
      <c r="N23" s="695"/>
      <c r="O23" s="653" t="str">
        <f t="shared" si="3"/>
        <v/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10"/>
      <c r="B24" s="213"/>
      <c r="C24" s="692"/>
      <c r="D24" s="695"/>
      <c r="E24" s="653" t="str">
        <f t="shared" si="1"/>
        <v/>
      </c>
      <c r="F24" s="221"/>
      <c r="G24" s="213"/>
      <c r="H24" s="692"/>
      <c r="I24" s="695"/>
      <c r="J24" s="653" t="str">
        <f t="shared" si="2"/>
        <v/>
      </c>
      <c r="K24" s="214"/>
      <c r="L24" s="213"/>
      <c r="M24" s="692"/>
      <c r="N24" s="695"/>
      <c r="O24" s="653" t="str">
        <f t="shared" si="3"/>
        <v/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10"/>
      <c r="B25" s="213"/>
      <c r="C25" s="692"/>
      <c r="D25" s="695"/>
      <c r="E25" s="653" t="str">
        <f t="shared" si="1"/>
        <v/>
      </c>
      <c r="F25" s="221"/>
      <c r="G25" s="213"/>
      <c r="H25" s="692"/>
      <c r="I25" s="695"/>
      <c r="J25" s="653" t="str">
        <f t="shared" si="2"/>
        <v/>
      </c>
      <c r="K25" s="214"/>
      <c r="L25" s="213"/>
      <c r="M25" s="692"/>
      <c r="N25" s="695"/>
      <c r="O25" s="653" t="str">
        <f t="shared" si="3"/>
        <v/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10"/>
      <c r="B26" s="213"/>
      <c r="C26" s="692"/>
      <c r="D26" s="695"/>
      <c r="E26" s="653" t="str">
        <f t="shared" si="1"/>
        <v/>
      </c>
      <c r="F26" s="221"/>
      <c r="G26" s="213"/>
      <c r="H26" s="692"/>
      <c r="I26" s="695"/>
      <c r="J26" s="653" t="str">
        <f t="shared" si="2"/>
        <v/>
      </c>
      <c r="K26" s="214"/>
      <c r="L26" s="213"/>
      <c r="M26" s="692"/>
      <c r="N26" s="695"/>
      <c r="O26" s="653" t="str">
        <f t="shared" si="3"/>
        <v/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0"/>
      <c r="B27" s="213"/>
      <c r="C27" s="692"/>
      <c r="D27" s="695"/>
      <c r="E27" s="653" t="str">
        <f t="shared" si="1"/>
        <v/>
      </c>
      <c r="F27" s="221"/>
      <c r="G27" s="213"/>
      <c r="H27" s="692"/>
      <c r="I27" s="695"/>
      <c r="J27" s="653" t="str">
        <f t="shared" si="2"/>
        <v/>
      </c>
      <c r="K27" s="214"/>
      <c r="L27" s="213"/>
      <c r="M27" s="692"/>
      <c r="N27" s="695"/>
      <c r="O27" s="653" t="str">
        <f t="shared" si="3"/>
        <v/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0" customHeight="1">
      <c r="A28" s="10"/>
      <c r="B28" s="213"/>
      <c r="C28" s="692"/>
      <c r="D28" s="695"/>
      <c r="E28" s="653" t="str">
        <f t="shared" si="1"/>
        <v/>
      </c>
      <c r="F28" s="221"/>
      <c r="G28" s="213"/>
      <c r="H28" s="692"/>
      <c r="I28" s="695"/>
      <c r="J28" s="653" t="str">
        <f t="shared" si="2"/>
        <v/>
      </c>
      <c r="K28" s="214"/>
      <c r="L28" s="213"/>
      <c r="M28" s="692"/>
      <c r="N28" s="695"/>
      <c r="O28" s="653" t="str">
        <f t="shared" si="3"/>
        <v/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0" customHeight="1">
      <c r="A29" s="10"/>
      <c r="B29" s="213"/>
      <c r="C29" s="692"/>
      <c r="D29" s="695"/>
      <c r="E29" s="653" t="str">
        <f t="shared" si="1"/>
        <v/>
      </c>
      <c r="F29" s="221"/>
      <c r="G29" s="213"/>
      <c r="H29" s="692"/>
      <c r="I29" s="695"/>
      <c r="J29" s="653" t="str">
        <f t="shared" si="2"/>
        <v/>
      </c>
      <c r="K29" s="214"/>
      <c r="L29" s="213"/>
      <c r="M29" s="692"/>
      <c r="N29" s="695"/>
      <c r="O29" s="653" t="str">
        <f t="shared" si="3"/>
        <v/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0" customHeight="1">
      <c r="A30" s="10"/>
      <c r="B30" s="213"/>
      <c r="C30" s="692"/>
      <c r="D30" s="695"/>
      <c r="E30" s="653" t="str">
        <f t="shared" si="1"/>
        <v/>
      </c>
      <c r="F30" s="221"/>
      <c r="G30" s="213"/>
      <c r="H30" s="692"/>
      <c r="I30" s="695"/>
      <c r="J30" s="653" t="str">
        <f t="shared" si="2"/>
        <v/>
      </c>
      <c r="K30" s="214"/>
      <c r="L30" s="213"/>
      <c r="M30" s="692"/>
      <c r="N30" s="695"/>
      <c r="O30" s="653" t="str">
        <f t="shared" si="3"/>
        <v/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10"/>
      <c r="B31" s="213"/>
      <c r="C31" s="692"/>
      <c r="D31" s="695"/>
      <c r="E31" s="653" t="str">
        <f t="shared" si="1"/>
        <v/>
      </c>
      <c r="F31" s="221"/>
      <c r="G31" s="213"/>
      <c r="H31" s="692"/>
      <c r="I31" s="695"/>
      <c r="J31" s="653" t="str">
        <f t="shared" si="2"/>
        <v/>
      </c>
      <c r="K31" s="214"/>
      <c r="L31" s="213"/>
      <c r="M31" s="692"/>
      <c r="N31" s="695"/>
      <c r="O31" s="653" t="str">
        <f t="shared" si="3"/>
        <v/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10"/>
      <c r="B32" s="213"/>
      <c r="C32" s="692"/>
      <c r="D32" s="695"/>
      <c r="E32" s="653" t="str">
        <f t="shared" si="1"/>
        <v/>
      </c>
      <c r="F32" s="221"/>
      <c r="G32" s="213"/>
      <c r="H32" s="692"/>
      <c r="I32" s="695"/>
      <c r="J32" s="653" t="str">
        <f t="shared" si="2"/>
        <v/>
      </c>
      <c r="K32" s="214"/>
      <c r="L32" s="213"/>
      <c r="M32" s="692"/>
      <c r="N32" s="695"/>
      <c r="O32" s="653" t="str">
        <f t="shared" si="3"/>
        <v/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0" customHeight="1">
      <c r="A33" s="10"/>
      <c r="B33" s="213"/>
      <c r="C33" s="692"/>
      <c r="D33" s="695"/>
      <c r="E33" s="653" t="str">
        <f t="shared" si="1"/>
        <v/>
      </c>
      <c r="F33" s="221"/>
      <c r="G33" s="213"/>
      <c r="H33" s="692"/>
      <c r="I33" s="695"/>
      <c r="J33" s="653" t="str">
        <f t="shared" si="2"/>
        <v/>
      </c>
      <c r="K33" s="214"/>
      <c r="L33" s="213"/>
      <c r="M33" s="692"/>
      <c r="N33" s="695"/>
      <c r="O33" s="653" t="str">
        <f t="shared" si="3"/>
        <v/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0" customHeight="1">
      <c r="A34" s="10"/>
      <c r="B34" s="213"/>
      <c r="C34" s="692"/>
      <c r="D34" s="695"/>
      <c r="E34" s="653" t="str">
        <f t="shared" si="1"/>
        <v/>
      </c>
      <c r="F34" s="221"/>
      <c r="G34" s="213"/>
      <c r="H34" s="692"/>
      <c r="I34" s="695"/>
      <c r="J34" s="653" t="str">
        <f t="shared" si="2"/>
        <v/>
      </c>
      <c r="K34" s="214"/>
      <c r="L34" s="213"/>
      <c r="M34" s="692"/>
      <c r="N34" s="695"/>
      <c r="O34" s="653" t="str">
        <f t="shared" si="3"/>
        <v/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10"/>
      <c r="B35" s="213"/>
      <c r="C35" s="692"/>
      <c r="D35" s="695"/>
      <c r="E35" s="653" t="str">
        <f t="shared" si="1"/>
        <v/>
      </c>
      <c r="F35" s="221"/>
      <c r="G35" s="213"/>
      <c r="H35" s="692"/>
      <c r="I35" s="695"/>
      <c r="J35" s="653" t="str">
        <f t="shared" si="2"/>
        <v/>
      </c>
      <c r="K35" s="214"/>
      <c r="L35" s="213"/>
      <c r="M35" s="692"/>
      <c r="N35" s="695"/>
      <c r="O35" s="653" t="str">
        <f t="shared" si="3"/>
        <v/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10"/>
      <c r="B36" s="213"/>
      <c r="C36" s="692"/>
      <c r="D36" s="695"/>
      <c r="E36" s="653" t="str">
        <f t="shared" si="1"/>
        <v/>
      </c>
      <c r="F36" s="221"/>
      <c r="G36" s="213"/>
      <c r="H36" s="692"/>
      <c r="I36" s="695"/>
      <c r="J36" s="653" t="str">
        <f t="shared" si="2"/>
        <v/>
      </c>
      <c r="K36" s="214"/>
      <c r="L36" s="213"/>
      <c r="M36" s="692"/>
      <c r="N36" s="695"/>
      <c r="O36" s="653" t="str">
        <f t="shared" si="3"/>
        <v/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0" customHeight="1">
      <c r="A37" s="10"/>
      <c r="B37" s="213"/>
      <c r="C37" s="692"/>
      <c r="D37" s="695"/>
      <c r="E37" s="653" t="str">
        <f t="shared" si="1"/>
        <v/>
      </c>
      <c r="F37" s="221"/>
      <c r="G37" s="213"/>
      <c r="H37" s="692"/>
      <c r="I37" s="695"/>
      <c r="J37" s="653" t="str">
        <f t="shared" si="2"/>
        <v/>
      </c>
      <c r="K37" s="214"/>
      <c r="L37" s="213"/>
      <c r="M37" s="692"/>
      <c r="N37" s="695"/>
      <c r="O37" s="653" t="str">
        <f t="shared" si="3"/>
        <v/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0" customHeight="1">
      <c r="A38" s="10"/>
      <c r="B38" s="213"/>
      <c r="C38" s="692"/>
      <c r="D38" s="695"/>
      <c r="E38" s="653" t="str">
        <f t="shared" si="1"/>
        <v/>
      </c>
      <c r="F38" s="221"/>
      <c r="G38" s="213"/>
      <c r="H38" s="692"/>
      <c r="I38" s="695"/>
      <c r="J38" s="653" t="str">
        <f t="shared" si="2"/>
        <v/>
      </c>
      <c r="K38" s="214"/>
      <c r="L38" s="213"/>
      <c r="M38" s="692"/>
      <c r="N38" s="695"/>
      <c r="O38" s="653" t="str">
        <f t="shared" si="3"/>
        <v/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0" customHeight="1">
      <c r="A39" s="10"/>
      <c r="B39" s="213"/>
      <c r="C39" s="692"/>
      <c r="D39" s="695"/>
      <c r="E39" s="653" t="str">
        <f t="shared" si="1"/>
        <v/>
      </c>
      <c r="F39" s="221"/>
      <c r="G39" s="213"/>
      <c r="H39" s="692"/>
      <c r="I39" s="695"/>
      <c r="J39" s="653" t="str">
        <f t="shared" si="2"/>
        <v/>
      </c>
      <c r="K39" s="214"/>
      <c r="L39" s="213"/>
      <c r="M39" s="692"/>
      <c r="N39" s="695"/>
      <c r="O39" s="653" t="str">
        <f t="shared" si="3"/>
        <v/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0" customHeight="1">
      <c r="A40" s="10"/>
      <c r="B40" s="213"/>
      <c r="C40" s="692"/>
      <c r="D40" s="695"/>
      <c r="E40" s="653" t="str">
        <f t="shared" si="1"/>
        <v/>
      </c>
      <c r="F40" s="221"/>
      <c r="G40" s="213"/>
      <c r="H40" s="692"/>
      <c r="I40" s="695"/>
      <c r="J40" s="653" t="str">
        <f t="shared" si="2"/>
        <v/>
      </c>
      <c r="K40" s="214"/>
      <c r="L40" s="213"/>
      <c r="M40" s="692"/>
      <c r="N40" s="695"/>
      <c r="O40" s="653" t="str">
        <f t="shared" si="3"/>
        <v/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0" customHeight="1">
      <c r="A41" s="10"/>
      <c r="B41" s="213"/>
      <c r="C41" s="692"/>
      <c r="D41" s="695"/>
      <c r="E41" s="653" t="str">
        <f t="shared" si="1"/>
        <v/>
      </c>
      <c r="F41" s="221"/>
      <c r="G41" s="213"/>
      <c r="H41" s="692"/>
      <c r="I41" s="695"/>
      <c r="J41" s="653" t="str">
        <f t="shared" si="2"/>
        <v/>
      </c>
      <c r="K41" s="214"/>
      <c r="L41" s="213"/>
      <c r="M41" s="692"/>
      <c r="N41" s="695"/>
      <c r="O41" s="653" t="str">
        <f t="shared" si="3"/>
        <v/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0" customHeight="1">
      <c r="A42" s="10"/>
      <c r="B42" s="213"/>
      <c r="C42" s="692"/>
      <c r="D42" s="695"/>
      <c r="E42" s="653" t="str">
        <f t="shared" si="1"/>
        <v/>
      </c>
      <c r="F42" s="221"/>
      <c r="G42" s="213"/>
      <c r="H42" s="692"/>
      <c r="I42" s="695"/>
      <c r="J42" s="653" t="str">
        <f t="shared" si="2"/>
        <v/>
      </c>
      <c r="K42" s="214"/>
      <c r="L42" s="213"/>
      <c r="M42" s="692"/>
      <c r="N42" s="695"/>
      <c r="O42" s="653" t="str">
        <f t="shared" si="3"/>
        <v/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0" customHeight="1">
      <c r="A43" s="10"/>
      <c r="B43" s="213"/>
      <c r="C43" s="692"/>
      <c r="D43" s="695"/>
      <c r="E43" s="653" t="str">
        <f t="shared" si="1"/>
        <v/>
      </c>
      <c r="F43" s="221"/>
      <c r="G43" s="213"/>
      <c r="H43" s="692"/>
      <c r="I43" s="695"/>
      <c r="J43" s="653" t="str">
        <f t="shared" si="2"/>
        <v/>
      </c>
      <c r="K43" s="214"/>
      <c r="L43" s="213"/>
      <c r="M43" s="692"/>
      <c r="N43" s="695"/>
      <c r="O43" s="653" t="str">
        <f t="shared" si="3"/>
        <v/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0" customHeight="1">
      <c r="A44" s="10"/>
      <c r="B44" s="213"/>
      <c r="C44" s="692"/>
      <c r="D44" s="695"/>
      <c r="E44" s="653" t="str">
        <f t="shared" si="1"/>
        <v/>
      </c>
      <c r="F44" s="221"/>
      <c r="G44" s="213"/>
      <c r="H44" s="692"/>
      <c r="I44" s="695"/>
      <c r="J44" s="653" t="str">
        <f t="shared" si="2"/>
        <v/>
      </c>
      <c r="K44" s="214"/>
      <c r="L44" s="213"/>
      <c r="M44" s="692"/>
      <c r="N44" s="695"/>
      <c r="O44" s="653" t="str">
        <f t="shared" si="3"/>
        <v/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0" customHeight="1">
      <c r="A45" s="10"/>
      <c r="B45" s="213"/>
      <c r="C45" s="692"/>
      <c r="D45" s="695"/>
      <c r="E45" s="653" t="str">
        <f t="shared" si="1"/>
        <v/>
      </c>
      <c r="F45" s="221"/>
      <c r="G45" s="213"/>
      <c r="H45" s="692"/>
      <c r="I45" s="695"/>
      <c r="J45" s="653" t="str">
        <f t="shared" si="2"/>
        <v/>
      </c>
      <c r="K45" s="214"/>
      <c r="L45" s="213"/>
      <c r="M45" s="692"/>
      <c r="N45" s="695"/>
      <c r="O45" s="653" t="str">
        <f t="shared" si="3"/>
        <v/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10"/>
      <c r="B46" s="213"/>
      <c r="C46" s="692"/>
      <c r="D46" s="695"/>
      <c r="E46" s="653" t="str">
        <f t="shared" si="1"/>
        <v/>
      </c>
      <c r="F46" s="221"/>
      <c r="G46" s="213"/>
      <c r="H46" s="692"/>
      <c r="I46" s="695"/>
      <c r="J46" s="653" t="str">
        <f t="shared" si="2"/>
        <v/>
      </c>
      <c r="K46" s="214"/>
      <c r="L46" s="302"/>
      <c r="M46" s="692"/>
      <c r="N46" s="693"/>
      <c r="O46" s="653" t="str">
        <f t="shared" si="3"/>
        <v/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0" customHeight="1">
      <c r="A47" s="10"/>
      <c r="B47" s="677"/>
      <c r="C47" s="294"/>
      <c r="D47" s="678"/>
      <c r="E47" s="679"/>
      <c r="F47" s="294"/>
      <c r="G47" s="294"/>
      <c r="H47" s="679"/>
      <c r="I47" s="680"/>
      <c r="J47" s="697"/>
      <c r="K47" s="12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10"/>
      <c r="B48" s="677"/>
      <c r="C48" s="294"/>
      <c r="D48" s="678"/>
      <c r="E48" s="679"/>
      <c r="F48" s="294"/>
      <c r="G48" s="294"/>
      <c r="H48" s="679"/>
      <c r="I48" s="679"/>
      <c r="J48" s="697"/>
      <c r="K48" s="12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0" customHeight="1">
      <c r="A49" s="10"/>
      <c r="B49" s="677"/>
      <c r="C49" s="294"/>
      <c r="D49" s="678"/>
      <c r="E49" s="679"/>
      <c r="F49" s="294"/>
      <c r="G49" s="294"/>
      <c r="H49" s="679"/>
      <c r="I49" s="680"/>
      <c r="J49" s="697"/>
      <c r="K49" s="12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10"/>
      <c r="B50" s="677"/>
      <c r="C50" s="294"/>
      <c r="D50" s="678"/>
      <c r="E50" s="679"/>
      <c r="F50" s="294"/>
      <c r="G50" s="294"/>
      <c r="H50" s="679"/>
      <c r="I50" s="680"/>
      <c r="J50" s="697"/>
      <c r="K50" s="12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0" customHeight="1">
      <c r="A51" s="10"/>
      <c r="B51" s="677"/>
      <c r="C51" s="294"/>
      <c r="D51" s="678"/>
      <c r="E51" s="67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0" customHeight="1">
      <c r="A52" s="10"/>
      <c r="B52" s="677"/>
      <c r="C52" s="294"/>
      <c r="D52" s="678"/>
      <c r="E52" s="67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0" customHeight="1">
      <c r="A53" s="10"/>
      <c r="B53" s="677"/>
      <c r="C53" s="294"/>
      <c r="D53" s="678"/>
      <c r="E53" s="67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0" customHeight="1">
      <c r="A54" s="10"/>
      <c r="B54" s="677"/>
      <c r="C54" s="294"/>
      <c r="D54" s="678"/>
      <c r="E54" s="67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0" customHeight="1">
      <c r="A55" s="10"/>
      <c r="B55" s="677"/>
      <c r="C55" s="294"/>
      <c r="D55" s="678"/>
      <c r="E55" s="67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0" customHeight="1">
      <c r="A56" s="10"/>
      <c r="B56" s="677"/>
      <c r="C56" s="294"/>
      <c r="D56" s="678"/>
      <c r="E56" s="67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0" customHeight="1">
      <c r="A57" s="10"/>
      <c r="B57" s="677"/>
      <c r="C57" s="294"/>
      <c r="D57" s="678"/>
      <c r="E57" s="67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0" customHeight="1">
      <c r="A58" s="10"/>
      <c r="B58" s="677"/>
      <c r="C58" s="294"/>
      <c r="D58" s="678"/>
      <c r="E58" s="67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0" customHeight="1">
      <c r="A59" s="10"/>
      <c r="B59" s="677"/>
      <c r="C59" s="294"/>
      <c r="D59" s="678"/>
      <c r="E59" s="67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0" customHeight="1">
      <c r="A60" s="10"/>
      <c r="B60" s="677"/>
      <c r="C60" s="294"/>
      <c r="D60" s="678"/>
      <c r="E60" s="67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0" customHeight="1">
      <c r="A61" s="10"/>
      <c r="B61" s="677"/>
      <c r="C61" s="294"/>
      <c r="D61" s="678"/>
      <c r="E61" s="67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0" customHeight="1">
      <c r="A62" s="10"/>
      <c r="B62" s="677"/>
      <c r="C62" s="294"/>
      <c r="D62" s="678"/>
      <c r="E62" s="67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0" customHeight="1">
      <c r="A63" s="10"/>
      <c r="B63" s="677"/>
      <c r="C63" s="294"/>
      <c r="D63" s="678"/>
      <c r="E63" s="67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0" customHeight="1">
      <c r="A64" s="10"/>
      <c r="B64" s="677"/>
      <c r="C64" s="294"/>
      <c r="D64" s="678"/>
      <c r="E64" s="67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0" customHeight="1">
      <c r="A65" s="10"/>
      <c r="B65" s="677"/>
      <c r="C65" s="294"/>
      <c r="D65" s="678"/>
      <c r="E65" s="679"/>
      <c r="F65" s="294"/>
      <c r="G65" s="294"/>
      <c r="H65" s="679"/>
      <c r="I65" s="680"/>
      <c r="J65" s="697"/>
      <c r="K65" s="12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0" customHeight="1">
      <c r="A66" s="10"/>
      <c r="B66" s="677"/>
      <c r="C66" s="294"/>
      <c r="D66" s="678"/>
      <c r="E66" s="679"/>
      <c r="F66" s="294"/>
      <c r="G66" s="294"/>
      <c r="H66" s="679"/>
      <c r="I66" s="680"/>
      <c r="J66" s="697"/>
      <c r="K66" s="12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0" customHeight="1">
      <c r="A67" s="10"/>
      <c r="B67" s="677"/>
      <c r="C67" s="294"/>
      <c r="D67" s="678"/>
      <c r="E67" s="679"/>
      <c r="F67" s="294"/>
      <c r="G67" s="294"/>
      <c r="H67" s="679"/>
      <c r="I67" s="679"/>
      <c r="J67" s="697"/>
      <c r="K67" s="12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0" customHeight="1">
      <c r="A68" s="10"/>
      <c r="B68" s="677"/>
      <c r="C68" s="294"/>
      <c r="D68" s="678"/>
      <c r="E68" s="679"/>
      <c r="F68" s="294"/>
      <c r="G68" s="294"/>
      <c r="H68" s="679"/>
      <c r="I68" s="679"/>
      <c r="J68" s="697"/>
      <c r="K68" s="12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0" customHeight="1">
      <c r="A69" s="10"/>
      <c r="B69" s="677"/>
      <c r="C69" s="294"/>
      <c r="D69" s="678"/>
      <c r="E69" s="679"/>
      <c r="F69" s="294"/>
      <c r="G69" s="294"/>
      <c r="H69" s="679"/>
      <c r="I69" s="680"/>
      <c r="J69" s="697"/>
      <c r="K69" s="12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0" customHeight="1">
      <c r="A70" s="10"/>
      <c r="B70" s="677"/>
      <c r="C70" s="294"/>
      <c r="D70" s="678"/>
      <c r="E70" s="679"/>
      <c r="F70" s="294"/>
      <c r="G70" s="294"/>
      <c r="H70" s="679"/>
      <c r="I70" s="680"/>
      <c r="J70" s="697"/>
      <c r="K70" s="12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0" customHeight="1">
      <c r="A71" s="10"/>
      <c r="B71" s="677"/>
      <c r="C71" s="294"/>
      <c r="D71" s="678"/>
      <c r="E71" s="679"/>
      <c r="F71" s="294"/>
      <c r="G71" s="294"/>
      <c r="H71" s="679"/>
      <c r="I71" s="680"/>
      <c r="J71" s="697"/>
      <c r="K71" s="12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0" customHeight="1">
      <c r="A72" s="10"/>
      <c r="B72" s="677"/>
      <c r="C72" s="294"/>
      <c r="D72" s="678"/>
      <c r="E72" s="679"/>
      <c r="F72" s="294"/>
      <c r="G72" s="294"/>
      <c r="H72" s="679"/>
      <c r="I72" s="680"/>
      <c r="J72" s="697"/>
      <c r="K72" s="12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0" customHeight="1">
      <c r="A73" s="10"/>
      <c r="B73" s="677"/>
      <c r="C73" s="294"/>
      <c r="D73" s="678"/>
      <c r="E73" s="679"/>
      <c r="F73" s="294"/>
      <c r="G73" s="294"/>
      <c r="H73" s="679"/>
      <c r="I73" s="680"/>
      <c r="J73" s="697"/>
      <c r="K73" s="12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8.0" customHeight="1">
      <c r="A74" s="10"/>
      <c r="B74" s="677"/>
      <c r="C74" s="294"/>
      <c r="D74" s="678"/>
      <c r="E74" s="679"/>
      <c r="F74" s="294"/>
      <c r="G74" s="294"/>
      <c r="H74" s="679"/>
      <c r="I74" s="680"/>
      <c r="J74" s="697"/>
      <c r="K74" s="12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8.0" customHeight="1">
      <c r="A75" s="10"/>
      <c r="B75" s="677"/>
      <c r="C75" s="294"/>
      <c r="D75" s="678"/>
      <c r="E75" s="679"/>
      <c r="F75" s="294"/>
      <c r="G75" s="294"/>
      <c r="H75" s="679"/>
      <c r="I75" s="680"/>
      <c r="J75" s="697"/>
      <c r="K75" s="12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8.0" customHeight="1">
      <c r="A76" s="10"/>
      <c r="B76" s="677"/>
      <c r="C76" s="294"/>
      <c r="D76" s="678"/>
      <c r="E76" s="679"/>
      <c r="F76" s="294"/>
      <c r="G76" s="294"/>
      <c r="H76" s="679"/>
      <c r="I76" s="680"/>
      <c r="J76" s="697"/>
      <c r="K76" s="12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8.0" customHeight="1">
      <c r="A77" s="10"/>
      <c r="B77" s="677"/>
      <c r="C77" s="294"/>
      <c r="D77" s="678"/>
      <c r="E77" s="679"/>
      <c r="F77" s="294"/>
      <c r="G77" s="294"/>
      <c r="H77" s="679"/>
      <c r="I77" s="680"/>
      <c r="J77" s="697"/>
      <c r="K77" s="12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8.0" customHeight="1">
      <c r="A78" s="10"/>
      <c r="B78" s="677"/>
      <c r="C78" s="294"/>
      <c r="D78" s="678"/>
      <c r="E78" s="679"/>
      <c r="F78" s="294"/>
      <c r="G78" s="294"/>
      <c r="H78" s="679"/>
      <c r="I78" s="680"/>
      <c r="J78" s="697"/>
      <c r="K78" s="12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0" customHeight="1">
      <c r="A79" s="10"/>
      <c r="B79" s="677"/>
      <c r="C79" s="294"/>
      <c r="D79" s="678"/>
      <c r="E79" s="679"/>
      <c r="F79" s="294"/>
      <c r="G79" s="294"/>
      <c r="H79" s="679"/>
      <c r="I79" s="680"/>
      <c r="J79" s="697"/>
      <c r="K79" s="12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8.0" customHeight="1">
      <c r="A80" s="10"/>
      <c r="B80" s="677"/>
      <c r="C80" s="294"/>
      <c r="D80" s="678"/>
      <c r="E80" s="679"/>
      <c r="F80" s="294"/>
      <c r="G80" s="294"/>
      <c r="H80" s="679"/>
      <c r="I80" s="680"/>
      <c r="J80" s="697"/>
      <c r="K80" s="12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8.0" customHeight="1">
      <c r="A81" s="10"/>
      <c r="B81" s="677"/>
      <c r="C81" s="294"/>
      <c r="D81" s="678"/>
      <c r="E81" s="679"/>
      <c r="F81" s="294"/>
      <c r="G81" s="294"/>
      <c r="H81" s="679"/>
      <c r="I81" s="680"/>
      <c r="J81" s="697"/>
      <c r="K81" s="12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8.0" customHeight="1">
      <c r="A82" s="10"/>
      <c r="B82" s="677"/>
      <c r="C82" s="294"/>
      <c r="D82" s="678"/>
      <c r="E82" s="679"/>
      <c r="F82" s="294"/>
      <c r="G82" s="294"/>
      <c r="H82" s="679"/>
      <c r="I82" s="680"/>
      <c r="J82" s="697"/>
      <c r="K82" s="12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8.0" customHeight="1">
      <c r="A83" s="10"/>
      <c r="B83" s="677"/>
      <c r="C83" s="294"/>
      <c r="D83" s="678"/>
      <c r="E83" s="679"/>
      <c r="F83" s="294"/>
      <c r="G83" s="294"/>
      <c r="H83" s="679"/>
      <c r="I83" s="680"/>
      <c r="J83" s="697"/>
      <c r="K83" s="12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8.0" customHeight="1">
      <c r="A84" s="10"/>
      <c r="B84" s="677"/>
      <c r="C84" s="294"/>
      <c r="D84" s="678"/>
      <c r="E84" s="679"/>
      <c r="F84" s="294"/>
      <c r="G84" s="294"/>
      <c r="H84" s="679"/>
      <c r="I84" s="680"/>
      <c r="J84" s="697"/>
      <c r="K84" s="12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8.0" customHeight="1">
      <c r="A85" s="10"/>
      <c r="B85" s="677"/>
      <c r="C85" s="294"/>
      <c r="D85" s="678"/>
      <c r="E85" s="679"/>
      <c r="F85" s="294"/>
      <c r="G85" s="294"/>
      <c r="H85" s="679"/>
      <c r="I85" s="680"/>
      <c r="J85" s="697"/>
      <c r="K85" s="12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8.0" customHeight="1">
      <c r="A86" s="10"/>
      <c r="B86" s="677"/>
      <c r="C86" s="294"/>
      <c r="D86" s="678"/>
      <c r="E86" s="679"/>
      <c r="F86" s="294"/>
      <c r="G86" s="294"/>
      <c r="H86" s="679"/>
      <c r="I86" s="680"/>
      <c r="J86" s="697"/>
      <c r="K86" s="12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8.0" customHeight="1">
      <c r="A87" s="10"/>
      <c r="B87" s="677"/>
      <c r="C87" s="294"/>
      <c r="D87" s="678"/>
      <c r="E87" s="679"/>
      <c r="F87" s="294"/>
      <c r="G87" s="294"/>
      <c r="H87" s="679"/>
      <c r="I87" s="680"/>
      <c r="J87" s="697"/>
      <c r="K87" s="12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8.0" customHeight="1">
      <c r="A88" s="10"/>
      <c r="B88" s="677"/>
      <c r="C88" s="294"/>
      <c r="D88" s="678"/>
      <c r="E88" s="679"/>
      <c r="F88" s="294"/>
      <c r="G88" s="294"/>
      <c r="H88" s="679"/>
      <c r="I88" s="680"/>
      <c r="J88" s="697"/>
      <c r="K88" s="12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8.0" customHeight="1">
      <c r="A89" s="10"/>
      <c r="B89" s="677"/>
      <c r="C89" s="294"/>
      <c r="D89" s="678"/>
      <c r="E89" s="679"/>
      <c r="F89" s="294"/>
      <c r="G89" s="294"/>
      <c r="H89" s="679"/>
      <c r="I89" s="680"/>
      <c r="J89" s="697"/>
      <c r="K89" s="12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8.0" customHeight="1">
      <c r="A90" s="10"/>
      <c r="B90" s="677"/>
      <c r="C90" s="294"/>
      <c r="D90" s="678"/>
      <c r="E90" s="679"/>
      <c r="F90" s="294"/>
      <c r="G90" s="294"/>
      <c r="H90" s="679"/>
      <c r="I90" s="680"/>
      <c r="J90" s="697"/>
      <c r="K90" s="12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8.0" customHeight="1">
      <c r="A91" s="10"/>
      <c r="B91" s="677"/>
      <c r="C91" s="294"/>
      <c r="D91" s="678"/>
      <c r="E91" s="679"/>
      <c r="F91" s="294"/>
      <c r="G91" s="294"/>
      <c r="H91" s="679"/>
      <c r="I91" s="680"/>
      <c r="J91" s="697"/>
      <c r="K91" s="12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8.0" customHeight="1">
      <c r="A92" s="10"/>
      <c r="B92" s="677"/>
      <c r="C92" s="294"/>
      <c r="D92" s="678"/>
      <c r="E92" s="679"/>
      <c r="F92" s="294"/>
      <c r="G92" s="294"/>
      <c r="H92" s="679"/>
      <c r="I92" s="680"/>
      <c r="J92" s="697"/>
      <c r="K92" s="12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8.0" customHeight="1">
      <c r="A93" s="10"/>
      <c r="B93" s="677"/>
      <c r="C93" s="294"/>
      <c r="D93" s="678"/>
      <c r="E93" s="679"/>
      <c r="F93" s="294"/>
      <c r="G93" s="294"/>
      <c r="H93" s="679"/>
      <c r="I93" s="680"/>
      <c r="J93" s="697"/>
      <c r="K93" s="12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8.0" customHeight="1">
      <c r="A94" s="10"/>
      <c r="B94" s="677"/>
      <c r="C94" s="294"/>
      <c r="D94" s="678"/>
      <c r="E94" s="679"/>
      <c r="F94" s="294"/>
      <c r="G94" s="294"/>
      <c r="H94" s="679"/>
      <c r="I94" s="680"/>
      <c r="J94" s="697"/>
      <c r="K94" s="12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8.0" customHeight="1">
      <c r="A95" s="10"/>
      <c r="B95" s="677"/>
      <c r="C95" s="294"/>
      <c r="D95" s="678"/>
      <c r="E95" s="679"/>
      <c r="F95" s="294"/>
      <c r="G95" s="294"/>
      <c r="H95" s="679"/>
      <c r="I95" s="680"/>
      <c r="J95" s="697"/>
      <c r="K95" s="12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8.0" customHeight="1">
      <c r="A96" s="10"/>
      <c r="B96" s="677"/>
      <c r="C96" s="294"/>
      <c r="D96" s="678"/>
      <c r="E96" s="679"/>
      <c r="F96" s="294"/>
      <c r="G96" s="294"/>
      <c r="H96" s="679"/>
      <c r="I96" s="680"/>
      <c r="J96" s="697"/>
      <c r="K96" s="12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8.0" customHeight="1">
      <c r="A97" s="10"/>
      <c r="B97" s="677"/>
      <c r="C97" s="294"/>
      <c r="D97" s="678"/>
      <c r="E97" s="679"/>
      <c r="F97" s="294"/>
      <c r="G97" s="294"/>
      <c r="H97" s="679"/>
      <c r="I97" s="680"/>
      <c r="J97" s="697"/>
      <c r="K97" s="12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8.0" customHeight="1">
      <c r="A98" s="10"/>
      <c r="B98" s="677"/>
      <c r="C98" s="294"/>
      <c r="D98" s="678"/>
      <c r="E98" s="679"/>
      <c r="F98" s="294"/>
      <c r="G98" s="294"/>
      <c r="H98" s="679"/>
      <c r="I98" s="680"/>
      <c r="J98" s="697"/>
      <c r="K98" s="12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8.0" customHeight="1">
      <c r="A99" s="10"/>
      <c r="B99" s="677"/>
      <c r="C99" s="294"/>
      <c r="D99" s="678"/>
      <c r="E99" s="679"/>
      <c r="F99" s="294"/>
      <c r="G99" s="294"/>
      <c r="H99" s="679"/>
      <c r="I99" s="680"/>
      <c r="J99" s="697"/>
      <c r="K99" s="12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8.0" customHeight="1">
      <c r="A100" s="10"/>
      <c r="B100" s="677"/>
      <c r="C100" s="294"/>
      <c r="D100" s="678"/>
      <c r="E100" s="679"/>
      <c r="F100" s="294"/>
      <c r="G100" s="294"/>
      <c r="H100" s="679"/>
      <c r="I100" s="680"/>
      <c r="J100" s="697"/>
      <c r="K100" s="12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0" customHeight="1">
      <c r="A101" s="10"/>
      <c r="B101" s="677"/>
      <c r="C101" s="294"/>
      <c r="D101" s="678"/>
      <c r="E101" s="679"/>
      <c r="F101" s="294"/>
      <c r="G101" s="294"/>
      <c r="H101" s="679"/>
      <c r="I101" s="680"/>
      <c r="J101" s="697"/>
      <c r="K101" s="12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8.0" customHeight="1">
      <c r="A102" s="10"/>
      <c r="B102" s="677"/>
      <c r="C102" s="294"/>
      <c r="D102" s="678"/>
      <c r="E102" s="679"/>
      <c r="F102" s="294"/>
      <c r="G102" s="294"/>
      <c r="H102" s="679"/>
      <c r="I102" s="680"/>
      <c r="J102" s="697"/>
      <c r="K102" s="12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8.0" customHeight="1">
      <c r="A103" s="10"/>
      <c r="B103" s="677"/>
      <c r="C103" s="294"/>
      <c r="D103" s="678"/>
      <c r="E103" s="679"/>
      <c r="F103" s="294"/>
      <c r="G103" s="294"/>
      <c r="H103" s="679"/>
      <c r="I103" s="680"/>
      <c r="J103" s="697"/>
      <c r="K103" s="12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8.0" customHeight="1">
      <c r="A104" s="10"/>
      <c r="B104" s="677"/>
      <c r="C104" s="294"/>
      <c r="D104" s="678"/>
      <c r="E104" s="679"/>
      <c r="F104" s="294"/>
      <c r="G104" s="294"/>
      <c r="H104" s="679"/>
      <c r="I104" s="680"/>
      <c r="J104" s="697"/>
      <c r="K104" s="12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8.0" customHeight="1">
      <c r="A105" s="10"/>
      <c r="B105" s="677"/>
      <c r="C105" s="294"/>
      <c r="D105" s="678"/>
      <c r="E105" s="679"/>
      <c r="F105" s="294"/>
      <c r="G105" s="294"/>
      <c r="H105" s="679"/>
      <c r="I105" s="680"/>
      <c r="J105" s="697"/>
      <c r="K105" s="12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8.0" customHeight="1">
      <c r="A106" s="10"/>
      <c r="B106" s="677"/>
      <c r="C106" s="294"/>
      <c r="D106" s="678"/>
      <c r="E106" s="679"/>
      <c r="F106" s="294"/>
      <c r="G106" s="294"/>
      <c r="H106" s="679"/>
      <c r="I106" s="680"/>
      <c r="J106" s="697"/>
      <c r="K106" s="12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8.0" customHeight="1">
      <c r="A107" s="10"/>
      <c r="B107" s="677"/>
      <c r="C107" s="294"/>
      <c r="D107" s="678"/>
      <c r="E107" s="679"/>
      <c r="F107" s="294"/>
      <c r="G107" s="294"/>
      <c r="H107" s="679"/>
      <c r="I107" s="680"/>
      <c r="J107" s="697"/>
      <c r="K107" s="12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8.0" customHeight="1">
      <c r="A108" s="10"/>
      <c r="B108" s="677"/>
      <c r="C108" s="294"/>
      <c r="D108" s="678"/>
      <c r="E108" s="679"/>
      <c r="F108" s="294"/>
      <c r="G108" s="294"/>
      <c r="H108" s="679"/>
      <c r="I108" s="680"/>
      <c r="J108" s="697"/>
      <c r="K108" s="12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8.0" customHeight="1">
      <c r="A109" s="10"/>
      <c r="B109" s="677"/>
      <c r="C109" s="294"/>
      <c r="D109" s="678"/>
      <c r="E109" s="679"/>
      <c r="F109" s="294"/>
      <c r="G109" s="294"/>
      <c r="H109" s="679"/>
      <c r="I109" s="680"/>
      <c r="J109" s="697"/>
      <c r="K109" s="12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8.0" customHeight="1">
      <c r="A110" s="10"/>
      <c r="B110" s="677"/>
      <c r="C110" s="294"/>
      <c r="D110" s="678"/>
      <c r="E110" s="679"/>
      <c r="F110" s="294"/>
      <c r="G110" s="294"/>
      <c r="H110" s="679"/>
      <c r="I110" s="680"/>
      <c r="J110" s="697"/>
      <c r="K110" s="12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8.0" customHeight="1">
      <c r="A111" s="10"/>
      <c r="B111" s="677"/>
      <c r="C111" s="294"/>
      <c r="D111" s="678"/>
      <c r="E111" s="679"/>
      <c r="F111" s="294"/>
      <c r="G111" s="294"/>
      <c r="H111" s="679"/>
      <c r="I111" s="680"/>
      <c r="J111" s="697"/>
      <c r="K111" s="12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8.0" customHeight="1">
      <c r="A112" s="10"/>
      <c r="B112" s="677"/>
      <c r="C112" s="294"/>
      <c r="D112" s="678"/>
      <c r="E112" s="679"/>
      <c r="F112" s="294"/>
      <c r="G112" s="294"/>
      <c r="H112" s="679"/>
      <c r="I112" s="680"/>
      <c r="J112" s="697"/>
      <c r="K112" s="12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8.0" customHeight="1">
      <c r="A113" s="10"/>
      <c r="B113" s="677"/>
      <c r="C113" s="294"/>
      <c r="D113" s="678"/>
      <c r="E113" s="679"/>
      <c r="F113" s="294"/>
      <c r="G113" s="294"/>
      <c r="H113" s="679"/>
      <c r="I113" s="680"/>
      <c r="J113" s="697"/>
      <c r="K113" s="12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8.0" customHeight="1">
      <c r="A114" s="10"/>
      <c r="B114" s="677"/>
      <c r="C114" s="294"/>
      <c r="D114" s="678"/>
      <c r="E114" s="679"/>
      <c r="F114" s="294"/>
      <c r="G114" s="294"/>
      <c r="H114" s="679"/>
      <c r="I114" s="680"/>
      <c r="J114" s="697"/>
      <c r="K114" s="12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8.0" customHeight="1">
      <c r="A115" s="10"/>
      <c r="B115" s="677"/>
      <c r="C115" s="294"/>
      <c r="D115" s="678"/>
      <c r="E115" s="679"/>
      <c r="F115" s="294"/>
      <c r="G115" s="294"/>
      <c r="H115" s="679"/>
      <c r="I115" s="680"/>
      <c r="J115" s="697"/>
      <c r="K115" s="12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8.0" customHeight="1">
      <c r="A116" s="10"/>
      <c r="B116" s="677"/>
      <c r="C116" s="294"/>
      <c r="D116" s="678"/>
      <c r="E116" s="679"/>
      <c r="F116" s="294"/>
      <c r="G116" s="294"/>
      <c r="H116" s="679"/>
      <c r="I116" s="680"/>
      <c r="J116" s="697"/>
      <c r="K116" s="12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8.0" customHeight="1">
      <c r="A117" s="10"/>
      <c r="B117" s="677"/>
      <c r="C117" s="294"/>
      <c r="D117" s="678"/>
      <c r="E117" s="679"/>
      <c r="F117" s="294"/>
      <c r="G117" s="294"/>
      <c r="H117" s="679"/>
      <c r="I117" s="680"/>
      <c r="J117" s="697"/>
      <c r="K117" s="12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8.0" customHeight="1">
      <c r="A118" s="10"/>
      <c r="B118" s="677"/>
      <c r="C118" s="294"/>
      <c r="D118" s="678"/>
      <c r="E118" s="679"/>
      <c r="F118" s="294"/>
      <c r="G118" s="294"/>
      <c r="H118" s="679"/>
      <c r="I118" s="680"/>
      <c r="J118" s="697"/>
      <c r="K118" s="12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0" customHeight="1">
      <c r="A119" s="10"/>
      <c r="B119" s="677"/>
      <c r="C119" s="294"/>
      <c r="D119" s="678"/>
      <c r="E119" s="679"/>
      <c r="F119" s="294"/>
      <c r="G119" s="294"/>
      <c r="H119" s="679"/>
      <c r="I119" s="680"/>
      <c r="J119" s="697"/>
      <c r="K119" s="12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8.0" customHeight="1">
      <c r="A120" s="10"/>
      <c r="B120" s="677"/>
      <c r="C120" s="294"/>
      <c r="D120" s="678"/>
      <c r="E120" s="679"/>
      <c r="F120" s="294"/>
      <c r="G120" s="294"/>
      <c r="H120" s="679"/>
      <c r="I120" s="680"/>
      <c r="J120" s="697"/>
      <c r="K120" s="12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8.0" customHeight="1">
      <c r="A121" s="10"/>
      <c r="B121" s="677"/>
      <c r="C121" s="294"/>
      <c r="D121" s="678"/>
      <c r="E121" s="679"/>
      <c r="F121" s="294"/>
      <c r="G121" s="294"/>
      <c r="H121" s="679"/>
      <c r="I121" s="680"/>
      <c r="J121" s="697"/>
      <c r="K121" s="12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8.0" customHeight="1">
      <c r="A122" s="10"/>
      <c r="B122" s="677"/>
      <c r="C122" s="294"/>
      <c r="D122" s="678"/>
      <c r="E122" s="679"/>
      <c r="F122" s="294"/>
      <c r="G122" s="294"/>
      <c r="H122" s="679"/>
      <c r="I122" s="680"/>
      <c r="J122" s="697"/>
      <c r="K122" s="12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8.0" customHeight="1">
      <c r="A123" s="10"/>
      <c r="B123" s="677"/>
      <c r="C123" s="294"/>
      <c r="D123" s="678"/>
      <c r="E123" s="679"/>
      <c r="F123" s="294"/>
      <c r="G123" s="294"/>
      <c r="H123" s="679"/>
      <c r="I123" s="680"/>
      <c r="J123" s="697"/>
      <c r="K123" s="12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8.0" customHeight="1">
      <c r="A124" s="10"/>
      <c r="B124" s="677"/>
      <c r="C124" s="294"/>
      <c r="D124" s="678"/>
      <c r="E124" s="679"/>
      <c r="F124" s="294"/>
      <c r="G124" s="294"/>
      <c r="H124" s="679"/>
      <c r="I124" s="680"/>
      <c r="J124" s="697"/>
      <c r="K124" s="12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8.0" customHeight="1">
      <c r="A125" s="10"/>
      <c r="B125" s="677"/>
      <c r="C125" s="294"/>
      <c r="D125" s="678"/>
      <c r="E125" s="679"/>
      <c r="F125" s="294"/>
      <c r="G125" s="294"/>
      <c r="H125" s="679"/>
      <c r="I125" s="680"/>
      <c r="J125" s="697"/>
      <c r="K125" s="12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8.0" customHeight="1">
      <c r="A126" s="10"/>
      <c r="B126" s="677"/>
      <c r="C126" s="294"/>
      <c r="D126" s="678"/>
      <c r="E126" s="679"/>
      <c r="F126" s="294"/>
      <c r="G126" s="294"/>
      <c r="H126" s="679"/>
      <c r="I126" s="680"/>
      <c r="J126" s="697"/>
      <c r="K126" s="12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8.0" customHeight="1">
      <c r="A127" s="10"/>
      <c r="B127" s="677"/>
      <c r="C127" s="294"/>
      <c r="D127" s="678"/>
      <c r="E127" s="679"/>
      <c r="F127" s="294"/>
      <c r="G127" s="294"/>
      <c r="H127" s="679"/>
      <c r="I127" s="680"/>
      <c r="J127" s="697"/>
      <c r="K127" s="12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8.0" customHeight="1">
      <c r="A128" s="10"/>
      <c r="B128" s="677"/>
      <c r="C128" s="294"/>
      <c r="D128" s="678"/>
      <c r="E128" s="679"/>
      <c r="F128" s="294"/>
      <c r="G128" s="294"/>
      <c r="H128" s="679"/>
      <c r="I128" s="680"/>
      <c r="J128" s="697"/>
      <c r="K128" s="12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8.0" customHeight="1">
      <c r="A129" s="10"/>
      <c r="B129" s="677"/>
      <c r="C129" s="294"/>
      <c r="D129" s="678"/>
      <c r="E129" s="679"/>
      <c r="F129" s="294"/>
      <c r="G129" s="294"/>
      <c r="H129" s="679"/>
      <c r="I129" s="680"/>
      <c r="J129" s="697"/>
      <c r="K129" s="12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8.0" customHeight="1">
      <c r="A130" s="10"/>
      <c r="B130" s="677"/>
      <c r="C130" s="294"/>
      <c r="D130" s="678"/>
      <c r="E130" s="679"/>
      <c r="F130" s="294"/>
      <c r="G130" s="294"/>
      <c r="H130" s="679"/>
      <c r="I130" s="680"/>
      <c r="J130" s="697"/>
      <c r="K130" s="12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8.0" customHeight="1">
      <c r="A131" s="10"/>
      <c r="B131" s="677"/>
      <c r="C131" s="294"/>
      <c r="D131" s="678"/>
      <c r="E131" s="679"/>
      <c r="F131" s="294"/>
      <c r="G131" s="294"/>
      <c r="H131" s="679"/>
      <c r="I131" s="680"/>
      <c r="J131" s="697"/>
      <c r="K131" s="12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8.0" customHeight="1">
      <c r="A132" s="10"/>
      <c r="B132" s="677"/>
      <c r="C132" s="294"/>
      <c r="D132" s="678"/>
      <c r="E132" s="679"/>
      <c r="F132" s="294"/>
      <c r="G132" s="294"/>
      <c r="H132" s="679"/>
      <c r="I132" s="680"/>
      <c r="J132" s="697"/>
      <c r="K132" s="12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8.0" customHeight="1">
      <c r="A133" s="10"/>
      <c r="B133" s="677"/>
      <c r="C133" s="294"/>
      <c r="D133" s="678"/>
      <c r="E133" s="679"/>
      <c r="F133" s="294"/>
      <c r="G133" s="294"/>
      <c r="H133" s="679"/>
      <c r="I133" s="680"/>
      <c r="J133" s="697"/>
      <c r="K133" s="12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8.0" customHeight="1">
      <c r="A134" s="10"/>
      <c r="B134" s="677"/>
      <c r="C134" s="294"/>
      <c r="D134" s="678"/>
      <c r="E134" s="679"/>
      <c r="F134" s="294"/>
      <c r="G134" s="294"/>
      <c r="H134" s="679"/>
      <c r="I134" s="680"/>
      <c r="J134" s="697"/>
      <c r="K134" s="12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8.0" customHeight="1">
      <c r="A135" s="10"/>
      <c r="B135" s="677"/>
      <c r="C135" s="294"/>
      <c r="D135" s="678"/>
      <c r="E135" s="679"/>
      <c r="F135" s="294"/>
      <c r="G135" s="294"/>
      <c r="H135" s="679"/>
      <c r="I135" s="680"/>
      <c r="J135" s="697"/>
      <c r="K135" s="12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8.0" customHeight="1">
      <c r="A136" s="10"/>
      <c r="B136" s="677"/>
      <c r="C136" s="294"/>
      <c r="D136" s="678"/>
      <c r="E136" s="679"/>
      <c r="F136" s="294"/>
      <c r="G136" s="294"/>
      <c r="H136" s="679"/>
      <c r="I136" s="680"/>
      <c r="J136" s="697"/>
      <c r="K136" s="12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8.0" customHeight="1">
      <c r="A137" s="10"/>
      <c r="B137" s="677"/>
      <c r="C137" s="294"/>
      <c r="D137" s="678"/>
      <c r="E137" s="679"/>
      <c r="F137" s="294"/>
      <c r="G137" s="294"/>
      <c r="H137" s="679"/>
      <c r="I137" s="680"/>
      <c r="J137" s="697"/>
      <c r="K137" s="12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8.0" customHeight="1">
      <c r="A138" s="10"/>
      <c r="B138" s="677"/>
      <c r="C138" s="294"/>
      <c r="D138" s="678"/>
      <c r="E138" s="679"/>
      <c r="F138" s="294"/>
      <c r="G138" s="294"/>
      <c r="H138" s="679"/>
      <c r="I138" s="680"/>
      <c r="J138" s="697"/>
      <c r="K138" s="12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8.0" customHeight="1">
      <c r="A139" s="10"/>
      <c r="B139" s="677"/>
      <c r="C139" s="294"/>
      <c r="D139" s="678"/>
      <c r="E139" s="679"/>
      <c r="F139" s="294"/>
      <c r="G139" s="294"/>
      <c r="H139" s="679"/>
      <c r="I139" s="680"/>
      <c r="J139" s="697"/>
      <c r="K139" s="12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8.0" customHeight="1">
      <c r="A140" s="10"/>
      <c r="B140" s="677"/>
      <c r="C140" s="294"/>
      <c r="D140" s="678"/>
      <c r="E140" s="679"/>
      <c r="F140" s="294"/>
      <c r="G140" s="294"/>
      <c r="H140" s="679"/>
      <c r="I140" s="680"/>
      <c r="J140" s="697"/>
      <c r="K140" s="12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8.0" customHeight="1">
      <c r="A141" s="10"/>
      <c r="B141" s="677"/>
      <c r="C141" s="294"/>
      <c r="D141" s="678"/>
      <c r="E141" s="679"/>
      <c r="F141" s="294"/>
      <c r="G141" s="294"/>
      <c r="H141" s="679"/>
      <c r="I141" s="680"/>
      <c r="J141" s="697"/>
      <c r="K141" s="12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8.0" customHeight="1">
      <c r="A142" s="10"/>
      <c r="B142" s="677"/>
      <c r="C142" s="294"/>
      <c r="D142" s="678"/>
      <c r="E142" s="679"/>
      <c r="F142" s="294"/>
      <c r="G142" s="294"/>
      <c r="H142" s="679"/>
      <c r="I142" s="680"/>
      <c r="J142" s="697"/>
      <c r="K142" s="12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8.0" customHeight="1">
      <c r="A143" s="10"/>
      <c r="B143" s="677"/>
      <c r="C143" s="294"/>
      <c r="D143" s="678"/>
      <c r="E143" s="679"/>
      <c r="F143" s="294"/>
      <c r="G143" s="294"/>
      <c r="H143" s="679"/>
      <c r="I143" s="680"/>
      <c r="J143" s="697"/>
      <c r="K143" s="12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8.0" customHeight="1">
      <c r="A144" s="10"/>
      <c r="B144" s="677"/>
      <c r="C144" s="294"/>
      <c r="D144" s="678"/>
      <c r="E144" s="679"/>
      <c r="F144" s="294"/>
      <c r="G144" s="294"/>
      <c r="H144" s="679"/>
      <c r="I144" s="680"/>
      <c r="J144" s="697"/>
      <c r="K144" s="12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8.0" customHeight="1">
      <c r="A145" s="10"/>
      <c r="B145" s="677"/>
      <c r="C145" s="294"/>
      <c r="D145" s="678"/>
      <c r="E145" s="679"/>
      <c r="F145" s="294"/>
      <c r="G145" s="294"/>
      <c r="H145" s="679"/>
      <c r="I145" s="680"/>
      <c r="J145" s="697"/>
      <c r="K145" s="12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8.0" customHeight="1">
      <c r="A146" s="10"/>
      <c r="B146" s="677"/>
      <c r="C146" s="294"/>
      <c r="D146" s="678"/>
      <c r="E146" s="679"/>
      <c r="F146" s="294"/>
      <c r="G146" s="294"/>
      <c r="H146" s="679"/>
      <c r="I146" s="680"/>
      <c r="J146" s="697"/>
      <c r="K146" s="12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8.0" customHeight="1">
      <c r="A147" s="10"/>
      <c r="B147" s="677"/>
      <c r="C147" s="294"/>
      <c r="D147" s="678"/>
      <c r="E147" s="679"/>
      <c r="F147" s="294"/>
      <c r="G147" s="294"/>
      <c r="H147" s="679"/>
      <c r="I147" s="680"/>
      <c r="J147" s="697"/>
      <c r="K147" s="12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8.0" customHeight="1">
      <c r="A148" s="10"/>
      <c r="B148" s="677"/>
      <c r="C148" s="294"/>
      <c r="D148" s="678"/>
      <c r="E148" s="679"/>
      <c r="F148" s="294"/>
      <c r="G148" s="294"/>
      <c r="H148" s="679"/>
      <c r="I148" s="680"/>
      <c r="J148" s="697"/>
      <c r="K148" s="12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8.0" customHeight="1">
      <c r="A149" s="10"/>
      <c r="B149" s="677"/>
      <c r="C149" s="294"/>
      <c r="D149" s="678"/>
      <c r="E149" s="679"/>
      <c r="F149" s="294"/>
      <c r="G149" s="294"/>
      <c r="H149" s="679"/>
      <c r="I149" s="680"/>
      <c r="J149" s="697"/>
      <c r="K149" s="12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8.0" customHeight="1">
      <c r="A150" s="10"/>
      <c r="B150" s="677"/>
      <c r="C150" s="294"/>
      <c r="D150" s="678"/>
      <c r="E150" s="679"/>
      <c r="F150" s="294"/>
      <c r="G150" s="294"/>
      <c r="H150" s="679"/>
      <c r="I150" s="680"/>
      <c r="J150" s="697"/>
      <c r="K150" s="12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8.0" customHeight="1">
      <c r="A151" s="10"/>
      <c r="B151" s="677"/>
      <c r="C151" s="294"/>
      <c r="D151" s="678"/>
      <c r="E151" s="679"/>
      <c r="F151" s="294"/>
      <c r="G151" s="294"/>
      <c r="H151" s="679"/>
      <c r="I151" s="680"/>
      <c r="J151" s="697"/>
      <c r="K151" s="12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8.0" customHeight="1">
      <c r="A152" s="10"/>
      <c r="B152" s="677"/>
      <c r="C152" s="294"/>
      <c r="D152" s="678"/>
      <c r="E152" s="679"/>
      <c r="F152" s="294"/>
      <c r="G152" s="294"/>
      <c r="H152" s="679"/>
      <c r="I152" s="680"/>
      <c r="J152" s="697"/>
      <c r="K152" s="12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8.0" customHeight="1">
      <c r="A153" s="10"/>
      <c r="B153" s="677"/>
      <c r="C153" s="294"/>
      <c r="D153" s="678"/>
      <c r="E153" s="679"/>
      <c r="F153" s="294"/>
      <c r="G153" s="294"/>
      <c r="H153" s="679"/>
      <c r="I153" s="680"/>
      <c r="J153" s="697"/>
      <c r="K153" s="12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8.0" customHeight="1">
      <c r="A154" s="10"/>
      <c r="B154" s="677"/>
      <c r="C154" s="294"/>
      <c r="D154" s="678"/>
      <c r="E154" s="679"/>
      <c r="F154" s="294"/>
      <c r="G154" s="294"/>
      <c r="H154" s="679"/>
      <c r="I154" s="680"/>
      <c r="J154" s="697"/>
      <c r="K154" s="12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8.0" customHeight="1">
      <c r="A155" s="10"/>
      <c r="B155" s="677"/>
      <c r="C155" s="294"/>
      <c r="D155" s="678"/>
      <c r="E155" s="679"/>
      <c r="F155" s="294"/>
      <c r="G155" s="294"/>
      <c r="H155" s="679"/>
      <c r="I155" s="680"/>
      <c r="J155" s="697"/>
      <c r="K155" s="12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8.0" customHeight="1">
      <c r="A156" s="10"/>
      <c r="B156" s="677"/>
      <c r="C156" s="294"/>
      <c r="D156" s="678"/>
      <c r="E156" s="679"/>
      <c r="F156" s="294"/>
      <c r="G156" s="294"/>
      <c r="H156" s="679"/>
      <c r="I156" s="680"/>
      <c r="J156" s="697"/>
      <c r="K156" s="12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8.0" customHeight="1">
      <c r="A157" s="10"/>
      <c r="B157" s="677"/>
      <c r="C157" s="294"/>
      <c r="D157" s="678"/>
      <c r="E157" s="679"/>
      <c r="F157" s="294"/>
      <c r="G157" s="294"/>
      <c r="H157" s="679"/>
      <c r="I157" s="680"/>
      <c r="J157" s="697"/>
      <c r="K157" s="12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8.0" customHeight="1">
      <c r="A158" s="10"/>
      <c r="B158" s="677"/>
      <c r="C158" s="294"/>
      <c r="D158" s="678"/>
      <c r="E158" s="679"/>
      <c r="F158" s="294"/>
      <c r="G158" s="294"/>
      <c r="H158" s="679"/>
      <c r="I158" s="680"/>
      <c r="J158" s="697"/>
      <c r="K158" s="12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8.0" customHeight="1">
      <c r="A159" s="10"/>
      <c r="B159" s="677"/>
      <c r="C159" s="294"/>
      <c r="D159" s="678"/>
      <c r="E159" s="679"/>
      <c r="F159" s="294"/>
      <c r="G159" s="294"/>
      <c r="H159" s="679"/>
      <c r="I159" s="680"/>
      <c r="J159" s="697"/>
      <c r="K159" s="12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8.0" customHeight="1">
      <c r="A160" s="10"/>
      <c r="B160" s="677"/>
      <c r="C160" s="294"/>
      <c r="D160" s="678"/>
      <c r="E160" s="679"/>
      <c r="F160" s="294"/>
      <c r="G160" s="294"/>
      <c r="H160" s="679"/>
      <c r="I160" s="680"/>
      <c r="J160" s="697"/>
      <c r="K160" s="12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8.0" customHeight="1">
      <c r="A161" s="10"/>
      <c r="B161" s="677"/>
      <c r="C161" s="294"/>
      <c r="D161" s="678"/>
      <c r="E161" s="679"/>
      <c r="F161" s="294"/>
      <c r="G161" s="294"/>
      <c r="H161" s="679"/>
      <c r="I161" s="680"/>
      <c r="J161" s="697"/>
      <c r="K161" s="12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8.0" customHeight="1">
      <c r="A162" s="10"/>
      <c r="B162" s="677"/>
      <c r="C162" s="294"/>
      <c r="D162" s="678"/>
      <c r="E162" s="679"/>
      <c r="F162" s="294"/>
      <c r="G162" s="294"/>
      <c r="H162" s="679"/>
      <c r="I162" s="680"/>
      <c r="J162" s="697"/>
      <c r="K162" s="12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8.0" customHeight="1">
      <c r="A163" s="10"/>
      <c r="B163" s="677"/>
      <c r="C163" s="294"/>
      <c r="D163" s="678"/>
      <c r="E163" s="679"/>
      <c r="F163" s="294"/>
      <c r="G163" s="294"/>
      <c r="H163" s="679"/>
      <c r="I163" s="680"/>
      <c r="J163" s="697"/>
      <c r="K163" s="12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8.0" customHeight="1">
      <c r="A164" s="10"/>
      <c r="B164" s="677"/>
      <c r="C164" s="294"/>
      <c r="D164" s="678"/>
      <c r="E164" s="679"/>
      <c r="F164" s="294"/>
      <c r="G164" s="294"/>
      <c r="H164" s="679"/>
      <c r="I164" s="680"/>
      <c r="J164" s="697"/>
      <c r="K164" s="12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8.0" customHeight="1">
      <c r="A165" s="10"/>
      <c r="B165" s="677"/>
      <c r="C165" s="294"/>
      <c r="D165" s="678"/>
      <c r="E165" s="679"/>
      <c r="F165" s="294"/>
      <c r="G165" s="294"/>
      <c r="H165" s="679"/>
      <c r="I165" s="680"/>
      <c r="J165" s="697"/>
      <c r="K165" s="12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8.0" customHeight="1">
      <c r="A166" s="10"/>
      <c r="B166" s="677"/>
      <c r="C166" s="294"/>
      <c r="D166" s="678"/>
      <c r="E166" s="679"/>
      <c r="F166" s="294"/>
      <c r="G166" s="294"/>
      <c r="H166" s="679"/>
      <c r="I166" s="680"/>
      <c r="J166" s="697"/>
      <c r="K166" s="12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8.0" customHeight="1">
      <c r="A167" s="10"/>
      <c r="B167" s="677"/>
      <c r="C167" s="294"/>
      <c r="D167" s="678"/>
      <c r="E167" s="679"/>
      <c r="F167" s="294"/>
      <c r="G167" s="294"/>
      <c r="H167" s="679"/>
      <c r="I167" s="680"/>
      <c r="J167" s="697"/>
      <c r="K167" s="12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0" customHeight="1">
      <c r="A168" s="10"/>
      <c r="B168" s="677"/>
      <c r="C168" s="294"/>
      <c r="D168" s="678"/>
      <c r="E168" s="679"/>
      <c r="F168" s="294"/>
      <c r="G168" s="294"/>
      <c r="H168" s="679"/>
      <c r="I168" s="680"/>
      <c r="J168" s="697"/>
      <c r="K168" s="12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8.0" customHeight="1">
      <c r="A169" s="10"/>
      <c r="B169" s="677"/>
      <c r="C169" s="294"/>
      <c r="D169" s="678"/>
      <c r="E169" s="679"/>
      <c r="F169" s="294"/>
      <c r="G169" s="294"/>
      <c r="H169" s="679"/>
      <c r="I169" s="680"/>
      <c r="J169" s="697"/>
      <c r="K169" s="12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8.0" customHeight="1">
      <c r="A170" s="10"/>
      <c r="B170" s="677"/>
      <c r="C170" s="294"/>
      <c r="D170" s="678"/>
      <c r="E170" s="679"/>
      <c r="F170" s="294"/>
      <c r="G170" s="294"/>
      <c r="H170" s="679"/>
      <c r="I170" s="680"/>
      <c r="J170" s="697"/>
      <c r="K170" s="12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8.0" customHeight="1">
      <c r="A171" s="10"/>
      <c r="B171" s="677"/>
      <c r="C171" s="294"/>
      <c r="D171" s="678"/>
      <c r="E171" s="679"/>
      <c r="F171" s="294"/>
      <c r="G171" s="294"/>
      <c r="H171" s="679"/>
      <c r="I171" s="680"/>
      <c r="J171" s="697"/>
      <c r="K171" s="12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8.0" customHeight="1">
      <c r="A172" s="10"/>
      <c r="B172" s="677"/>
      <c r="C172" s="294"/>
      <c r="D172" s="678"/>
      <c r="E172" s="679"/>
      <c r="F172" s="294"/>
      <c r="G172" s="294"/>
      <c r="H172" s="679"/>
      <c r="I172" s="680"/>
      <c r="J172" s="697"/>
      <c r="K172" s="12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8.0" customHeight="1">
      <c r="A173" s="10"/>
      <c r="B173" s="677"/>
      <c r="C173" s="294"/>
      <c r="D173" s="678"/>
      <c r="E173" s="679"/>
      <c r="F173" s="294"/>
      <c r="G173" s="294"/>
      <c r="H173" s="679"/>
      <c r="I173" s="680"/>
      <c r="J173" s="697"/>
      <c r="K173" s="12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8.0" customHeight="1">
      <c r="A174" s="10"/>
      <c r="B174" s="677"/>
      <c r="C174" s="294"/>
      <c r="D174" s="678"/>
      <c r="E174" s="679"/>
      <c r="F174" s="294"/>
      <c r="G174" s="294"/>
      <c r="H174" s="679"/>
      <c r="I174" s="680"/>
      <c r="J174" s="697"/>
      <c r="K174" s="12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8.0" customHeight="1">
      <c r="A175" s="10"/>
      <c r="B175" s="677"/>
      <c r="C175" s="294"/>
      <c r="D175" s="678"/>
      <c r="E175" s="679"/>
      <c r="F175" s="294"/>
      <c r="G175" s="294"/>
      <c r="H175" s="679"/>
      <c r="I175" s="680"/>
      <c r="J175" s="697"/>
      <c r="K175" s="12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8.0" customHeight="1">
      <c r="A176" s="10"/>
      <c r="B176" s="677"/>
      <c r="C176" s="294"/>
      <c r="D176" s="678"/>
      <c r="E176" s="679"/>
      <c r="F176" s="294"/>
      <c r="G176" s="294"/>
      <c r="H176" s="679"/>
      <c r="I176" s="680"/>
      <c r="J176" s="697"/>
      <c r="K176" s="12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8.0" customHeight="1">
      <c r="A177" s="10"/>
      <c r="B177" s="677"/>
      <c r="C177" s="294"/>
      <c r="D177" s="678"/>
      <c r="E177" s="679"/>
      <c r="F177" s="294"/>
      <c r="G177" s="294"/>
      <c r="H177" s="679"/>
      <c r="I177" s="680"/>
      <c r="J177" s="697"/>
      <c r="K177" s="12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8.0" customHeight="1">
      <c r="A178" s="10"/>
      <c r="B178" s="677"/>
      <c r="C178" s="294"/>
      <c r="D178" s="678"/>
      <c r="E178" s="679"/>
      <c r="F178" s="294"/>
      <c r="G178" s="294"/>
      <c r="H178" s="679"/>
      <c r="I178" s="680"/>
      <c r="J178" s="697"/>
      <c r="K178" s="12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8.0" customHeight="1">
      <c r="A179" s="10"/>
      <c r="B179" s="677"/>
      <c r="C179" s="294"/>
      <c r="D179" s="678"/>
      <c r="E179" s="679"/>
      <c r="F179" s="294"/>
      <c r="G179" s="294"/>
      <c r="H179" s="679"/>
      <c r="I179" s="680"/>
      <c r="J179" s="697"/>
      <c r="K179" s="12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8.0" customHeight="1">
      <c r="A180" s="10"/>
      <c r="B180" s="677"/>
      <c r="C180" s="294"/>
      <c r="D180" s="678"/>
      <c r="E180" s="679"/>
      <c r="F180" s="294"/>
      <c r="G180" s="294"/>
      <c r="H180" s="679"/>
      <c r="I180" s="680"/>
      <c r="J180" s="697"/>
      <c r="K180" s="12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8.0" customHeight="1">
      <c r="A181" s="10"/>
      <c r="B181" s="677"/>
      <c r="C181" s="294"/>
      <c r="D181" s="678"/>
      <c r="E181" s="679"/>
      <c r="F181" s="294"/>
      <c r="G181" s="294"/>
      <c r="H181" s="679"/>
      <c r="I181" s="680"/>
      <c r="J181" s="697"/>
      <c r="K181" s="12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8.0" customHeight="1">
      <c r="A182" s="10"/>
      <c r="B182" s="677"/>
      <c r="C182" s="294"/>
      <c r="D182" s="678"/>
      <c r="E182" s="679"/>
      <c r="F182" s="294"/>
      <c r="G182" s="294"/>
      <c r="H182" s="679"/>
      <c r="I182" s="680"/>
      <c r="J182" s="697"/>
      <c r="K182" s="12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8.0" customHeight="1">
      <c r="A183" s="10"/>
      <c r="B183" s="677"/>
      <c r="C183" s="294"/>
      <c r="D183" s="678"/>
      <c r="E183" s="679"/>
      <c r="F183" s="294"/>
      <c r="G183" s="294"/>
      <c r="H183" s="679"/>
      <c r="I183" s="680"/>
      <c r="J183" s="697"/>
      <c r="K183" s="12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8.0" customHeight="1">
      <c r="A184" s="10"/>
      <c r="B184" s="677"/>
      <c r="C184" s="294"/>
      <c r="D184" s="678"/>
      <c r="E184" s="679"/>
      <c r="F184" s="294"/>
      <c r="G184" s="294"/>
      <c r="H184" s="679"/>
      <c r="I184" s="680"/>
      <c r="J184" s="697"/>
      <c r="K184" s="12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8.0" customHeight="1">
      <c r="A185" s="10"/>
      <c r="B185" s="677"/>
      <c r="C185" s="294"/>
      <c r="D185" s="678"/>
      <c r="E185" s="679"/>
      <c r="F185" s="294"/>
      <c r="G185" s="294"/>
      <c r="H185" s="679"/>
      <c r="I185" s="680"/>
      <c r="J185" s="697"/>
      <c r="K185" s="12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8.0" customHeight="1">
      <c r="A186" s="10"/>
      <c r="B186" s="677"/>
      <c r="C186" s="294"/>
      <c r="D186" s="678"/>
      <c r="E186" s="679"/>
      <c r="F186" s="294"/>
      <c r="G186" s="294"/>
      <c r="H186" s="679"/>
      <c r="I186" s="680"/>
      <c r="J186" s="697"/>
      <c r="K186" s="12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8.0" customHeight="1">
      <c r="A187" s="10"/>
      <c r="B187" s="677"/>
      <c r="C187" s="698"/>
      <c r="D187" s="678"/>
      <c r="E187" s="679"/>
      <c r="F187" s="294"/>
      <c r="G187" s="294"/>
      <c r="H187" s="679"/>
      <c r="I187" s="680"/>
      <c r="J187" s="697"/>
      <c r="K187" s="12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8.0" customHeight="1">
      <c r="A188" s="10"/>
      <c r="B188" s="677"/>
      <c r="C188" s="698"/>
      <c r="D188" s="678"/>
      <c r="E188" s="679"/>
      <c r="F188" s="294"/>
      <c r="G188" s="294"/>
      <c r="H188" s="679"/>
      <c r="I188" s="680"/>
      <c r="J188" s="697"/>
      <c r="K188" s="12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8.0" customHeight="1">
      <c r="A189" s="10"/>
      <c r="B189" s="677"/>
      <c r="C189" s="698"/>
      <c r="D189" s="678"/>
      <c r="E189" s="679"/>
      <c r="F189" s="294"/>
      <c r="G189" s="294"/>
      <c r="H189" s="679"/>
      <c r="I189" s="680"/>
      <c r="J189" s="697"/>
      <c r="K189" s="12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8.0" customHeight="1">
      <c r="A190" s="10"/>
      <c r="B190" s="677"/>
      <c r="C190" s="698"/>
      <c r="D190" s="678"/>
      <c r="E190" s="679"/>
      <c r="F190" s="294"/>
      <c r="G190" s="294"/>
      <c r="H190" s="679"/>
      <c r="I190" s="680"/>
      <c r="J190" s="697"/>
      <c r="K190" s="12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8.0" customHeight="1">
      <c r="A191" s="10"/>
      <c r="B191" s="677"/>
      <c r="C191" s="698"/>
      <c r="D191" s="678"/>
      <c r="E191" s="679"/>
      <c r="F191" s="294"/>
      <c r="G191" s="294"/>
      <c r="H191" s="679"/>
      <c r="I191" s="680"/>
      <c r="J191" s="697"/>
      <c r="K191" s="12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8.0" customHeight="1">
      <c r="A192" s="10"/>
      <c r="B192" s="677"/>
      <c r="C192" s="698"/>
      <c r="D192" s="678"/>
      <c r="E192" s="679"/>
      <c r="F192" s="294"/>
      <c r="G192" s="294"/>
      <c r="H192" s="679"/>
      <c r="I192" s="680"/>
      <c r="J192" s="697"/>
      <c r="K192" s="12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8.0" customHeight="1">
      <c r="A193" s="10"/>
      <c r="B193" s="677"/>
      <c r="C193" s="698"/>
      <c r="D193" s="678"/>
      <c r="E193" s="679"/>
      <c r="F193" s="294"/>
      <c r="G193" s="294"/>
      <c r="H193" s="679"/>
      <c r="I193" s="680"/>
      <c r="J193" s="697"/>
      <c r="K193" s="12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8.0" customHeight="1">
      <c r="A194" s="10"/>
      <c r="B194" s="677"/>
      <c r="C194" s="698"/>
      <c r="D194" s="678"/>
      <c r="E194" s="679"/>
      <c r="F194" s="294"/>
      <c r="G194" s="294"/>
      <c r="H194" s="679"/>
      <c r="I194" s="680"/>
      <c r="J194" s="697"/>
      <c r="K194" s="12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8.0" customHeight="1">
      <c r="A195" s="10"/>
      <c r="B195" s="677"/>
      <c r="C195" s="698"/>
      <c r="D195" s="678"/>
      <c r="E195" s="679"/>
      <c r="F195" s="294"/>
      <c r="G195" s="294"/>
      <c r="H195" s="679"/>
      <c r="I195" s="680"/>
      <c r="J195" s="697"/>
      <c r="K195" s="12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8.0" customHeight="1">
      <c r="A196" s="10"/>
      <c r="B196" s="677"/>
      <c r="C196" s="698"/>
      <c r="D196" s="678"/>
      <c r="E196" s="679"/>
      <c r="F196" s="294"/>
      <c r="G196" s="294"/>
      <c r="H196" s="679"/>
      <c r="I196" s="680"/>
      <c r="J196" s="697"/>
      <c r="K196" s="12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8.0" customHeight="1">
      <c r="A197" s="10"/>
      <c r="B197" s="677"/>
      <c r="C197" s="698"/>
      <c r="D197" s="678"/>
      <c r="E197" s="679"/>
      <c r="F197" s="294"/>
      <c r="G197" s="294"/>
      <c r="H197" s="679"/>
      <c r="I197" s="680"/>
      <c r="J197" s="697"/>
      <c r="K197" s="12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8.0" customHeight="1">
      <c r="A198" s="10"/>
      <c r="B198" s="677"/>
      <c r="C198" s="698"/>
      <c r="D198" s="678"/>
      <c r="E198" s="679"/>
      <c r="F198" s="294"/>
      <c r="G198" s="294"/>
      <c r="H198" s="679"/>
      <c r="I198" s="680"/>
      <c r="J198" s="697"/>
      <c r="K198" s="12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8.0" customHeight="1">
      <c r="A199" s="10"/>
      <c r="B199" s="677"/>
      <c r="C199" s="698"/>
      <c r="D199" s="678"/>
      <c r="E199" s="679"/>
      <c r="F199" s="294"/>
      <c r="G199" s="294"/>
      <c r="H199" s="679"/>
      <c r="I199" s="680"/>
      <c r="J199" s="697"/>
      <c r="K199" s="12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0" customHeight="1">
      <c r="A200" s="10"/>
      <c r="B200" s="677"/>
      <c r="C200" s="698"/>
      <c r="D200" s="678"/>
      <c r="E200" s="679"/>
      <c r="F200" s="294"/>
      <c r="G200" s="294"/>
      <c r="H200" s="679"/>
      <c r="I200" s="680"/>
      <c r="J200" s="697"/>
      <c r="K200" s="12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8.0" customHeight="1">
      <c r="A201" s="10"/>
      <c r="B201" s="677"/>
      <c r="C201" s="698"/>
      <c r="D201" s="678"/>
      <c r="E201" s="679"/>
      <c r="F201" s="294"/>
      <c r="G201" s="294"/>
      <c r="H201" s="294"/>
      <c r="I201" s="679"/>
      <c r="J201" s="680"/>
      <c r="K201" s="12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8.0" customHeight="1">
      <c r="A202" s="10"/>
      <c r="B202" s="677"/>
      <c r="C202" s="698"/>
      <c r="D202" s="678"/>
      <c r="E202" s="679"/>
      <c r="F202" s="229"/>
      <c r="G202" s="294"/>
      <c r="H202" s="294"/>
      <c r="I202" s="679"/>
      <c r="J202" s="680"/>
      <c r="K202" s="697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8.0" customHeight="1">
      <c r="A203" s="10"/>
      <c r="B203" s="677"/>
      <c r="C203" s="698"/>
      <c r="D203" s="678"/>
      <c r="E203" s="679"/>
      <c r="F203" s="229"/>
      <c r="G203" s="294"/>
      <c r="H203" s="294"/>
      <c r="I203" s="679"/>
      <c r="J203" s="680"/>
      <c r="K203" s="697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8.0" customHeight="1">
      <c r="A204" s="10"/>
      <c r="B204" s="677"/>
      <c r="C204" s="698"/>
      <c r="D204" s="678"/>
      <c r="E204" s="679"/>
      <c r="F204" s="229"/>
      <c r="G204" s="294"/>
      <c r="H204" s="294"/>
      <c r="I204" s="679"/>
      <c r="J204" s="680"/>
      <c r="K204" s="697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8.0" customHeight="1">
      <c r="A205" s="10"/>
      <c r="B205" s="677"/>
      <c r="C205" s="698"/>
      <c r="D205" s="678"/>
      <c r="E205" s="679"/>
      <c r="F205" s="229"/>
      <c r="G205" s="294"/>
      <c r="H205" s="294"/>
      <c r="I205" s="679"/>
      <c r="J205" s="680"/>
      <c r="K205" s="697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8.0" customHeight="1">
      <c r="A206" s="10"/>
      <c r="B206" s="677"/>
      <c r="C206" s="698"/>
      <c r="D206" s="678"/>
      <c r="E206" s="679"/>
      <c r="F206" s="229"/>
      <c r="G206" s="294"/>
      <c r="H206" s="294"/>
      <c r="I206" s="679"/>
      <c r="J206" s="680"/>
      <c r="K206" s="697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8.0" customHeight="1">
      <c r="A207" s="10"/>
      <c r="B207" s="677"/>
      <c r="C207" s="698"/>
      <c r="D207" s="678"/>
      <c r="E207" s="679"/>
      <c r="F207" s="229"/>
      <c r="G207" s="294"/>
      <c r="H207" s="294"/>
      <c r="I207" s="679"/>
      <c r="J207" s="680"/>
      <c r="K207" s="697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8.0" customHeight="1">
      <c r="A208" s="10"/>
      <c r="B208" s="677"/>
      <c r="C208" s="698"/>
      <c r="D208" s="678"/>
      <c r="E208" s="679"/>
      <c r="F208" s="229"/>
      <c r="G208" s="294"/>
      <c r="H208" s="294"/>
      <c r="I208" s="679"/>
      <c r="J208" s="680"/>
      <c r="K208" s="697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8.0" customHeight="1">
      <c r="A209" s="10"/>
      <c r="B209" s="677"/>
      <c r="C209" s="698"/>
      <c r="D209" s="678"/>
      <c r="E209" s="679"/>
      <c r="F209" s="229"/>
      <c r="G209" s="294"/>
      <c r="H209" s="294"/>
      <c r="I209" s="679"/>
      <c r="J209" s="680"/>
      <c r="K209" s="697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8.0" customHeight="1">
      <c r="A210" s="10"/>
      <c r="B210" s="677"/>
      <c r="C210" s="698"/>
      <c r="D210" s="678"/>
      <c r="E210" s="679"/>
      <c r="F210" s="229"/>
      <c r="G210" s="294"/>
      <c r="H210" s="294"/>
      <c r="I210" s="679"/>
      <c r="J210" s="680"/>
      <c r="K210" s="697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8.0" customHeight="1">
      <c r="A211" s="10"/>
      <c r="B211" s="677"/>
      <c r="C211" s="698"/>
      <c r="D211" s="678"/>
      <c r="E211" s="679"/>
      <c r="F211" s="229"/>
      <c r="G211" s="294"/>
      <c r="H211" s="294"/>
      <c r="I211" s="679"/>
      <c r="J211" s="680"/>
      <c r="K211" s="697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8.0" customHeight="1">
      <c r="A212" s="10"/>
      <c r="B212" s="677"/>
      <c r="C212" s="698"/>
      <c r="D212" s="678"/>
      <c r="E212" s="679"/>
      <c r="F212" s="229"/>
      <c r="G212" s="294"/>
      <c r="H212" s="294"/>
      <c r="I212" s="679"/>
      <c r="J212" s="680"/>
      <c r="K212" s="697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8.0" customHeight="1">
      <c r="A213" s="10"/>
      <c r="B213" s="677"/>
      <c r="C213" s="698"/>
      <c r="D213" s="678"/>
      <c r="E213" s="679"/>
      <c r="F213" s="229"/>
      <c r="G213" s="294"/>
      <c r="H213" s="294"/>
      <c r="I213" s="679"/>
      <c r="J213" s="680"/>
      <c r="K213" s="697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8.0" customHeight="1">
      <c r="A214" s="10"/>
      <c r="B214" s="677"/>
      <c r="C214" s="698"/>
      <c r="D214" s="678"/>
      <c r="E214" s="679"/>
      <c r="F214" s="229"/>
      <c r="G214" s="294"/>
      <c r="H214" s="294"/>
      <c r="I214" s="679"/>
      <c r="J214" s="680"/>
      <c r="K214" s="697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8.0" customHeight="1">
      <c r="A215" s="10"/>
      <c r="B215" s="677"/>
      <c r="C215" s="698"/>
      <c r="D215" s="678"/>
      <c r="E215" s="679"/>
      <c r="F215" s="229"/>
      <c r="G215" s="294"/>
      <c r="H215" s="294"/>
      <c r="I215" s="679"/>
      <c r="J215" s="680"/>
      <c r="K215" s="697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8.0" customHeight="1">
      <c r="A216" s="10"/>
      <c r="B216" s="677"/>
      <c r="C216" s="698"/>
      <c r="D216" s="678"/>
      <c r="E216" s="679"/>
      <c r="F216" s="229"/>
      <c r="G216" s="294"/>
      <c r="H216" s="294"/>
      <c r="I216" s="679"/>
      <c r="J216" s="680"/>
      <c r="K216" s="697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8.0" customHeight="1">
      <c r="A217" s="10"/>
      <c r="B217" s="677"/>
      <c r="C217" s="698"/>
      <c r="D217" s="678"/>
      <c r="E217" s="679"/>
      <c r="F217" s="229"/>
      <c r="G217" s="294"/>
      <c r="H217" s="294"/>
      <c r="I217" s="679"/>
      <c r="J217" s="680"/>
      <c r="K217" s="697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8.0" customHeight="1">
      <c r="A218" s="10"/>
      <c r="B218" s="677"/>
      <c r="C218" s="698"/>
      <c r="D218" s="678"/>
      <c r="E218" s="679"/>
      <c r="F218" s="229"/>
      <c r="G218" s="294"/>
      <c r="H218" s="294"/>
      <c r="I218" s="679"/>
      <c r="J218" s="680"/>
      <c r="K218" s="697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8.0" customHeight="1">
      <c r="A219" s="10"/>
      <c r="B219" s="677"/>
      <c r="C219" s="698"/>
      <c r="D219" s="678"/>
      <c r="E219" s="679"/>
      <c r="F219" s="229"/>
      <c r="G219" s="294"/>
      <c r="H219" s="294"/>
      <c r="I219" s="679"/>
      <c r="J219" s="680"/>
      <c r="K219" s="697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8.0" customHeight="1">
      <c r="A220" s="10"/>
      <c r="B220" s="677"/>
      <c r="C220" s="698"/>
      <c r="D220" s="678"/>
      <c r="E220" s="679"/>
      <c r="F220" s="229"/>
      <c r="G220" s="294"/>
      <c r="H220" s="294"/>
      <c r="I220" s="679"/>
      <c r="J220" s="680"/>
      <c r="K220" s="697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8.0" customHeight="1">
      <c r="A221" s="10"/>
      <c r="B221" s="677"/>
      <c r="C221" s="698"/>
      <c r="D221" s="678"/>
      <c r="E221" s="679"/>
      <c r="F221" s="229"/>
      <c r="G221" s="294"/>
      <c r="H221" s="294"/>
      <c r="I221" s="679"/>
      <c r="J221" s="680"/>
      <c r="K221" s="697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8.0" customHeight="1">
      <c r="A222" s="10"/>
      <c r="B222" s="677"/>
      <c r="C222" s="698"/>
      <c r="D222" s="678"/>
      <c r="E222" s="679"/>
      <c r="F222" s="229"/>
      <c r="G222" s="294"/>
      <c r="H222" s="294"/>
      <c r="I222" s="679"/>
      <c r="J222" s="680"/>
      <c r="K222" s="697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8.0" customHeight="1">
      <c r="A223" s="10"/>
      <c r="B223" s="677"/>
      <c r="C223" s="698"/>
      <c r="D223" s="678"/>
      <c r="E223" s="679"/>
      <c r="F223" s="229"/>
      <c r="G223" s="294"/>
      <c r="H223" s="294"/>
      <c r="I223" s="679"/>
      <c r="J223" s="680"/>
      <c r="K223" s="697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8.0" customHeight="1">
      <c r="A224" s="10"/>
      <c r="B224" s="677"/>
      <c r="C224" s="698"/>
      <c r="D224" s="678"/>
      <c r="E224" s="679"/>
      <c r="F224" s="229"/>
      <c r="G224" s="294"/>
      <c r="H224" s="294"/>
      <c r="I224" s="679"/>
      <c r="J224" s="680"/>
      <c r="K224" s="697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8.0" customHeight="1">
      <c r="A225" s="10"/>
      <c r="B225" s="677"/>
      <c r="C225" s="698"/>
      <c r="D225" s="678"/>
      <c r="E225" s="679"/>
      <c r="F225" s="229"/>
      <c r="G225" s="294"/>
      <c r="H225" s="294"/>
      <c r="I225" s="679"/>
      <c r="J225" s="680"/>
      <c r="K225" s="697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8.0" customHeight="1">
      <c r="A226" s="10"/>
      <c r="B226" s="677"/>
      <c r="C226" s="698"/>
      <c r="D226" s="678"/>
      <c r="E226" s="679"/>
      <c r="F226" s="229"/>
      <c r="G226" s="294"/>
      <c r="H226" s="294"/>
      <c r="I226" s="679"/>
      <c r="J226" s="680"/>
      <c r="K226" s="697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8.0" customHeight="1">
      <c r="A227" s="10"/>
      <c r="B227" s="677"/>
      <c r="C227" s="698"/>
      <c r="D227" s="678"/>
      <c r="E227" s="679"/>
      <c r="F227" s="229"/>
      <c r="G227" s="294"/>
      <c r="H227" s="294"/>
      <c r="I227" s="679"/>
      <c r="J227" s="680"/>
      <c r="K227" s="697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8.0" customHeight="1">
      <c r="A228" s="10"/>
      <c r="B228" s="677"/>
      <c r="C228" s="698"/>
      <c r="D228" s="678"/>
      <c r="E228" s="679"/>
      <c r="F228" s="229"/>
      <c r="G228" s="294"/>
      <c r="H228" s="294"/>
      <c r="I228" s="679"/>
      <c r="J228" s="680"/>
      <c r="K228" s="697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8.0" customHeight="1">
      <c r="A229" s="10"/>
      <c r="B229" s="677"/>
      <c r="C229" s="698"/>
      <c r="D229" s="678"/>
      <c r="E229" s="679"/>
      <c r="F229" s="229"/>
      <c r="G229" s="294"/>
      <c r="H229" s="294"/>
      <c r="I229" s="679"/>
      <c r="J229" s="680"/>
      <c r="K229" s="697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8.0" customHeight="1">
      <c r="A230" s="10"/>
      <c r="B230" s="677"/>
      <c r="C230" s="698"/>
      <c r="D230" s="678"/>
      <c r="E230" s="679"/>
      <c r="F230" s="229"/>
      <c r="G230" s="294"/>
      <c r="H230" s="294"/>
      <c r="I230" s="679"/>
      <c r="J230" s="680"/>
      <c r="K230" s="697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8.0" customHeight="1">
      <c r="A231" s="10"/>
      <c r="B231" s="677"/>
      <c r="C231" s="698"/>
      <c r="D231" s="678"/>
      <c r="E231" s="679"/>
      <c r="F231" s="229"/>
      <c r="G231" s="294"/>
      <c r="H231" s="294"/>
      <c r="I231" s="679"/>
      <c r="J231" s="680"/>
      <c r="K231" s="697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8.0" customHeight="1">
      <c r="A232" s="10"/>
      <c r="B232" s="677"/>
      <c r="C232" s="698"/>
      <c r="D232" s="678"/>
      <c r="E232" s="679"/>
      <c r="F232" s="229"/>
      <c r="G232" s="294"/>
      <c r="H232" s="294"/>
      <c r="I232" s="679"/>
      <c r="J232" s="680"/>
      <c r="K232" s="697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8.0" customHeight="1">
      <c r="A233" s="10"/>
      <c r="B233" s="677"/>
      <c r="C233" s="698"/>
      <c r="D233" s="678"/>
      <c r="E233" s="679"/>
      <c r="F233" s="229"/>
      <c r="G233" s="294"/>
      <c r="H233" s="294"/>
      <c r="I233" s="679"/>
      <c r="J233" s="680"/>
      <c r="K233" s="697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8.0" customHeight="1">
      <c r="A234" s="10"/>
      <c r="B234" s="677"/>
      <c r="C234" s="698"/>
      <c r="D234" s="678"/>
      <c r="E234" s="679"/>
      <c r="F234" s="229"/>
      <c r="G234" s="294"/>
      <c r="H234" s="294"/>
      <c r="I234" s="679"/>
      <c r="J234" s="680"/>
      <c r="K234" s="697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8.0" customHeight="1">
      <c r="A235" s="10"/>
      <c r="B235" s="677"/>
      <c r="C235" s="698"/>
      <c r="D235" s="678"/>
      <c r="E235" s="679"/>
      <c r="F235" s="229"/>
      <c r="G235" s="294"/>
      <c r="H235" s="294"/>
      <c r="I235" s="679"/>
      <c r="J235" s="680"/>
      <c r="K235" s="697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8.0" customHeight="1">
      <c r="A236" s="10"/>
      <c r="B236" s="677"/>
      <c r="C236" s="698"/>
      <c r="D236" s="678"/>
      <c r="E236" s="679"/>
      <c r="F236" s="229"/>
      <c r="G236" s="294"/>
      <c r="H236" s="294"/>
      <c r="I236" s="679"/>
      <c r="J236" s="680"/>
      <c r="K236" s="697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8.0" customHeight="1">
      <c r="A237" s="10"/>
      <c r="B237" s="677"/>
      <c r="C237" s="698"/>
      <c r="D237" s="678"/>
      <c r="E237" s="679"/>
      <c r="F237" s="229"/>
      <c r="G237" s="294"/>
      <c r="H237" s="294"/>
      <c r="I237" s="679"/>
      <c r="J237" s="680"/>
      <c r="K237" s="697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8.0" customHeight="1">
      <c r="A238" s="10"/>
      <c r="B238" s="677"/>
      <c r="C238" s="698"/>
      <c r="D238" s="678"/>
      <c r="E238" s="679"/>
      <c r="F238" s="229"/>
      <c r="G238" s="294"/>
      <c r="H238" s="294"/>
      <c r="I238" s="679"/>
      <c r="J238" s="680"/>
      <c r="K238" s="697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8.0" customHeight="1">
      <c r="A239" s="10"/>
      <c r="B239" s="677"/>
      <c r="C239" s="698"/>
      <c r="D239" s="678"/>
      <c r="E239" s="679"/>
      <c r="F239" s="229"/>
      <c r="G239" s="294"/>
      <c r="H239" s="294"/>
      <c r="I239" s="679"/>
      <c r="J239" s="680"/>
      <c r="K239" s="697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8.0" customHeight="1">
      <c r="A240" s="10"/>
      <c r="B240" s="677"/>
      <c r="C240" s="698"/>
      <c r="D240" s="678"/>
      <c r="E240" s="679"/>
      <c r="F240" s="229"/>
      <c r="G240" s="294"/>
      <c r="H240" s="294"/>
      <c r="I240" s="679"/>
      <c r="J240" s="680"/>
      <c r="K240" s="697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8.0" customHeight="1">
      <c r="A241" s="10"/>
      <c r="B241" s="677"/>
      <c r="C241" s="698"/>
      <c r="D241" s="678"/>
      <c r="E241" s="679"/>
      <c r="F241" s="229"/>
      <c r="G241" s="294"/>
      <c r="H241" s="294"/>
      <c r="I241" s="679"/>
      <c r="J241" s="680"/>
      <c r="K241" s="697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8.0" customHeight="1">
      <c r="A242" s="10"/>
      <c r="B242" s="677"/>
      <c r="C242" s="698"/>
      <c r="D242" s="678"/>
      <c r="E242" s="679"/>
      <c r="F242" s="229"/>
      <c r="G242" s="294"/>
      <c r="H242" s="294"/>
      <c r="I242" s="679"/>
      <c r="J242" s="680"/>
      <c r="K242" s="697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8.0" customHeight="1">
      <c r="A243" s="10"/>
      <c r="B243" s="677"/>
      <c r="C243" s="698"/>
      <c r="D243" s="678"/>
      <c r="E243" s="679"/>
      <c r="F243" s="229"/>
      <c r="G243" s="294"/>
      <c r="H243" s="294"/>
      <c r="I243" s="679"/>
      <c r="J243" s="680"/>
      <c r="K243" s="697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8.0" customHeight="1">
      <c r="A244" s="10"/>
      <c r="B244" s="677"/>
      <c r="C244" s="698"/>
      <c r="D244" s="678"/>
      <c r="E244" s="679"/>
      <c r="F244" s="229"/>
      <c r="G244" s="294"/>
      <c r="H244" s="294"/>
      <c r="I244" s="679"/>
      <c r="J244" s="680"/>
      <c r="K244" s="697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8.0" customHeight="1">
      <c r="A245" s="10"/>
      <c r="B245" s="677"/>
      <c r="C245" s="698"/>
      <c r="D245" s="678"/>
      <c r="E245" s="679"/>
      <c r="F245" s="229"/>
      <c r="G245" s="294"/>
      <c r="H245" s="294"/>
      <c r="I245" s="679"/>
      <c r="J245" s="680"/>
      <c r="K245" s="697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8.0" customHeight="1">
      <c r="A246" s="10"/>
      <c r="B246" s="677"/>
      <c r="C246" s="698"/>
      <c r="D246" s="678"/>
      <c r="E246" s="679"/>
      <c r="F246" s="229"/>
      <c r="G246" s="294"/>
      <c r="H246" s="294"/>
      <c r="I246" s="679"/>
      <c r="J246" s="680"/>
      <c r="K246" s="697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6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6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6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6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6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6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6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6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6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6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6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6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6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6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6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6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6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6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6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6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6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6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6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6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6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6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6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6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6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6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6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6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6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6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6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6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6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6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6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6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6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6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6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6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6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6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6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6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6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6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6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6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6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6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6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6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6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6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6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6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6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6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6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6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6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6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6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6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6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6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6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6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6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6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6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6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6.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6.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6.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6.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6.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6.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6.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6.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6.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6.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6.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6.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6.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6.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6.5" customHeight="1">
      <c r="A584" s="10"/>
      <c r="B584" s="677"/>
      <c r="C584" s="294"/>
      <c r="D584" s="678"/>
      <c r="E584" s="679"/>
      <c r="F584" s="229"/>
      <c r="G584" s="294"/>
      <c r="H584" s="294"/>
      <c r="I584" s="679"/>
      <c r="J584" s="680"/>
      <c r="K584" s="67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677"/>
      <c r="C585" s="294"/>
      <c r="D585" s="678"/>
      <c r="E585" s="679"/>
      <c r="F585" s="229"/>
      <c r="G585" s="294"/>
      <c r="H585" s="294"/>
      <c r="I585" s="679"/>
      <c r="J585" s="680"/>
      <c r="K585" s="67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677"/>
      <c r="C586" s="294"/>
      <c r="D586" s="678"/>
      <c r="E586" s="679"/>
      <c r="F586" s="229"/>
      <c r="G586" s="294"/>
      <c r="H586" s="294"/>
      <c r="I586" s="679"/>
      <c r="J586" s="680"/>
      <c r="K586" s="67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677"/>
      <c r="C587" s="294"/>
      <c r="D587" s="678"/>
      <c r="E587" s="679"/>
      <c r="F587" s="229"/>
      <c r="G587" s="294"/>
      <c r="H587" s="294"/>
      <c r="I587" s="679"/>
      <c r="J587" s="680"/>
      <c r="K587" s="67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677"/>
      <c r="C588" s="294"/>
      <c r="D588" s="678"/>
      <c r="E588" s="679"/>
      <c r="F588" s="229"/>
      <c r="G588" s="294"/>
      <c r="H588" s="294"/>
      <c r="I588" s="679"/>
      <c r="J588" s="680"/>
      <c r="K588" s="67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677"/>
      <c r="C589" s="294"/>
      <c r="D589" s="678"/>
      <c r="E589" s="679"/>
      <c r="F589" s="229"/>
      <c r="G589" s="294"/>
      <c r="H589" s="294"/>
      <c r="I589" s="679"/>
      <c r="J589" s="680"/>
      <c r="K589" s="67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677"/>
      <c r="C590" s="294"/>
      <c r="D590" s="678"/>
      <c r="E590" s="679"/>
      <c r="F590" s="229"/>
      <c r="G590" s="294"/>
      <c r="H590" s="294"/>
      <c r="I590" s="679"/>
      <c r="J590" s="680"/>
      <c r="K590" s="67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677"/>
      <c r="C591" s="294"/>
      <c r="D591" s="678"/>
      <c r="E591" s="679"/>
      <c r="F591" s="229"/>
      <c r="G591" s="294"/>
      <c r="H591" s="294"/>
      <c r="I591" s="679"/>
      <c r="J591" s="680"/>
      <c r="K591" s="67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677"/>
      <c r="C592" s="294"/>
      <c r="D592" s="678"/>
      <c r="E592" s="679"/>
      <c r="F592" s="229"/>
      <c r="G592" s="294"/>
      <c r="H592" s="294"/>
      <c r="I592" s="679"/>
      <c r="J592" s="680"/>
      <c r="K592" s="67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677"/>
      <c r="C593" s="294"/>
      <c r="D593" s="678"/>
      <c r="E593" s="679"/>
      <c r="F593" s="229"/>
      <c r="G593" s="294"/>
      <c r="H593" s="294"/>
      <c r="I593" s="679"/>
      <c r="J593" s="680"/>
      <c r="K593" s="67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677"/>
      <c r="C594" s="294"/>
      <c r="D594" s="678"/>
      <c r="E594" s="679"/>
      <c r="F594" s="229"/>
      <c r="G594" s="294"/>
      <c r="H594" s="294"/>
      <c r="I594" s="679"/>
      <c r="J594" s="680"/>
      <c r="K594" s="67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677"/>
      <c r="C595" s="294"/>
      <c r="D595" s="678"/>
      <c r="E595" s="679"/>
      <c r="F595" s="229"/>
      <c r="G595" s="294"/>
      <c r="H595" s="294"/>
      <c r="I595" s="679"/>
      <c r="J595" s="680"/>
      <c r="K595" s="67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677"/>
      <c r="C596" s="294"/>
      <c r="D596" s="678"/>
      <c r="E596" s="679"/>
      <c r="F596" s="229"/>
      <c r="G596" s="294"/>
      <c r="H596" s="294"/>
      <c r="I596" s="679"/>
      <c r="J596" s="680"/>
      <c r="K596" s="67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677"/>
      <c r="C597" s="294"/>
      <c r="D597" s="678"/>
      <c r="E597" s="679"/>
      <c r="F597" s="229"/>
      <c r="G597" s="294"/>
      <c r="H597" s="294"/>
      <c r="I597" s="679"/>
      <c r="J597" s="680"/>
      <c r="K597" s="67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677"/>
      <c r="C598" s="294"/>
      <c r="D598" s="678"/>
      <c r="E598" s="679"/>
      <c r="F598" s="229"/>
      <c r="G598" s="294"/>
      <c r="H598" s="294"/>
      <c r="I598" s="679"/>
      <c r="J598" s="680"/>
      <c r="K598" s="67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677"/>
      <c r="C599" s="294"/>
      <c r="D599" s="678"/>
      <c r="E599" s="679"/>
      <c r="F599" s="229"/>
      <c r="G599" s="294"/>
      <c r="H599" s="294"/>
      <c r="I599" s="679"/>
      <c r="J599" s="680"/>
      <c r="K599" s="67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677"/>
      <c r="C600" s="294"/>
      <c r="D600" s="678"/>
      <c r="E600" s="679"/>
      <c r="F600" s="229"/>
      <c r="G600" s="294"/>
      <c r="H600" s="294"/>
      <c r="I600" s="679"/>
      <c r="J600" s="680"/>
      <c r="K600" s="67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677"/>
      <c r="C601" s="294"/>
      <c r="D601" s="678"/>
      <c r="E601" s="679"/>
      <c r="F601" s="229"/>
      <c r="G601" s="294"/>
      <c r="H601" s="294"/>
      <c r="I601" s="679"/>
      <c r="J601" s="680"/>
      <c r="K601" s="679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677"/>
      <c r="C602" s="294"/>
      <c r="D602" s="678"/>
      <c r="E602" s="679"/>
      <c r="F602" s="229"/>
      <c r="G602" s="294"/>
      <c r="H602" s="294"/>
      <c r="I602" s="679"/>
      <c r="J602" s="680"/>
      <c r="K602" s="67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677"/>
      <c r="C603" s="294"/>
      <c r="D603" s="678"/>
      <c r="E603" s="679"/>
      <c r="F603" s="229"/>
      <c r="G603" s="294"/>
      <c r="H603" s="294"/>
      <c r="I603" s="679"/>
      <c r="J603" s="680"/>
      <c r="K603" s="67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677"/>
      <c r="C604" s="294"/>
      <c r="D604" s="678"/>
      <c r="E604" s="679"/>
      <c r="F604" s="229"/>
      <c r="G604" s="294"/>
      <c r="H604" s="294"/>
      <c r="I604" s="679"/>
      <c r="J604" s="680"/>
      <c r="K604" s="67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677"/>
      <c r="C605" s="294"/>
      <c r="D605" s="678"/>
      <c r="E605" s="679"/>
      <c r="F605" s="229"/>
      <c r="G605" s="294"/>
      <c r="H605" s="294"/>
      <c r="I605" s="679"/>
      <c r="J605" s="680"/>
      <c r="K605" s="67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677"/>
      <c r="C606" s="294"/>
      <c r="D606" s="678"/>
      <c r="E606" s="679"/>
      <c r="F606" s="229"/>
      <c r="G606" s="294"/>
      <c r="H606" s="294"/>
      <c r="I606" s="679"/>
      <c r="J606" s="680"/>
      <c r="K606" s="67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677"/>
      <c r="C607" s="294"/>
      <c r="D607" s="678"/>
      <c r="E607" s="679"/>
      <c r="F607" s="229"/>
      <c r="G607" s="294"/>
      <c r="H607" s="294"/>
      <c r="I607" s="679"/>
      <c r="J607" s="680"/>
      <c r="K607" s="67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677"/>
      <c r="C608" s="294"/>
      <c r="D608" s="678"/>
      <c r="E608" s="679"/>
      <c r="F608" s="229"/>
      <c r="G608" s="294"/>
      <c r="H608" s="294"/>
      <c r="I608" s="679"/>
      <c r="J608" s="680"/>
      <c r="K608" s="67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677"/>
      <c r="C609" s="294"/>
      <c r="D609" s="678"/>
      <c r="E609" s="679"/>
      <c r="F609" s="229"/>
      <c r="G609" s="294"/>
      <c r="H609" s="294"/>
      <c r="I609" s="679"/>
      <c r="J609" s="680"/>
      <c r="K609" s="67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677"/>
      <c r="C610" s="294"/>
      <c r="D610" s="678"/>
      <c r="E610" s="679"/>
      <c r="F610" s="229"/>
      <c r="G610" s="294"/>
      <c r="H610" s="294"/>
      <c r="I610" s="679"/>
      <c r="J610" s="680"/>
      <c r="K610" s="67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677"/>
      <c r="C611" s="294"/>
      <c r="D611" s="678"/>
      <c r="E611" s="679"/>
      <c r="F611" s="229"/>
      <c r="G611" s="294"/>
      <c r="H611" s="294"/>
      <c r="I611" s="679"/>
      <c r="J611" s="680"/>
      <c r="K611" s="67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677"/>
      <c r="C612" s="294"/>
      <c r="D612" s="678"/>
      <c r="E612" s="679"/>
      <c r="F612" s="229"/>
      <c r="G612" s="294"/>
      <c r="H612" s="294"/>
      <c r="I612" s="679"/>
      <c r="J612" s="680"/>
      <c r="K612" s="67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677"/>
      <c r="C613" s="294"/>
      <c r="D613" s="678"/>
      <c r="E613" s="679"/>
      <c r="F613" s="229"/>
      <c r="G613" s="294"/>
      <c r="H613" s="294"/>
      <c r="I613" s="679"/>
      <c r="J613" s="680"/>
      <c r="K613" s="67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677"/>
      <c r="C614" s="294"/>
      <c r="D614" s="678"/>
      <c r="E614" s="679"/>
      <c r="F614" s="229"/>
      <c r="G614" s="294"/>
      <c r="H614" s="294"/>
      <c r="I614" s="679"/>
      <c r="J614" s="680"/>
      <c r="K614" s="67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677"/>
      <c r="C615" s="294"/>
      <c r="D615" s="678"/>
      <c r="E615" s="679"/>
      <c r="F615" s="229"/>
      <c r="G615" s="294"/>
      <c r="H615" s="294"/>
      <c r="I615" s="679"/>
      <c r="J615" s="680"/>
      <c r="K615" s="67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677"/>
      <c r="C616" s="294"/>
      <c r="D616" s="678"/>
      <c r="E616" s="679"/>
      <c r="F616" s="229"/>
      <c r="G616" s="294"/>
      <c r="H616" s="294"/>
      <c r="I616" s="679"/>
      <c r="J616" s="680"/>
      <c r="K616" s="67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677"/>
      <c r="C617" s="294"/>
      <c r="D617" s="678"/>
      <c r="E617" s="679"/>
      <c r="F617" s="229"/>
      <c r="G617" s="294"/>
      <c r="H617" s="294"/>
      <c r="I617" s="679"/>
      <c r="J617" s="680"/>
      <c r="K617" s="67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677"/>
      <c r="C618" s="294"/>
      <c r="D618" s="678"/>
      <c r="E618" s="679"/>
      <c r="F618" s="229"/>
      <c r="G618" s="294"/>
      <c r="H618" s="294"/>
      <c r="I618" s="679"/>
      <c r="J618" s="680"/>
      <c r="K618" s="67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677"/>
      <c r="C619" s="294"/>
      <c r="D619" s="678"/>
      <c r="E619" s="679"/>
      <c r="F619" s="229"/>
      <c r="G619" s="294"/>
      <c r="H619" s="294"/>
      <c r="I619" s="679"/>
      <c r="J619" s="680"/>
      <c r="K619" s="67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677"/>
      <c r="C620" s="294"/>
      <c r="D620" s="678"/>
      <c r="E620" s="679"/>
      <c r="F620" s="229"/>
      <c r="G620" s="294"/>
      <c r="H620" s="294"/>
      <c r="I620" s="679"/>
      <c r="J620" s="680"/>
      <c r="K620" s="67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677"/>
      <c r="C621" s="294"/>
      <c r="D621" s="678"/>
      <c r="E621" s="679"/>
      <c r="F621" s="229"/>
      <c r="G621" s="294"/>
      <c r="H621" s="294"/>
      <c r="I621" s="679"/>
      <c r="J621" s="680"/>
      <c r="K621" s="67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677"/>
      <c r="C622" s="294"/>
      <c r="D622" s="678"/>
      <c r="E622" s="679"/>
      <c r="F622" s="229"/>
      <c r="G622" s="294"/>
      <c r="H622" s="294"/>
      <c r="I622" s="679"/>
      <c r="J622" s="680"/>
      <c r="K622" s="67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677"/>
      <c r="C623" s="294"/>
      <c r="D623" s="678"/>
      <c r="E623" s="679"/>
      <c r="F623" s="229"/>
      <c r="G623" s="294"/>
      <c r="H623" s="294"/>
      <c r="I623" s="679"/>
      <c r="J623" s="680"/>
      <c r="K623" s="67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677"/>
      <c r="C624" s="294"/>
      <c r="D624" s="678"/>
      <c r="E624" s="679"/>
      <c r="F624" s="229"/>
      <c r="G624" s="294"/>
      <c r="H624" s="294"/>
      <c r="I624" s="679"/>
      <c r="J624" s="680"/>
      <c r="K624" s="67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677"/>
      <c r="C625" s="294"/>
      <c r="D625" s="678"/>
      <c r="E625" s="679"/>
      <c r="F625" s="229"/>
      <c r="G625" s="294"/>
      <c r="H625" s="294"/>
      <c r="I625" s="679"/>
      <c r="J625" s="680"/>
      <c r="K625" s="67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677"/>
      <c r="C626" s="294"/>
      <c r="D626" s="678"/>
      <c r="E626" s="679"/>
      <c r="F626" s="229"/>
      <c r="G626" s="294"/>
      <c r="H626" s="294"/>
      <c r="I626" s="679"/>
      <c r="J626" s="680"/>
      <c r="K626" s="67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677"/>
      <c r="C627" s="294"/>
      <c r="D627" s="678"/>
      <c r="E627" s="679"/>
      <c r="F627" s="229"/>
      <c r="G627" s="294"/>
      <c r="H627" s="294"/>
      <c r="I627" s="679"/>
      <c r="J627" s="680"/>
      <c r="K627" s="67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677"/>
      <c r="C628" s="294"/>
      <c r="D628" s="678"/>
      <c r="E628" s="679"/>
      <c r="F628" s="229"/>
      <c r="G628" s="294"/>
      <c r="H628" s="294"/>
      <c r="I628" s="679"/>
      <c r="J628" s="680"/>
      <c r="K628" s="67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677"/>
      <c r="C629" s="294"/>
      <c r="D629" s="678"/>
      <c r="E629" s="679"/>
      <c r="F629" s="229"/>
      <c r="G629" s="294"/>
      <c r="H629" s="294"/>
      <c r="I629" s="679"/>
      <c r="J629" s="680"/>
      <c r="K629" s="67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677"/>
      <c r="C630" s="294"/>
      <c r="D630" s="678"/>
      <c r="E630" s="679"/>
      <c r="F630" s="229"/>
      <c r="G630" s="294"/>
      <c r="H630" s="294"/>
      <c r="I630" s="679"/>
      <c r="J630" s="680"/>
      <c r="K630" s="67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677"/>
      <c r="C631" s="294"/>
      <c r="D631" s="678"/>
      <c r="E631" s="679"/>
      <c r="F631" s="229"/>
      <c r="G631" s="294"/>
      <c r="H631" s="294"/>
      <c r="I631" s="679"/>
      <c r="J631" s="680"/>
      <c r="K631" s="67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677"/>
      <c r="C632" s="294"/>
      <c r="D632" s="678"/>
      <c r="E632" s="679"/>
      <c r="F632" s="229"/>
      <c r="G632" s="294"/>
      <c r="H632" s="294"/>
      <c r="I632" s="679"/>
      <c r="J632" s="680"/>
      <c r="K632" s="67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677"/>
      <c r="C633" s="294"/>
      <c r="D633" s="678"/>
      <c r="E633" s="679"/>
      <c r="F633" s="229"/>
      <c r="G633" s="294"/>
      <c r="H633" s="294"/>
      <c r="I633" s="679"/>
      <c r="J633" s="680"/>
      <c r="K633" s="67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677"/>
      <c r="C634" s="294"/>
      <c r="D634" s="678"/>
      <c r="E634" s="679"/>
      <c r="F634" s="229"/>
      <c r="G634" s="294"/>
      <c r="H634" s="294"/>
      <c r="I634" s="679"/>
      <c r="J634" s="680"/>
      <c r="K634" s="67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677"/>
      <c r="C635" s="294"/>
      <c r="D635" s="678"/>
      <c r="E635" s="679"/>
      <c r="F635" s="229"/>
      <c r="G635" s="294"/>
      <c r="H635" s="294"/>
      <c r="I635" s="679"/>
      <c r="J635" s="680"/>
      <c r="K635" s="67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677"/>
      <c r="C636" s="294"/>
      <c r="D636" s="678"/>
      <c r="E636" s="679"/>
      <c r="F636" s="229"/>
      <c r="G636" s="294"/>
      <c r="H636" s="294"/>
      <c r="I636" s="679"/>
      <c r="J636" s="680"/>
      <c r="K636" s="67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677"/>
      <c r="C637" s="294"/>
      <c r="D637" s="678"/>
      <c r="E637" s="679"/>
      <c r="F637" s="229"/>
      <c r="G637" s="294"/>
      <c r="H637" s="294"/>
      <c r="I637" s="679"/>
      <c r="J637" s="680"/>
      <c r="K637" s="67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677"/>
      <c r="C638" s="294"/>
      <c r="D638" s="678"/>
      <c r="E638" s="679"/>
      <c r="F638" s="229"/>
      <c r="G638" s="294"/>
      <c r="H638" s="294"/>
      <c r="I638" s="679"/>
      <c r="J638" s="680"/>
      <c r="K638" s="67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677"/>
      <c r="C639" s="294"/>
      <c r="D639" s="678"/>
      <c r="E639" s="679"/>
      <c r="F639" s="229"/>
      <c r="G639" s="294"/>
      <c r="H639" s="294"/>
      <c r="I639" s="679"/>
      <c r="J639" s="680"/>
      <c r="K639" s="67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677"/>
      <c r="C640" s="294"/>
      <c r="D640" s="678"/>
      <c r="E640" s="679"/>
      <c r="F640" s="229"/>
      <c r="G640" s="294"/>
      <c r="H640" s="294"/>
      <c r="I640" s="679"/>
      <c r="J640" s="680"/>
      <c r="K640" s="67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677"/>
      <c r="C641" s="294"/>
      <c r="D641" s="678"/>
      <c r="E641" s="679"/>
      <c r="F641" s="229"/>
      <c r="G641" s="294"/>
      <c r="H641" s="294"/>
      <c r="I641" s="679"/>
      <c r="J641" s="680"/>
      <c r="K641" s="67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677"/>
      <c r="C642" s="294"/>
      <c r="D642" s="678"/>
      <c r="E642" s="679"/>
      <c r="F642" s="229"/>
      <c r="G642" s="294"/>
      <c r="H642" s="294"/>
      <c r="I642" s="679"/>
      <c r="J642" s="680"/>
      <c r="K642" s="67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677"/>
      <c r="C643" s="294"/>
      <c r="D643" s="678"/>
      <c r="E643" s="679"/>
      <c r="F643" s="229"/>
      <c r="G643" s="294"/>
      <c r="H643" s="294"/>
      <c r="I643" s="679"/>
      <c r="J643" s="680"/>
      <c r="K643" s="67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677"/>
      <c r="C644" s="294"/>
      <c r="D644" s="678"/>
      <c r="E644" s="679"/>
      <c r="F644" s="229"/>
      <c r="G644" s="294"/>
      <c r="H644" s="294"/>
      <c r="I644" s="679"/>
      <c r="J644" s="680"/>
      <c r="K644" s="67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677"/>
      <c r="C645" s="294"/>
      <c r="D645" s="678"/>
      <c r="E645" s="679"/>
      <c r="F645" s="229"/>
      <c r="G645" s="294"/>
      <c r="H645" s="294"/>
      <c r="I645" s="679"/>
      <c r="J645" s="680"/>
      <c r="K645" s="67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677"/>
      <c r="C646" s="294"/>
      <c r="D646" s="678"/>
      <c r="E646" s="679"/>
      <c r="F646" s="229"/>
      <c r="G646" s="294"/>
      <c r="H646" s="294"/>
      <c r="I646" s="679"/>
      <c r="J646" s="680"/>
      <c r="K646" s="67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677"/>
      <c r="C647" s="294"/>
      <c r="D647" s="678"/>
      <c r="E647" s="679"/>
      <c r="F647" s="229"/>
      <c r="G647" s="294"/>
      <c r="H647" s="294"/>
      <c r="I647" s="679"/>
      <c r="J647" s="680"/>
      <c r="K647" s="67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677"/>
      <c r="C648" s="294"/>
      <c r="D648" s="678"/>
      <c r="E648" s="679"/>
      <c r="F648" s="229"/>
      <c r="G648" s="294"/>
      <c r="H648" s="294"/>
      <c r="I648" s="679"/>
      <c r="J648" s="680"/>
      <c r="K648" s="67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677"/>
      <c r="C649" s="294"/>
      <c r="D649" s="678"/>
      <c r="E649" s="679"/>
      <c r="F649" s="229"/>
      <c r="G649" s="294"/>
      <c r="H649" s="294"/>
      <c r="I649" s="679"/>
      <c r="J649" s="680"/>
      <c r="K649" s="67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677"/>
      <c r="C650" s="294"/>
      <c r="D650" s="678"/>
      <c r="E650" s="679"/>
      <c r="F650" s="229"/>
      <c r="G650" s="294"/>
      <c r="H650" s="294"/>
      <c r="I650" s="679"/>
      <c r="J650" s="680"/>
      <c r="K650" s="67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677"/>
      <c r="C651" s="294"/>
      <c r="D651" s="678"/>
      <c r="E651" s="679"/>
      <c r="F651" s="229"/>
      <c r="G651" s="294"/>
      <c r="H651" s="294"/>
      <c r="I651" s="679"/>
      <c r="J651" s="680"/>
      <c r="K651" s="67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677"/>
      <c r="C652" s="294"/>
      <c r="D652" s="678"/>
      <c r="E652" s="679"/>
      <c r="F652" s="229"/>
      <c r="G652" s="294"/>
      <c r="H652" s="294"/>
      <c r="I652" s="679"/>
      <c r="J652" s="680"/>
      <c r="K652" s="67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677"/>
      <c r="C653" s="294"/>
      <c r="D653" s="678"/>
      <c r="E653" s="679"/>
      <c r="F653" s="229"/>
      <c r="G653" s="294"/>
      <c r="H653" s="294"/>
      <c r="I653" s="679"/>
      <c r="J653" s="680"/>
      <c r="K653" s="67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677"/>
      <c r="C654" s="294"/>
      <c r="D654" s="678"/>
      <c r="E654" s="679"/>
      <c r="F654" s="229"/>
      <c r="G654" s="294"/>
      <c r="H654" s="294"/>
      <c r="I654" s="679"/>
      <c r="J654" s="680"/>
      <c r="K654" s="67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677"/>
      <c r="C655" s="294"/>
      <c r="D655" s="678"/>
      <c r="E655" s="679"/>
      <c r="F655" s="229"/>
      <c r="G655" s="294"/>
      <c r="H655" s="294"/>
      <c r="I655" s="679"/>
      <c r="J655" s="680"/>
      <c r="K655" s="67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677"/>
      <c r="C656" s="294"/>
      <c r="D656" s="678"/>
      <c r="E656" s="679"/>
      <c r="F656" s="229"/>
      <c r="G656" s="294"/>
      <c r="H656" s="294"/>
      <c r="I656" s="679"/>
      <c r="J656" s="680"/>
      <c r="K656" s="67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677"/>
      <c r="C657" s="294"/>
      <c r="D657" s="678"/>
      <c r="E657" s="679"/>
      <c r="F657" s="229"/>
      <c r="G657" s="294"/>
      <c r="H657" s="294"/>
      <c r="I657" s="679"/>
      <c r="J657" s="680"/>
      <c r="K657" s="67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677"/>
      <c r="C658" s="294"/>
      <c r="D658" s="678"/>
      <c r="E658" s="679"/>
      <c r="F658" s="229"/>
      <c r="G658" s="294"/>
      <c r="H658" s="294"/>
      <c r="I658" s="679"/>
      <c r="J658" s="680"/>
      <c r="K658" s="67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677"/>
      <c r="C659" s="294"/>
      <c r="D659" s="678"/>
      <c r="E659" s="679"/>
      <c r="F659" s="229"/>
      <c r="G659" s="294"/>
      <c r="H659" s="294"/>
      <c r="I659" s="679"/>
      <c r="J659" s="680"/>
      <c r="K659" s="67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677"/>
      <c r="C660" s="294"/>
      <c r="D660" s="678"/>
      <c r="E660" s="679"/>
      <c r="F660" s="229"/>
      <c r="G660" s="294"/>
      <c r="H660" s="294"/>
      <c r="I660" s="679"/>
      <c r="J660" s="680"/>
      <c r="K660" s="67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677"/>
      <c r="C661" s="294"/>
      <c r="D661" s="678"/>
      <c r="E661" s="679"/>
      <c r="F661" s="229"/>
      <c r="G661" s="294"/>
      <c r="H661" s="294"/>
      <c r="I661" s="679"/>
      <c r="J661" s="680"/>
      <c r="K661" s="67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677"/>
      <c r="C662" s="294"/>
      <c r="D662" s="678"/>
      <c r="E662" s="679"/>
      <c r="F662" s="229"/>
      <c r="G662" s="294"/>
      <c r="H662" s="294"/>
      <c r="I662" s="679"/>
      <c r="J662" s="680"/>
      <c r="K662" s="67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677"/>
      <c r="C663" s="294"/>
      <c r="D663" s="678"/>
      <c r="E663" s="679"/>
      <c r="F663" s="229"/>
      <c r="G663" s="294"/>
      <c r="H663" s="294"/>
      <c r="I663" s="679"/>
      <c r="J663" s="680"/>
      <c r="K663" s="67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677"/>
      <c r="C664" s="294"/>
      <c r="D664" s="678"/>
      <c r="E664" s="679"/>
      <c r="F664" s="229"/>
      <c r="G664" s="294"/>
      <c r="H664" s="294"/>
      <c r="I664" s="679"/>
      <c r="J664" s="680"/>
      <c r="K664" s="67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677"/>
      <c r="C665" s="294"/>
      <c r="D665" s="678"/>
      <c r="E665" s="679"/>
      <c r="F665" s="229"/>
      <c r="G665" s="294"/>
      <c r="H665" s="294"/>
      <c r="I665" s="679"/>
      <c r="J665" s="680"/>
      <c r="K665" s="67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677"/>
      <c r="C666" s="294"/>
      <c r="D666" s="678"/>
      <c r="E666" s="679"/>
      <c r="F666" s="229"/>
      <c r="G666" s="294"/>
      <c r="H666" s="294"/>
      <c r="I666" s="679"/>
      <c r="J666" s="680"/>
      <c r="K666" s="67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677"/>
      <c r="C667" s="294"/>
      <c r="D667" s="678"/>
      <c r="E667" s="679"/>
      <c r="F667" s="229"/>
      <c r="G667" s="294"/>
      <c r="H667" s="294"/>
      <c r="I667" s="679"/>
      <c r="J667" s="680"/>
      <c r="K667" s="67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677"/>
      <c r="C668" s="294"/>
      <c r="D668" s="678"/>
      <c r="E668" s="679"/>
      <c r="F668" s="229"/>
      <c r="G668" s="294"/>
      <c r="H668" s="294"/>
      <c r="I668" s="679"/>
      <c r="J668" s="680"/>
      <c r="K668" s="67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677"/>
      <c r="C669" s="294"/>
      <c r="D669" s="678"/>
      <c r="E669" s="679"/>
      <c r="F669" s="229"/>
      <c r="G669" s="294"/>
      <c r="H669" s="294"/>
      <c r="I669" s="679"/>
      <c r="J669" s="680"/>
      <c r="K669" s="67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677"/>
      <c r="C670" s="294"/>
      <c r="D670" s="678"/>
      <c r="E670" s="679"/>
      <c r="F670" s="229"/>
      <c r="G670" s="294"/>
      <c r="H670" s="294"/>
      <c r="I670" s="679"/>
      <c r="J670" s="680"/>
      <c r="K670" s="67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677"/>
      <c r="C671" s="294"/>
      <c r="D671" s="678"/>
      <c r="E671" s="679"/>
      <c r="F671" s="229"/>
      <c r="G671" s="294"/>
      <c r="H671" s="294"/>
      <c r="I671" s="679"/>
      <c r="J671" s="680"/>
      <c r="K671" s="67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677"/>
      <c r="C672" s="294"/>
      <c r="D672" s="678"/>
      <c r="E672" s="679"/>
      <c r="F672" s="229"/>
      <c r="G672" s="294"/>
      <c r="H672" s="294"/>
      <c r="I672" s="679"/>
      <c r="J672" s="680"/>
      <c r="K672" s="67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677"/>
      <c r="C673" s="294"/>
      <c r="D673" s="678"/>
      <c r="E673" s="679"/>
      <c r="F673" s="229"/>
      <c r="G673" s="294"/>
      <c r="H673" s="294"/>
      <c r="I673" s="679"/>
      <c r="J673" s="680"/>
      <c r="K673" s="67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677"/>
      <c r="C674" s="294"/>
      <c r="D674" s="678"/>
      <c r="E674" s="679"/>
      <c r="F674" s="229"/>
      <c r="G674" s="294"/>
      <c r="H674" s="294"/>
      <c r="I674" s="679"/>
      <c r="J674" s="680"/>
      <c r="K674" s="67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677"/>
      <c r="C675" s="294"/>
      <c r="D675" s="678"/>
      <c r="E675" s="679"/>
      <c r="F675" s="229"/>
      <c r="G675" s="294"/>
      <c r="H675" s="294"/>
      <c r="I675" s="679"/>
      <c r="J675" s="680"/>
      <c r="K675" s="67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677"/>
      <c r="C676" s="294"/>
      <c r="D676" s="678"/>
      <c r="E676" s="679"/>
      <c r="F676" s="229"/>
      <c r="G676" s="294"/>
      <c r="H676" s="294"/>
      <c r="I676" s="679"/>
      <c r="J676" s="680"/>
      <c r="K676" s="67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677"/>
      <c r="C677" s="294"/>
      <c r="D677" s="678"/>
      <c r="E677" s="679"/>
      <c r="F677" s="229"/>
      <c r="G677" s="294"/>
      <c r="H677" s="294"/>
      <c r="I677" s="679"/>
      <c r="J677" s="680"/>
      <c r="K677" s="67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677"/>
      <c r="C678" s="294"/>
      <c r="D678" s="678"/>
      <c r="E678" s="679"/>
      <c r="F678" s="229"/>
      <c r="G678" s="294"/>
      <c r="H678" s="294"/>
      <c r="I678" s="679"/>
      <c r="J678" s="680"/>
      <c r="K678" s="67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677"/>
      <c r="C679" s="294"/>
      <c r="D679" s="678"/>
      <c r="E679" s="679"/>
      <c r="F679" s="229"/>
      <c r="G679" s="294"/>
      <c r="H679" s="294"/>
      <c r="I679" s="679"/>
      <c r="J679" s="680"/>
      <c r="K679" s="67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677"/>
      <c r="C680" s="294"/>
      <c r="D680" s="678"/>
      <c r="E680" s="679"/>
      <c r="F680" s="229"/>
      <c r="G680" s="294"/>
      <c r="H680" s="294"/>
      <c r="I680" s="679"/>
      <c r="J680" s="680"/>
      <c r="K680" s="67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677"/>
      <c r="C681" s="294"/>
      <c r="D681" s="678"/>
      <c r="E681" s="679"/>
      <c r="F681" s="229"/>
      <c r="G681" s="294"/>
      <c r="H681" s="294"/>
      <c r="I681" s="679"/>
      <c r="J681" s="680"/>
      <c r="K681" s="67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677"/>
      <c r="C682" s="294"/>
      <c r="D682" s="678"/>
      <c r="E682" s="679"/>
      <c r="F682" s="229"/>
      <c r="G682" s="294"/>
      <c r="H682" s="294"/>
      <c r="I682" s="679"/>
      <c r="J682" s="680"/>
      <c r="K682" s="67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677"/>
      <c r="C683" s="294"/>
      <c r="D683" s="678"/>
      <c r="E683" s="679"/>
      <c r="F683" s="229"/>
      <c r="G683" s="294"/>
      <c r="H683" s="294"/>
      <c r="I683" s="679"/>
      <c r="J683" s="680"/>
      <c r="K683" s="67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677"/>
      <c r="C684" s="294"/>
      <c r="D684" s="678"/>
      <c r="E684" s="679"/>
      <c r="F684" s="229"/>
      <c r="G684" s="294"/>
      <c r="H684" s="294"/>
      <c r="I684" s="679"/>
      <c r="J684" s="680"/>
      <c r="K684" s="67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677"/>
      <c r="C685" s="294"/>
      <c r="D685" s="678"/>
      <c r="E685" s="679"/>
      <c r="F685" s="229"/>
      <c r="G685" s="294"/>
      <c r="H685" s="294"/>
      <c r="I685" s="679"/>
      <c r="J685" s="680"/>
      <c r="K685" s="67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677"/>
      <c r="C686" s="294"/>
      <c r="D686" s="678"/>
      <c r="E686" s="679"/>
      <c r="F686" s="229"/>
      <c r="G686" s="294"/>
      <c r="H686" s="294"/>
      <c r="I686" s="679"/>
      <c r="J686" s="680"/>
      <c r="K686" s="67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677"/>
      <c r="C687" s="294"/>
      <c r="D687" s="678"/>
      <c r="E687" s="679"/>
      <c r="F687" s="229"/>
      <c r="G687" s="294"/>
      <c r="H687" s="294"/>
      <c r="I687" s="679"/>
      <c r="J687" s="680"/>
      <c r="K687" s="67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677"/>
      <c r="C688" s="294"/>
      <c r="D688" s="678"/>
      <c r="E688" s="679"/>
      <c r="F688" s="229"/>
      <c r="G688" s="294"/>
      <c r="H688" s="294"/>
      <c r="I688" s="679"/>
      <c r="J688" s="680"/>
      <c r="K688" s="67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677"/>
      <c r="C689" s="294"/>
      <c r="D689" s="678"/>
      <c r="E689" s="679"/>
      <c r="F689" s="229"/>
      <c r="G689" s="294"/>
      <c r="H689" s="294"/>
      <c r="I689" s="679"/>
      <c r="J689" s="680"/>
      <c r="K689" s="67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677"/>
      <c r="C690" s="294"/>
      <c r="D690" s="678"/>
      <c r="E690" s="679"/>
      <c r="F690" s="229"/>
      <c r="G690" s="294"/>
      <c r="H690" s="294"/>
      <c r="I690" s="679"/>
      <c r="J690" s="680"/>
      <c r="K690" s="67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677"/>
      <c r="C691" s="294"/>
      <c r="D691" s="678"/>
      <c r="E691" s="679"/>
      <c r="F691" s="229"/>
      <c r="G691" s="294"/>
      <c r="H691" s="294"/>
      <c r="I691" s="679"/>
      <c r="J691" s="680"/>
      <c r="K691" s="67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677"/>
      <c r="C692" s="294"/>
      <c r="D692" s="678"/>
      <c r="E692" s="679"/>
      <c r="F692" s="229"/>
      <c r="G692" s="294"/>
      <c r="H692" s="294"/>
      <c r="I692" s="679"/>
      <c r="J692" s="680"/>
      <c r="K692" s="67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677"/>
      <c r="C693" s="294"/>
      <c r="D693" s="678"/>
      <c r="E693" s="679"/>
      <c r="F693" s="229"/>
      <c r="G693" s="294"/>
      <c r="H693" s="294"/>
      <c r="I693" s="679"/>
      <c r="J693" s="680"/>
      <c r="K693" s="67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677"/>
      <c r="C694" s="294"/>
      <c r="D694" s="678"/>
      <c r="E694" s="679"/>
      <c r="F694" s="229"/>
      <c r="G694" s="294"/>
      <c r="H694" s="294"/>
      <c r="I694" s="679"/>
      <c r="J694" s="680"/>
      <c r="K694" s="67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677"/>
      <c r="C695" s="294"/>
      <c r="D695" s="678"/>
      <c r="E695" s="679"/>
      <c r="F695" s="229"/>
      <c r="G695" s="294"/>
      <c r="H695" s="294"/>
      <c r="I695" s="679"/>
      <c r="J695" s="680"/>
      <c r="K695" s="67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677"/>
      <c r="C696" s="294"/>
      <c r="D696" s="678"/>
      <c r="E696" s="679"/>
      <c r="F696" s="229"/>
      <c r="G696" s="294"/>
      <c r="H696" s="294"/>
      <c r="I696" s="679"/>
      <c r="J696" s="680"/>
      <c r="K696" s="67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677"/>
      <c r="C697" s="294"/>
      <c r="D697" s="678"/>
      <c r="E697" s="679"/>
      <c r="F697" s="229"/>
      <c r="G697" s="294"/>
      <c r="H697" s="294"/>
      <c r="I697" s="679"/>
      <c r="J697" s="680"/>
      <c r="K697" s="67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677"/>
      <c r="C698" s="294"/>
      <c r="D698" s="678"/>
      <c r="E698" s="679"/>
      <c r="F698" s="229"/>
      <c r="G698" s="294"/>
      <c r="H698" s="294"/>
      <c r="I698" s="679"/>
      <c r="J698" s="680"/>
      <c r="K698" s="67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677"/>
      <c r="C699" s="294"/>
      <c r="D699" s="678"/>
      <c r="E699" s="679"/>
      <c r="F699" s="229"/>
      <c r="G699" s="294"/>
      <c r="H699" s="294"/>
      <c r="I699" s="679"/>
      <c r="J699" s="680"/>
      <c r="K699" s="67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677"/>
      <c r="C700" s="294"/>
      <c r="D700" s="678"/>
      <c r="E700" s="679"/>
      <c r="F700" s="229"/>
      <c r="G700" s="294"/>
      <c r="H700" s="294"/>
      <c r="I700" s="679"/>
      <c r="J700" s="680"/>
      <c r="K700" s="67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677"/>
      <c r="C701" s="294"/>
      <c r="D701" s="678"/>
      <c r="E701" s="679"/>
      <c r="F701" s="229"/>
      <c r="G701" s="294"/>
      <c r="H701" s="294"/>
      <c r="I701" s="679"/>
      <c r="J701" s="680"/>
      <c r="K701" s="67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677"/>
      <c r="C702" s="294"/>
      <c r="D702" s="678"/>
      <c r="E702" s="679"/>
      <c r="F702" s="229"/>
      <c r="G702" s="294"/>
      <c r="H702" s="294"/>
      <c r="I702" s="679"/>
      <c r="J702" s="680"/>
      <c r="K702" s="67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677"/>
      <c r="C703" s="294"/>
      <c r="D703" s="678"/>
      <c r="E703" s="679"/>
      <c r="F703" s="229"/>
      <c r="G703" s="294"/>
      <c r="H703" s="294"/>
      <c r="I703" s="679"/>
      <c r="J703" s="680"/>
      <c r="K703" s="67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677"/>
      <c r="C704" s="294"/>
      <c r="D704" s="678"/>
      <c r="E704" s="679"/>
      <c r="F704" s="229"/>
      <c r="G704" s="294"/>
      <c r="H704" s="294"/>
      <c r="I704" s="679"/>
      <c r="J704" s="680"/>
      <c r="K704" s="67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677"/>
      <c r="C705" s="294"/>
      <c r="D705" s="678"/>
      <c r="E705" s="679"/>
      <c r="F705" s="229"/>
      <c r="G705" s="294"/>
      <c r="H705" s="294"/>
      <c r="I705" s="679"/>
      <c r="J705" s="680"/>
      <c r="K705" s="67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677"/>
      <c r="C706" s="294"/>
      <c r="D706" s="678"/>
      <c r="E706" s="679"/>
      <c r="F706" s="229"/>
      <c r="G706" s="294"/>
      <c r="H706" s="294"/>
      <c r="I706" s="679"/>
      <c r="J706" s="680"/>
      <c r="K706" s="67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677"/>
      <c r="C707" s="294"/>
      <c r="D707" s="678"/>
      <c r="E707" s="679"/>
      <c r="F707" s="229"/>
      <c r="G707" s="294"/>
      <c r="H707" s="294"/>
      <c r="I707" s="679"/>
      <c r="J707" s="680"/>
      <c r="K707" s="67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677"/>
      <c r="C708" s="294"/>
      <c r="D708" s="678"/>
      <c r="E708" s="679"/>
      <c r="F708" s="229"/>
      <c r="G708" s="294"/>
      <c r="H708" s="294"/>
      <c r="I708" s="679"/>
      <c r="J708" s="680"/>
      <c r="K708" s="67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677"/>
      <c r="C709" s="294"/>
      <c r="D709" s="678"/>
      <c r="E709" s="679"/>
      <c r="F709" s="229"/>
      <c r="G709" s="294"/>
      <c r="H709" s="294"/>
      <c r="I709" s="679"/>
      <c r="J709" s="680"/>
      <c r="K709" s="67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677"/>
      <c r="C710" s="294"/>
      <c r="D710" s="678"/>
      <c r="E710" s="679"/>
      <c r="F710" s="229"/>
      <c r="G710" s="294"/>
      <c r="H710" s="294"/>
      <c r="I710" s="679"/>
      <c r="J710" s="680"/>
      <c r="K710" s="67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677"/>
      <c r="C711" s="294"/>
      <c r="D711" s="678"/>
      <c r="E711" s="679"/>
      <c r="F711" s="229"/>
      <c r="G711" s="294"/>
      <c r="H711" s="294"/>
      <c r="I711" s="679"/>
      <c r="J711" s="680"/>
      <c r="K711" s="67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677"/>
      <c r="C712" s="294"/>
      <c r="D712" s="678"/>
      <c r="E712" s="679"/>
      <c r="F712" s="229"/>
      <c r="G712" s="294"/>
      <c r="H712" s="294"/>
      <c r="I712" s="679"/>
      <c r="J712" s="680"/>
      <c r="K712" s="67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677"/>
      <c r="C713" s="294"/>
      <c r="D713" s="678"/>
      <c r="E713" s="679"/>
      <c r="F713" s="229"/>
      <c r="G713" s="294"/>
      <c r="H713" s="294"/>
      <c r="I713" s="679"/>
      <c r="J713" s="680"/>
      <c r="K713" s="67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677"/>
      <c r="C714" s="294"/>
      <c r="D714" s="678"/>
      <c r="E714" s="679"/>
      <c r="F714" s="229"/>
      <c r="G714" s="294"/>
      <c r="H714" s="294"/>
      <c r="I714" s="679"/>
      <c r="J714" s="680"/>
      <c r="K714" s="67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677"/>
      <c r="C715" s="294"/>
      <c r="D715" s="678"/>
      <c r="E715" s="679"/>
      <c r="F715" s="229"/>
      <c r="G715" s="294"/>
      <c r="H715" s="294"/>
      <c r="I715" s="679"/>
      <c r="J715" s="680"/>
      <c r="K715" s="67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677"/>
      <c r="C716" s="294"/>
      <c r="D716" s="678"/>
      <c r="E716" s="679"/>
      <c r="F716" s="229"/>
      <c r="G716" s="294"/>
      <c r="H716" s="294"/>
      <c r="I716" s="679"/>
      <c r="J716" s="680"/>
      <c r="K716" s="67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677"/>
      <c r="C717" s="294"/>
      <c r="D717" s="678"/>
      <c r="E717" s="679"/>
      <c r="F717" s="229"/>
      <c r="G717" s="294"/>
      <c r="H717" s="294"/>
      <c r="I717" s="679"/>
      <c r="J717" s="680"/>
      <c r="K717" s="67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677"/>
      <c r="C718" s="294"/>
      <c r="D718" s="678"/>
      <c r="E718" s="679"/>
      <c r="F718" s="229"/>
      <c r="G718" s="294"/>
      <c r="H718" s="294"/>
      <c r="I718" s="679"/>
      <c r="J718" s="680"/>
      <c r="K718" s="67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677"/>
      <c r="C719" s="294"/>
      <c r="D719" s="678"/>
      <c r="E719" s="679"/>
      <c r="F719" s="229"/>
      <c r="G719" s="294"/>
      <c r="H719" s="294"/>
      <c r="I719" s="679"/>
      <c r="J719" s="680"/>
      <c r="K719" s="67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677"/>
      <c r="C720" s="294"/>
      <c r="D720" s="678"/>
      <c r="E720" s="679"/>
      <c r="F720" s="229"/>
      <c r="G720" s="294"/>
      <c r="H720" s="294"/>
      <c r="I720" s="679"/>
      <c r="J720" s="680"/>
      <c r="K720" s="67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677"/>
      <c r="C721" s="294"/>
      <c r="D721" s="678"/>
      <c r="E721" s="679"/>
      <c r="F721" s="229"/>
      <c r="G721" s="294"/>
      <c r="H721" s="294"/>
      <c r="I721" s="679"/>
      <c r="J721" s="680"/>
      <c r="K721" s="679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677"/>
      <c r="C722" s="294"/>
      <c r="D722" s="678"/>
      <c r="E722" s="679"/>
      <c r="F722" s="229"/>
      <c r="G722" s="294"/>
      <c r="H722" s="294"/>
      <c r="I722" s="679"/>
      <c r="J722" s="680"/>
      <c r="K722" s="67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677"/>
      <c r="C723" s="294"/>
      <c r="D723" s="678"/>
      <c r="E723" s="679"/>
      <c r="F723" s="229"/>
      <c r="G723" s="294"/>
      <c r="H723" s="294"/>
      <c r="I723" s="679"/>
      <c r="J723" s="680"/>
      <c r="K723" s="67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677"/>
      <c r="C724" s="294"/>
      <c r="D724" s="678"/>
      <c r="E724" s="679"/>
      <c r="F724" s="229"/>
      <c r="G724" s="294"/>
      <c r="H724" s="294"/>
      <c r="I724" s="679"/>
      <c r="J724" s="680"/>
      <c r="K724" s="67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677"/>
      <c r="C725" s="294"/>
      <c r="D725" s="678"/>
      <c r="E725" s="679"/>
      <c r="F725" s="229"/>
      <c r="G725" s="294"/>
      <c r="H725" s="294"/>
      <c r="I725" s="679"/>
      <c r="J725" s="680"/>
      <c r="K725" s="67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677"/>
      <c r="C726" s="294"/>
      <c r="D726" s="678"/>
      <c r="E726" s="679"/>
      <c r="F726" s="229"/>
      <c r="G726" s="294"/>
      <c r="H726" s="294"/>
      <c r="I726" s="679"/>
      <c r="J726" s="680"/>
      <c r="K726" s="67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677"/>
      <c r="C727" s="294"/>
      <c r="D727" s="678"/>
      <c r="E727" s="679"/>
      <c r="F727" s="229"/>
      <c r="G727" s="294"/>
      <c r="H727" s="294"/>
      <c r="I727" s="679"/>
      <c r="J727" s="680"/>
      <c r="K727" s="67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677"/>
      <c r="C728" s="294"/>
      <c r="D728" s="678"/>
      <c r="E728" s="679"/>
      <c r="F728" s="229"/>
      <c r="G728" s="294"/>
      <c r="H728" s="294"/>
      <c r="I728" s="679"/>
      <c r="J728" s="680"/>
      <c r="K728" s="67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677"/>
      <c r="C729" s="294"/>
      <c r="D729" s="678"/>
      <c r="E729" s="679"/>
      <c r="F729" s="229"/>
      <c r="G729" s="294"/>
      <c r="H729" s="294"/>
      <c r="I729" s="679"/>
      <c r="J729" s="680"/>
      <c r="K729" s="67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677"/>
      <c r="C730" s="294"/>
      <c r="D730" s="678"/>
      <c r="E730" s="679"/>
      <c r="F730" s="229"/>
      <c r="G730" s="294"/>
      <c r="H730" s="294"/>
      <c r="I730" s="679"/>
      <c r="J730" s="680"/>
      <c r="K730" s="67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677"/>
      <c r="C731" s="294"/>
      <c r="D731" s="678"/>
      <c r="E731" s="679"/>
      <c r="F731" s="229"/>
      <c r="G731" s="294"/>
      <c r="H731" s="294"/>
      <c r="I731" s="679"/>
      <c r="J731" s="680"/>
      <c r="K731" s="67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677"/>
      <c r="C732" s="294"/>
      <c r="D732" s="678"/>
      <c r="E732" s="679"/>
      <c r="F732" s="229"/>
      <c r="G732" s="294"/>
      <c r="H732" s="294"/>
      <c r="I732" s="679"/>
      <c r="J732" s="680"/>
      <c r="K732" s="67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677"/>
      <c r="C733" s="294"/>
      <c r="D733" s="678"/>
      <c r="E733" s="679"/>
      <c r="F733" s="229"/>
      <c r="G733" s="294"/>
      <c r="H733" s="294"/>
      <c r="I733" s="679"/>
      <c r="J733" s="680"/>
      <c r="K733" s="67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677"/>
      <c r="C734" s="294"/>
      <c r="D734" s="678"/>
      <c r="E734" s="679"/>
      <c r="F734" s="229"/>
      <c r="G734" s="294"/>
      <c r="H734" s="294"/>
      <c r="I734" s="679"/>
      <c r="J734" s="680"/>
      <c r="K734" s="67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677"/>
      <c r="C735" s="294"/>
      <c r="D735" s="678"/>
      <c r="E735" s="679"/>
      <c r="F735" s="229"/>
      <c r="G735" s="294"/>
      <c r="H735" s="294"/>
      <c r="I735" s="679"/>
      <c r="J735" s="680"/>
      <c r="K735" s="67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677"/>
      <c r="C736" s="294"/>
      <c r="D736" s="678"/>
      <c r="E736" s="679"/>
      <c r="F736" s="229"/>
      <c r="G736" s="294"/>
      <c r="H736" s="294"/>
      <c r="I736" s="679"/>
      <c r="J736" s="680"/>
      <c r="K736" s="67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677"/>
      <c r="C737" s="294"/>
      <c r="D737" s="678"/>
      <c r="E737" s="679"/>
      <c r="F737" s="229"/>
      <c r="G737" s="294"/>
      <c r="H737" s="294"/>
      <c r="I737" s="679"/>
      <c r="J737" s="680"/>
      <c r="K737" s="67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677"/>
      <c r="C738" s="294"/>
      <c r="D738" s="678"/>
      <c r="E738" s="679"/>
      <c r="F738" s="229"/>
      <c r="G738" s="294"/>
      <c r="H738" s="294"/>
      <c r="I738" s="679"/>
      <c r="J738" s="680"/>
      <c r="K738" s="67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677"/>
      <c r="C739" s="294"/>
      <c r="D739" s="678"/>
      <c r="E739" s="679"/>
      <c r="F739" s="229"/>
      <c r="G739" s="294"/>
      <c r="H739" s="294"/>
      <c r="I739" s="679"/>
      <c r="J739" s="680"/>
      <c r="K739" s="67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677"/>
      <c r="C740" s="294"/>
      <c r="D740" s="678"/>
      <c r="E740" s="679"/>
      <c r="F740" s="229"/>
      <c r="G740" s="294"/>
      <c r="H740" s="294"/>
      <c r="I740" s="679"/>
      <c r="J740" s="680"/>
      <c r="K740" s="67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677"/>
      <c r="C741" s="294"/>
      <c r="D741" s="678"/>
      <c r="E741" s="679"/>
      <c r="F741" s="229"/>
      <c r="G741" s="294"/>
      <c r="H741" s="294"/>
      <c r="I741" s="679"/>
      <c r="J741" s="680"/>
      <c r="K741" s="67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677"/>
      <c r="C742" s="294"/>
      <c r="D742" s="678"/>
      <c r="E742" s="679"/>
      <c r="F742" s="229"/>
      <c r="G742" s="294"/>
      <c r="H742" s="294"/>
      <c r="I742" s="679"/>
      <c r="J742" s="680"/>
      <c r="K742" s="67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677"/>
      <c r="C743" s="294"/>
      <c r="D743" s="678"/>
      <c r="E743" s="679"/>
      <c r="F743" s="229"/>
      <c r="G743" s="294"/>
      <c r="H743" s="294"/>
      <c r="I743" s="679"/>
      <c r="J743" s="680"/>
      <c r="K743" s="67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677"/>
      <c r="C744" s="294"/>
      <c r="D744" s="678"/>
      <c r="E744" s="679"/>
      <c r="F744" s="229"/>
      <c r="G744" s="294"/>
      <c r="H744" s="294"/>
      <c r="I744" s="679"/>
      <c r="J744" s="680"/>
      <c r="K744" s="67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677"/>
      <c r="C745" s="294"/>
      <c r="D745" s="678"/>
      <c r="E745" s="679"/>
      <c r="F745" s="229"/>
      <c r="G745" s="294"/>
      <c r="H745" s="294"/>
      <c r="I745" s="679"/>
      <c r="J745" s="680"/>
      <c r="K745" s="67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677"/>
      <c r="C746" s="294"/>
      <c r="D746" s="678"/>
      <c r="E746" s="679"/>
      <c r="F746" s="229"/>
      <c r="G746" s="294"/>
      <c r="H746" s="294"/>
      <c r="I746" s="679"/>
      <c r="J746" s="680"/>
      <c r="K746" s="67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677"/>
      <c r="C747" s="294"/>
      <c r="D747" s="678"/>
      <c r="E747" s="679"/>
      <c r="F747" s="229"/>
      <c r="G747" s="294"/>
      <c r="H747" s="294"/>
      <c r="I747" s="679"/>
      <c r="J747" s="680"/>
      <c r="K747" s="67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677"/>
      <c r="C748" s="294"/>
      <c r="D748" s="678"/>
      <c r="E748" s="679"/>
      <c r="F748" s="229"/>
      <c r="G748" s="294"/>
      <c r="H748" s="294"/>
      <c r="I748" s="679"/>
      <c r="J748" s="680"/>
      <c r="K748" s="67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677"/>
      <c r="C749" s="294"/>
      <c r="D749" s="678"/>
      <c r="E749" s="679"/>
      <c r="F749" s="229"/>
      <c r="G749" s="294"/>
      <c r="H749" s="294"/>
      <c r="I749" s="679"/>
      <c r="J749" s="680"/>
      <c r="K749" s="67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677"/>
      <c r="C750" s="294"/>
      <c r="D750" s="678"/>
      <c r="E750" s="679"/>
      <c r="F750" s="229"/>
      <c r="G750" s="294"/>
      <c r="H750" s="294"/>
      <c r="I750" s="679"/>
      <c r="J750" s="680"/>
      <c r="K750" s="67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677"/>
      <c r="C751" s="294"/>
      <c r="D751" s="678"/>
      <c r="E751" s="679"/>
      <c r="F751" s="229"/>
      <c r="G751" s="294"/>
      <c r="H751" s="294"/>
      <c r="I751" s="679"/>
      <c r="J751" s="680"/>
      <c r="K751" s="67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677"/>
      <c r="C752" s="294"/>
      <c r="D752" s="678"/>
      <c r="E752" s="679"/>
      <c r="F752" s="229"/>
      <c r="G752" s="294"/>
      <c r="H752" s="294"/>
      <c r="I752" s="679"/>
      <c r="J752" s="680"/>
      <c r="K752" s="67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677"/>
      <c r="C753" s="294"/>
      <c r="D753" s="678"/>
      <c r="E753" s="679"/>
      <c r="F753" s="229"/>
      <c r="G753" s="294"/>
      <c r="H753" s="294"/>
      <c r="I753" s="679"/>
      <c r="J753" s="680"/>
      <c r="K753" s="67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677"/>
      <c r="C754" s="294"/>
      <c r="D754" s="678"/>
      <c r="E754" s="679"/>
      <c r="F754" s="229"/>
      <c r="G754" s="294"/>
      <c r="H754" s="294"/>
      <c r="I754" s="679"/>
      <c r="J754" s="680"/>
      <c r="K754" s="67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677"/>
      <c r="C755" s="294"/>
      <c r="D755" s="678"/>
      <c r="E755" s="679"/>
      <c r="F755" s="229"/>
      <c r="G755" s="294"/>
      <c r="H755" s="294"/>
      <c r="I755" s="679"/>
      <c r="J755" s="680"/>
      <c r="K755" s="67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677"/>
      <c r="C756" s="294"/>
      <c r="D756" s="678"/>
      <c r="E756" s="679"/>
      <c r="F756" s="229"/>
      <c r="G756" s="294"/>
      <c r="H756" s="294"/>
      <c r="I756" s="679"/>
      <c r="J756" s="680"/>
      <c r="K756" s="67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677"/>
      <c r="C757" s="294"/>
      <c r="D757" s="678"/>
      <c r="E757" s="679"/>
      <c r="F757" s="229"/>
      <c r="G757" s="294"/>
      <c r="H757" s="294"/>
      <c r="I757" s="679"/>
      <c r="J757" s="680"/>
      <c r="K757" s="67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677"/>
      <c r="C758" s="294"/>
      <c r="D758" s="678"/>
      <c r="E758" s="679"/>
      <c r="F758" s="229"/>
      <c r="G758" s="294"/>
      <c r="H758" s="294"/>
      <c r="I758" s="679"/>
      <c r="J758" s="680"/>
      <c r="K758" s="67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677"/>
      <c r="C759" s="294"/>
      <c r="D759" s="678"/>
      <c r="E759" s="679"/>
      <c r="F759" s="229"/>
      <c r="G759" s="294"/>
      <c r="H759" s="294"/>
      <c r="I759" s="679"/>
      <c r="J759" s="680"/>
      <c r="K759" s="67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677"/>
      <c r="C760" s="294"/>
      <c r="D760" s="678"/>
      <c r="E760" s="679"/>
      <c r="F760" s="229"/>
      <c r="G760" s="294"/>
      <c r="H760" s="294"/>
      <c r="I760" s="679"/>
      <c r="J760" s="680"/>
      <c r="K760" s="67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677"/>
      <c r="C761" s="294"/>
      <c r="D761" s="678"/>
      <c r="E761" s="679"/>
      <c r="F761" s="229"/>
      <c r="G761" s="294"/>
      <c r="H761" s="294"/>
      <c r="I761" s="679"/>
      <c r="J761" s="680"/>
      <c r="K761" s="67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677"/>
      <c r="C762" s="294"/>
      <c r="D762" s="678"/>
      <c r="E762" s="679"/>
      <c r="F762" s="229"/>
      <c r="G762" s="294"/>
      <c r="H762" s="294"/>
      <c r="I762" s="679"/>
      <c r="J762" s="680"/>
      <c r="K762" s="67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677"/>
      <c r="C763" s="294"/>
      <c r="D763" s="678"/>
      <c r="E763" s="679"/>
      <c r="F763" s="229"/>
      <c r="G763" s="294"/>
      <c r="H763" s="294"/>
      <c r="I763" s="679"/>
      <c r="J763" s="680"/>
      <c r="K763" s="67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677"/>
      <c r="C764" s="294"/>
      <c r="D764" s="678"/>
      <c r="E764" s="679"/>
      <c r="F764" s="229"/>
      <c r="G764" s="294"/>
      <c r="H764" s="294"/>
      <c r="I764" s="679"/>
      <c r="J764" s="680"/>
      <c r="K764" s="67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677"/>
      <c r="C765" s="294"/>
      <c r="D765" s="678"/>
      <c r="E765" s="679"/>
      <c r="F765" s="229"/>
      <c r="G765" s="294"/>
      <c r="H765" s="294"/>
      <c r="I765" s="679"/>
      <c r="J765" s="680"/>
      <c r="K765" s="67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677"/>
      <c r="C766" s="294"/>
      <c r="D766" s="678"/>
      <c r="E766" s="679"/>
      <c r="F766" s="229"/>
      <c r="G766" s="294"/>
      <c r="H766" s="294"/>
      <c r="I766" s="679"/>
      <c r="J766" s="680"/>
      <c r="K766" s="67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677"/>
      <c r="C767" s="294"/>
      <c r="D767" s="678"/>
      <c r="E767" s="679"/>
      <c r="F767" s="229"/>
      <c r="G767" s="294"/>
      <c r="H767" s="294"/>
      <c r="I767" s="679"/>
      <c r="J767" s="680"/>
      <c r="K767" s="67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677"/>
      <c r="C768" s="294"/>
      <c r="D768" s="678"/>
      <c r="E768" s="679"/>
      <c r="F768" s="229"/>
      <c r="G768" s="294"/>
      <c r="H768" s="294"/>
      <c r="I768" s="679"/>
      <c r="J768" s="680"/>
      <c r="K768" s="67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677"/>
      <c r="C769" s="294"/>
      <c r="D769" s="678"/>
      <c r="E769" s="679"/>
      <c r="F769" s="229"/>
      <c r="G769" s="294"/>
      <c r="H769" s="294"/>
      <c r="I769" s="679"/>
      <c r="J769" s="680"/>
      <c r="K769" s="67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677"/>
      <c r="C770" s="294"/>
      <c r="D770" s="678"/>
      <c r="E770" s="679"/>
      <c r="F770" s="229"/>
      <c r="G770" s="294"/>
      <c r="H770" s="294"/>
      <c r="I770" s="679"/>
      <c r="J770" s="680"/>
      <c r="K770" s="67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677"/>
      <c r="C771" s="294"/>
      <c r="D771" s="678"/>
      <c r="E771" s="679"/>
      <c r="F771" s="229"/>
      <c r="G771" s="294"/>
      <c r="H771" s="294"/>
      <c r="I771" s="679"/>
      <c r="J771" s="680"/>
      <c r="K771" s="67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677"/>
      <c r="C772" s="294"/>
      <c r="D772" s="678"/>
      <c r="E772" s="679"/>
      <c r="F772" s="229"/>
      <c r="G772" s="294"/>
      <c r="H772" s="294"/>
      <c r="I772" s="679"/>
      <c r="J772" s="680"/>
      <c r="K772" s="67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677"/>
      <c r="C773" s="294"/>
      <c r="D773" s="678"/>
      <c r="E773" s="679"/>
      <c r="F773" s="229"/>
      <c r="G773" s="294"/>
      <c r="H773" s="294"/>
      <c r="I773" s="679"/>
      <c r="J773" s="680"/>
      <c r="K773" s="67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677"/>
      <c r="C774" s="294"/>
      <c r="D774" s="678"/>
      <c r="E774" s="679"/>
      <c r="F774" s="229"/>
      <c r="G774" s="294"/>
      <c r="H774" s="294"/>
      <c r="I774" s="679"/>
      <c r="J774" s="680"/>
      <c r="K774" s="67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677"/>
      <c r="C775" s="294"/>
      <c r="D775" s="678"/>
      <c r="E775" s="679"/>
      <c r="F775" s="229"/>
      <c r="G775" s="294"/>
      <c r="H775" s="294"/>
      <c r="I775" s="679"/>
      <c r="J775" s="680"/>
      <c r="K775" s="67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677"/>
      <c r="C776" s="294"/>
      <c r="D776" s="678"/>
      <c r="E776" s="679"/>
      <c r="F776" s="229"/>
      <c r="G776" s="294"/>
      <c r="H776" s="294"/>
      <c r="I776" s="679"/>
      <c r="J776" s="680"/>
      <c r="K776" s="67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677"/>
      <c r="C777" s="294"/>
      <c r="D777" s="678"/>
      <c r="E777" s="679"/>
      <c r="F777" s="229"/>
      <c r="G777" s="294"/>
      <c r="H777" s="294"/>
      <c r="I777" s="679"/>
      <c r="J777" s="680"/>
      <c r="K777" s="67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677"/>
      <c r="C778" s="294"/>
      <c r="D778" s="678"/>
      <c r="E778" s="679"/>
      <c r="F778" s="229"/>
      <c r="G778" s="294"/>
      <c r="H778" s="294"/>
      <c r="I778" s="679"/>
      <c r="J778" s="680"/>
      <c r="K778" s="67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677"/>
      <c r="C779" s="294"/>
      <c r="D779" s="678"/>
      <c r="E779" s="679"/>
      <c r="F779" s="229"/>
      <c r="G779" s="294"/>
      <c r="H779" s="294"/>
      <c r="I779" s="679"/>
      <c r="J779" s="680"/>
      <c r="K779" s="67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677"/>
      <c r="C780" s="294"/>
      <c r="D780" s="678"/>
      <c r="E780" s="679"/>
      <c r="F780" s="229"/>
      <c r="G780" s="294"/>
      <c r="H780" s="294"/>
      <c r="I780" s="679"/>
      <c r="J780" s="680"/>
      <c r="K780" s="67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677"/>
      <c r="C781" s="294"/>
      <c r="D781" s="678"/>
      <c r="E781" s="679"/>
      <c r="F781" s="229"/>
      <c r="G781" s="294"/>
      <c r="H781" s="294"/>
      <c r="I781" s="679"/>
      <c r="J781" s="680"/>
      <c r="K781" s="67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677"/>
      <c r="C782" s="294"/>
      <c r="D782" s="678"/>
      <c r="E782" s="679"/>
      <c r="F782" s="229"/>
      <c r="G782" s="294"/>
      <c r="H782" s="294"/>
      <c r="I782" s="679"/>
      <c r="J782" s="680"/>
      <c r="K782" s="67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677"/>
      <c r="C783" s="294"/>
      <c r="D783" s="678"/>
      <c r="E783" s="679"/>
      <c r="F783" s="229"/>
      <c r="G783" s="294"/>
      <c r="H783" s="294"/>
      <c r="I783" s="679"/>
      <c r="J783" s="680"/>
      <c r="K783" s="67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677"/>
      <c r="C784" s="294"/>
      <c r="D784" s="678"/>
      <c r="E784" s="679"/>
      <c r="F784" s="229"/>
      <c r="G784" s="294"/>
      <c r="H784" s="294"/>
      <c r="I784" s="679"/>
      <c r="J784" s="680"/>
      <c r="K784" s="67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677"/>
      <c r="C785" s="294"/>
      <c r="D785" s="678"/>
      <c r="E785" s="679"/>
      <c r="F785" s="229"/>
      <c r="G785" s="294"/>
      <c r="H785" s="294"/>
      <c r="I785" s="679"/>
      <c r="J785" s="680"/>
      <c r="K785" s="67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677"/>
      <c r="C786" s="294"/>
      <c r="D786" s="678"/>
      <c r="E786" s="679"/>
      <c r="F786" s="229"/>
      <c r="G786" s="294"/>
      <c r="H786" s="294"/>
      <c r="I786" s="679"/>
      <c r="J786" s="680"/>
      <c r="K786" s="67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677"/>
      <c r="C787" s="294"/>
      <c r="D787" s="678"/>
      <c r="E787" s="679"/>
      <c r="F787" s="229"/>
      <c r="G787" s="294"/>
      <c r="H787" s="294"/>
      <c r="I787" s="679"/>
      <c r="J787" s="680"/>
      <c r="K787" s="67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677"/>
      <c r="C788" s="294"/>
      <c r="D788" s="678"/>
      <c r="E788" s="679"/>
      <c r="F788" s="229"/>
      <c r="G788" s="294"/>
      <c r="H788" s="294"/>
      <c r="I788" s="679"/>
      <c r="J788" s="680"/>
      <c r="K788" s="67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677"/>
      <c r="C789" s="294"/>
      <c r="D789" s="678"/>
      <c r="E789" s="679"/>
      <c r="F789" s="229"/>
      <c r="G789" s="294"/>
      <c r="H789" s="294"/>
      <c r="I789" s="679"/>
      <c r="J789" s="680"/>
      <c r="K789" s="67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677"/>
      <c r="C790" s="294"/>
      <c r="D790" s="678"/>
      <c r="E790" s="679"/>
      <c r="F790" s="229"/>
      <c r="G790" s="294"/>
      <c r="H790" s="294"/>
      <c r="I790" s="679"/>
      <c r="J790" s="680"/>
      <c r="K790" s="67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677"/>
      <c r="C791" s="294"/>
      <c r="D791" s="678"/>
      <c r="E791" s="679"/>
      <c r="F791" s="229"/>
      <c r="G791" s="294"/>
      <c r="H791" s="294"/>
      <c r="I791" s="679"/>
      <c r="J791" s="680"/>
      <c r="K791" s="67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677"/>
      <c r="C792" s="294"/>
      <c r="D792" s="678"/>
      <c r="E792" s="679"/>
      <c r="F792" s="229"/>
      <c r="G792" s="294"/>
      <c r="H792" s="294"/>
      <c r="I792" s="679"/>
      <c r="J792" s="680"/>
      <c r="K792" s="67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677"/>
      <c r="C793" s="294"/>
      <c r="D793" s="678"/>
      <c r="E793" s="679"/>
      <c r="F793" s="229"/>
      <c r="G793" s="294"/>
      <c r="H793" s="294"/>
      <c r="I793" s="679"/>
      <c r="J793" s="680"/>
      <c r="K793" s="67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677"/>
      <c r="C794" s="294"/>
      <c r="D794" s="678"/>
      <c r="E794" s="679"/>
      <c r="F794" s="229"/>
      <c r="G794" s="294"/>
      <c r="H794" s="294"/>
      <c r="I794" s="679"/>
      <c r="J794" s="680"/>
      <c r="K794" s="67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677"/>
      <c r="C795" s="294"/>
      <c r="D795" s="678"/>
      <c r="E795" s="679"/>
      <c r="F795" s="229"/>
      <c r="G795" s="294"/>
      <c r="H795" s="294"/>
      <c r="I795" s="679"/>
      <c r="J795" s="680"/>
      <c r="K795" s="67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677"/>
      <c r="C796" s="294"/>
      <c r="D796" s="678"/>
      <c r="E796" s="679"/>
      <c r="F796" s="229"/>
      <c r="G796" s="294"/>
      <c r="H796" s="294"/>
      <c r="I796" s="679"/>
      <c r="J796" s="680"/>
      <c r="K796" s="67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677"/>
      <c r="C797" s="294"/>
      <c r="D797" s="678"/>
      <c r="E797" s="679"/>
      <c r="F797" s="229"/>
      <c r="G797" s="294"/>
      <c r="H797" s="294"/>
      <c r="I797" s="679"/>
      <c r="J797" s="680"/>
      <c r="K797" s="67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677"/>
      <c r="C798" s="294"/>
      <c r="D798" s="678"/>
      <c r="E798" s="679"/>
      <c r="F798" s="229"/>
      <c r="G798" s="294"/>
      <c r="H798" s="294"/>
      <c r="I798" s="679"/>
      <c r="J798" s="680"/>
      <c r="K798" s="67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677"/>
      <c r="C799" s="294"/>
      <c r="D799" s="678"/>
      <c r="E799" s="679"/>
      <c r="F799" s="229"/>
      <c r="G799" s="294"/>
      <c r="H799" s="294"/>
      <c r="I799" s="679"/>
      <c r="J799" s="680"/>
      <c r="K799" s="67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677"/>
      <c r="C800" s="294"/>
      <c r="D800" s="678"/>
      <c r="E800" s="679"/>
      <c r="F800" s="229"/>
      <c r="G800" s="294"/>
      <c r="H800" s="294"/>
      <c r="I800" s="679"/>
      <c r="J800" s="680"/>
      <c r="K800" s="67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677"/>
      <c r="C801" s="294"/>
      <c r="D801" s="678"/>
      <c r="E801" s="679"/>
      <c r="F801" s="229"/>
      <c r="G801" s="294"/>
      <c r="H801" s="294"/>
      <c r="I801" s="679"/>
      <c r="J801" s="680"/>
      <c r="K801" s="67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677"/>
      <c r="C802" s="294"/>
      <c r="D802" s="678"/>
      <c r="E802" s="679"/>
      <c r="F802" s="229"/>
      <c r="G802" s="294"/>
      <c r="H802" s="294"/>
      <c r="I802" s="679"/>
      <c r="J802" s="680"/>
      <c r="K802" s="67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677"/>
      <c r="C803" s="294"/>
      <c r="D803" s="678"/>
      <c r="E803" s="679"/>
      <c r="F803" s="229"/>
      <c r="G803" s="294"/>
      <c r="H803" s="294"/>
      <c r="I803" s="679"/>
      <c r="J803" s="680"/>
      <c r="K803" s="67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677"/>
      <c r="C804" s="294"/>
      <c r="D804" s="678"/>
      <c r="E804" s="679"/>
      <c r="F804" s="229"/>
      <c r="G804" s="294"/>
      <c r="H804" s="294"/>
      <c r="I804" s="679"/>
      <c r="J804" s="680"/>
      <c r="K804" s="67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677"/>
      <c r="C805" s="294"/>
      <c r="D805" s="678"/>
      <c r="E805" s="679"/>
      <c r="F805" s="229"/>
      <c r="G805" s="294"/>
      <c r="H805" s="294"/>
      <c r="I805" s="679"/>
      <c r="J805" s="680"/>
      <c r="K805" s="67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677"/>
      <c r="C806" s="294"/>
      <c r="D806" s="678"/>
      <c r="E806" s="679"/>
      <c r="F806" s="229"/>
      <c r="G806" s="294"/>
      <c r="H806" s="294"/>
      <c r="I806" s="679"/>
      <c r="J806" s="680"/>
      <c r="K806" s="67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677"/>
      <c r="C807" s="294"/>
      <c r="D807" s="678"/>
      <c r="E807" s="679"/>
      <c r="F807" s="229"/>
      <c r="G807" s="294"/>
      <c r="H807" s="294"/>
      <c r="I807" s="679"/>
      <c r="J807" s="680"/>
      <c r="K807" s="67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677"/>
      <c r="C808" s="294"/>
      <c r="D808" s="678"/>
      <c r="E808" s="679"/>
      <c r="F808" s="229"/>
      <c r="G808" s="294"/>
      <c r="H808" s="294"/>
      <c r="I808" s="679"/>
      <c r="J808" s="680"/>
      <c r="K808" s="67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677"/>
      <c r="C809" s="294"/>
      <c r="D809" s="678"/>
      <c r="E809" s="679"/>
      <c r="F809" s="229"/>
      <c r="G809" s="294"/>
      <c r="H809" s="294"/>
      <c r="I809" s="679"/>
      <c r="J809" s="680"/>
      <c r="K809" s="67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677"/>
      <c r="C810" s="294"/>
      <c r="D810" s="678"/>
      <c r="E810" s="679"/>
      <c r="F810" s="229"/>
      <c r="G810" s="294"/>
      <c r="H810" s="294"/>
      <c r="I810" s="679"/>
      <c r="J810" s="680"/>
      <c r="K810" s="67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677"/>
      <c r="C811" s="294"/>
      <c r="D811" s="678"/>
      <c r="E811" s="679"/>
      <c r="F811" s="229"/>
      <c r="G811" s="294"/>
      <c r="H811" s="294"/>
      <c r="I811" s="679"/>
      <c r="J811" s="680"/>
      <c r="K811" s="67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677"/>
      <c r="C812" s="294"/>
      <c r="D812" s="678"/>
      <c r="E812" s="679"/>
      <c r="F812" s="229"/>
      <c r="G812" s="294"/>
      <c r="H812" s="294"/>
      <c r="I812" s="679"/>
      <c r="J812" s="680"/>
      <c r="K812" s="67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677"/>
      <c r="C813" s="294"/>
      <c r="D813" s="678"/>
      <c r="E813" s="679"/>
      <c r="F813" s="229"/>
      <c r="G813" s="294"/>
      <c r="H813" s="294"/>
      <c r="I813" s="679"/>
      <c r="J813" s="680"/>
      <c r="K813" s="67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677"/>
      <c r="C814" s="294"/>
      <c r="D814" s="678"/>
      <c r="E814" s="679"/>
      <c r="F814" s="229"/>
      <c r="G814" s="294"/>
      <c r="H814" s="294"/>
      <c r="I814" s="679"/>
      <c r="J814" s="680"/>
      <c r="K814" s="67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677"/>
      <c r="C815" s="294"/>
      <c r="D815" s="678"/>
      <c r="E815" s="679"/>
      <c r="F815" s="229"/>
      <c r="G815" s="294"/>
      <c r="H815" s="294"/>
      <c r="I815" s="679"/>
      <c r="J815" s="680"/>
      <c r="K815" s="67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677"/>
      <c r="C816" s="294"/>
      <c r="D816" s="678"/>
      <c r="E816" s="679"/>
      <c r="F816" s="229"/>
      <c r="G816" s="294"/>
      <c r="H816" s="294"/>
      <c r="I816" s="679"/>
      <c r="J816" s="680"/>
      <c r="K816" s="67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677"/>
      <c r="C817" s="294"/>
      <c r="D817" s="678"/>
      <c r="E817" s="679"/>
      <c r="F817" s="229"/>
      <c r="G817" s="294"/>
      <c r="H817" s="294"/>
      <c r="I817" s="679"/>
      <c r="J817" s="680"/>
      <c r="K817" s="67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677"/>
      <c r="C818" s="294"/>
      <c r="D818" s="678"/>
      <c r="E818" s="679"/>
      <c r="F818" s="229"/>
      <c r="G818" s="294"/>
      <c r="H818" s="294"/>
      <c r="I818" s="679"/>
      <c r="J818" s="680"/>
      <c r="K818" s="67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677"/>
      <c r="C819" s="294"/>
      <c r="D819" s="678"/>
      <c r="E819" s="679"/>
      <c r="F819" s="229"/>
      <c r="G819" s="294"/>
      <c r="H819" s="294"/>
      <c r="I819" s="679"/>
      <c r="J819" s="680"/>
      <c r="K819" s="67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677"/>
      <c r="C820" s="294"/>
      <c r="D820" s="678"/>
      <c r="E820" s="679"/>
      <c r="F820" s="229"/>
      <c r="G820" s="294"/>
      <c r="H820" s="294"/>
      <c r="I820" s="679"/>
      <c r="J820" s="680"/>
      <c r="K820" s="67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677"/>
      <c r="C821" s="294"/>
      <c r="D821" s="678"/>
      <c r="E821" s="679"/>
      <c r="F821" s="229"/>
      <c r="G821" s="294"/>
      <c r="H821" s="294"/>
      <c r="I821" s="679"/>
      <c r="J821" s="680"/>
      <c r="K821" s="67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677"/>
      <c r="C822" s="294"/>
      <c r="D822" s="678"/>
      <c r="E822" s="679"/>
      <c r="F822" s="229"/>
      <c r="G822" s="294"/>
      <c r="H822" s="294"/>
      <c r="I822" s="679"/>
      <c r="J822" s="680"/>
      <c r="K822" s="67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677"/>
      <c r="C823" s="294"/>
      <c r="D823" s="678"/>
      <c r="E823" s="679"/>
      <c r="F823" s="229"/>
      <c r="G823" s="294"/>
      <c r="H823" s="294"/>
      <c r="I823" s="679"/>
      <c r="J823" s="680"/>
      <c r="K823" s="67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677"/>
      <c r="C824" s="294"/>
      <c r="D824" s="678"/>
      <c r="E824" s="679"/>
      <c r="F824" s="229"/>
      <c r="G824" s="294"/>
      <c r="H824" s="294"/>
      <c r="I824" s="679"/>
      <c r="J824" s="680"/>
      <c r="K824" s="67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677"/>
      <c r="C825" s="294"/>
      <c r="D825" s="678"/>
      <c r="E825" s="679"/>
      <c r="F825" s="229"/>
      <c r="G825" s="294"/>
      <c r="H825" s="294"/>
      <c r="I825" s="679"/>
      <c r="J825" s="680"/>
      <c r="K825" s="67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677"/>
      <c r="C826" s="294"/>
      <c r="D826" s="678"/>
      <c r="E826" s="679"/>
      <c r="F826" s="229"/>
      <c r="G826" s="294"/>
      <c r="H826" s="294"/>
      <c r="I826" s="679"/>
      <c r="J826" s="680"/>
      <c r="K826" s="67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677"/>
      <c r="C827" s="294"/>
      <c r="D827" s="678"/>
      <c r="E827" s="679"/>
      <c r="F827" s="229"/>
      <c r="G827" s="294"/>
      <c r="H827" s="294"/>
      <c r="I827" s="679"/>
      <c r="J827" s="680"/>
      <c r="K827" s="67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677"/>
      <c r="C828" s="294"/>
      <c r="D828" s="678"/>
      <c r="E828" s="679"/>
      <c r="F828" s="229"/>
      <c r="G828" s="294"/>
      <c r="H828" s="294"/>
      <c r="I828" s="679"/>
      <c r="J828" s="680"/>
      <c r="K828" s="67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677"/>
      <c r="C829" s="294"/>
      <c r="D829" s="678"/>
      <c r="E829" s="679"/>
      <c r="F829" s="229"/>
      <c r="G829" s="294"/>
      <c r="H829" s="294"/>
      <c r="I829" s="679"/>
      <c r="J829" s="680"/>
      <c r="K829" s="67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677"/>
      <c r="C830" s="294"/>
      <c r="D830" s="678"/>
      <c r="E830" s="679"/>
      <c r="F830" s="229"/>
      <c r="G830" s="294"/>
      <c r="H830" s="294"/>
      <c r="I830" s="679"/>
      <c r="J830" s="680"/>
      <c r="K830" s="67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677"/>
      <c r="C831" s="294"/>
      <c r="D831" s="678"/>
      <c r="E831" s="679"/>
      <c r="F831" s="229"/>
      <c r="G831" s="294"/>
      <c r="H831" s="294"/>
      <c r="I831" s="679"/>
      <c r="J831" s="680"/>
      <c r="K831" s="67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677"/>
      <c r="C832" s="294"/>
      <c r="D832" s="678"/>
      <c r="E832" s="679"/>
      <c r="F832" s="229"/>
      <c r="G832" s="294"/>
      <c r="H832" s="294"/>
      <c r="I832" s="679"/>
      <c r="J832" s="680"/>
      <c r="K832" s="67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677"/>
      <c r="C833" s="294"/>
      <c r="D833" s="678"/>
      <c r="E833" s="679"/>
      <c r="F833" s="229"/>
      <c r="G833" s="294"/>
      <c r="H833" s="294"/>
      <c r="I833" s="679"/>
      <c r="J833" s="680"/>
      <c r="K833" s="67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677"/>
      <c r="C834" s="294"/>
      <c r="D834" s="678"/>
      <c r="E834" s="679"/>
      <c r="F834" s="229"/>
      <c r="G834" s="294"/>
      <c r="H834" s="294"/>
      <c r="I834" s="679"/>
      <c r="J834" s="680"/>
      <c r="K834" s="67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677"/>
      <c r="C835" s="294"/>
      <c r="D835" s="678"/>
      <c r="E835" s="679"/>
      <c r="F835" s="229"/>
      <c r="G835" s="294"/>
      <c r="H835" s="294"/>
      <c r="I835" s="679"/>
      <c r="J835" s="680"/>
      <c r="K835" s="67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677"/>
      <c r="C836" s="294"/>
      <c r="D836" s="678"/>
      <c r="E836" s="679"/>
      <c r="F836" s="229"/>
      <c r="G836" s="294"/>
      <c r="H836" s="294"/>
      <c r="I836" s="679"/>
      <c r="J836" s="680"/>
      <c r="K836" s="67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677"/>
      <c r="C837" s="294"/>
      <c r="D837" s="678"/>
      <c r="E837" s="679"/>
      <c r="F837" s="229"/>
      <c r="G837" s="294"/>
      <c r="H837" s="294"/>
      <c r="I837" s="679"/>
      <c r="J837" s="680"/>
      <c r="K837" s="67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677"/>
      <c r="C838" s="294"/>
      <c r="D838" s="678"/>
      <c r="E838" s="679"/>
      <c r="F838" s="229"/>
      <c r="G838" s="294"/>
      <c r="H838" s="294"/>
      <c r="I838" s="679"/>
      <c r="J838" s="680"/>
      <c r="K838" s="67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677"/>
      <c r="C839" s="294"/>
      <c r="D839" s="678"/>
      <c r="E839" s="679"/>
      <c r="F839" s="229"/>
      <c r="G839" s="294"/>
      <c r="H839" s="294"/>
      <c r="I839" s="679"/>
      <c r="J839" s="680"/>
      <c r="K839" s="67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677"/>
      <c r="C840" s="294"/>
      <c r="D840" s="678"/>
      <c r="E840" s="679"/>
      <c r="F840" s="229"/>
      <c r="G840" s="294"/>
      <c r="H840" s="294"/>
      <c r="I840" s="679"/>
      <c r="J840" s="680"/>
      <c r="K840" s="67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677"/>
      <c r="C841" s="294"/>
      <c r="D841" s="678"/>
      <c r="E841" s="679"/>
      <c r="F841" s="229"/>
      <c r="G841" s="294"/>
      <c r="H841" s="294"/>
      <c r="I841" s="679"/>
      <c r="J841" s="680"/>
      <c r="K841" s="679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677"/>
      <c r="C842" s="294"/>
      <c r="D842" s="678"/>
      <c r="E842" s="679"/>
      <c r="F842" s="229"/>
      <c r="G842" s="294"/>
      <c r="H842" s="294"/>
      <c r="I842" s="679"/>
      <c r="J842" s="680"/>
      <c r="K842" s="67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677"/>
      <c r="C843" s="294"/>
      <c r="D843" s="678"/>
      <c r="E843" s="679"/>
      <c r="F843" s="229"/>
      <c r="G843" s="294"/>
      <c r="H843" s="294"/>
      <c r="I843" s="679"/>
      <c r="J843" s="680"/>
      <c r="K843" s="67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677"/>
      <c r="C844" s="294"/>
      <c r="D844" s="678"/>
      <c r="E844" s="679"/>
      <c r="F844" s="229"/>
      <c r="G844" s="294"/>
      <c r="H844" s="294"/>
      <c r="I844" s="679"/>
      <c r="J844" s="680"/>
      <c r="K844" s="67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677"/>
      <c r="C845" s="294"/>
      <c r="D845" s="678"/>
      <c r="E845" s="679"/>
      <c r="F845" s="229"/>
      <c r="G845" s="294"/>
      <c r="H845" s="294"/>
      <c r="I845" s="679"/>
      <c r="J845" s="680"/>
      <c r="K845" s="67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677"/>
      <c r="C846" s="294"/>
      <c r="D846" s="678"/>
      <c r="E846" s="679"/>
      <c r="F846" s="229"/>
      <c r="G846" s="294"/>
      <c r="H846" s="294"/>
      <c r="I846" s="679"/>
      <c r="J846" s="680"/>
      <c r="K846" s="67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677"/>
      <c r="C847" s="294"/>
      <c r="D847" s="678"/>
      <c r="E847" s="679"/>
      <c r="F847" s="229"/>
      <c r="G847" s="294"/>
      <c r="H847" s="294"/>
      <c r="I847" s="679"/>
      <c r="J847" s="680"/>
      <c r="K847" s="67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677"/>
      <c r="C848" s="294"/>
      <c r="D848" s="678"/>
      <c r="E848" s="679"/>
      <c r="F848" s="229"/>
      <c r="G848" s="294"/>
      <c r="H848" s="294"/>
      <c r="I848" s="679"/>
      <c r="J848" s="680"/>
      <c r="K848" s="67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677"/>
      <c r="C849" s="294"/>
      <c r="D849" s="678"/>
      <c r="E849" s="679"/>
      <c r="F849" s="229"/>
      <c r="G849" s="294"/>
      <c r="H849" s="294"/>
      <c r="I849" s="679"/>
      <c r="J849" s="680"/>
      <c r="K849" s="67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677"/>
      <c r="C850" s="294"/>
      <c r="D850" s="678"/>
      <c r="E850" s="679"/>
      <c r="F850" s="229"/>
      <c r="G850" s="294"/>
      <c r="H850" s="294"/>
      <c r="I850" s="679"/>
      <c r="J850" s="680"/>
      <c r="K850" s="67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677"/>
      <c r="C851" s="294"/>
      <c r="D851" s="678"/>
      <c r="E851" s="679"/>
      <c r="F851" s="229"/>
      <c r="G851" s="294"/>
      <c r="H851" s="294"/>
      <c r="I851" s="679"/>
      <c r="J851" s="680"/>
      <c r="K851" s="67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677"/>
      <c r="C852" s="294"/>
      <c r="D852" s="678"/>
      <c r="E852" s="679"/>
      <c r="F852" s="229"/>
      <c r="G852" s="294"/>
      <c r="H852" s="294"/>
      <c r="I852" s="679"/>
      <c r="J852" s="680"/>
      <c r="K852" s="67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677"/>
      <c r="C853" s="294"/>
      <c r="D853" s="678"/>
      <c r="E853" s="679"/>
      <c r="F853" s="229"/>
      <c r="G853" s="294"/>
      <c r="H853" s="294"/>
      <c r="I853" s="679"/>
      <c r="J853" s="680"/>
      <c r="K853" s="67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677"/>
      <c r="C854" s="294"/>
      <c r="D854" s="678"/>
      <c r="E854" s="679"/>
      <c r="F854" s="229"/>
      <c r="G854" s="294"/>
      <c r="H854" s="294"/>
      <c r="I854" s="679"/>
      <c r="J854" s="680"/>
      <c r="K854" s="67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677"/>
      <c r="C855" s="294"/>
      <c r="D855" s="678"/>
      <c r="E855" s="679"/>
      <c r="F855" s="229"/>
      <c r="G855" s="294"/>
      <c r="H855" s="294"/>
      <c r="I855" s="679"/>
      <c r="J855" s="680"/>
      <c r="K855" s="67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677"/>
      <c r="C856" s="294"/>
      <c r="D856" s="678"/>
      <c r="E856" s="679"/>
      <c r="F856" s="229"/>
      <c r="G856" s="294"/>
      <c r="H856" s="294"/>
      <c r="I856" s="679"/>
      <c r="J856" s="680"/>
      <c r="K856" s="67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677"/>
      <c r="C857" s="294"/>
      <c r="D857" s="678"/>
      <c r="E857" s="679"/>
      <c r="F857" s="229"/>
      <c r="G857" s="294"/>
      <c r="H857" s="294"/>
      <c r="I857" s="679"/>
      <c r="J857" s="680"/>
      <c r="K857" s="67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677"/>
      <c r="C858" s="294"/>
      <c r="D858" s="678"/>
      <c r="E858" s="679"/>
      <c r="F858" s="229"/>
      <c r="G858" s="294"/>
      <c r="H858" s="294"/>
      <c r="I858" s="679"/>
      <c r="J858" s="680"/>
      <c r="K858" s="67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677"/>
      <c r="C859" s="294"/>
      <c r="D859" s="678"/>
      <c r="E859" s="679"/>
      <c r="F859" s="229"/>
      <c r="G859" s="294"/>
      <c r="H859" s="294"/>
      <c r="I859" s="679"/>
      <c r="J859" s="680"/>
      <c r="K859" s="67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677"/>
      <c r="C860" s="294"/>
      <c r="D860" s="678"/>
      <c r="E860" s="679"/>
      <c r="F860" s="229"/>
      <c r="G860" s="294"/>
      <c r="H860" s="294"/>
      <c r="I860" s="679"/>
      <c r="J860" s="680"/>
      <c r="K860" s="67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677"/>
      <c r="C861" s="294"/>
      <c r="D861" s="678"/>
      <c r="E861" s="679"/>
      <c r="F861" s="229"/>
      <c r="G861" s="294"/>
      <c r="H861" s="294"/>
      <c r="I861" s="679"/>
      <c r="J861" s="680"/>
      <c r="K861" s="67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677"/>
      <c r="C862" s="294"/>
      <c r="D862" s="678"/>
      <c r="E862" s="679"/>
      <c r="F862" s="229"/>
      <c r="G862" s="294"/>
      <c r="H862" s="294"/>
      <c r="I862" s="679"/>
      <c r="J862" s="680"/>
      <c r="K862" s="67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677"/>
      <c r="C863" s="294"/>
      <c r="D863" s="678"/>
      <c r="E863" s="679"/>
      <c r="F863" s="229"/>
      <c r="G863" s="294"/>
      <c r="H863" s="294"/>
      <c r="I863" s="679"/>
      <c r="J863" s="680"/>
      <c r="K863" s="67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677"/>
      <c r="C864" s="294"/>
      <c r="D864" s="678"/>
      <c r="E864" s="679"/>
      <c r="F864" s="229"/>
      <c r="G864" s="294"/>
      <c r="H864" s="294"/>
      <c r="I864" s="679"/>
      <c r="J864" s="680"/>
      <c r="K864" s="67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677"/>
      <c r="C865" s="294"/>
      <c r="D865" s="678"/>
      <c r="E865" s="679"/>
      <c r="F865" s="229"/>
      <c r="G865" s="294"/>
      <c r="H865" s="294"/>
      <c r="I865" s="679"/>
      <c r="J865" s="680"/>
      <c r="K865" s="67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677"/>
      <c r="C866" s="294"/>
      <c r="D866" s="678"/>
      <c r="E866" s="679"/>
      <c r="F866" s="229"/>
      <c r="G866" s="294"/>
      <c r="H866" s="294"/>
      <c r="I866" s="679"/>
      <c r="J866" s="680"/>
      <c r="K866" s="67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677"/>
      <c r="C867" s="294"/>
      <c r="D867" s="678"/>
      <c r="E867" s="679"/>
      <c r="F867" s="229"/>
      <c r="G867" s="294"/>
      <c r="H867" s="294"/>
      <c r="I867" s="679"/>
      <c r="J867" s="680"/>
      <c r="K867" s="67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677"/>
      <c r="C868" s="294"/>
      <c r="D868" s="678"/>
      <c r="E868" s="679"/>
      <c r="F868" s="229"/>
      <c r="G868" s="294"/>
      <c r="H868" s="294"/>
      <c r="I868" s="679"/>
      <c r="J868" s="680"/>
      <c r="K868" s="67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677"/>
      <c r="C869" s="294"/>
      <c r="D869" s="678"/>
      <c r="E869" s="679"/>
      <c r="F869" s="229"/>
      <c r="G869" s="294"/>
      <c r="H869" s="294"/>
      <c r="I869" s="679"/>
      <c r="J869" s="680"/>
      <c r="K869" s="67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677"/>
      <c r="C870" s="294"/>
      <c r="D870" s="678"/>
      <c r="E870" s="679"/>
      <c r="F870" s="229"/>
      <c r="G870" s="294"/>
      <c r="H870" s="294"/>
      <c r="I870" s="679"/>
      <c r="J870" s="680"/>
      <c r="K870" s="67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677"/>
      <c r="C871" s="294"/>
      <c r="D871" s="678"/>
      <c r="E871" s="679"/>
      <c r="F871" s="229"/>
      <c r="G871" s="294"/>
      <c r="H871" s="294"/>
      <c r="I871" s="679"/>
      <c r="J871" s="680"/>
      <c r="K871" s="67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677"/>
      <c r="C872" s="294"/>
      <c r="D872" s="678"/>
      <c r="E872" s="679"/>
      <c r="F872" s="229"/>
      <c r="G872" s="294"/>
      <c r="H872" s="294"/>
      <c r="I872" s="679"/>
      <c r="J872" s="680"/>
      <c r="K872" s="67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677"/>
      <c r="C873" s="294"/>
      <c r="D873" s="678"/>
      <c r="E873" s="679"/>
      <c r="F873" s="229"/>
      <c r="G873" s="294"/>
      <c r="H873" s="294"/>
      <c r="I873" s="679"/>
      <c r="J873" s="680"/>
      <c r="K873" s="67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677"/>
      <c r="C874" s="294"/>
      <c r="D874" s="678"/>
      <c r="E874" s="679"/>
      <c r="F874" s="229"/>
      <c r="G874" s="294"/>
      <c r="H874" s="294"/>
      <c r="I874" s="679"/>
      <c r="J874" s="680"/>
      <c r="K874" s="67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677"/>
      <c r="C875" s="294"/>
      <c r="D875" s="678"/>
      <c r="E875" s="679"/>
      <c r="F875" s="229"/>
      <c r="G875" s="294"/>
      <c r="H875" s="294"/>
      <c r="I875" s="679"/>
      <c r="J875" s="680"/>
      <c r="K875" s="67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677"/>
      <c r="C876" s="294"/>
      <c r="D876" s="678"/>
      <c r="E876" s="679"/>
      <c r="F876" s="229"/>
      <c r="G876" s="294"/>
      <c r="H876" s="294"/>
      <c r="I876" s="679"/>
      <c r="J876" s="680"/>
      <c r="K876" s="67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677"/>
      <c r="C877" s="294"/>
      <c r="D877" s="678"/>
      <c r="E877" s="679"/>
      <c r="F877" s="229"/>
      <c r="G877" s="294"/>
      <c r="H877" s="294"/>
      <c r="I877" s="679"/>
      <c r="J877" s="680"/>
      <c r="K877" s="67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677"/>
      <c r="C878" s="294"/>
      <c r="D878" s="678"/>
      <c r="E878" s="679"/>
      <c r="F878" s="229"/>
      <c r="G878" s="294"/>
      <c r="H878" s="294"/>
      <c r="I878" s="679"/>
      <c r="J878" s="680"/>
      <c r="K878" s="67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677"/>
      <c r="C879" s="294"/>
      <c r="D879" s="678"/>
      <c r="E879" s="679"/>
      <c r="F879" s="229"/>
      <c r="G879" s="294"/>
      <c r="H879" s="294"/>
      <c r="I879" s="679"/>
      <c r="J879" s="680"/>
      <c r="K879" s="67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677"/>
      <c r="C880" s="294"/>
      <c r="D880" s="678"/>
      <c r="E880" s="679"/>
      <c r="F880" s="229"/>
      <c r="G880" s="294"/>
      <c r="H880" s="294"/>
      <c r="I880" s="679"/>
      <c r="J880" s="680"/>
      <c r="K880" s="67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677"/>
      <c r="C881" s="294"/>
      <c r="D881" s="678"/>
      <c r="E881" s="679"/>
      <c r="F881" s="229"/>
      <c r="G881" s="294"/>
      <c r="H881" s="294"/>
      <c r="I881" s="679"/>
      <c r="J881" s="680"/>
      <c r="K881" s="67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677"/>
      <c r="C882" s="294"/>
      <c r="D882" s="678"/>
      <c r="E882" s="679"/>
      <c r="F882" s="229"/>
      <c r="G882" s="294"/>
      <c r="H882" s="294"/>
      <c r="I882" s="679"/>
      <c r="J882" s="680"/>
      <c r="K882" s="67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677"/>
      <c r="C883" s="294"/>
      <c r="D883" s="678"/>
      <c r="E883" s="679"/>
      <c r="F883" s="229"/>
      <c r="G883" s="294"/>
      <c r="H883" s="294"/>
      <c r="I883" s="679"/>
      <c r="J883" s="680"/>
      <c r="K883" s="67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677"/>
      <c r="C884" s="294"/>
      <c r="D884" s="678"/>
      <c r="E884" s="679"/>
      <c r="F884" s="229"/>
      <c r="G884" s="294"/>
      <c r="H884" s="294"/>
      <c r="I884" s="679"/>
      <c r="J884" s="680"/>
      <c r="K884" s="67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677"/>
      <c r="C885" s="294"/>
      <c r="D885" s="678"/>
      <c r="E885" s="679"/>
      <c r="F885" s="229"/>
      <c r="G885" s="294"/>
      <c r="H885" s="294"/>
      <c r="I885" s="679"/>
      <c r="J885" s="680"/>
      <c r="K885" s="67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677"/>
      <c r="C886" s="294"/>
      <c r="D886" s="678"/>
      <c r="E886" s="679"/>
      <c r="F886" s="229"/>
      <c r="G886" s="294"/>
      <c r="H886" s="294"/>
      <c r="I886" s="679"/>
      <c r="J886" s="680"/>
      <c r="K886" s="67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677"/>
      <c r="C887" s="294"/>
      <c r="D887" s="678"/>
      <c r="E887" s="679"/>
      <c r="F887" s="229"/>
      <c r="G887" s="294"/>
      <c r="H887" s="294"/>
      <c r="I887" s="679"/>
      <c r="J887" s="680"/>
      <c r="K887" s="67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677"/>
      <c r="C888" s="294"/>
      <c r="D888" s="678"/>
      <c r="E888" s="679"/>
      <c r="F888" s="229"/>
      <c r="G888" s="294"/>
      <c r="H888" s="294"/>
      <c r="I888" s="679"/>
      <c r="J888" s="680"/>
      <c r="K888" s="67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677"/>
      <c r="C889" s="294"/>
      <c r="D889" s="678"/>
      <c r="E889" s="679"/>
      <c r="F889" s="229"/>
      <c r="G889" s="294"/>
      <c r="H889" s="294"/>
      <c r="I889" s="679"/>
      <c r="J889" s="680"/>
      <c r="K889" s="67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677"/>
      <c r="C890" s="294"/>
      <c r="D890" s="678"/>
      <c r="E890" s="679"/>
      <c r="F890" s="229"/>
      <c r="G890" s="294"/>
      <c r="H890" s="294"/>
      <c r="I890" s="679"/>
      <c r="J890" s="680"/>
      <c r="K890" s="67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677"/>
      <c r="C891" s="294"/>
      <c r="D891" s="678"/>
      <c r="E891" s="679"/>
      <c r="F891" s="229"/>
      <c r="G891" s="294"/>
      <c r="H891" s="294"/>
      <c r="I891" s="679"/>
      <c r="J891" s="680"/>
      <c r="K891" s="67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677"/>
      <c r="C892" s="294"/>
      <c r="D892" s="678"/>
      <c r="E892" s="679"/>
      <c r="F892" s="229"/>
      <c r="G892" s="294"/>
      <c r="H892" s="294"/>
      <c r="I892" s="679"/>
      <c r="J892" s="680"/>
      <c r="K892" s="67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677"/>
      <c r="C893" s="294"/>
      <c r="D893" s="678"/>
      <c r="E893" s="679"/>
      <c r="F893" s="229"/>
      <c r="G893" s="294"/>
      <c r="H893" s="294"/>
      <c r="I893" s="679"/>
      <c r="J893" s="680"/>
      <c r="K893" s="67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677"/>
      <c r="C894" s="294"/>
      <c r="D894" s="678"/>
      <c r="E894" s="679"/>
      <c r="F894" s="229"/>
      <c r="G894" s="294"/>
      <c r="H894" s="294"/>
      <c r="I894" s="679"/>
      <c r="J894" s="680"/>
      <c r="K894" s="67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677"/>
      <c r="C895" s="294"/>
      <c r="D895" s="678"/>
      <c r="E895" s="679"/>
      <c r="F895" s="229"/>
      <c r="G895" s="294"/>
      <c r="H895" s="294"/>
      <c r="I895" s="679"/>
      <c r="J895" s="680"/>
      <c r="K895" s="67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677"/>
      <c r="C896" s="294"/>
      <c r="D896" s="678"/>
      <c r="E896" s="679"/>
      <c r="F896" s="229"/>
      <c r="G896" s="294"/>
      <c r="H896" s="294"/>
      <c r="I896" s="679"/>
      <c r="J896" s="680"/>
      <c r="K896" s="67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677"/>
      <c r="C897" s="294"/>
      <c r="D897" s="678"/>
      <c r="E897" s="679"/>
      <c r="F897" s="229"/>
      <c r="G897" s="294"/>
      <c r="H897" s="294"/>
      <c r="I897" s="679"/>
      <c r="J897" s="680"/>
      <c r="K897" s="67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677"/>
      <c r="C898" s="294"/>
      <c r="D898" s="678"/>
      <c r="E898" s="679"/>
      <c r="F898" s="229"/>
      <c r="G898" s="294"/>
      <c r="H898" s="294"/>
      <c r="I898" s="679"/>
      <c r="J898" s="680"/>
      <c r="K898" s="67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677"/>
      <c r="C899" s="294"/>
      <c r="D899" s="678"/>
      <c r="E899" s="679"/>
      <c r="F899" s="229"/>
      <c r="G899" s="294"/>
      <c r="H899" s="294"/>
      <c r="I899" s="679"/>
      <c r="J899" s="680"/>
      <c r="K899" s="67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677"/>
      <c r="C900" s="294"/>
      <c r="D900" s="678"/>
      <c r="E900" s="679"/>
      <c r="F900" s="229"/>
      <c r="G900" s="294"/>
      <c r="H900" s="294"/>
      <c r="I900" s="679"/>
      <c r="J900" s="680"/>
      <c r="K900" s="67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677"/>
      <c r="C901" s="294"/>
      <c r="D901" s="678"/>
      <c r="E901" s="679"/>
      <c r="F901" s="229"/>
      <c r="G901" s="294"/>
      <c r="H901" s="294"/>
      <c r="I901" s="679"/>
      <c r="J901" s="680"/>
      <c r="K901" s="67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677"/>
      <c r="C902" s="294"/>
      <c r="D902" s="678"/>
      <c r="E902" s="679"/>
      <c r="F902" s="229"/>
      <c r="G902" s="294"/>
      <c r="H902" s="294"/>
      <c r="I902" s="679"/>
      <c r="J902" s="680"/>
      <c r="K902" s="67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677"/>
      <c r="C903" s="294"/>
      <c r="D903" s="678"/>
      <c r="E903" s="679"/>
      <c r="F903" s="229"/>
      <c r="G903" s="294"/>
      <c r="H903" s="294"/>
      <c r="I903" s="679"/>
      <c r="J903" s="680"/>
      <c r="K903" s="67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677"/>
      <c r="C904" s="294"/>
      <c r="D904" s="678"/>
      <c r="E904" s="679"/>
      <c r="F904" s="229"/>
      <c r="G904" s="294"/>
      <c r="H904" s="294"/>
      <c r="I904" s="679"/>
      <c r="J904" s="680"/>
      <c r="K904" s="67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677"/>
      <c r="C905" s="294"/>
      <c r="D905" s="678"/>
      <c r="E905" s="679"/>
      <c r="F905" s="229"/>
      <c r="G905" s="294"/>
      <c r="H905" s="294"/>
      <c r="I905" s="679"/>
      <c r="J905" s="680"/>
      <c r="K905" s="67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677"/>
      <c r="C906" s="294"/>
      <c r="D906" s="678"/>
      <c r="E906" s="679"/>
      <c r="F906" s="229"/>
      <c r="G906" s="294"/>
      <c r="H906" s="294"/>
      <c r="I906" s="679"/>
      <c r="J906" s="680"/>
      <c r="K906" s="67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677"/>
      <c r="C907" s="294"/>
      <c r="D907" s="678"/>
      <c r="E907" s="679"/>
      <c r="F907" s="229"/>
      <c r="G907" s="294"/>
      <c r="H907" s="294"/>
      <c r="I907" s="679"/>
      <c r="J907" s="680"/>
      <c r="K907" s="67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677"/>
      <c r="C908" s="294"/>
      <c r="D908" s="678"/>
      <c r="E908" s="679"/>
      <c r="F908" s="229"/>
      <c r="G908" s="294"/>
      <c r="H908" s="294"/>
      <c r="I908" s="679"/>
      <c r="J908" s="680"/>
      <c r="K908" s="67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677"/>
      <c r="C909" s="294"/>
      <c r="D909" s="678"/>
      <c r="E909" s="679"/>
      <c r="F909" s="229"/>
      <c r="G909" s="294"/>
      <c r="H909" s="294"/>
      <c r="I909" s="679"/>
      <c r="J909" s="680"/>
      <c r="K909" s="67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677"/>
      <c r="C910" s="294"/>
      <c r="D910" s="678"/>
      <c r="E910" s="679"/>
      <c r="F910" s="229"/>
      <c r="G910" s="294"/>
      <c r="H910" s="294"/>
      <c r="I910" s="679"/>
      <c r="J910" s="680"/>
      <c r="K910" s="67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677"/>
      <c r="C911" s="294"/>
      <c r="D911" s="678"/>
      <c r="E911" s="679"/>
      <c r="F911" s="229"/>
      <c r="G911" s="294"/>
      <c r="H911" s="294"/>
      <c r="I911" s="679"/>
      <c r="J911" s="680"/>
      <c r="K911" s="67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677"/>
      <c r="C912" s="294"/>
      <c r="D912" s="678"/>
      <c r="E912" s="679"/>
      <c r="F912" s="229"/>
      <c r="G912" s="294"/>
      <c r="H912" s="294"/>
      <c r="I912" s="679"/>
      <c r="J912" s="680"/>
      <c r="K912" s="67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677"/>
      <c r="C913" s="294"/>
      <c r="D913" s="678"/>
      <c r="E913" s="679"/>
      <c r="F913" s="229"/>
      <c r="G913" s="294"/>
      <c r="H913" s="294"/>
      <c r="I913" s="679"/>
      <c r="J913" s="680"/>
      <c r="K913" s="67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677"/>
      <c r="C914" s="294"/>
      <c r="D914" s="678"/>
      <c r="E914" s="679"/>
      <c r="F914" s="229"/>
      <c r="G914" s="294"/>
      <c r="H914" s="294"/>
      <c r="I914" s="679"/>
      <c r="J914" s="680"/>
      <c r="K914" s="67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677"/>
      <c r="C915" s="294"/>
      <c r="D915" s="678"/>
      <c r="E915" s="679"/>
      <c r="F915" s="229"/>
      <c r="G915" s="294"/>
      <c r="H915" s="294"/>
      <c r="I915" s="679"/>
      <c r="J915" s="680"/>
      <c r="K915" s="67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677"/>
      <c r="C916" s="294"/>
      <c r="D916" s="678"/>
      <c r="E916" s="679"/>
      <c r="F916" s="229"/>
      <c r="G916" s="294"/>
      <c r="H916" s="294"/>
      <c r="I916" s="679"/>
      <c r="J916" s="680"/>
      <c r="K916" s="67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677"/>
      <c r="C917" s="294"/>
      <c r="D917" s="678"/>
      <c r="E917" s="679"/>
      <c r="F917" s="229"/>
      <c r="G917" s="294"/>
      <c r="H917" s="294"/>
      <c r="I917" s="679"/>
      <c r="J917" s="680"/>
      <c r="K917" s="67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677"/>
      <c r="C918" s="294"/>
      <c r="D918" s="678"/>
      <c r="E918" s="679"/>
      <c r="F918" s="229"/>
      <c r="G918" s="294"/>
      <c r="H918" s="294"/>
      <c r="I918" s="679"/>
      <c r="J918" s="680"/>
      <c r="K918" s="67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677"/>
      <c r="C919" s="294"/>
      <c r="D919" s="678"/>
      <c r="E919" s="679"/>
      <c r="F919" s="229"/>
      <c r="G919" s="294"/>
      <c r="H919" s="294"/>
      <c r="I919" s="679"/>
      <c r="J919" s="680"/>
      <c r="K919" s="67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677"/>
      <c r="C920" s="294"/>
      <c r="D920" s="678"/>
      <c r="E920" s="679"/>
      <c r="F920" s="229"/>
      <c r="G920" s="294"/>
      <c r="H920" s="294"/>
      <c r="I920" s="679"/>
      <c r="J920" s="680"/>
      <c r="K920" s="67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677"/>
      <c r="C921" s="294"/>
      <c r="D921" s="678"/>
      <c r="E921" s="679"/>
      <c r="F921" s="229"/>
      <c r="G921" s="294"/>
      <c r="H921" s="294"/>
      <c r="I921" s="679"/>
      <c r="J921" s="680"/>
      <c r="K921" s="67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677"/>
      <c r="C922" s="294"/>
      <c r="D922" s="678"/>
      <c r="E922" s="679"/>
      <c r="F922" s="229"/>
      <c r="G922" s="294"/>
      <c r="H922" s="294"/>
      <c r="I922" s="679"/>
      <c r="J922" s="680"/>
      <c r="K922" s="67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677"/>
      <c r="C923" s="294"/>
      <c r="D923" s="678"/>
      <c r="E923" s="679"/>
      <c r="F923" s="229"/>
      <c r="G923" s="294"/>
      <c r="H923" s="294"/>
      <c r="I923" s="679"/>
      <c r="J923" s="680"/>
      <c r="K923" s="67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677"/>
      <c r="C924" s="294"/>
      <c r="D924" s="678"/>
      <c r="E924" s="679"/>
      <c r="F924" s="229"/>
      <c r="G924" s="294"/>
      <c r="H924" s="294"/>
      <c r="I924" s="679"/>
      <c r="J924" s="680"/>
      <c r="K924" s="67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677"/>
      <c r="C925" s="294"/>
      <c r="D925" s="678"/>
      <c r="E925" s="679"/>
      <c r="F925" s="229"/>
      <c r="G925" s="294"/>
      <c r="H925" s="294"/>
      <c r="I925" s="679"/>
      <c r="J925" s="680"/>
      <c r="K925" s="67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677"/>
      <c r="C926" s="294"/>
      <c r="D926" s="678"/>
      <c r="E926" s="679"/>
      <c r="F926" s="229"/>
      <c r="G926" s="294"/>
      <c r="H926" s="294"/>
      <c r="I926" s="679"/>
      <c r="J926" s="680"/>
      <c r="K926" s="67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677"/>
      <c r="C927" s="294"/>
      <c r="D927" s="678"/>
      <c r="E927" s="679"/>
      <c r="F927" s="229"/>
      <c r="G927" s="294"/>
      <c r="H927" s="294"/>
      <c r="I927" s="679"/>
      <c r="J927" s="680"/>
      <c r="K927" s="67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677"/>
      <c r="C928" s="294"/>
      <c r="D928" s="678"/>
      <c r="E928" s="679"/>
      <c r="F928" s="229"/>
      <c r="G928" s="294"/>
      <c r="H928" s="294"/>
      <c r="I928" s="679"/>
      <c r="J928" s="680"/>
      <c r="K928" s="67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677"/>
      <c r="C929" s="294"/>
      <c r="D929" s="678"/>
      <c r="E929" s="679"/>
      <c r="F929" s="229"/>
      <c r="G929" s="294"/>
      <c r="H929" s="294"/>
      <c r="I929" s="679"/>
      <c r="J929" s="680"/>
      <c r="K929" s="67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677"/>
      <c r="C930" s="294"/>
      <c r="D930" s="678"/>
      <c r="E930" s="679"/>
      <c r="F930" s="229"/>
      <c r="G930" s="294"/>
      <c r="H930" s="294"/>
      <c r="I930" s="679"/>
      <c r="J930" s="680"/>
      <c r="K930" s="67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677"/>
      <c r="C931" s="294"/>
      <c r="D931" s="678"/>
      <c r="E931" s="679"/>
      <c r="F931" s="229"/>
      <c r="G931" s="294"/>
      <c r="H931" s="294"/>
      <c r="I931" s="679"/>
      <c r="J931" s="680"/>
      <c r="K931" s="67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677"/>
      <c r="C932" s="294"/>
      <c r="D932" s="678"/>
      <c r="E932" s="679"/>
      <c r="F932" s="229"/>
      <c r="G932" s="294"/>
      <c r="H932" s="294"/>
      <c r="I932" s="679"/>
      <c r="J932" s="680"/>
      <c r="K932" s="67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677"/>
      <c r="C933" s="294"/>
      <c r="D933" s="678"/>
      <c r="E933" s="679"/>
      <c r="F933" s="229"/>
      <c r="G933" s="294"/>
      <c r="H933" s="294"/>
      <c r="I933" s="679"/>
      <c r="J933" s="680"/>
      <c r="K933" s="67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677"/>
      <c r="C934" s="294"/>
      <c r="D934" s="678"/>
      <c r="E934" s="679"/>
      <c r="F934" s="229"/>
      <c r="G934" s="294"/>
      <c r="H934" s="294"/>
      <c r="I934" s="679"/>
      <c r="J934" s="680"/>
      <c r="K934" s="67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677"/>
      <c r="C935" s="294"/>
      <c r="D935" s="678"/>
      <c r="E935" s="679"/>
      <c r="F935" s="229"/>
      <c r="G935" s="294"/>
      <c r="H935" s="294"/>
      <c r="I935" s="679"/>
      <c r="J935" s="680"/>
      <c r="K935" s="67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677"/>
      <c r="C936" s="294"/>
      <c r="D936" s="678"/>
      <c r="E936" s="679"/>
      <c r="F936" s="229"/>
      <c r="G936" s="294"/>
      <c r="H936" s="294"/>
      <c r="I936" s="679"/>
      <c r="J936" s="680"/>
      <c r="K936" s="67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677"/>
      <c r="C937" s="294"/>
      <c r="D937" s="678"/>
      <c r="E937" s="679"/>
      <c r="F937" s="229"/>
      <c r="G937" s="294"/>
      <c r="H937" s="294"/>
      <c r="I937" s="679"/>
      <c r="J937" s="680"/>
      <c r="K937" s="67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677"/>
      <c r="C938" s="294"/>
      <c r="D938" s="678"/>
      <c r="E938" s="679"/>
      <c r="F938" s="229"/>
      <c r="G938" s="294"/>
      <c r="H938" s="294"/>
      <c r="I938" s="679"/>
      <c r="J938" s="680"/>
      <c r="K938" s="67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677"/>
      <c r="C939" s="294"/>
      <c r="D939" s="678"/>
      <c r="E939" s="679"/>
      <c r="F939" s="229"/>
      <c r="G939" s="294"/>
      <c r="H939" s="294"/>
      <c r="I939" s="679"/>
      <c r="J939" s="680"/>
      <c r="K939" s="67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677"/>
      <c r="C940" s="294"/>
      <c r="D940" s="678"/>
      <c r="E940" s="679"/>
      <c r="F940" s="229"/>
      <c r="G940" s="294"/>
      <c r="H940" s="294"/>
      <c r="I940" s="679"/>
      <c r="J940" s="680"/>
      <c r="K940" s="67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677"/>
      <c r="C941" s="294"/>
      <c r="D941" s="678"/>
      <c r="E941" s="679"/>
      <c r="F941" s="229"/>
      <c r="G941" s="294"/>
      <c r="H941" s="294"/>
      <c r="I941" s="679"/>
      <c r="J941" s="680"/>
      <c r="K941" s="67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677"/>
      <c r="C942" s="294"/>
      <c r="D942" s="678"/>
      <c r="E942" s="679"/>
      <c r="F942" s="229"/>
      <c r="G942" s="294"/>
      <c r="H942" s="294"/>
      <c r="I942" s="679"/>
      <c r="J942" s="680"/>
      <c r="K942" s="67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677"/>
      <c r="C943" s="294"/>
      <c r="D943" s="678"/>
      <c r="E943" s="679"/>
      <c r="F943" s="229"/>
      <c r="G943" s="294"/>
      <c r="H943" s="294"/>
      <c r="I943" s="679"/>
      <c r="J943" s="680"/>
      <c r="K943" s="67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677"/>
      <c r="C944" s="294"/>
      <c r="D944" s="678"/>
      <c r="E944" s="679"/>
      <c r="F944" s="229"/>
      <c r="G944" s="294"/>
      <c r="H944" s="294"/>
      <c r="I944" s="679"/>
      <c r="J944" s="680"/>
      <c r="K944" s="67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677"/>
      <c r="C945" s="294"/>
      <c r="D945" s="678"/>
      <c r="E945" s="679"/>
      <c r="F945" s="229"/>
      <c r="G945" s="294"/>
      <c r="H945" s="294"/>
      <c r="I945" s="679"/>
      <c r="J945" s="680"/>
      <c r="K945" s="67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677"/>
      <c r="C946" s="294"/>
      <c r="D946" s="678"/>
      <c r="E946" s="679"/>
      <c r="F946" s="229"/>
      <c r="G946" s="294"/>
      <c r="H946" s="294"/>
      <c r="I946" s="679"/>
      <c r="J946" s="680"/>
      <c r="K946" s="67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677"/>
      <c r="C947" s="294"/>
      <c r="D947" s="678"/>
      <c r="E947" s="679"/>
      <c r="F947" s="229"/>
      <c r="G947" s="294"/>
      <c r="H947" s="294"/>
      <c r="I947" s="679"/>
      <c r="J947" s="680"/>
      <c r="K947" s="67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677"/>
      <c r="C948" s="294"/>
      <c r="D948" s="678"/>
      <c r="E948" s="679"/>
      <c r="F948" s="229"/>
      <c r="G948" s="294"/>
      <c r="H948" s="294"/>
      <c r="I948" s="679"/>
      <c r="J948" s="680"/>
      <c r="K948" s="67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677"/>
      <c r="C949" s="294"/>
      <c r="D949" s="678"/>
      <c r="E949" s="679"/>
      <c r="F949" s="229"/>
      <c r="G949" s="294"/>
      <c r="H949" s="294"/>
      <c r="I949" s="679"/>
      <c r="J949" s="680"/>
      <c r="K949" s="67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677"/>
      <c r="C950" s="294"/>
      <c r="D950" s="678"/>
      <c r="E950" s="679"/>
      <c r="F950" s="229"/>
      <c r="G950" s="294"/>
      <c r="H950" s="294"/>
      <c r="I950" s="679"/>
      <c r="J950" s="680"/>
      <c r="K950" s="67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677"/>
      <c r="C951" s="294"/>
      <c r="D951" s="678"/>
      <c r="E951" s="679"/>
      <c r="F951" s="229"/>
      <c r="G951" s="294"/>
      <c r="H951" s="294"/>
      <c r="I951" s="679"/>
      <c r="J951" s="680"/>
      <c r="K951" s="67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677"/>
      <c r="C952" s="294"/>
      <c r="D952" s="678"/>
      <c r="E952" s="679"/>
      <c r="F952" s="229"/>
      <c r="G952" s="294"/>
      <c r="H952" s="294"/>
      <c r="I952" s="679"/>
      <c r="J952" s="680"/>
      <c r="K952" s="67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677"/>
      <c r="C953" s="294"/>
      <c r="D953" s="678"/>
      <c r="E953" s="679"/>
      <c r="F953" s="229"/>
      <c r="G953" s="294"/>
      <c r="H953" s="294"/>
      <c r="I953" s="679"/>
      <c r="J953" s="680"/>
      <c r="K953" s="67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677"/>
      <c r="C954" s="294"/>
      <c r="D954" s="678"/>
      <c r="E954" s="679"/>
      <c r="F954" s="229"/>
      <c r="G954" s="294"/>
      <c r="H954" s="294"/>
      <c r="I954" s="679"/>
      <c r="J954" s="680"/>
      <c r="K954" s="67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677"/>
      <c r="C955" s="294"/>
      <c r="D955" s="678"/>
      <c r="E955" s="679"/>
      <c r="F955" s="229"/>
      <c r="G955" s="294"/>
      <c r="H955" s="294"/>
      <c r="I955" s="679"/>
      <c r="J955" s="680"/>
      <c r="K955" s="67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677"/>
      <c r="C956" s="294"/>
      <c r="D956" s="678"/>
      <c r="E956" s="679"/>
      <c r="F956" s="229"/>
      <c r="G956" s="294"/>
      <c r="H956" s="294"/>
      <c r="I956" s="679"/>
      <c r="J956" s="680"/>
      <c r="K956" s="67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677"/>
      <c r="C957" s="294"/>
      <c r="D957" s="678"/>
      <c r="E957" s="679"/>
      <c r="F957" s="229"/>
      <c r="G957" s="294"/>
      <c r="H957" s="294"/>
      <c r="I957" s="679"/>
      <c r="J957" s="680"/>
      <c r="K957" s="67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677"/>
      <c r="C958" s="294"/>
      <c r="D958" s="678"/>
      <c r="E958" s="679"/>
      <c r="F958" s="229"/>
      <c r="G958" s="294"/>
      <c r="H958" s="294"/>
      <c r="I958" s="679"/>
      <c r="J958" s="680"/>
      <c r="K958" s="67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677"/>
      <c r="C959" s="294"/>
      <c r="D959" s="678"/>
      <c r="E959" s="679"/>
      <c r="F959" s="229"/>
      <c r="G959" s="294"/>
      <c r="H959" s="294"/>
      <c r="I959" s="679"/>
      <c r="J959" s="680"/>
      <c r="K959" s="67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677"/>
      <c r="C960" s="294"/>
      <c r="D960" s="678"/>
      <c r="E960" s="679"/>
      <c r="F960" s="229"/>
      <c r="G960" s="294"/>
      <c r="H960" s="294"/>
      <c r="I960" s="679"/>
      <c r="J960" s="680"/>
      <c r="K960" s="67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677"/>
      <c r="C961" s="294"/>
      <c r="D961" s="678"/>
      <c r="E961" s="679"/>
      <c r="F961" s="229"/>
      <c r="G961" s="294"/>
      <c r="H961" s="294"/>
      <c r="I961" s="679"/>
      <c r="J961" s="680"/>
      <c r="K961" s="679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677"/>
      <c r="C962" s="294"/>
      <c r="D962" s="678"/>
      <c r="E962" s="679"/>
      <c r="F962" s="229"/>
      <c r="G962" s="294"/>
      <c r="H962" s="294"/>
      <c r="I962" s="679"/>
      <c r="J962" s="680"/>
      <c r="K962" s="679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677"/>
      <c r="C963" s="294"/>
      <c r="D963" s="678"/>
      <c r="E963" s="679"/>
      <c r="F963" s="229"/>
      <c r="G963" s="294"/>
      <c r="H963" s="294"/>
      <c r="I963" s="679"/>
      <c r="J963" s="680"/>
      <c r="K963" s="679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677"/>
      <c r="C964" s="294"/>
      <c r="D964" s="678"/>
      <c r="E964" s="679"/>
      <c r="F964" s="229"/>
      <c r="G964" s="294"/>
      <c r="H964" s="294"/>
      <c r="I964" s="679"/>
      <c r="J964" s="680"/>
      <c r="K964" s="679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677"/>
      <c r="C965" s="294"/>
      <c r="D965" s="678"/>
      <c r="E965" s="679"/>
      <c r="F965" s="229"/>
      <c r="G965" s="294"/>
      <c r="H965" s="294"/>
      <c r="I965" s="679"/>
      <c r="J965" s="680"/>
      <c r="K965" s="679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677"/>
      <c r="C966" s="294"/>
      <c r="D966" s="678"/>
      <c r="E966" s="679"/>
      <c r="F966" s="229"/>
      <c r="G966" s="294"/>
      <c r="H966" s="294"/>
      <c r="I966" s="679"/>
      <c r="J966" s="680"/>
      <c r="K966" s="679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677"/>
      <c r="C967" s="294"/>
      <c r="D967" s="678"/>
      <c r="E967" s="679"/>
      <c r="F967" s="229"/>
      <c r="G967" s="294"/>
      <c r="H967" s="294"/>
      <c r="I967" s="679"/>
      <c r="J967" s="680"/>
      <c r="K967" s="679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677"/>
      <c r="C968" s="294"/>
      <c r="D968" s="678"/>
      <c r="E968" s="679"/>
      <c r="F968" s="229"/>
      <c r="G968" s="294"/>
      <c r="H968" s="294"/>
      <c r="I968" s="679"/>
      <c r="J968" s="680"/>
      <c r="K968" s="679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677"/>
      <c r="C969" s="294"/>
      <c r="D969" s="678"/>
      <c r="E969" s="679"/>
      <c r="F969" s="229"/>
      <c r="G969" s="294"/>
      <c r="H969" s="294"/>
      <c r="I969" s="679"/>
      <c r="J969" s="680"/>
      <c r="K969" s="679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677"/>
      <c r="C970" s="294"/>
      <c r="D970" s="678"/>
      <c r="E970" s="679"/>
      <c r="F970" s="229"/>
      <c r="G970" s="294"/>
      <c r="H970" s="294"/>
      <c r="I970" s="679"/>
      <c r="J970" s="680"/>
      <c r="K970" s="679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677"/>
      <c r="C971" s="294"/>
      <c r="D971" s="678"/>
      <c r="E971" s="679"/>
      <c r="F971" s="229"/>
      <c r="G971" s="294"/>
      <c r="H971" s="294"/>
      <c r="I971" s="679"/>
      <c r="J971" s="680"/>
      <c r="K971" s="679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677"/>
      <c r="C972" s="294"/>
      <c r="D972" s="678"/>
      <c r="E972" s="679"/>
      <c r="F972" s="229"/>
      <c r="G972" s="294"/>
      <c r="H972" s="294"/>
      <c r="I972" s="679"/>
      <c r="J972" s="680"/>
      <c r="K972" s="679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677"/>
      <c r="C973" s="294"/>
      <c r="D973" s="678"/>
      <c r="E973" s="679"/>
      <c r="F973" s="229"/>
      <c r="G973" s="294"/>
      <c r="H973" s="294"/>
      <c r="I973" s="679"/>
      <c r="J973" s="680"/>
      <c r="K973" s="679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677"/>
      <c r="C974" s="294"/>
      <c r="D974" s="678"/>
      <c r="E974" s="679"/>
      <c r="F974" s="229"/>
      <c r="G974" s="294"/>
      <c r="H974" s="294"/>
      <c r="I974" s="679"/>
      <c r="J974" s="680"/>
      <c r="K974" s="679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677"/>
      <c r="C975" s="294"/>
      <c r="D975" s="678"/>
      <c r="E975" s="679"/>
      <c r="F975" s="229"/>
      <c r="G975" s="294"/>
      <c r="H975" s="294"/>
      <c r="I975" s="679"/>
      <c r="J975" s="680"/>
      <c r="K975" s="679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677"/>
      <c r="C976" s="294"/>
      <c r="D976" s="678"/>
      <c r="E976" s="679"/>
      <c r="F976" s="229"/>
      <c r="G976" s="294"/>
      <c r="H976" s="294"/>
      <c r="I976" s="679"/>
      <c r="J976" s="680"/>
      <c r="K976" s="679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677"/>
      <c r="C977" s="294"/>
      <c r="D977" s="678"/>
      <c r="E977" s="679"/>
      <c r="F977" s="229"/>
      <c r="G977" s="294"/>
      <c r="H977" s="294"/>
      <c r="I977" s="679"/>
      <c r="J977" s="680"/>
      <c r="K977" s="679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677"/>
      <c r="C978" s="294"/>
      <c r="D978" s="678"/>
      <c r="E978" s="679"/>
      <c r="F978" s="229"/>
      <c r="G978" s="294"/>
      <c r="H978" s="294"/>
      <c r="I978" s="679"/>
      <c r="J978" s="680"/>
      <c r="K978" s="679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677"/>
      <c r="C979" s="294"/>
      <c r="D979" s="678"/>
      <c r="E979" s="679"/>
      <c r="F979" s="229"/>
      <c r="G979" s="294"/>
      <c r="H979" s="294"/>
      <c r="I979" s="679"/>
      <c r="J979" s="680"/>
      <c r="K979" s="679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677"/>
      <c r="C980" s="294"/>
      <c r="D980" s="678"/>
      <c r="E980" s="679"/>
      <c r="F980" s="229"/>
      <c r="G980" s="294"/>
      <c r="H980" s="294"/>
      <c r="I980" s="679"/>
      <c r="J980" s="680"/>
      <c r="K980" s="679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677"/>
      <c r="C981" s="294"/>
      <c r="D981" s="678"/>
      <c r="E981" s="679"/>
      <c r="F981" s="229"/>
      <c r="G981" s="294"/>
      <c r="H981" s="294"/>
      <c r="I981" s="679"/>
      <c r="J981" s="680"/>
      <c r="K981" s="679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677"/>
      <c r="C982" s="294"/>
      <c r="D982" s="678"/>
      <c r="E982" s="679"/>
      <c r="F982" s="229"/>
      <c r="G982" s="294"/>
      <c r="H982" s="294"/>
      <c r="I982" s="679"/>
      <c r="J982" s="680"/>
      <c r="K982" s="679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677"/>
      <c r="C983" s="294"/>
      <c r="D983" s="678"/>
      <c r="E983" s="679"/>
      <c r="F983" s="229"/>
      <c r="G983" s="294"/>
      <c r="H983" s="294"/>
      <c r="I983" s="679"/>
      <c r="J983" s="680"/>
      <c r="K983" s="679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677"/>
      <c r="C984" s="294"/>
      <c r="D984" s="678"/>
      <c r="E984" s="679"/>
      <c r="F984" s="229"/>
      <c r="G984" s="294"/>
      <c r="H984" s="294"/>
      <c r="I984" s="679"/>
      <c r="J984" s="680"/>
      <c r="K984" s="679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677"/>
      <c r="C985" s="294"/>
      <c r="D985" s="678"/>
      <c r="E985" s="679"/>
      <c r="F985" s="229"/>
      <c r="G985" s="294"/>
      <c r="H985" s="294"/>
      <c r="I985" s="679"/>
      <c r="J985" s="680"/>
      <c r="K985" s="679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677"/>
      <c r="C986" s="294"/>
      <c r="D986" s="678"/>
      <c r="E986" s="679"/>
      <c r="F986" s="229"/>
      <c r="G986" s="294"/>
      <c r="H986" s="294"/>
      <c r="I986" s="679"/>
      <c r="J986" s="680"/>
      <c r="K986" s="679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677"/>
      <c r="C987" s="294"/>
      <c r="D987" s="678"/>
      <c r="E987" s="679"/>
      <c r="F987" s="229"/>
      <c r="G987" s="294"/>
      <c r="H987" s="294"/>
      <c r="I987" s="679"/>
      <c r="J987" s="680"/>
      <c r="K987" s="679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677"/>
      <c r="C988" s="294"/>
      <c r="D988" s="678"/>
      <c r="E988" s="679"/>
      <c r="F988" s="229"/>
      <c r="G988" s="294"/>
      <c r="H988" s="294"/>
      <c r="I988" s="679"/>
      <c r="J988" s="680"/>
      <c r="K988" s="679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677"/>
      <c r="C989" s="294"/>
      <c r="D989" s="678"/>
      <c r="E989" s="679"/>
      <c r="F989" s="229"/>
      <c r="G989" s="294"/>
      <c r="H989" s="294"/>
      <c r="I989" s="679"/>
      <c r="J989" s="680"/>
      <c r="K989" s="679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677"/>
      <c r="C990" s="294"/>
      <c r="D990" s="678"/>
      <c r="E990" s="679"/>
      <c r="F990" s="229"/>
      <c r="G990" s="294"/>
      <c r="H990" s="294"/>
      <c r="I990" s="679"/>
      <c r="J990" s="680"/>
      <c r="K990" s="679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677"/>
      <c r="C991" s="294"/>
      <c r="D991" s="678"/>
      <c r="E991" s="679"/>
      <c r="F991" s="229"/>
      <c r="G991" s="294"/>
      <c r="H991" s="294"/>
      <c r="I991" s="679"/>
      <c r="J991" s="680"/>
      <c r="K991" s="679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677"/>
      <c r="C992" s="294"/>
      <c r="D992" s="678"/>
      <c r="E992" s="679"/>
      <c r="F992" s="229"/>
      <c r="G992" s="294"/>
      <c r="H992" s="294"/>
      <c r="I992" s="679"/>
      <c r="J992" s="680"/>
      <c r="K992" s="679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677"/>
      <c r="C993" s="294"/>
      <c r="D993" s="678"/>
      <c r="E993" s="679"/>
      <c r="F993" s="229"/>
      <c r="G993" s="294"/>
      <c r="H993" s="294"/>
      <c r="I993" s="679"/>
      <c r="J993" s="680"/>
      <c r="K993" s="679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677"/>
      <c r="C994" s="294"/>
      <c r="D994" s="678"/>
      <c r="E994" s="679"/>
      <c r="F994" s="229"/>
      <c r="G994" s="294"/>
      <c r="H994" s="294"/>
      <c r="I994" s="679"/>
      <c r="J994" s="680"/>
      <c r="K994" s="679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677"/>
      <c r="C995" s="294"/>
      <c r="D995" s="678"/>
      <c r="E995" s="679"/>
      <c r="F995" s="229"/>
      <c r="G995" s="294"/>
      <c r="H995" s="294"/>
      <c r="I995" s="679"/>
      <c r="J995" s="680"/>
      <c r="K995" s="679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677"/>
      <c r="C996" s="294"/>
      <c r="D996" s="678"/>
      <c r="E996" s="679"/>
      <c r="F996" s="229"/>
      <c r="G996" s="294"/>
      <c r="H996" s="294"/>
      <c r="I996" s="679"/>
      <c r="J996" s="680"/>
      <c r="K996" s="679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677"/>
      <c r="C997" s="294"/>
      <c r="D997" s="678"/>
      <c r="E997" s="679"/>
      <c r="F997" s="229"/>
      <c r="G997" s="294"/>
      <c r="H997" s="294"/>
      <c r="I997" s="679"/>
      <c r="J997" s="680"/>
      <c r="K997" s="679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677"/>
      <c r="C998" s="294"/>
      <c r="D998" s="678"/>
      <c r="E998" s="679"/>
      <c r="F998" s="229"/>
      <c r="G998" s="294"/>
      <c r="H998" s="294"/>
      <c r="I998" s="679"/>
      <c r="J998" s="680"/>
      <c r="K998" s="679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677"/>
      <c r="C999" s="294"/>
      <c r="D999" s="678"/>
      <c r="E999" s="679"/>
      <c r="F999" s="229"/>
      <c r="G999" s="294"/>
      <c r="H999" s="294"/>
      <c r="I999" s="679"/>
      <c r="J999" s="680"/>
      <c r="K999" s="679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677"/>
      <c r="C1000" s="294"/>
      <c r="D1000" s="678"/>
      <c r="E1000" s="679"/>
      <c r="F1000" s="229"/>
      <c r="G1000" s="294"/>
      <c r="H1000" s="294"/>
      <c r="I1000" s="679"/>
      <c r="J1000" s="680"/>
      <c r="K1000" s="679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6.5" customHeight="1">
      <c r="A1001" s="10"/>
      <c r="B1001" s="677"/>
      <c r="C1001" s="294"/>
      <c r="D1001" s="678"/>
      <c r="E1001" s="679"/>
      <c r="F1001" s="229"/>
      <c r="G1001" s="294"/>
      <c r="H1001" s="294"/>
      <c r="I1001" s="679"/>
      <c r="J1001" s="680"/>
      <c r="K1001" s="679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6.5" customHeight="1">
      <c r="A1002" s="10"/>
      <c r="B1002" s="677"/>
      <c r="C1002" s="294"/>
      <c r="D1002" s="678"/>
      <c r="E1002" s="679"/>
      <c r="F1002" s="229"/>
      <c r="G1002" s="294"/>
      <c r="H1002" s="294"/>
      <c r="I1002" s="679"/>
      <c r="J1002" s="680"/>
      <c r="K1002" s="679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mergeCells count="1">
    <mergeCell ref="B1:D1"/>
  </mergeCell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2" width="4.57"/>
    <col customWidth="1" min="3" max="3" width="10.57"/>
    <col customWidth="1" min="4" max="4" width="20.43"/>
    <col customWidth="1" min="5" max="16" width="10.57"/>
    <col customWidth="1" min="17" max="17" width="4.57"/>
    <col customWidth="1" min="18" max="36" width="9.43"/>
  </cols>
  <sheetData>
    <row r="1" ht="40.5" customHeight="1">
      <c r="A1" s="1"/>
      <c r="B1" s="400" t="s">
        <v>335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6"/>
      <c r="O1" s="1"/>
      <c r="P1" s="1"/>
      <c r="Q1" s="1"/>
    </row>
    <row r="2" ht="16.5" customHeight="1">
      <c r="B2" s="699"/>
      <c r="C2" s="699"/>
      <c r="D2" s="699"/>
      <c r="E2" s="700"/>
      <c r="F2" s="700"/>
      <c r="G2" s="700"/>
      <c r="H2" s="701"/>
      <c r="I2" s="701"/>
      <c r="J2" s="701"/>
      <c r="K2" s="701"/>
      <c r="L2" s="701"/>
      <c r="M2" s="701"/>
    </row>
    <row r="3" ht="24.75" customHeight="1">
      <c r="B3" s="699"/>
      <c r="C3" s="699"/>
      <c r="D3" s="699"/>
      <c r="E3" s="700"/>
      <c r="F3" s="700"/>
      <c r="G3" s="700"/>
      <c r="H3" s="701"/>
      <c r="I3" s="701"/>
      <c r="J3" s="701"/>
      <c r="K3" s="701"/>
      <c r="L3" s="701"/>
      <c r="M3" s="702" t="s">
        <v>215</v>
      </c>
      <c r="N3" s="703"/>
      <c r="O3" s="704" t="s">
        <v>246</v>
      </c>
      <c r="P3" s="705">
        <f t="shared" ref="P3:P5" si="1">SUMIFS($K$8:$K$57,$G$8:$G$57,O3,$J$8:$J$57,"&lt;&gt;만기")</f>
        <v>0</v>
      </c>
    </row>
    <row r="4" ht="24.75" customHeight="1">
      <c r="B4" s="699"/>
      <c r="C4" s="699"/>
      <c r="D4" s="699"/>
      <c r="E4" s="700"/>
      <c r="F4" s="700"/>
      <c r="G4" s="700"/>
      <c r="H4" s="701"/>
      <c r="I4" s="701"/>
      <c r="J4" s="701"/>
      <c r="K4" s="701"/>
      <c r="L4" s="701"/>
      <c r="M4" s="706" t="s">
        <v>336</v>
      </c>
      <c r="N4" s="707">
        <f>SUMIF($J$8:$J$57,"&lt;&gt;만기",$K$8:$K$57)</f>
        <v>0</v>
      </c>
      <c r="O4" s="708" t="s">
        <v>251</v>
      </c>
      <c r="P4" s="705">
        <f t="shared" si="1"/>
        <v>0</v>
      </c>
    </row>
    <row r="5" ht="24.75" customHeight="1">
      <c r="B5" s="699"/>
      <c r="C5" s="699"/>
      <c r="D5" s="699"/>
      <c r="E5" s="700"/>
      <c r="F5" s="700"/>
      <c r="G5" s="700"/>
      <c r="H5" s="701"/>
      <c r="I5" s="701"/>
      <c r="J5" s="701"/>
      <c r="K5" s="701"/>
      <c r="L5" s="701"/>
      <c r="M5" s="709" t="s">
        <v>337</v>
      </c>
      <c r="N5" s="707">
        <f>SUMIF($J$8:$J$57,"&lt;&gt;만기",$P$8:$P$57)</f>
        <v>0</v>
      </c>
      <c r="O5" s="710" t="s">
        <v>257</v>
      </c>
      <c r="P5" s="711">
        <f t="shared" si="1"/>
        <v>0</v>
      </c>
    </row>
    <row r="6" ht="16.5" customHeight="1">
      <c r="B6" s="219"/>
      <c r="C6" s="219"/>
      <c r="D6" s="219"/>
      <c r="E6" s="219"/>
      <c r="F6" s="219"/>
      <c r="G6" s="219"/>
      <c r="H6" s="219"/>
      <c r="I6" s="219"/>
      <c r="J6" s="712"/>
      <c r="K6" s="219"/>
      <c r="L6" s="219"/>
      <c r="M6" s="219"/>
      <c r="N6" s="219"/>
      <c r="O6" s="219"/>
      <c r="P6" s="219"/>
    </row>
    <row r="7" ht="24.75" customHeight="1">
      <c r="B7" s="402" t="s">
        <v>286</v>
      </c>
      <c r="C7" s="402" t="s">
        <v>296</v>
      </c>
      <c r="D7" s="402" t="s">
        <v>338</v>
      </c>
      <c r="E7" s="403" t="s">
        <v>301</v>
      </c>
      <c r="F7" s="403" t="s">
        <v>339</v>
      </c>
      <c r="G7" s="402" t="s">
        <v>279</v>
      </c>
      <c r="H7" s="403" t="s">
        <v>340</v>
      </c>
      <c r="I7" s="403" t="s">
        <v>260</v>
      </c>
      <c r="J7" s="637" t="s">
        <v>341</v>
      </c>
      <c r="K7" s="403" t="s">
        <v>336</v>
      </c>
      <c r="L7" s="402" t="s">
        <v>342</v>
      </c>
      <c r="M7" s="403" t="s">
        <v>343</v>
      </c>
      <c r="N7" s="403" t="s">
        <v>344</v>
      </c>
      <c r="O7" s="403" t="s">
        <v>345</v>
      </c>
      <c r="P7" s="404" t="s">
        <v>337</v>
      </c>
    </row>
    <row r="8" ht="24.75" customHeight="1">
      <c r="B8" s="411">
        <v>1.0</v>
      </c>
      <c r="C8" s="411"/>
      <c r="D8" s="411"/>
      <c r="E8" s="713"/>
      <c r="F8" s="713"/>
      <c r="G8" s="612" t="str">
        <f t="shared" ref="G8:G17" si="2">IF(H8="","",IF(H8&gt;37,"장기",IF(H8&lt;36,"단기","중기")))</f>
        <v/>
      </c>
      <c r="H8" s="714" t="str">
        <f t="shared" ref="H8:H17" si="3">IF(F8="","",DATEDIF(E8,F8+1,"m"))</f>
        <v/>
      </c>
      <c r="I8" s="714" t="str">
        <f t="shared" ref="I8:I17" si="4">IF(F8="","",IF(F8&lt;TODAY(),0,DATEDIF(TODAY(),F8,"m")))</f>
        <v/>
      </c>
      <c r="J8" s="413"/>
      <c r="K8" s="236"/>
      <c r="L8" s="715"/>
      <c r="M8" s="716">
        <v>0.154</v>
      </c>
      <c r="N8" s="238" t="str">
        <f t="shared" ref="N8:N17" si="5">IF(L8="","",K8*L8*((DATEDIF(E8,F8,"m"))/12))</f>
        <v/>
      </c>
      <c r="O8" s="238" t="str">
        <f t="shared" ref="O8:O17" si="6">IF(N8="","",N8-(N8*M8))</f>
        <v/>
      </c>
      <c r="P8" s="717" t="str">
        <f t="shared" ref="P8:P17" si="7">IF(O8="","",K8+O8)</f>
        <v/>
      </c>
    </row>
    <row r="9" ht="24.75" customHeight="1">
      <c r="B9" s="411">
        <v>2.0</v>
      </c>
      <c r="C9" s="411"/>
      <c r="D9" s="411"/>
      <c r="E9" s="713"/>
      <c r="F9" s="713"/>
      <c r="G9" s="612" t="str">
        <f t="shared" si="2"/>
        <v/>
      </c>
      <c r="H9" s="714" t="str">
        <f t="shared" si="3"/>
        <v/>
      </c>
      <c r="I9" s="714" t="str">
        <f t="shared" si="4"/>
        <v/>
      </c>
      <c r="J9" s="412"/>
      <c r="K9" s="236"/>
      <c r="L9" s="715"/>
      <c r="M9" s="716">
        <v>0.154</v>
      </c>
      <c r="N9" s="238" t="str">
        <f t="shared" si="5"/>
        <v/>
      </c>
      <c r="O9" s="238" t="str">
        <f t="shared" si="6"/>
        <v/>
      </c>
      <c r="P9" s="717" t="str">
        <f t="shared" si="7"/>
        <v/>
      </c>
      <c r="AC9" s="718"/>
    </row>
    <row r="10" ht="24.75" customHeight="1">
      <c r="B10" s="411">
        <v>3.0</v>
      </c>
      <c r="C10" s="411"/>
      <c r="D10" s="411"/>
      <c r="E10" s="713"/>
      <c r="F10" s="713"/>
      <c r="G10" s="612" t="str">
        <f t="shared" si="2"/>
        <v/>
      </c>
      <c r="H10" s="714" t="str">
        <f t="shared" si="3"/>
        <v/>
      </c>
      <c r="I10" s="714" t="str">
        <f t="shared" si="4"/>
        <v/>
      </c>
      <c r="J10" s="413"/>
      <c r="K10" s="236"/>
      <c r="L10" s="715"/>
      <c r="M10" s="716">
        <v>0.154</v>
      </c>
      <c r="N10" s="238" t="str">
        <f t="shared" si="5"/>
        <v/>
      </c>
      <c r="O10" s="238" t="str">
        <f t="shared" si="6"/>
        <v/>
      </c>
      <c r="P10" s="717" t="str">
        <f t="shared" si="7"/>
        <v/>
      </c>
    </row>
    <row r="11" ht="24.75" customHeight="1">
      <c r="B11" s="411">
        <v>4.0</v>
      </c>
      <c r="C11" s="411"/>
      <c r="D11" s="411"/>
      <c r="E11" s="719"/>
      <c r="F11" s="719"/>
      <c r="G11" s="612" t="str">
        <f t="shared" si="2"/>
        <v/>
      </c>
      <c r="H11" s="714" t="str">
        <f t="shared" si="3"/>
        <v/>
      </c>
      <c r="I11" s="714" t="str">
        <f t="shared" si="4"/>
        <v/>
      </c>
      <c r="J11" s="412"/>
      <c r="K11" s="243"/>
      <c r="L11" s="720"/>
      <c r="M11" s="721"/>
      <c r="N11" s="238" t="str">
        <f t="shared" si="5"/>
        <v/>
      </c>
      <c r="O11" s="238" t="str">
        <f t="shared" si="6"/>
        <v/>
      </c>
      <c r="P11" s="717" t="str">
        <f t="shared" si="7"/>
        <v/>
      </c>
    </row>
    <row r="12" ht="24.75" customHeight="1">
      <c r="B12" s="411">
        <v>5.0</v>
      </c>
      <c r="C12" s="411"/>
      <c r="D12" s="411"/>
      <c r="E12" s="719"/>
      <c r="F12" s="719"/>
      <c r="G12" s="612" t="str">
        <f t="shared" si="2"/>
        <v/>
      </c>
      <c r="H12" s="714" t="str">
        <f t="shared" si="3"/>
        <v/>
      </c>
      <c r="I12" s="714" t="str">
        <f t="shared" si="4"/>
        <v/>
      </c>
      <c r="J12" s="412"/>
      <c r="K12" s="243"/>
      <c r="L12" s="720"/>
      <c r="M12" s="721"/>
      <c r="N12" s="238" t="str">
        <f t="shared" si="5"/>
        <v/>
      </c>
      <c r="O12" s="238" t="str">
        <f t="shared" si="6"/>
        <v/>
      </c>
      <c r="P12" s="717" t="str">
        <f t="shared" si="7"/>
        <v/>
      </c>
    </row>
    <row r="13" ht="24.75" customHeight="1">
      <c r="B13" s="411">
        <v>6.0</v>
      </c>
      <c r="C13" s="411"/>
      <c r="D13" s="411"/>
      <c r="E13" s="719"/>
      <c r="F13" s="719"/>
      <c r="G13" s="612" t="str">
        <f t="shared" si="2"/>
        <v/>
      </c>
      <c r="H13" s="714" t="str">
        <f t="shared" si="3"/>
        <v/>
      </c>
      <c r="I13" s="714" t="str">
        <f t="shared" si="4"/>
        <v/>
      </c>
      <c r="J13" s="412"/>
      <c r="K13" s="243"/>
      <c r="L13" s="720"/>
      <c r="M13" s="721"/>
      <c r="N13" s="238" t="str">
        <f t="shared" si="5"/>
        <v/>
      </c>
      <c r="O13" s="238" t="str">
        <f t="shared" si="6"/>
        <v/>
      </c>
      <c r="P13" s="717" t="str">
        <f t="shared" si="7"/>
        <v/>
      </c>
    </row>
    <row r="14" ht="24.75" customHeight="1">
      <c r="B14" s="411">
        <v>7.0</v>
      </c>
      <c r="C14" s="411"/>
      <c r="D14" s="411"/>
      <c r="E14" s="719"/>
      <c r="F14" s="719"/>
      <c r="G14" s="612" t="str">
        <f t="shared" si="2"/>
        <v/>
      </c>
      <c r="H14" s="714" t="str">
        <f t="shared" si="3"/>
        <v/>
      </c>
      <c r="I14" s="714" t="str">
        <f t="shared" si="4"/>
        <v/>
      </c>
      <c r="J14" s="412"/>
      <c r="K14" s="243"/>
      <c r="L14" s="720"/>
      <c r="M14" s="721"/>
      <c r="N14" s="238" t="str">
        <f t="shared" si="5"/>
        <v/>
      </c>
      <c r="O14" s="238" t="str">
        <f t="shared" si="6"/>
        <v/>
      </c>
      <c r="P14" s="717" t="str">
        <f t="shared" si="7"/>
        <v/>
      </c>
    </row>
    <row r="15" ht="24.75" customHeight="1">
      <c r="B15" s="411">
        <v>8.0</v>
      </c>
      <c r="C15" s="411"/>
      <c r="D15" s="411"/>
      <c r="E15" s="719"/>
      <c r="F15" s="719"/>
      <c r="G15" s="612" t="str">
        <f t="shared" si="2"/>
        <v/>
      </c>
      <c r="H15" s="714" t="str">
        <f t="shared" si="3"/>
        <v/>
      </c>
      <c r="I15" s="714" t="str">
        <f t="shared" si="4"/>
        <v/>
      </c>
      <c r="J15" s="412"/>
      <c r="K15" s="243"/>
      <c r="L15" s="720"/>
      <c r="M15" s="721"/>
      <c r="N15" s="238" t="str">
        <f t="shared" si="5"/>
        <v/>
      </c>
      <c r="O15" s="238" t="str">
        <f t="shared" si="6"/>
        <v/>
      </c>
      <c r="P15" s="717" t="str">
        <f t="shared" si="7"/>
        <v/>
      </c>
    </row>
    <row r="16" ht="24.75" customHeight="1">
      <c r="B16" s="411">
        <v>9.0</v>
      </c>
      <c r="C16" s="411"/>
      <c r="D16" s="411"/>
      <c r="E16" s="719"/>
      <c r="F16" s="719"/>
      <c r="G16" s="612" t="str">
        <f t="shared" si="2"/>
        <v/>
      </c>
      <c r="H16" s="714" t="str">
        <f t="shared" si="3"/>
        <v/>
      </c>
      <c r="I16" s="714" t="str">
        <f t="shared" si="4"/>
        <v/>
      </c>
      <c r="J16" s="412"/>
      <c r="K16" s="243"/>
      <c r="L16" s="720"/>
      <c r="M16" s="721"/>
      <c r="N16" s="238" t="str">
        <f t="shared" si="5"/>
        <v/>
      </c>
      <c r="O16" s="238" t="str">
        <f t="shared" si="6"/>
        <v/>
      </c>
      <c r="P16" s="717" t="str">
        <f t="shared" si="7"/>
        <v/>
      </c>
    </row>
    <row r="17" ht="24.75" customHeight="1">
      <c r="B17" s="411">
        <v>10.0</v>
      </c>
      <c r="C17" s="411"/>
      <c r="D17" s="411"/>
      <c r="E17" s="719"/>
      <c r="F17" s="719"/>
      <c r="G17" s="612" t="str">
        <f t="shared" si="2"/>
        <v/>
      </c>
      <c r="H17" s="714" t="str">
        <f t="shared" si="3"/>
        <v/>
      </c>
      <c r="I17" s="714" t="str">
        <f t="shared" si="4"/>
        <v/>
      </c>
      <c r="J17" s="412"/>
      <c r="K17" s="243"/>
      <c r="L17" s="720"/>
      <c r="M17" s="721"/>
      <c r="N17" s="238" t="str">
        <f t="shared" si="5"/>
        <v/>
      </c>
      <c r="O17" s="238" t="str">
        <f t="shared" si="6"/>
        <v/>
      </c>
      <c r="P17" s="717" t="str">
        <f t="shared" si="7"/>
        <v/>
      </c>
    </row>
    <row r="18" ht="24.75" customHeight="1">
      <c r="B18" s="214"/>
      <c r="C18" s="214"/>
      <c r="D18" s="214"/>
      <c r="E18" s="214"/>
      <c r="F18" s="214"/>
      <c r="G18" s="214"/>
      <c r="H18" s="722"/>
      <c r="I18" s="722"/>
      <c r="J18" s="722"/>
      <c r="K18" s="722"/>
      <c r="L18" s="722"/>
      <c r="M18" s="722"/>
    </row>
    <row r="19" ht="24.75" customHeight="1">
      <c r="B19" s="214"/>
      <c r="C19" s="214"/>
      <c r="D19" s="214"/>
      <c r="E19" s="214"/>
      <c r="F19" s="214"/>
      <c r="G19" s="214"/>
      <c r="H19" s="722"/>
      <c r="I19" s="722"/>
      <c r="J19" s="722"/>
      <c r="K19" s="722"/>
      <c r="L19" s="722"/>
      <c r="M19" s="722"/>
    </row>
    <row r="20" ht="24.75" customHeight="1">
      <c r="B20" s="214"/>
      <c r="C20" s="214"/>
      <c r="D20" s="214"/>
      <c r="E20" s="214"/>
      <c r="F20" s="214"/>
      <c r="G20" s="214"/>
      <c r="H20" s="722"/>
      <c r="I20" s="722"/>
      <c r="J20" s="722"/>
      <c r="K20" s="722"/>
      <c r="L20" s="722"/>
      <c r="M20" s="722"/>
    </row>
    <row r="21" ht="24.75" customHeight="1">
      <c r="B21" s="214"/>
      <c r="C21" s="214"/>
      <c r="D21" s="214"/>
      <c r="E21" s="214"/>
      <c r="F21" s="214"/>
      <c r="G21" s="214"/>
      <c r="H21" s="722"/>
      <c r="I21" s="722"/>
      <c r="J21" s="722"/>
      <c r="K21" s="722"/>
      <c r="L21" s="722"/>
      <c r="M21" s="722"/>
    </row>
    <row r="22" ht="24.75" customHeight="1">
      <c r="B22" s="214"/>
      <c r="C22" s="214"/>
      <c r="D22" s="214"/>
      <c r="E22" s="214"/>
      <c r="F22" s="214"/>
      <c r="G22" s="214"/>
      <c r="H22" s="722"/>
      <c r="I22" s="722"/>
      <c r="J22" s="722"/>
      <c r="K22" s="722"/>
      <c r="L22" s="722"/>
      <c r="M22" s="722"/>
    </row>
    <row r="23" ht="24.75" customHeight="1">
      <c r="B23" s="214"/>
      <c r="C23" s="214"/>
      <c r="D23" s="214"/>
      <c r="E23" s="214"/>
      <c r="F23" s="214"/>
      <c r="G23" s="214"/>
      <c r="H23" s="722"/>
      <c r="I23" s="722"/>
      <c r="J23" s="722"/>
      <c r="K23" s="722"/>
      <c r="L23" s="722"/>
      <c r="M23" s="722"/>
      <c r="T23" s="10"/>
      <c r="U23" s="10"/>
      <c r="V23" s="10"/>
    </row>
    <row r="24" ht="24.75" customHeight="1">
      <c r="B24" s="214"/>
      <c r="C24" s="214"/>
      <c r="D24" s="214"/>
      <c r="E24" s="214"/>
      <c r="F24" s="214"/>
      <c r="G24" s="214"/>
      <c r="H24" s="722"/>
      <c r="I24" s="722"/>
      <c r="J24" s="722"/>
      <c r="K24" s="722"/>
      <c r="L24" s="722"/>
      <c r="M24" s="722"/>
      <c r="N24" s="214"/>
      <c r="T24" s="10"/>
      <c r="U24" s="10"/>
      <c r="V24" s="10"/>
    </row>
    <row r="25" ht="24.75" customHeight="1">
      <c r="B25" s="214"/>
      <c r="C25" s="214"/>
      <c r="D25" s="214"/>
      <c r="E25" s="214"/>
      <c r="F25" s="214"/>
      <c r="G25" s="214"/>
      <c r="H25" s="722"/>
      <c r="I25" s="722"/>
      <c r="J25" s="722"/>
      <c r="K25" s="722"/>
      <c r="L25" s="722"/>
      <c r="M25" s="722"/>
      <c r="T25" s="10"/>
      <c r="U25" s="10"/>
      <c r="V25" s="10"/>
      <c r="Z25" s="723"/>
      <c r="AA25" s="10"/>
      <c r="AB25" s="10"/>
      <c r="AF25" s="10"/>
      <c r="AG25" s="10"/>
      <c r="AH25" s="10"/>
    </row>
    <row r="26" ht="24.75" customHeight="1">
      <c r="B26" s="214"/>
      <c r="C26" s="214"/>
      <c r="D26" s="214"/>
      <c r="E26" s="214"/>
      <c r="F26" s="214"/>
      <c r="G26" s="214"/>
      <c r="H26" s="722"/>
      <c r="I26" s="722"/>
      <c r="J26" s="722"/>
      <c r="K26" s="722"/>
      <c r="L26" s="722"/>
      <c r="M26" s="722"/>
      <c r="N26" s="214"/>
      <c r="Q26" s="214"/>
      <c r="T26" s="214"/>
      <c r="W26" s="214"/>
      <c r="Z26" s="214"/>
      <c r="AC26" s="214"/>
      <c r="AF26" s="214"/>
      <c r="AI26" s="214"/>
    </row>
    <row r="27" ht="24.75" customHeight="1">
      <c r="B27" s="214"/>
      <c r="C27" s="214"/>
      <c r="D27" s="214"/>
      <c r="E27" s="214"/>
      <c r="F27" s="214"/>
      <c r="G27" s="214"/>
      <c r="H27" s="722"/>
      <c r="I27" s="722"/>
      <c r="J27" s="722"/>
      <c r="K27" s="722"/>
      <c r="L27" s="722"/>
      <c r="M27" s="722"/>
      <c r="N27" s="724"/>
      <c r="Q27" s="724"/>
      <c r="T27" s="724"/>
      <c r="W27" s="724"/>
      <c r="Z27" s="724"/>
      <c r="AC27" s="724"/>
      <c r="AF27" s="724"/>
      <c r="AH27" s="725"/>
      <c r="AI27" s="724"/>
    </row>
    <row r="28" ht="24.75" customHeight="1">
      <c r="B28" s="214"/>
      <c r="C28" s="214"/>
      <c r="D28" s="214"/>
      <c r="E28" s="214"/>
      <c r="F28" s="214"/>
      <c r="G28" s="214"/>
      <c r="H28" s="722"/>
      <c r="I28" s="722"/>
      <c r="J28" s="722"/>
      <c r="K28" s="722"/>
      <c r="L28" s="722"/>
      <c r="M28" s="722"/>
    </row>
    <row r="29" ht="24.75" customHeight="1">
      <c r="B29" s="214"/>
      <c r="C29" s="214"/>
      <c r="D29" s="214"/>
      <c r="E29" s="214"/>
      <c r="F29" s="214"/>
      <c r="G29" s="214"/>
      <c r="H29" s="722"/>
      <c r="I29" s="722"/>
      <c r="J29" s="722"/>
      <c r="K29" s="722"/>
      <c r="L29" s="722"/>
      <c r="M29" s="722"/>
    </row>
    <row r="30" ht="24.75" customHeight="1">
      <c r="B30" s="214"/>
      <c r="C30" s="214"/>
      <c r="D30" s="214"/>
      <c r="E30" s="214"/>
      <c r="F30" s="214"/>
      <c r="G30" s="214"/>
      <c r="H30" s="722"/>
      <c r="I30" s="722"/>
      <c r="J30" s="722"/>
      <c r="K30" s="722"/>
      <c r="L30" s="722"/>
      <c r="M30" s="722"/>
    </row>
    <row r="31" ht="24.75" customHeight="1">
      <c r="B31" s="214"/>
      <c r="C31" s="214"/>
      <c r="D31" s="214"/>
      <c r="E31" s="214"/>
      <c r="F31" s="214"/>
      <c r="G31" s="214"/>
      <c r="H31" s="722"/>
      <c r="I31" s="722"/>
      <c r="J31" s="722"/>
      <c r="K31" s="722"/>
      <c r="L31" s="722"/>
      <c r="M31" s="722"/>
    </row>
    <row r="32" ht="24.75" customHeight="1">
      <c r="B32" s="214"/>
      <c r="C32" s="214"/>
      <c r="D32" s="214"/>
      <c r="E32" s="214"/>
      <c r="F32" s="214"/>
      <c r="G32" s="214"/>
      <c r="H32" s="722"/>
      <c r="I32" s="722"/>
      <c r="J32" s="722"/>
      <c r="K32" s="722"/>
      <c r="L32" s="722"/>
      <c r="M32" s="722"/>
    </row>
    <row r="33" ht="24.75" customHeight="1">
      <c r="B33" s="214"/>
      <c r="C33" s="214"/>
      <c r="D33" s="214"/>
      <c r="E33" s="214"/>
      <c r="F33" s="214"/>
      <c r="G33" s="214"/>
      <c r="H33" s="722"/>
      <c r="I33" s="722"/>
      <c r="J33" s="722"/>
      <c r="K33" s="722"/>
      <c r="L33" s="722"/>
      <c r="M33" s="722"/>
    </row>
    <row r="34" ht="24.75" customHeight="1">
      <c r="B34" s="214"/>
      <c r="C34" s="214"/>
      <c r="D34" s="214"/>
      <c r="E34" s="214"/>
      <c r="F34" s="214"/>
      <c r="G34" s="214"/>
      <c r="H34" s="722"/>
      <c r="I34" s="722"/>
      <c r="J34" s="722"/>
      <c r="K34" s="722"/>
      <c r="L34" s="722"/>
      <c r="M34" s="722"/>
    </row>
    <row r="35" ht="24.75" customHeight="1">
      <c r="B35" s="214"/>
      <c r="C35" s="214"/>
      <c r="D35" s="214"/>
      <c r="E35" s="214"/>
      <c r="F35" s="214"/>
      <c r="G35" s="214"/>
      <c r="H35" s="722"/>
      <c r="I35" s="722"/>
      <c r="J35" s="722"/>
      <c r="K35" s="722"/>
      <c r="L35" s="722"/>
      <c r="M35" s="722"/>
    </row>
    <row r="36" ht="24.75" customHeight="1">
      <c r="B36" s="214"/>
      <c r="C36" s="214"/>
      <c r="D36" s="214"/>
      <c r="E36" s="214"/>
      <c r="F36" s="214"/>
      <c r="G36" s="214"/>
      <c r="H36" s="722"/>
      <c r="I36" s="722"/>
      <c r="J36" s="722"/>
      <c r="K36" s="722"/>
      <c r="L36" s="722"/>
      <c r="M36" s="722"/>
    </row>
    <row r="37" ht="24.75" customHeight="1">
      <c r="B37" s="214"/>
      <c r="C37" s="214"/>
      <c r="D37" s="214"/>
      <c r="E37" s="214"/>
      <c r="F37" s="214"/>
      <c r="G37" s="214"/>
      <c r="H37" s="722"/>
      <c r="I37" s="722"/>
      <c r="J37" s="722"/>
      <c r="K37" s="722"/>
      <c r="L37" s="722"/>
      <c r="M37" s="722"/>
    </row>
    <row r="38" ht="24.75" customHeight="1">
      <c r="B38" s="214"/>
      <c r="C38" s="214"/>
      <c r="D38" s="214"/>
      <c r="E38" s="214"/>
      <c r="F38" s="214"/>
      <c r="G38" s="214"/>
      <c r="H38" s="722"/>
      <c r="I38" s="722"/>
      <c r="J38" s="722"/>
      <c r="K38" s="722"/>
      <c r="L38" s="722"/>
      <c r="M38" s="722"/>
    </row>
    <row r="39" ht="24.75" customHeight="1">
      <c r="B39" s="214"/>
      <c r="C39" s="214"/>
      <c r="D39" s="214"/>
      <c r="E39" s="214"/>
      <c r="F39" s="214"/>
      <c r="G39" s="214"/>
      <c r="H39" s="722"/>
      <c r="I39" s="722"/>
      <c r="J39" s="722"/>
      <c r="K39" s="722"/>
      <c r="L39" s="722"/>
      <c r="M39" s="722"/>
    </row>
    <row r="40" ht="24.75" customHeight="1">
      <c r="B40" s="214"/>
      <c r="C40" s="214"/>
      <c r="D40" s="214"/>
      <c r="E40" s="214"/>
      <c r="F40" s="214"/>
      <c r="G40" s="214"/>
      <c r="H40" s="722"/>
      <c r="I40" s="722"/>
      <c r="J40" s="722"/>
      <c r="K40" s="722"/>
      <c r="L40" s="722"/>
      <c r="M40" s="722"/>
    </row>
    <row r="41" ht="24.75" customHeight="1">
      <c r="B41" s="214"/>
      <c r="C41" s="214"/>
      <c r="D41" s="214"/>
      <c r="E41" s="214"/>
      <c r="F41" s="214"/>
      <c r="G41" s="214"/>
      <c r="H41" s="722"/>
      <c r="I41" s="722"/>
      <c r="J41" s="722"/>
      <c r="K41" s="722"/>
      <c r="L41" s="722"/>
      <c r="M41" s="722"/>
    </row>
    <row r="42" ht="24.75" customHeight="1">
      <c r="B42" s="214"/>
      <c r="C42" s="214"/>
      <c r="D42" s="214"/>
      <c r="E42" s="214"/>
      <c r="F42" s="214"/>
      <c r="G42" s="214"/>
      <c r="H42" s="722"/>
      <c r="I42" s="722"/>
      <c r="J42" s="722"/>
      <c r="K42" s="722"/>
      <c r="L42" s="722"/>
      <c r="M42" s="722"/>
    </row>
    <row r="43" ht="24.75" customHeight="1">
      <c r="B43" s="214"/>
      <c r="C43" s="214"/>
      <c r="D43" s="214"/>
      <c r="E43" s="214"/>
      <c r="F43" s="214"/>
      <c r="G43" s="214"/>
      <c r="H43" s="722"/>
      <c r="I43" s="722"/>
      <c r="J43" s="722"/>
      <c r="K43" s="722"/>
      <c r="L43" s="722"/>
      <c r="M43" s="722"/>
    </row>
    <row r="44" ht="24.75" customHeight="1">
      <c r="B44" s="214"/>
      <c r="C44" s="214"/>
      <c r="D44" s="214"/>
      <c r="E44" s="214"/>
      <c r="F44" s="214"/>
      <c r="G44" s="214"/>
      <c r="H44" s="722"/>
      <c r="I44" s="722"/>
      <c r="J44" s="722"/>
      <c r="K44" s="722"/>
      <c r="L44" s="722"/>
      <c r="M44" s="722"/>
    </row>
    <row r="45" ht="24.75" customHeight="1">
      <c r="B45" s="214"/>
      <c r="C45" s="214"/>
      <c r="D45" s="214"/>
      <c r="E45" s="214"/>
      <c r="F45" s="214"/>
      <c r="G45" s="214"/>
      <c r="H45" s="722"/>
      <c r="I45" s="722"/>
      <c r="J45" s="722"/>
      <c r="K45" s="722"/>
      <c r="L45" s="722"/>
      <c r="M45" s="722"/>
    </row>
    <row r="46" ht="24.75" customHeight="1">
      <c r="B46" s="214"/>
      <c r="C46" s="214"/>
      <c r="D46" s="214"/>
      <c r="E46" s="214"/>
      <c r="F46" s="214"/>
      <c r="G46" s="214"/>
      <c r="H46" s="722"/>
      <c r="I46" s="722"/>
      <c r="J46" s="722"/>
      <c r="K46" s="722"/>
      <c r="L46" s="722"/>
      <c r="M46" s="722"/>
    </row>
    <row r="47" ht="24.75" customHeight="1">
      <c r="B47" s="214"/>
      <c r="C47" s="214"/>
      <c r="D47" s="214"/>
      <c r="E47" s="214"/>
      <c r="F47" s="214"/>
      <c r="G47" s="214"/>
      <c r="H47" s="722"/>
      <c r="I47" s="722"/>
      <c r="J47" s="722"/>
      <c r="K47" s="722"/>
      <c r="L47" s="722"/>
      <c r="M47" s="722"/>
    </row>
    <row r="48" ht="24.75" customHeight="1">
      <c r="B48" s="214"/>
      <c r="C48" s="214"/>
      <c r="D48" s="214"/>
      <c r="E48" s="214"/>
      <c r="F48" s="214"/>
      <c r="G48" s="214"/>
      <c r="H48" s="722"/>
      <c r="I48" s="722"/>
      <c r="J48" s="722"/>
      <c r="K48" s="722"/>
      <c r="L48" s="722"/>
      <c r="M48" s="722"/>
    </row>
    <row r="49" ht="24.75" customHeight="1">
      <c r="B49" s="214"/>
      <c r="C49" s="214"/>
      <c r="D49" s="214"/>
      <c r="E49" s="214"/>
      <c r="F49" s="214"/>
      <c r="G49" s="214"/>
      <c r="H49" s="722"/>
      <c r="I49" s="722"/>
      <c r="J49" s="722"/>
      <c r="K49" s="722"/>
      <c r="L49" s="722"/>
      <c r="M49" s="722"/>
    </row>
    <row r="50" ht="24.75" customHeight="1">
      <c r="B50" s="214"/>
      <c r="C50" s="214"/>
      <c r="D50" s="214"/>
      <c r="E50" s="214"/>
      <c r="F50" s="214"/>
      <c r="G50" s="214"/>
      <c r="H50" s="722"/>
      <c r="I50" s="722"/>
      <c r="J50" s="722"/>
      <c r="K50" s="722"/>
      <c r="L50" s="722"/>
      <c r="M50" s="722"/>
    </row>
    <row r="51" ht="24.75" customHeight="1">
      <c r="B51" s="214"/>
      <c r="C51" s="214"/>
      <c r="D51" s="214"/>
      <c r="E51" s="214"/>
      <c r="F51" s="214"/>
      <c r="G51" s="214"/>
      <c r="H51" s="722"/>
      <c r="I51" s="722"/>
      <c r="J51" s="722"/>
      <c r="K51" s="722"/>
      <c r="L51" s="722"/>
      <c r="M51" s="722"/>
    </row>
    <row r="52" ht="24.75" customHeight="1">
      <c r="B52" s="214"/>
      <c r="C52" s="214"/>
      <c r="D52" s="214"/>
      <c r="E52" s="214"/>
      <c r="F52" s="214"/>
      <c r="G52" s="214"/>
      <c r="H52" s="722"/>
      <c r="I52" s="722"/>
      <c r="J52" s="722"/>
      <c r="K52" s="722"/>
      <c r="L52" s="722"/>
      <c r="M52" s="722"/>
    </row>
    <row r="53" ht="24.75" customHeight="1">
      <c r="B53" s="214"/>
      <c r="C53" s="214"/>
      <c r="D53" s="214"/>
      <c r="E53" s="214"/>
      <c r="F53" s="214"/>
      <c r="G53" s="214"/>
      <c r="H53" s="722"/>
      <c r="I53" s="722"/>
      <c r="J53" s="722"/>
      <c r="K53" s="722"/>
      <c r="L53" s="722"/>
      <c r="M53" s="722"/>
    </row>
    <row r="54" ht="24.75" customHeight="1">
      <c r="B54" s="214"/>
      <c r="C54" s="214"/>
      <c r="D54" s="214"/>
      <c r="E54" s="214"/>
      <c r="F54" s="214"/>
      <c r="G54" s="214"/>
      <c r="H54" s="722"/>
      <c r="I54" s="722"/>
      <c r="J54" s="722"/>
      <c r="K54" s="722"/>
      <c r="L54" s="722"/>
      <c r="M54" s="722"/>
    </row>
    <row r="55" ht="24.75" customHeight="1">
      <c r="B55" s="214"/>
      <c r="C55" s="214"/>
      <c r="D55" s="214"/>
      <c r="E55" s="214"/>
      <c r="F55" s="214"/>
      <c r="G55" s="214"/>
      <c r="H55" s="722"/>
      <c r="I55" s="722"/>
      <c r="J55" s="722"/>
      <c r="K55" s="722"/>
      <c r="L55" s="722"/>
      <c r="M55" s="722"/>
    </row>
    <row r="56" ht="24.75" customHeight="1">
      <c r="B56" s="214"/>
      <c r="C56" s="214"/>
      <c r="D56" s="214"/>
      <c r="E56" s="214"/>
      <c r="F56" s="214"/>
      <c r="G56" s="214"/>
      <c r="H56" s="722"/>
      <c r="I56" s="722"/>
      <c r="J56" s="722"/>
      <c r="K56" s="722"/>
      <c r="L56" s="722"/>
      <c r="M56" s="722"/>
    </row>
    <row r="57" ht="24.75" customHeight="1">
      <c r="B57" s="214"/>
      <c r="C57" s="214"/>
      <c r="D57" s="214"/>
      <c r="E57" s="214"/>
      <c r="F57" s="214"/>
      <c r="G57" s="214"/>
      <c r="H57" s="722"/>
      <c r="I57" s="722"/>
      <c r="J57" s="722"/>
      <c r="K57" s="722"/>
      <c r="L57" s="722"/>
      <c r="M57" s="722"/>
    </row>
    <row r="58" ht="16.5" customHeight="1">
      <c r="B58" s="214"/>
      <c r="C58" s="214"/>
      <c r="D58" s="214"/>
      <c r="E58" s="214"/>
      <c r="F58" s="214"/>
      <c r="G58" s="214"/>
      <c r="H58" s="722"/>
      <c r="I58" s="722"/>
      <c r="J58" s="722"/>
      <c r="K58" s="722"/>
      <c r="L58" s="722"/>
      <c r="M58" s="722"/>
    </row>
    <row r="59" ht="16.5" customHeight="1">
      <c r="B59" s="214"/>
      <c r="C59" s="214"/>
      <c r="D59" s="214"/>
      <c r="E59" s="214"/>
      <c r="F59" s="214"/>
      <c r="G59" s="214"/>
      <c r="H59" s="722"/>
      <c r="I59" s="722"/>
      <c r="J59" s="722"/>
      <c r="K59" s="722"/>
      <c r="L59" s="722"/>
      <c r="M59" s="722"/>
    </row>
    <row r="60" ht="16.5" customHeight="1">
      <c r="B60" s="214"/>
      <c r="C60" s="214"/>
      <c r="D60" s="214"/>
      <c r="E60" s="214"/>
      <c r="F60" s="214"/>
      <c r="G60" s="214"/>
      <c r="H60" s="722"/>
      <c r="I60" s="722"/>
      <c r="J60" s="722"/>
      <c r="K60" s="722"/>
      <c r="L60" s="722"/>
      <c r="M60" s="722"/>
    </row>
    <row r="61" ht="16.5" customHeight="1">
      <c r="B61" s="214"/>
      <c r="C61" s="214"/>
      <c r="D61" s="214"/>
      <c r="E61" s="214"/>
      <c r="F61" s="214"/>
      <c r="G61" s="214"/>
      <c r="H61" s="722"/>
      <c r="I61" s="722"/>
      <c r="J61" s="722"/>
      <c r="K61" s="722"/>
      <c r="L61" s="722"/>
      <c r="M61" s="722"/>
      <c r="T61" s="10"/>
      <c r="U61" s="726"/>
      <c r="W61" s="184"/>
      <c r="X61" s="10"/>
      <c r="Y61" s="10"/>
    </row>
    <row r="62" ht="16.5" customHeight="1">
      <c r="B62" s="214"/>
      <c r="C62" s="214"/>
      <c r="D62" s="214"/>
      <c r="E62" s="214"/>
      <c r="F62" s="214"/>
      <c r="G62" s="214"/>
      <c r="H62" s="722"/>
      <c r="I62" s="722"/>
      <c r="J62" s="722"/>
      <c r="K62" s="722"/>
      <c r="L62" s="722"/>
      <c r="M62" s="722"/>
      <c r="T62" s="10"/>
      <c r="U62" s="10"/>
      <c r="V62" s="10"/>
      <c r="W62" s="10"/>
      <c r="X62" s="10"/>
      <c r="Y62" s="10"/>
    </row>
    <row r="63" ht="16.5" customHeight="1">
      <c r="B63" s="214"/>
      <c r="C63" s="214"/>
      <c r="D63" s="214"/>
      <c r="E63" s="214"/>
      <c r="F63" s="214"/>
      <c r="G63" s="214"/>
      <c r="H63" s="722"/>
      <c r="I63" s="722"/>
      <c r="J63" s="722"/>
      <c r="K63" s="722"/>
      <c r="L63" s="722"/>
      <c r="M63" s="722"/>
      <c r="T63" s="10"/>
      <c r="U63" s="10"/>
      <c r="V63" s="10"/>
      <c r="W63" s="10"/>
      <c r="X63" s="10"/>
      <c r="Y63" s="10"/>
    </row>
    <row r="64" ht="16.5" customHeight="1">
      <c r="B64" s="214"/>
      <c r="C64" s="214"/>
      <c r="D64" s="214"/>
      <c r="E64" s="214"/>
      <c r="F64" s="214"/>
      <c r="G64" s="214"/>
      <c r="H64" s="722"/>
      <c r="I64" s="722"/>
      <c r="J64" s="722"/>
      <c r="K64" s="722"/>
      <c r="L64" s="722"/>
      <c r="M64" s="722"/>
      <c r="T64" s="10"/>
      <c r="U64" s="10"/>
      <c r="V64" s="10"/>
      <c r="W64" s="10"/>
      <c r="X64" s="10"/>
      <c r="Y64" s="10"/>
    </row>
    <row r="65" ht="16.5" customHeight="1">
      <c r="B65" s="214"/>
      <c r="C65" s="214"/>
      <c r="D65" s="214"/>
      <c r="E65" s="214"/>
      <c r="F65" s="214"/>
      <c r="G65" s="214"/>
      <c r="H65" s="722"/>
      <c r="I65" s="722"/>
      <c r="J65" s="722"/>
      <c r="K65" s="722"/>
      <c r="L65" s="722"/>
      <c r="M65" s="722"/>
      <c r="T65" s="10"/>
      <c r="U65" s="10"/>
      <c r="V65" s="10"/>
      <c r="W65" s="10"/>
      <c r="X65" s="10"/>
      <c r="Y65" s="10"/>
    </row>
    <row r="66" ht="16.5" customHeight="1">
      <c r="B66" s="214"/>
      <c r="C66" s="214"/>
      <c r="D66" s="214"/>
      <c r="E66" s="214"/>
      <c r="F66" s="214"/>
      <c r="G66" s="214"/>
      <c r="H66" s="722"/>
      <c r="I66" s="722"/>
      <c r="J66" s="722"/>
      <c r="K66" s="722"/>
      <c r="L66" s="722"/>
      <c r="M66" s="722"/>
      <c r="T66" s="10"/>
      <c r="U66" s="10"/>
      <c r="V66" s="10"/>
      <c r="W66" s="10"/>
      <c r="X66" s="10"/>
      <c r="Y66" s="10"/>
    </row>
    <row r="67" ht="16.5" customHeight="1">
      <c r="B67" s="214"/>
      <c r="C67" s="214"/>
      <c r="D67" s="214"/>
      <c r="E67" s="214"/>
      <c r="F67" s="214"/>
      <c r="G67" s="214"/>
      <c r="H67" s="722"/>
      <c r="I67" s="722"/>
      <c r="J67" s="722"/>
      <c r="K67" s="722"/>
      <c r="L67" s="722"/>
      <c r="M67" s="722"/>
      <c r="T67" s="10"/>
      <c r="U67" s="10"/>
      <c r="V67" s="10"/>
      <c r="W67" s="10"/>
      <c r="X67" s="10"/>
      <c r="Y67" s="10"/>
    </row>
    <row r="68" ht="16.5" customHeight="1">
      <c r="B68" s="214"/>
      <c r="C68" s="214"/>
      <c r="D68" s="214"/>
      <c r="E68" s="214"/>
      <c r="F68" s="214"/>
      <c r="G68" s="214"/>
      <c r="H68" s="722"/>
      <c r="I68" s="722"/>
      <c r="J68" s="722"/>
      <c r="K68" s="722"/>
      <c r="L68" s="722"/>
      <c r="M68" s="722"/>
      <c r="T68" s="10"/>
      <c r="U68" s="10"/>
      <c r="V68" s="10"/>
      <c r="W68" s="10"/>
      <c r="X68" s="10"/>
      <c r="Y68" s="10"/>
    </row>
    <row r="69" ht="16.5" customHeight="1">
      <c r="B69" s="214"/>
      <c r="C69" s="214"/>
      <c r="D69" s="214"/>
      <c r="E69" s="214"/>
      <c r="F69" s="214"/>
      <c r="G69" s="214"/>
      <c r="H69" s="722"/>
      <c r="I69" s="722"/>
      <c r="J69" s="722"/>
      <c r="K69" s="722"/>
      <c r="L69" s="722"/>
      <c r="M69" s="722"/>
      <c r="T69" s="10"/>
      <c r="U69" s="10"/>
      <c r="V69" s="10"/>
      <c r="W69" s="10"/>
      <c r="X69" s="10"/>
      <c r="Y69" s="10"/>
    </row>
    <row r="70" ht="16.5" customHeight="1">
      <c r="B70" s="214"/>
      <c r="C70" s="214"/>
      <c r="D70" s="214"/>
      <c r="E70" s="214"/>
      <c r="F70" s="214"/>
      <c r="G70" s="214"/>
      <c r="H70" s="722"/>
      <c r="I70" s="722"/>
      <c r="J70" s="722"/>
      <c r="K70" s="722"/>
      <c r="L70" s="722"/>
      <c r="M70" s="722"/>
      <c r="T70" s="10"/>
      <c r="U70" s="10"/>
      <c r="V70" s="10"/>
      <c r="W70" s="10"/>
      <c r="X70" s="10"/>
      <c r="Y70" s="10"/>
    </row>
    <row r="71" ht="16.5" customHeight="1">
      <c r="B71" s="214"/>
      <c r="C71" s="214"/>
      <c r="D71" s="214"/>
      <c r="E71" s="214"/>
      <c r="F71" s="214"/>
      <c r="G71" s="214"/>
      <c r="H71" s="722"/>
      <c r="I71" s="722"/>
      <c r="J71" s="722"/>
      <c r="K71" s="722"/>
      <c r="L71" s="722"/>
      <c r="M71" s="722"/>
      <c r="T71" s="10"/>
      <c r="U71" s="10"/>
      <c r="V71" s="10"/>
      <c r="W71" s="10"/>
      <c r="X71" s="10"/>
      <c r="Y71" s="10"/>
    </row>
    <row r="72" ht="16.5" customHeight="1">
      <c r="B72" s="214"/>
      <c r="C72" s="214"/>
      <c r="D72" s="214"/>
      <c r="E72" s="214"/>
      <c r="F72" s="214"/>
      <c r="G72" s="214"/>
      <c r="H72" s="722"/>
      <c r="I72" s="722"/>
      <c r="J72" s="722"/>
      <c r="K72" s="722"/>
      <c r="L72" s="722"/>
      <c r="M72" s="722"/>
      <c r="T72" s="10"/>
      <c r="U72" s="10"/>
      <c r="V72" s="10"/>
      <c r="W72" s="10"/>
      <c r="X72" s="10"/>
      <c r="Y72" s="10"/>
    </row>
    <row r="73" ht="16.5" customHeight="1">
      <c r="B73" s="214"/>
      <c r="C73" s="214"/>
      <c r="D73" s="214"/>
      <c r="E73" s="214"/>
      <c r="F73" s="214"/>
      <c r="G73" s="214"/>
      <c r="H73" s="722"/>
      <c r="I73" s="722"/>
      <c r="J73" s="722"/>
      <c r="K73" s="722"/>
      <c r="L73" s="722"/>
      <c r="M73" s="722"/>
      <c r="T73" s="10"/>
      <c r="U73" s="10"/>
      <c r="V73" s="10"/>
      <c r="W73" s="10"/>
      <c r="X73" s="10"/>
      <c r="Y73" s="10"/>
    </row>
    <row r="74" ht="16.5" customHeight="1">
      <c r="B74" s="214"/>
      <c r="C74" s="214"/>
      <c r="D74" s="214"/>
      <c r="E74" s="214"/>
      <c r="F74" s="214"/>
      <c r="G74" s="214"/>
      <c r="H74" s="722"/>
      <c r="I74" s="722"/>
      <c r="J74" s="722"/>
      <c r="K74" s="722"/>
      <c r="L74" s="722"/>
      <c r="M74" s="722"/>
      <c r="T74" s="10"/>
      <c r="U74" s="10"/>
      <c r="V74" s="10"/>
      <c r="W74" s="10"/>
      <c r="X74" s="10"/>
      <c r="Y74" s="10"/>
    </row>
    <row r="75" ht="16.5" customHeight="1">
      <c r="B75" s="214"/>
      <c r="C75" s="214"/>
      <c r="D75" s="214"/>
      <c r="E75" s="214"/>
      <c r="F75" s="214"/>
      <c r="G75" s="214"/>
      <c r="H75" s="722"/>
      <c r="I75" s="722"/>
      <c r="J75" s="722"/>
      <c r="K75" s="722"/>
      <c r="L75" s="722"/>
      <c r="M75" s="722"/>
      <c r="T75" s="10"/>
      <c r="U75" s="10"/>
      <c r="V75" s="10"/>
      <c r="W75" s="10"/>
      <c r="X75" s="10"/>
      <c r="Y75" s="10"/>
    </row>
    <row r="76" ht="16.5" customHeight="1">
      <c r="B76" s="214"/>
      <c r="C76" s="214"/>
      <c r="D76" s="214"/>
      <c r="E76" s="214"/>
      <c r="F76" s="214"/>
      <c r="G76" s="214"/>
      <c r="H76" s="722"/>
      <c r="I76" s="722"/>
      <c r="J76" s="722"/>
      <c r="K76" s="722"/>
      <c r="L76" s="722"/>
      <c r="M76" s="722"/>
      <c r="T76" s="10"/>
      <c r="U76" s="10"/>
      <c r="V76" s="10"/>
      <c r="W76" s="10"/>
      <c r="X76" s="10"/>
      <c r="Y76" s="10"/>
    </row>
    <row r="77" ht="16.5" customHeight="1">
      <c r="B77" s="214"/>
      <c r="C77" s="214"/>
      <c r="D77" s="214"/>
      <c r="E77" s="214"/>
      <c r="F77" s="214"/>
      <c r="G77" s="214"/>
      <c r="H77" s="722"/>
      <c r="I77" s="722"/>
      <c r="J77" s="722"/>
      <c r="K77" s="722"/>
      <c r="L77" s="722"/>
      <c r="M77" s="722"/>
      <c r="T77" s="10"/>
      <c r="U77" s="10"/>
      <c r="V77" s="10"/>
      <c r="W77" s="10"/>
      <c r="X77" s="10"/>
      <c r="Y77" s="10"/>
    </row>
    <row r="78" ht="16.5" customHeight="1">
      <c r="B78" s="214"/>
      <c r="C78" s="214"/>
      <c r="D78" s="214"/>
      <c r="E78" s="214"/>
      <c r="F78" s="214"/>
      <c r="G78" s="214"/>
      <c r="H78" s="722"/>
      <c r="I78" s="722"/>
      <c r="J78" s="722"/>
      <c r="K78" s="722"/>
      <c r="L78" s="722"/>
      <c r="M78" s="722"/>
      <c r="T78" s="10"/>
      <c r="U78" s="10"/>
      <c r="V78" s="10"/>
      <c r="W78" s="10"/>
      <c r="X78" s="10"/>
      <c r="Y78" s="10"/>
    </row>
    <row r="79" ht="16.5" customHeight="1">
      <c r="B79" s="214"/>
      <c r="C79" s="214"/>
      <c r="D79" s="214"/>
      <c r="E79" s="214"/>
      <c r="F79" s="214"/>
      <c r="G79" s="214"/>
      <c r="H79" s="722"/>
      <c r="I79" s="722"/>
      <c r="J79" s="722"/>
      <c r="K79" s="722"/>
      <c r="L79" s="722"/>
      <c r="M79" s="722"/>
      <c r="T79" s="10"/>
      <c r="U79" s="10"/>
      <c r="V79" s="10"/>
      <c r="W79" s="10"/>
      <c r="X79" s="10"/>
      <c r="Y79" s="10"/>
    </row>
    <row r="80" ht="16.5" customHeight="1">
      <c r="B80" s="214"/>
      <c r="C80" s="214"/>
      <c r="D80" s="214"/>
      <c r="E80" s="214"/>
      <c r="F80" s="214"/>
      <c r="G80" s="214"/>
      <c r="H80" s="722"/>
      <c r="I80" s="722"/>
      <c r="J80" s="722"/>
      <c r="K80" s="722"/>
      <c r="L80" s="722"/>
      <c r="M80" s="722"/>
      <c r="T80" s="10"/>
      <c r="U80" s="10"/>
      <c r="V80" s="10"/>
      <c r="W80" s="10"/>
      <c r="X80" s="10"/>
      <c r="Y80" s="10"/>
    </row>
    <row r="81" ht="16.5" customHeight="1">
      <c r="B81" s="214"/>
      <c r="C81" s="214"/>
      <c r="D81" s="214"/>
      <c r="E81" s="214"/>
      <c r="F81" s="214"/>
      <c r="G81" s="214"/>
      <c r="H81" s="722"/>
      <c r="I81" s="722"/>
      <c r="J81" s="722"/>
      <c r="K81" s="722"/>
      <c r="L81" s="722"/>
      <c r="M81" s="722"/>
      <c r="T81" s="10"/>
      <c r="U81" s="10"/>
      <c r="V81" s="10"/>
      <c r="W81" s="10"/>
      <c r="X81" s="10"/>
      <c r="Y81" s="10"/>
    </row>
    <row r="82" ht="16.5" customHeight="1">
      <c r="B82" s="214"/>
      <c r="C82" s="214"/>
      <c r="D82" s="214"/>
      <c r="E82" s="214"/>
      <c r="F82" s="214"/>
      <c r="G82" s="214"/>
      <c r="H82" s="722"/>
      <c r="I82" s="722"/>
      <c r="J82" s="722"/>
      <c r="K82" s="722"/>
      <c r="L82" s="722"/>
      <c r="M82" s="722"/>
      <c r="T82" s="10"/>
      <c r="U82" s="10"/>
      <c r="V82" s="10"/>
      <c r="W82" s="10"/>
      <c r="X82" s="10"/>
      <c r="Y82" s="10"/>
    </row>
    <row r="83" ht="16.5" customHeight="1">
      <c r="B83" s="214"/>
      <c r="C83" s="214"/>
      <c r="D83" s="214"/>
      <c r="E83" s="214"/>
      <c r="F83" s="214"/>
      <c r="G83" s="214"/>
      <c r="H83" s="722"/>
      <c r="I83" s="722"/>
      <c r="J83" s="722"/>
      <c r="K83" s="722"/>
      <c r="L83" s="722"/>
      <c r="M83" s="722"/>
      <c r="T83" s="10"/>
      <c r="U83" s="10"/>
      <c r="V83" s="10"/>
      <c r="W83" s="10"/>
      <c r="X83" s="10"/>
      <c r="Y83" s="10"/>
    </row>
    <row r="84" ht="16.5" customHeight="1">
      <c r="B84" s="214"/>
      <c r="C84" s="214"/>
      <c r="D84" s="214"/>
      <c r="E84" s="214"/>
      <c r="F84" s="214"/>
      <c r="G84" s="214"/>
      <c r="H84" s="722"/>
      <c r="I84" s="722"/>
      <c r="J84" s="722"/>
      <c r="K84" s="722"/>
      <c r="L84" s="722"/>
      <c r="M84" s="722"/>
      <c r="T84" s="10"/>
      <c r="U84" s="10"/>
      <c r="V84" s="10"/>
      <c r="W84" s="10"/>
      <c r="X84" s="10"/>
      <c r="Y84" s="10"/>
    </row>
    <row r="85" ht="16.5" customHeight="1">
      <c r="B85" s="214"/>
      <c r="C85" s="214"/>
      <c r="D85" s="214"/>
      <c r="E85" s="214"/>
      <c r="F85" s="214"/>
      <c r="G85" s="214"/>
      <c r="H85" s="722"/>
      <c r="I85" s="722"/>
      <c r="J85" s="722"/>
      <c r="K85" s="722"/>
      <c r="L85" s="722"/>
      <c r="M85" s="722"/>
      <c r="T85" s="10"/>
      <c r="U85" s="10"/>
      <c r="V85" s="10"/>
      <c r="W85" s="10"/>
      <c r="X85" s="10"/>
      <c r="Y85" s="10"/>
    </row>
    <row r="86" ht="16.5" customHeight="1">
      <c r="B86" s="214"/>
      <c r="C86" s="214"/>
      <c r="D86" s="214"/>
      <c r="E86" s="214"/>
      <c r="F86" s="214"/>
      <c r="G86" s="214"/>
      <c r="H86" s="722"/>
      <c r="I86" s="722"/>
      <c r="J86" s="722"/>
      <c r="K86" s="722"/>
      <c r="L86" s="722"/>
      <c r="M86" s="722"/>
      <c r="T86" s="10"/>
      <c r="U86" s="10"/>
      <c r="V86" s="10"/>
      <c r="W86" s="10"/>
      <c r="X86" s="10"/>
      <c r="Y86" s="10"/>
    </row>
    <row r="87" ht="16.5" customHeight="1">
      <c r="B87" s="214"/>
      <c r="C87" s="214"/>
      <c r="D87" s="214"/>
      <c r="E87" s="214"/>
      <c r="F87" s="214"/>
      <c r="G87" s="214"/>
      <c r="H87" s="722"/>
      <c r="I87" s="722"/>
      <c r="J87" s="722"/>
      <c r="K87" s="722"/>
      <c r="L87" s="722"/>
      <c r="M87" s="722"/>
      <c r="T87" s="10"/>
      <c r="U87" s="10"/>
      <c r="V87" s="10"/>
      <c r="W87" s="10"/>
      <c r="X87" s="10"/>
      <c r="Y87" s="10"/>
    </row>
    <row r="88" ht="16.5" customHeight="1">
      <c r="B88" s="214"/>
      <c r="C88" s="214"/>
      <c r="D88" s="214"/>
      <c r="E88" s="214"/>
      <c r="F88" s="214"/>
      <c r="G88" s="214"/>
      <c r="H88" s="722"/>
      <c r="I88" s="722"/>
      <c r="J88" s="722"/>
      <c r="K88" s="722"/>
      <c r="L88" s="722"/>
      <c r="M88" s="722"/>
      <c r="T88" s="10"/>
      <c r="U88" s="10"/>
      <c r="V88" s="10"/>
      <c r="W88" s="10"/>
      <c r="X88" s="10"/>
      <c r="Y88" s="10"/>
    </row>
    <row r="89" ht="16.5" customHeight="1">
      <c r="B89" s="214"/>
      <c r="C89" s="214"/>
      <c r="D89" s="214"/>
      <c r="E89" s="214"/>
      <c r="F89" s="214"/>
      <c r="G89" s="214"/>
      <c r="H89" s="722"/>
      <c r="I89" s="722"/>
      <c r="J89" s="722"/>
      <c r="K89" s="722"/>
      <c r="L89" s="722"/>
      <c r="M89" s="722"/>
      <c r="T89" s="10"/>
      <c r="U89" s="10"/>
      <c r="V89" s="10"/>
      <c r="W89" s="10"/>
      <c r="X89" s="10"/>
      <c r="Y89" s="10"/>
    </row>
    <row r="90" ht="16.5" customHeight="1">
      <c r="B90" s="214"/>
      <c r="C90" s="214"/>
      <c r="D90" s="214"/>
      <c r="E90" s="214"/>
      <c r="F90" s="214"/>
      <c r="G90" s="214"/>
      <c r="H90" s="722"/>
      <c r="I90" s="722"/>
      <c r="J90" s="722"/>
      <c r="K90" s="722"/>
      <c r="L90" s="722"/>
      <c r="M90" s="722"/>
      <c r="T90" s="10"/>
      <c r="U90" s="10"/>
      <c r="V90" s="10"/>
      <c r="W90" s="10"/>
      <c r="X90" s="10"/>
      <c r="Y90" s="10"/>
    </row>
    <row r="91" ht="16.5" customHeight="1">
      <c r="B91" s="214"/>
      <c r="C91" s="214"/>
      <c r="D91" s="214"/>
      <c r="E91" s="214"/>
      <c r="F91" s="214"/>
      <c r="G91" s="214"/>
      <c r="H91" s="722"/>
      <c r="I91" s="722"/>
      <c r="J91" s="722"/>
      <c r="K91" s="722"/>
      <c r="L91" s="722"/>
      <c r="M91" s="722"/>
      <c r="T91" s="10"/>
      <c r="U91" s="10"/>
      <c r="V91" s="10"/>
      <c r="W91" s="10"/>
      <c r="X91" s="10"/>
      <c r="Y91" s="10"/>
    </row>
    <row r="92" ht="16.5" customHeight="1">
      <c r="B92" s="214"/>
      <c r="C92" s="214"/>
      <c r="D92" s="214"/>
      <c r="E92" s="214"/>
      <c r="F92" s="214"/>
      <c r="G92" s="214"/>
      <c r="H92" s="722"/>
      <c r="I92" s="722"/>
      <c r="J92" s="722"/>
      <c r="K92" s="722"/>
      <c r="L92" s="722"/>
      <c r="M92" s="722"/>
      <c r="T92" s="10"/>
      <c r="U92" s="10"/>
      <c r="V92" s="10"/>
      <c r="W92" s="10"/>
      <c r="X92" s="10"/>
      <c r="Y92" s="10"/>
    </row>
    <row r="93" ht="16.5" customHeight="1">
      <c r="B93" s="214"/>
      <c r="C93" s="214"/>
      <c r="D93" s="214"/>
      <c r="E93" s="214"/>
      <c r="F93" s="214"/>
      <c r="G93" s="214"/>
      <c r="H93" s="722"/>
      <c r="I93" s="722"/>
      <c r="J93" s="722"/>
      <c r="K93" s="722"/>
      <c r="L93" s="722"/>
      <c r="M93" s="722"/>
      <c r="T93" s="10"/>
      <c r="U93" s="10"/>
      <c r="V93" s="10"/>
      <c r="W93" s="10"/>
      <c r="X93" s="10"/>
      <c r="Y93" s="10"/>
    </row>
    <row r="94" ht="16.5" customHeight="1">
      <c r="B94" s="214"/>
      <c r="C94" s="214"/>
      <c r="D94" s="214"/>
      <c r="E94" s="214"/>
      <c r="F94" s="214"/>
      <c r="G94" s="214"/>
      <c r="H94" s="722"/>
      <c r="I94" s="722"/>
      <c r="J94" s="722"/>
      <c r="K94" s="722"/>
      <c r="L94" s="722"/>
      <c r="M94" s="722"/>
    </row>
    <row r="95" ht="16.5" customHeight="1">
      <c r="B95" s="214"/>
      <c r="C95" s="214"/>
      <c r="D95" s="214"/>
      <c r="E95" s="214"/>
      <c r="F95" s="214"/>
      <c r="G95" s="214"/>
      <c r="H95" s="722"/>
      <c r="I95" s="722"/>
      <c r="J95" s="722"/>
      <c r="K95" s="722"/>
      <c r="L95" s="722"/>
      <c r="M95" s="722"/>
    </row>
    <row r="96" ht="16.5" customHeight="1">
      <c r="B96" s="214"/>
      <c r="C96" s="214"/>
      <c r="D96" s="214"/>
      <c r="E96" s="214"/>
      <c r="F96" s="214"/>
      <c r="G96" s="214"/>
      <c r="H96" s="722"/>
      <c r="I96" s="722"/>
      <c r="J96" s="722"/>
      <c r="K96" s="722"/>
      <c r="L96" s="722"/>
      <c r="M96" s="722"/>
    </row>
    <row r="97" ht="16.5" customHeight="1">
      <c r="B97" s="214"/>
      <c r="C97" s="214"/>
      <c r="D97" s="214"/>
      <c r="E97" s="214"/>
      <c r="F97" s="214"/>
      <c r="G97" s="214"/>
      <c r="H97" s="722"/>
      <c r="I97" s="722"/>
      <c r="J97" s="722"/>
      <c r="K97" s="722"/>
      <c r="L97" s="722"/>
      <c r="M97" s="722"/>
    </row>
    <row r="98" ht="16.5" customHeight="1">
      <c r="B98" s="214"/>
      <c r="C98" s="214"/>
      <c r="D98" s="214"/>
      <c r="E98" s="214"/>
      <c r="F98" s="214"/>
      <c r="G98" s="214"/>
      <c r="H98" s="722"/>
      <c r="I98" s="722"/>
      <c r="J98" s="722"/>
      <c r="K98" s="722"/>
      <c r="L98" s="722"/>
      <c r="M98" s="722"/>
    </row>
    <row r="99" ht="16.5" customHeight="1">
      <c r="B99" s="214"/>
      <c r="C99" s="214"/>
      <c r="D99" s="214"/>
      <c r="E99" s="214"/>
      <c r="F99" s="214"/>
      <c r="G99" s="214"/>
      <c r="H99" s="722"/>
      <c r="I99" s="722"/>
      <c r="J99" s="722"/>
      <c r="K99" s="722"/>
      <c r="L99" s="722"/>
      <c r="M99" s="722"/>
    </row>
    <row r="100" ht="16.5" customHeight="1">
      <c r="B100" s="214"/>
      <c r="C100" s="214"/>
      <c r="D100" s="214"/>
      <c r="E100" s="214"/>
      <c r="F100" s="214"/>
      <c r="G100" s="214"/>
      <c r="H100" s="722"/>
      <c r="I100" s="722"/>
      <c r="J100" s="722"/>
      <c r="K100" s="722"/>
      <c r="L100" s="722"/>
      <c r="M100" s="722"/>
    </row>
    <row r="101" ht="16.5" customHeight="1">
      <c r="B101" s="214"/>
      <c r="C101" s="214"/>
      <c r="D101" s="214"/>
      <c r="E101" s="214"/>
      <c r="F101" s="214"/>
      <c r="G101" s="214"/>
      <c r="H101" s="722"/>
      <c r="I101" s="722"/>
      <c r="J101" s="722"/>
      <c r="K101" s="722"/>
      <c r="L101" s="722"/>
      <c r="M101" s="722"/>
    </row>
    <row r="102" ht="16.5" customHeight="1">
      <c r="B102" s="214"/>
      <c r="C102" s="214"/>
      <c r="D102" s="214"/>
      <c r="E102" s="214"/>
      <c r="F102" s="214"/>
      <c r="G102" s="214"/>
      <c r="H102" s="722"/>
      <c r="I102" s="722"/>
      <c r="J102" s="722"/>
      <c r="K102" s="722"/>
      <c r="L102" s="722"/>
      <c r="M102" s="722"/>
    </row>
    <row r="103" ht="16.5" customHeight="1">
      <c r="B103" s="214"/>
      <c r="C103" s="214"/>
      <c r="D103" s="214"/>
      <c r="E103" s="214"/>
      <c r="F103" s="214"/>
      <c r="G103" s="214"/>
      <c r="H103" s="722"/>
      <c r="I103" s="722"/>
      <c r="J103" s="722"/>
      <c r="K103" s="722"/>
      <c r="L103" s="722"/>
      <c r="M103" s="722"/>
    </row>
    <row r="104" ht="16.5" customHeight="1">
      <c r="B104" s="214"/>
      <c r="C104" s="214"/>
      <c r="D104" s="214"/>
      <c r="E104" s="214"/>
      <c r="F104" s="214"/>
      <c r="G104" s="214"/>
      <c r="H104" s="722"/>
      <c r="I104" s="722"/>
      <c r="J104" s="722"/>
      <c r="K104" s="722"/>
      <c r="L104" s="722"/>
      <c r="M104" s="722"/>
    </row>
    <row r="105" ht="16.5" customHeight="1">
      <c r="B105" s="214"/>
      <c r="C105" s="214"/>
      <c r="D105" s="214"/>
      <c r="E105" s="214"/>
      <c r="F105" s="214"/>
      <c r="G105" s="214"/>
      <c r="H105" s="722"/>
      <c r="I105" s="722"/>
      <c r="J105" s="722"/>
      <c r="K105" s="722"/>
      <c r="L105" s="722"/>
      <c r="M105" s="722"/>
    </row>
    <row r="106" ht="16.5" customHeight="1">
      <c r="B106" s="214"/>
      <c r="C106" s="214"/>
      <c r="D106" s="214"/>
      <c r="E106" s="214"/>
      <c r="F106" s="214"/>
      <c r="G106" s="214"/>
      <c r="H106" s="722"/>
      <c r="I106" s="722"/>
      <c r="J106" s="722"/>
      <c r="K106" s="722"/>
      <c r="L106" s="722"/>
      <c r="M106" s="722"/>
    </row>
    <row r="107" ht="16.5" customHeight="1">
      <c r="B107" s="214"/>
      <c r="C107" s="214"/>
      <c r="D107" s="214"/>
      <c r="E107" s="214"/>
      <c r="F107" s="214"/>
      <c r="G107" s="214"/>
      <c r="H107" s="722"/>
      <c r="I107" s="722"/>
      <c r="J107" s="722"/>
      <c r="K107" s="722"/>
      <c r="L107" s="722"/>
      <c r="M107" s="722"/>
    </row>
    <row r="108" ht="16.5" customHeight="1">
      <c r="B108" s="214"/>
      <c r="C108" s="214"/>
      <c r="D108" s="214"/>
      <c r="E108" s="214"/>
      <c r="F108" s="214"/>
      <c r="G108" s="214"/>
      <c r="H108" s="722"/>
      <c r="I108" s="722"/>
      <c r="J108" s="722"/>
      <c r="K108" s="722"/>
      <c r="L108" s="722"/>
      <c r="M108" s="722"/>
    </row>
    <row r="109" ht="16.5" customHeight="1">
      <c r="B109" s="214"/>
      <c r="C109" s="214"/>
      <c r="D109" s="214"/>
      <c r="E109" s="214"/>
      <c r="F109" s="214"/>
      <c r="G109" s="214"/>
      <c r="H109" s="722"/>
      <c r="I109" s="722"/>
      <c r="J109" s="722"/>
      <c r="K109" s="722"/>
      <c r="L109" s="722"/>
      <c r="M109" s="722"/>
    </row>
    <row r="110" ht="16.5" customHeight="1">
      <c r="B110" s="214"/>
      <c r="C110" s="214"/>
      <c r="D110" s="214"/>
      <c r="E110" s="214"/>
      <c r="F110" s="214"/>
      <c r="G110" s="214"/>
      <c r="H110" s="722"/>
      <c r="I110" s="722"/>
      <c r="J110" s="722"/>
      <c r="K110" s="722"/>
      <c r="L110" s="722"/>
      <c r="M110" s="722"/>
    </row>
    <row r="111" ht="16.5" customHeight="1">
      <c r="B111" s="214"/>
      <c r="C111" s="214"/>
      <c r="D111" s="214"/>
      <c r="E111" s="214"/>
      <c r="F111" s="214"/>
      <c r="G111" s="214"/>
      <c r="H111" s="722"/>
      <c r="I111" s="722"/>
      <c r="J111" s="722"/>
      <c r="K111" s="722"/>
      <c r="L111" s="722"/>
      <c r="M111" s="722"/>
    </row>
    <row r="112" ht="16.5" customHeight="1">
      <c r="B112" s="214"/>
      <c r="C112" s="214"/>
      <c r="D112" s="214"/>
      <c r="E112" s="214"/>
      <c r="F112" s="214"/>
      <c r="G112" s="214"/>
      <c r="H112" s="722"/>
      <c r="I112" s="722"/>
      <c r="J112" s="722"/>
      <c r="K112" s="722"/>
      <c r="L112" s="722"/>
      <c r="M112" s="722"/>
    </row>
    <row r="113" ht="16.5" customHeight="1">
      <c r="B113" s="214"/>
      <c r="C113" s="214"/>
      <c r="D113" s="214"/>
      <c r="E113" s="214"/>
      <c r="F113" s="214"/>
      <c r="G113" s="214"/>
      <c r="H113" s="722"/>
      <c r="I113" s="722"/>
      <c r="J113" s="722"/>
      <c r="K113" s="722"/>
      <c r="L113" s="722"/>
      <c r="M113" s="722"/>
    </row>
    <row r="114" ht="16.5" customHeight="1">
      <c r="B114" s="214"/>
      <c r="C114" s="214"/>
      <c r="D114" s="214"/>
      <c r="E114" s="214"/>
      <c r="F114" s="214"/>
      <c r="G114" s="214"/>
      <c r="H114" s="722"/>
      <c r="I114" s="722"/>
      <c r="J114" s="722"/>
      <c r="K114" s="722"/>
      <c r="L114" s="722"/>
      <c r="M114" s="722"/>
    </row>
    <row r="115" ht="16.5" customHeight="1">
      <c r="B115" s="214"/>
      <c r="C115" s="214"/>
      <c r="D115" s="214"/>
      <c r="E115" s="214"/>
      <c r="F115" s="214"/>
      <c r="G115" s="214"/>
      <c r="H115" s="722"/>
      <c r="I115" s="722"/>
      <c r="J115" s="722"/>
      <c r="K115" s="722"/>
      <c r="L115" s="722"/>
      <c r="M115" s="722"/>
    </row>
    <row r="116" ht="16.5" customHeight="1">
      <c r="B116" s="214"/>
      <c r="C116" s="214"/>
      <c r="D116" s="214"/>
      <c r="E116" s="214"/>
      <c r="F116" s="214"/>
      <c r="G116" s="214"/>
      <c r="H116" s="722"/>
      <c r="I116" s="722"/>
      <c r="J116" s="722"/>
      <c r="K116" s="722"/>
      <c r="L116" s="722"/>
      <c r="M116" s="722"/>
    </row>
    <row r="117" ht="16.5" customHeight="1">
      <c r="B117" s="214"/>
      <c r="C117" s="214"/>
      <c r="D117" s="214"/>
      <c r="E117" s="214"/>
      <c r="F117" s="214"/>
      <c r="G117" s="214"/>
      <c r="H117" s="722"/>
      <c r="I117" s="722"/>
      <c r="J117" s="722"/>
      <c r="K117" s="722"/>
      <c r="L117" s="722"/>
      <c r="M117" s="722"/>
    </row>
    <row r="118" ht="16.5" customHeight="1">
      <c r="B118" s="214"/>
      <c r="C118" s="214"/>
      <c r="D118" s="214"/>
      <c r="E118" s="214"/>
      <c r="F118" s="214"/>
      <c r="G118" s="214"/>
      <c r="H118" s="722"/>
      <c r="I118" s="722"/>
      <c r="J118" s="722"/>
      <c r="K118" s="722"/>
      <c r="L118" s="722"/>
      <c r="M118" s="722"/>
    </row>
    <row r="119" ht="16.5" customHeight="1">
      <c r="B119" s="214"/>
      <c r="C119" s="214"/>
      <c r="D119" s="214"/>
      <c r="E119" s="214"/>
      <c r="F119" s="214"/>
      <c r="G119" s="214"/>
      <c r="H119" s="722"/>
      <c r="I119" s="722"/>
      <c r="J119" s="722"/>
      <c r="K119" s="722"/>
      <c r="L119" s="722"/>
      <c r="M119" s="722"/>
    </row>
    <row r="120" ht="16.5" customHeight="1">
      <c r="B120" s="214"/>
      <c r="C120" s="214"/>
      <c r="D120" s="214"/>
      <c r="E120" s="214"/>
      <c r="F120" s="214"/>
      <c r="G120" s="214"/>
      <c r="H120" s="722"/>
      <c r="I120" s="722"/>
      <c r="J120" s="722"/>
      <c r="K120" s="722"/>
      <c r="L120" s="722"/>
      <c r="M120" s="722"/>
    </row>
    <row r="121" ht="16.5" customHeight="1">
      <c r="B121" s="214"/>
      <c r="C121" s="214"/>
      <c r="D121" s="214"/>
      <c r="E121" s="214"/>
      <c r="F121" s="214"/>
      <c r="G121" s="214"/>
      <c r="H121" s="722"/>
      <c r="I121" s="722"/>
      <c r="J121" s="722"/>
      <c r="K121" s="722"/>
      <c r="L121" s="722"/>
      <c r="M121" s="722"/>
    </row>
    <row r="122" ht="16.5" customHeight="1">
      <c r="B122" s="214"/>
      <c r="C122" s="214"/>
      <c r="D122" s="214"/>
      <c r="E122" s="214"/>
      <c r="F122" s="214"/>
      <c r="G122" s="214"/>
      <c r="H122" s="722"/>
      <c r="I122" s="722"/>
      <c r="J122" s="722"/>
      <c r="K122" s="722"/>
      <c r="L122" s="722"/>
      <c r="M122" s="722"/>
    </row>
    <row r="123" ht="16.5" customHeight="1">
      <c r="B123" s="214"/>
      <c r="C123" s="214"/>
      <c r="D123" s="214"/>
      <c r="E123" s="214"/>
      <c r="F123" s="214"/>
      <c r="G123" s="214"/>
      <c r="H123" s="722"/>
      <c r="I123" s="722"/>
      <c r="J123" s="722"/>
      <c r="K123" s="722"/>
      <c r="L123" s="722"/>
      <c r="M123" s="722"/>
    </row>
    <row r="124" ht="16.5" customHeight="1">
      <c r="B124" s="214"/>
      <c r="C124" s="214"/>
      <c r="D124" s="214"/>
      <c r="E124" s="214"/>
      <c r="F124" s="214"/>
      <c r="G124" s="214"/>
      <c r="H124" s="722"/>
      <c r="I124" s="722"/>
      <c r="J124" s="722"/>
      <c r="K124" s="722"/>
      <c r="L124" s="722"/>
      <c r="M124" s="722"/>
    </row>
    <row r="125" ht="16.5" customHeight="1">
      <c r="B125" s="214"/>
      <c r="C125" s="214"/>
      <c r="D125" s="214"/>
      <c r="E125" s="214"/>
      <c r="F125" s="214"/>
      <c r="G125" s="214"/>
      <c r="H125" s="722"/>
      <c r="I125" s="722"/>
      <c r="J125" s="722"/>
      <c r="K125" s="722"/>
      <c r="L125" s="722"/>
      <c r="M125" s="722"/>
    </row>
    <row r="126" ht="16.5" customHeight="1">
      <c r="B126" s="214"/>
      <c r="C126" s="214"/>
      <c r="D126" s="214"/>
      <c r="E126" s="214"/>
      <c r="F126" s="214"/>
      <c r="G126" s="214"/>
      <c r="H126" s="722"/>
      <c r="I126" s="722"/>
      <c r="J126" s="722"/>
      <c r="K126" s="722"/>
      <c r="L126" s="722"/>
      <c r="M126" s="722"/>
    </row>
    <row r="127" ht="16.5" customHeight="1">
      <c r="B127" s="214"/>
      <c r="C127" s="214"/>
      <c r="D127" s="214"/>
      <c r="E127" s="214"/>
      <c r="F127" s="214"/>
      <c r="G127" s="214"/>
      <c r="H127" s="722"/>
      <c r="I127" s="722"/>
      <c r="J127" s="722"/>
      <c r="K127" s="722"/>
      <c r="L127" s="722"/>
      <c r="M127" s="722"/>
    </row>
    <row r="128" ht="16.5" customHeight="1">
      <c r="B128" s="214"/>
      <c r="C128" s="214"/>
      <c r="D128" s="214"/>
      <c r="E128" s="214"/>
      <c r="F128" s="214"/>
      <c r="G128" s="214"/>
      <c r="H128" s="722"/>
      <c r="I128" s="722"/>
      <c r="J128" s="722"/>
      <c r="K128" s="722"/>
      <c r="L128" s="722"/>
      <c r="M128" s="722"/>
    </row>
    <row r="129" ht="16.5" customHeight="1">
      <c r="B129" s="214"/>
      <c r="C129" s="214"/>
      <c r="D129" s="214"/>
      <c r="E129" s="214"/>
      <c r="F129" s="214"/>
      <c r="G129" s="214"/>
      <c r="H129" s="722"/>
      <c r="I129" s="722"/>
      <c r="J129" s="722"/>
      <c r="K129" s="722"/>
      <c r="L129" s="722"/>
      <c r="M129" s="722"/>
    </row>
    <row r="130" ht="16.5" customHeight="1">
      <c r="B130" s="214"/>
      <c r="C130" s="214"/>
      <c r="D130" s="214"/>
      <c r="E130" s="214"/>
      <c r="F130" s="214"/>
      <c r="G130" s="214"/>
      <c r="H130" s="722"/>
      <c r="I130" s="722"/>
      <c r="J130" s="722"/>
      <c r="K130" s="722"/>
      <c r="L130" s="722"/>
      <c r="M130" s="722"/>
    </row>
    <row r="131" ht="16.5" customHeight="1">
      <c r="B131" s="214"/>
      <c r="C131" s="214"/>
      <c r="D131" s="214"/>
      <c r="E131" s="214"/>
      <c r="F131" s="214"/>
      <c r="G131" s="214"/>
      <c r="H131" s="722"/>
      <c r="I131" s="722"/>
      <c r="J131" s="722"/>
      <c r="K131" s="722"/>
      <c r="L131" s="722"/>
      <c r="M131" s="722"/>
    </row>
    <row r="132" ht="16.5" customHeight="1">
      <c r="B132" s="214"/>
      <c r="C132" s="214"/>
      <c r="D132" s="214"/>
      <c r="E132" s="214"/>
      <c r="F132" s="214"/>
      <c r="G132" s="214"/>
      <c r="H132" s="722"/>
      <c r="I132" s="722"/>
      <c r="J132" s="722"/>
      <c r="K132" s="722"/>
      <c r="L132" s="722"/>
      <c r="M132" s="722"/>
    </row>
    <row r="133" ht="16.5" customHeight="1">
      <c r="B133" s="214"/>
      <c r="C133" s="214"/>
      <c r="D133" s="214"/>
      <c r="E133" s="214"/>
      <c r="F133" s="214"/>
      <c r="G133" s="214"/>
      <c r="H133" s="722"/>
      <c r="I133" s="722"/>
      <c r="J133" s="722"/>
      <c r="K133" s="722"/>
      <c r="L133" s="722"/>
      <c r="M133" s="722"/>
    </row>
    <row r="134" ht="16.5" customHeight="1">
      <c r="B134" s="214"/>
      <c r="C134" s="214"/>
      <c r="D134" s="214"/>
      <c r="E134" s="214"/>
      <c r="F134" s="214"/>
      <c r="G134" s="214"/>
      <c r="H134" s="722"/>
      <c r="I134" s="722"/>
      <c r="J134" s="722"/>
      <c r="K134" s="722"/>
      <c r="L134" s="722"/>
      <c r="M134" s="722"/>
    </row>
    <row r="135" ht="16.5" customHeight="1">
      <c r="B135" s="214"/>
      <c r="C135" s="214"/>
      <c r="D135" s="214"/>
      <c r="E135" s="214"/>
      <c r="F135" s="214"/>
      <c r="G135" s="214"/>
      <c r="H135" s="722"/>
      <c r="I135" s="722"/>
      <c r="J135" s="722"/>
      <c r="K135" s="722"/>
      <c r="L135" s="722"/>
      <c r="M135" s="722"/>
    </row>
    <row r="136" ht="16.5" customHeight="1">
      <c r="B136" s="214"/>
      <c r="C136" s="214"/>
      <c r="D136" s="214"/>
      <c r="E136" s="214"/>
      <c r="F136" s="214"/>
      <c r="G136" s="214"/>
      <c r="H136" s="722"/>
      <c r="I136" s="722"/>
      <c r="J136" s="722"/>
      <c r="K136" s="722"/>
      <c r="L136" s="722"/>
      <c r="M136" s="722"/>
    </row>
    <row r="137" ht="16.5" customHeight="1">
      <c r="B137" s="214"/>
      <c r="C137" s="214"/>
      <c r="D137" s="214"/>
      <c r="E137" s="214"/>
      <c r="F137" s="214"/>
      <c r="G137" s="214"/>
      <c r="H137" s="722"/>
      <c r="I137" s="722"/>
      <c r="J137" s="722"/>
      <c r="K137" s="722"/>
      <c r="L137" s="722"/>
      <c r="M137" s="722"/>
    </row>
    <row r="138" ht="16.5" customHeight="1">
      <c r="B138" s="214"/>
      <c r="C138" s="214"/>
      <c r="D138" s="214"/>
      <c r="E138" s="214"/>
      <c r="F138" s="214"/>
      <c r="G138" s="214"/>
      <c r="H138" s="722"/>
      <c r="I138" s="722"/>
      <c r="J138" s="722"/>
      <c r="K138" s="722"/>
      <c r="L138" s="722"/>
      <c r="M138" s="722"/>
    </row>
    <row r="139" ht="16.5" customHeight="1">
      <c r="B139" s="214"/>
      <c r="C139" s="214"/>
      <c r="D139" s="214"/>
      <c r="E139" s="214"/>
      <c r="F139" s="214"/>
      <c r="G139" s="214"/>
      <c r="H139" s="722"/>
      <c r="I139" s="722"/>
      <c r="J139" s="722"/>
      <c r="K139" s="722"/>
      <c r="L139" s="722"/>
      <c r="M139" s="722"/>
    </row>
    <row r="140" ht="16.5" customHeight="1">
      <c r="B140" s="214"/>
      <c r="C140" s="214"/>
      <c r="D140" s="214"/>
      <c r="E140" s="214"/>
      <c r="F140" s="214"/>
      <c r="G140" s="214"/>
      <c r="H140" s="722"/>
      <c r="I140" s="722"/>
      <c r="J140" s="722"/>
      <c r="K140" s="722"/>
      <c r="L140" s="722"/>
      <c r="M140" s="722"/>
    </row>
    <row r="141" ht="16.5" customHeight="1">
      <c r="B141" s="214"/>
      <c r="C141" s="214"/>
      <c r="D141" s="214"/>
      <c r="E141" s="214"/>
      <c r="F141" s="214"/>
      <c r="G141" s="214"/>
      <c r="H141" s="722"/>
      <c r="I141" s="722"/>
      <c r="J141" s="722"/>
      <c r="K141" s="722"/>
      <c r="L141" s="722"/>
      <c r="M141" s="722"/>
    </row>
    <row r="142" ht="16.5" customHeight="1">
      <c r="B142" s="214"/>
      <c r="C142" s="214"/>
      <c r="D142" s="214"/>
      <c r="E142" s="214"/>
      <c r="F142" s="214"/>
      <c r="G142" s="214"/>
      <c r="H142" s="722"/>
      <c r="I142" s="722"/>
      <c r="J142" s="722"/>
      <c r="K142" s="722"/>
      <c r="L142" s="722"/>
      <c r="M142" s="722"/>
    </row>
    <row r="143" ht="16.5" customHeight="1">
      <c r="B143" s="214"/>
      <c r="C143" s="214"/>
      <c r="D143" s="214"/>
      <c r="E143" s="214"/>
      <c r="F143" s="214"/>
      <c r="G143" s="214"/>
      <c r="H143" s="722"/>
      <c r="I143" s="722"/>
      <c r="J143" s="722"/>
      <c r="K143" s="722"/>
      <c r="L143" s="722"/>
      <c r="M143" s="722"/>
    </row>
    <row r="144" ht="16.5" customHeight="1">
      <c r="B144" s="214"/>
      <c r="C144" s="214"/>
      <c r="D144" s="214"/>
      <c r="E144" s="214"/>
      <c r="F144" s="214"/>
      <c r="G144" s="214"/>
      <c r="H144" s="722"/>
      <c r="I144" s="722"/>
      <c r="J144" s="722"/>
      <c r="K144" s="722"/>
      <c r="L144" s="722"/>
      <c r="M144" s="722"/>
    </row>
    <row r="145" ht="16.5" customHeight="1">
      <c r="B145" s="214"/>
      <c r="C145" s="214"/>
      <c r="D145" s="214"/>
      <c r="E145" s="214"/>
      <c r="F145" s="214"/>
      <c r="G145" s="214"/>
      <c r="H145" s="722"/>
      <c r="I145" s="722"/>
      <c r="J145" s="722"/>
      <c r="K145" s="722"/>
      <c r="L145" s="722"/>
      <c r="M145" s="722"/>
    </row>
    <row r="146" ht="16.5" customHeight="1">
      <c r="B146" s="214"/>
      <c r="C146" s="214"/>
      <c r="D146" s="214"/>
      <c r="E146" s="214"/>
      <c r="F146" s="214"/>
      <c r="G146" s="214"/>
      <c r="H146" s="722"/>
      <c r="I146" s="722"/>
      <c r="J146" s="722"/>
      <c r="K146" s="722"/>
      <c r="L146" s="722"/>
      <c r="M146" s="722"/>
    </row>
    <row r="147" ht="16.5" customHeight="1">
      <c r="B147" s="214"/>
      <c r="C147" s="214"/>
      <c r="D147" s="214"/>
      <c r="E147" s="214"/>
      <c r="F147" s="214"/>
      <c r="G147" s="214"/>
      <c r="H147" s="722"/>
      <c r="I147" s="722"/>
      <c r="J147" s="722"/>
      <c r="K147" s="722"/>
      <c r="L147" s="722"/>
      <c r="M147" s="722"/>
    </row>
    <row r="148" ht="16.5" customHeight="1">
      <c r="B148" s="214"/>
      <c r="C148" s="214"/>
      <c r="D148" s="214"/>
      <c r="E148" s="214"/>
      <c r="F148" s="214"/>
      <c r="G148" s="214"/>
      <c r="H148" s="722"/>
      <c r="I148" s="722"/>
      <c r="J148" s="722"/>
      <c r="K148" s="722"/>
      <c r="L148" s="722"/>
      <c r="M148" s="722"/>
    </row>
    <row r="149" ht="16.5" customHeight="1">
      <c r="B149" s="214"/>
      <c r="C149" s="214"/>
      <c r="D149" s="214"/>
      <c r="E149" s="214"/>
      <c r="F149" s="214"/>
      <c r="G149" s="214"/>
      <c r="H149" s="722"/>
      <c r="I149" s="722"/>
      <c r="J149" s="722"/>
      <c r="K149" s="722"/>
      <c r="L149" s="722"/>
      <c r="M149" s="722"/>
    </row>
    <row r="150" ht="16.5" customHeight="1">
      <c r="B150" s="214"/>
      <c r="C150" s="214"/>
      <c r="D150" s="214"/>
      <c r="E150" s="214"/>
      <c r="F150" s="214"/>
      <c r="G150" s="214"/>
      <c r="H150" s="722"/>
      <c r="I150" s="722"/>
      <c r="J150" s="722"/>
      <c r="K150" s="722"/>
      <c r="L150" s="722"/>
      <c r="M150" s="722"/>
    </row>
    <row r="151" ht="16.5" customHeight="1">
      <c r="B151" s="214"/>
      <c r="C151" s="214"/>
      <c r="D151" s="214"/>
      <c r="E151" s="214"/>
      <c r="F151" s="214"/>
      <c r="G151" s="214"/>
      <c r="H151" s="722"/>
      <c r="I151" s="722"/>
      <c r="J151" s="722"/>
      <c r="K151" s="722"/>
      <c r="L151" s="722"/>
      <c r="M151" s="722"/>
    </row>
    <row r="152" ht="16.5" customHeight="1">
      <c r="B152" s="214"/>
      <c r="C152" s="214"/>
      <c r="D152" s="214"/>
      <c r="E152" s="214"/>
      <c r="F152" s="214"/>
      <c r="G152" s="214"/>
      <c r="H152" s="722"/>
      <c r="I152" s="722"/>
      <c r="J152" s="722"/>
      <c r="K152" s="722"/>
      <c r="L152" s="722"/>
      <c r="M152" s="722"/>
    </row>
    <row r="153" ht="16.5" customHeight="1">
      <c r="B153" s="214"/>
      <c r="C153" s="214"/>
      <c r="D153" s="214"/>
      <c r="E153" s="214"/>
      <c r="F153" s="214"/>
      <c r="G153" s="214"/>
      <c r="H153" s="722"/>
      <c r="I153" s="722"/>
      <c r="J153" s="722"/>
      <c r="K153" s="722"/>
      <c r="L153" s="722"/>
      <c r="M153" s="722"/>
    </row>
    <row r="154" ht="16.5" customHeight="1">
      <c r="B154" s="214"/>
      <c r="C154" s="214"/>
      <c r="D154" s="214"/>
      <c r="E154" s="214"/>
      <c r="F154" s="214"/>
      <c r="G154" s="214"/>
      <c r="H154" s="722"/>
      <c r="I154" s="722"/>
      <c r="J154" s="722"/>
      <c r="K154" s="722"/>
      <c r="L154" s="722"/>
      <c r="M154" s="722"/>
    </row>
    <row r="155" ht="16.5" customHeight="1">
      <c r="B155" s="214"/>
      <c r="C155" s="214"/>
      <c r="D155" s="214"/>
      <c r="E155" s="214"/>
      <c r="F155" s="214"/>
      <c r="G155" s="214"/>
      <c r="H155" s="722"/>
      <c r="I155" s="722"/>
      <c r="J155" s="722"/>
      <c r="K155" s="722"/>
      <c r="L155" s="722"/>
      <c r="M155" s="722"/>
    </row>
    <row r="156" ht="16.5" customHeight="1">
      <c r="B156" s="214"/>
      <c r="C156" s="214"/>
      <c r="D156" s="214"/>
      <c r="E156" s="214"/>
      <c r="F156" s="214"/>
      <c r="G156" s="214"/>
      <c r="H156" s="722"/>
      <c r="I156" s="722"/>
      <c r="J156" s="722"/>
      <c r="K156" s="722"/>
      <c r="L156" s="722"/>
      <c r="M156" s="722"/>
    </row>
    <row r="157" ht="16.5" customHeight="1">
      <c r="B157" s="214"/>
      <c r="C157" s="214"/>
      <c r="D157" s="214"/>
      <c r="E157" s="214"/>
      <c r="F157" s="214"/>
      <c r="G157" s="214"/>
      <c r="H157" s="722"/>
      <c r="I157" s="722"/>
      <c r="J157" s="722"/>
      <c r="K157" s="722"/>
      <c r="L157" s="722"/>
      <c r="M157" s="722"/>
    </row>
    <row r="158" ht="16.5" customHeight="1">
      <c r="B158" s="214"/>
      <c r="C158" s="214"/>
      <c r="D158" s="214"/>
      <c r="E158" s="214"/>
      <c r="F158" s="214"/>
      <c r="G158" s="214"/>
      <c r="H158" s="722"/>
      <c r="I158" s="722"/>
      <c r="J158" s="722"/>
      <c r="K158" s="722"/>
      <c r="L158" s="722"/>
      <c r="M158" s="722"/>
    </row>
    <row r="159" ht="16.5" customHeight="1">
      <c r="B159" s="214"/>
      <c r="C159" s="214"/>
      <c r="D159" s="214"/>
      <c r="E159" s="214"/>
      <c r="F159" s="214"/>
      <c r="G159" s="214"/>
      <c r="H159" s="722"/>
      <c r="I159" s="722"/>
      <c r="J159" s="722"/>
      <c r="K159" s="722"/>
      <c r="L159" s="722"/>
      <c r="M159" s="722"/>
    </row>
    <row r="160" ht="16.5" customHeight="1">
      <c r="B160" s="214"/>
      <c r="C160" s="214"/>
      <c r="D160" s="214"/>
      <c r="E160" s="214"/>
      <c r="F160" s="214"/>
      <c r="G160" s="214"/>
      <c r="H160" s="722"/>
      <c r="I160" s="722"/>
      <c r="J160" s="722"/>
      <c r="K160" s="722"/>
      <c r="L160" s="722"/>
      <c r="M160" s="722"/>
    </row>
    <row r="161" ht="16.5" customHeight="1">
      <c r="B161" s="214"/>
      <c r="C161" s="214"/>
      <c r="D161" s="214"/>
      <c r="E161" s="214"/>
      <c r="F161" s="214"/>
      <c r="G161" s="214"/>
      <c r="H161" s="722"/>
      <c r="I161" s="722"/>
      <c r="J161" s="722"/>
      <c r="K161" s="722"/>
      <c r="L161" s="722"/>
      <c r="M161" s="722"/>
    </row>
    <row r="162" ht="16.5" customHeight="1">
      <c r="B162" s="214"/>
      <c r="C162" s="214"/>
      <c r="D162" s="214"/>
      <c r="E162" s="214"/>
      <c r="F162" s="214"/>
      <c r="G162" s="214"/>
      <c r="H162" s="722"/>
      <c r="I162" s="722"/>
      <c r="J162" s="722"/>
      <c r="K162" s="722"/>
      <c r="L162" s="722"/>
      <c r="M162" s="722"/>
    </row>
    <row r="163" ht="16.5" customHeight="1">
      <c r="B163" s="214"/>
      <c r="C163" s="214"/>
      <c r="D163" s="214"/>
      <c r="E163" s="214"/>
      <c r="F163" s="214"/>
      <c r="G163" s="214"/>
      <c r="H163" s="722"/>
      <c r="I163" s="722"/>
      <c r="J163" s="722"/>
      <c r="K163" s="722"/>
      <c r="L163" s="722"/>
      <c r="M163" s="722"/>
    </row>
    <row r="164" ht="16.5" customHeight="1">
      <c r="B164" s="214"/>
      <c r="C164" s="214"/>
      <c r="D164" s="214"/>
      <c r="E164" s="214"/>
      <c r="F164" s="214"/>
      <c r="G164" s="214"/>
      <c r="H164" s="722"/>
      <c r="I164" s="722"/>
      <c r="J164" s="722"/>
      <c r="K164" s="722"/>
      <c r="L164" s="722"/>
      <c r="M164" s="722"/>
    </row>
    <row r="165" ht="16.5" customHeight="1">
      <c r="B165" s="214"/>
      <c r="C165" s="214"/>
      <c r="D165" s="214"/>
      <c r="E165" s="214"/>
      <c r="F165" s="214"/>
      <c r="G165" s="214"/>
      <c r="H165" s="722"/>
      <c r="I165" s="722"/>
      <c r="J165" s="722"/>
      <c r="K165" s="722"/>
      <c r="L165" s="722"/>
      <c r="M165" s="722"/>
    </row>
    <row r="166" ht="16.5" customHeight="1">
      <c r="B166" s="214"/>
      <c r="C166" s="214"/>
      <c r="D166" s="214"/>
      <c r="E166" s="214"/>
      <c r="F166" s="214"/>
      <c r="G166" s="214"/>
      <c r="H166" s="722"/>
      <c r="I166" s="722"/>
      <c r="J166" s="722"/>
      <c r="K166" s="722"/>
      <c r="L166" s="722"/>
      <c r="M166" s="722"/>
    </row>
    <row r="167" ht="16.5" customHeight="1">
      <c r="B167" s="214"/>
      <c r="C167" s="214"/>
      <c r="D167" s="214"/>
      <c r="E167" s="214"/>
      <c r="F167" s="214"/>
      <c r="G167" s="214"/>
      <c r="H167" s="722"/>
      <c r="I167" s="722"/>
      <c r="J167" s="722"/>
      <c r="K167" s="722"/>
      <c r="L167" s="722"/>
      <c r="M167" s="722"/>
    </row>
    <row r="168" ht="16.5" customHeight="1">
      <c r="B168" s="214"/>
      <c r="C168" s="214"/>
      <c r="D168" s="214"/>
      <c r="E168" s="214"/>
      <c r="F168" s="214"/>
      <c r="G168" s="214"/>
      <c r="H168" s="722"/>
      <c r="I168" s="722"/>
      <c r="J168" s="722"/>
      <c r="K168" s="722"/>
      <c r="L168" s="722"/>
      <c r="M168" s="722"/>
    </row>
    <row r="169" ht="16.5" customHeight="1">
      <c r="B169" s="214"/>
      <c r="C169" s="214"/>
      <c r="D169" s="214"/>
      <c r="E169" s="214"/>
      <c r="F169" s="214"/>
      <c r="G169" s="214"/>
      <c r="H169" s="722"/>
      <c r="I169" s="722"/>
      <c r="J169" s="722"/>
      <c r="K169" s="722"/>
      <c r="L169" s="722"/>
      <c r="M169" s="722"/>
    </row>
    <row r="170" ht="16.5" customHeight="1">
      <c r="B170" s="214"/>
      <c r="C170" s="214"/>
      <c r="D170" s="214"/>
      <c r="E170" s="214"/>
      <c r="F170" s="214"/>
      <c r="G170" s="214"/>
      <c r="H170" s="722"/>
      <c r="I170" s="722"/>
      <c r="J170" s="722"/>
      <c r="K170" s="722"/>
      <c r="L170" s="722"/>
      <c r="M170" s="722"/>
    </row>
    <row r="171" ht="16.5" customHeight="1">
      <c r="B171" s="214"/>
      <c r="C171" s="214"/>
      <c r="D171" s="214"/>
      <c r="E171" s="214"/>
      <c r="F171" s="214"/>
      <c r="G171" s="214"/>
      <c r="H171" s="722"/>
      <c r="I171" s="722"/>
      <c r="J171" s="722"/>
      <c r="K171" s="722"/>
      <c r="L171" s="722"/>
      <c r="M171" s="722"/>
    </row>
    <row r="172" ht="16.5" customHeight="1">
      <c r="B172" s="214"/>
      <c r="C172" s="214"/>
      <c r="D172" s="214"/>
      <c r="E172" s="214"/>
      <c r="F172" s="214"/>
      <c r="G172" s="214"/>
      <c r="H172" s="722"/>
      <c r="I172" s="722"/>
      <c r="J172" s="722"/>
      <c r="K172" s="722"/>
      <c r="L172" s="722"/>
      <c r="M172" s="722"/>
    </row>
    <row r="173" ht="16.5" customHeight="1">
      <c r="B173" s="214"/>
      <c r="C173" s="214"/>
      <c r="D173" s="214"/>
      <c r="E173" s="214"/>
      <c r="F173" s="214"/>
      <c r="G173" s="214"/>
      <c r="H173" s="722"/>
      <c r="I173" s="722"/>
      <c r="J173" s="722"/>
      <c r="K173" s="722"/>
      <c r="L173" s="722"/>
      <c r="M173" s="722"/>
    </row>
    <row r="174" ht="16.5" customHeight="1">
      <c r="B174" s="214"/>
      <c r="C174" s="214"/>
      <c r="D174" s="214"/>
      <c r="E174" s="214"/>
      <c r="F174" s="214"/>
      <c r="G174" s="214"/>
      <c r="H174" s="722"/>
      <c r="I174" s="722"/>
      <c r="J174" s="722"/>
      <c r="K174" s="722"/>
      <c r="L174" s="722"/>
      <c r="M174" s="722"/>
    </row>
    <row r="175" ht="16.5" customHeight="1">
      <c r="B175" s="214"/>
      <c r="C175" s="214"/>
      <c r="D175" s="214"/>
      <c r="E175" s="214"/>
      <c r="F175" s="214"/>
      <c r="G175" s="214"/>
      <c r="H175" s="722"/>
      <c r="I175" s="722"/>
      <c r="J175" s="722"/>
      <c r="K175" s="722"/>
      <c r="L175" s="722"/>
      <c r="M175" s="722"/>
    </row>
    <row r="176" ht="16.5" customHeight="1">
      <c r="B176" s="214"/>
      <c r="C176" s="214"/>
      <c r="D176" s="214"/>
      <c r="E176" s="214"/>
      <c r="F176" s="214"/>
      <c r="G176" s="214"/>
      <c r="H176" s="722"/>
      <c r="I176" s="722"/>
      <c r="J176" s="722"/>
      <c r="K176" s="722"/>
      <c r="L176" s="722"/>
      <c r="M176" s="722"/>
    </row>
    <row r="177" ht="16.5" customHeight="1">
      <c r="B177" s="214"/>
      <c r="C177" s="214"/>
      <c r="D177" s="214"/>
      <c r="E177" s="214"/>
      <c r="F177" s="214"/>
      <c r="G177" s="214"/>
      <c r="H177" s="722"/>
      <c r="I177" s="722"/>
      <c r="J177" s="722"/>
      <c r="K177" s="722"/>
      <c r="L177" s="722"/>
      <c r="M177" s="722"/>
    </row>
    <row r="178" ht="16.5" customHeight="1">
      <c r="B178" s="214"/>
      <c r="C178" s="214"/>
      <c r="D178" s="214"/>
      <c r="E178" s="214"/>
      <c r="F178" s="214"/>
      <c r="G178" s="214"/>
      <c r="H178" s="722"/>
      <c r="I178" s="722"/>
      <c r="J178" s="722"/>
      <c r="K178" s="722"/>
      <c r="L178" s="722"/>
      <c r="M178" s="722"/>
    </row>
    <row r="179" ht="16.5" customHeight="1">
      <c r="B179" s="214"/>
      <c r="C179" s="214"/>
      <c r="D179" s="214"/>
      <c r="E179" s="214"/>
      <c r="F179" s="214"/>
      <c r="G179" s="214"/>
      <c r="H179" s="722"/>
      <c r="I179" s="722"/>
      <c r="J179" s="722"/>
      <c r="K179" s="722"/>
      <c r="L179" s="722"/>
      <c r="M179" s="722"/>
    </row>
    <row r="180" ht="16.5" customHeight="1">
      <c r="B180" s="214"/>
      <c r="C180" s="214"/>
      <c r="D180" s="214"/>
      <c r="E180" s="214"/>
      <c r="F180" s="214"/>
      <c r="G180" s="214"/>
      <c r="H180" s="722"/>
      <c r="I180" s="722"/>
      <c r="J180" s="722"/>
      <c r="K180" s="722"/>
      <c r="L180" s="722"/>
      <c r="M180" s="722"/>
    </row>
    <row r="181" ht="16.5" customHeight="1">
      <c r="B181" s="214"/>
      <c r="C181" s="214"/>
      <c r="D181" s="214"/>
      <c r="E181" s="214"/>
      <c r="F181" s="214"/>
      <c r="G181" s="214"/>
      <c r="H181" s="722"/>
      <c r="I181" s="722"/>
      <c r="J181" s="722"/>
      <c r="K181" s="722"/>
      <c r="L181" s="722"/>
      <c r="M181" s="722"/>
    </row>
    <row r="182" ht="16.5" customHeight="1">
      <c r="B182" s="214"/>
      <c r="C182" s="214"/>
      <c r="D182" s="214"/>
      <c r="E182" s="214"/>
      <c r="F182" s="214"/>
      <c r="G182" s="214"/>
      <c r="H182" s="722"/>
      <c r="I182" s="722"/>
      <c r="J182" s="722"/>
      <c r="K182" s="722"/>
      <c r="L182" s="722"/>
      <c r="M182" s="722"/>
    </row>
    <row r="183" ht="16.5" customHeight="1">
      <c r="B183" s="214"/>
      <c r="C183" s="214"/>
      <c r="D183" s="214"/>
      <c r="E183" s="214"/>
      <c r="F183" s="214"/>
      <c r="G183" s="214"/>
      <c r="H183" s="722"/>
      <c r="I183" s="722"/>
      <c r="J183" s="722"/>
      <c r="K183" s="722"/>
      <c r="L183" s="722"/>
      <c r="M183" s="722"/>
    </row>
    <row r="184" ht="16.5" customHeight="1">
      <c r="B184" s="214"/>
      <c r="C184" s="214"/>
      <c r="D184" s="214"/>
      <c r="E184" s="214"/>
      <c r="F184" s="214"/>
      <c r="G184" s="214"/>
      <c r="H184" s="722"/>
      <c r="I184" s="722"/>
      <c r="J184" s="722"/>
      <c r="K184" s="722"/>
      <c r="L184" s="722"/>
      <c r="M184" s="722"/>
    </row>
    <row r="185" ht="16.5" customHeight="1">
      <c r="B185" s="214"/>
      <c r="C185" s="214"/>
      <c r="D185" s="214"/>
      <c r="E185" s="214"/>
      <c r="F185" s="214"/>
      <c r="G185" s="214"/>
      <c r="H185" s="722"/>
      <c r="I185" s="722"/>
      <c r="J185" s="722"/>
      <c r="K185" s="722"/>
      <c r="L185" s="722"/>
      <c r="M185" s="722"/>
    </row>
    <row r="186" ht="16.5" customHeight="1">
      <c r="B186" s="214"/>
      <c r="C186" s="214"/>
      <c r="D186" s="214"/>
      <c r="E186" s="214"/>
      <c r="F186" s="214"/>
      <c r="G186" s="214"/>
      <c r="H186" s="722"/>
      <c r="I186" s="722"/>
      <c r="J186" s="722"/>
      <c r="K186" s="722"/>
      <c r="L186" s="722"/>
      <c r="M186" s="722"/>
    </row>
    <row r="187" ht="16.5" customHeight="1">
      <c r="B187" s="214"/>
      <c r="C187" s="214"/>
      <c r="D187" s="214"/>
      <c r="E187" s="214"/>
      <c r="F187" s="214"/>
      <c r="G187" s="214"/>
      <c r="H187" s="722"/>
      <c r="I187" s="722"/>
      <c r="J187" s="722"/>
      <c r="K187" s="722"/>
      <c r="L187" s="722"/>
      <c r="M187" s="722"/>
    </row>
    <row r="188" ht="16.5" customHeight="1">
      <c r="B188" s="214"/>
      <c r="C188" s="214"/>
      <c r="D188" s="214"/>
      <c r="E188" s="214"/>
      <c r="F188" s="214"/>
      <c r="G188" s="214"/>
      <c r="H188" s="722"/>
      <c r="I188" s="722"/>
      <c r="J188" s="722"/>
      <c r="K188" s="722"/>
      <c r="L188" s="722"/>
      <c r="M188" s="722"/>
    </row>
    <row r="189" ht="16.5" customHeight="1">
      <c r="B189" s="214"/>
      <c r="C189" s="214"/>
      <c r="D189" s="214"/>
      <c r="E189" s="214"/>
      <c r="F189" s="214"/>
      <c r="G189" s="214"/>
      <c r="H189" s="722"/>
      <c r="I189" s="722"/>
      <c r="J189" s="722"/>
      <c r="K189" s="722"/>
      <c r="L189" s="722"/>
      <c r="M189" s="722"/>
    </row>
    <row r="190" ht="16.5" customHeight="1">
      <c r="B190" s="214"/>
      <c r="C190" s="214"/>
      <c r="D190" s="214"/>
      <c r="E190" s="214"/>
      <c r="F190" s="214"/>
      <c r="G190" s="214"/>
      <c r="H190" s="722"/>
      <c r="I190" s="722"/>
      <c r="J190" s="722"/>
      <c r="K190" s="722"/>
      <c r="L190" s="722"/>
      <c r="M190" s="722"/>
    </row>
    <row r="191" ht="16.5" customHeight="1">
      <c r="B191" s="214"/>
      <c r="C191" s="214"/>
      <c r="D191" s="214"/>
      <c r="E191" s="214"/>
      <c r="F191" s="214"/>
      <c r="G191" s="214"/>
      <c r="H191" s="722"/>
      <c r="I191" s="722"/>
      <c r="J191" s="722"/>
      <c r="K191" s="722"/>
      <c r="L191" s="722"/>
      <c r="M191" s="722"/>
    </row>
    <row r="192" ht="16.5" customHeight="1">
      <c r="B192" s="214"/>
      <c r="C192" s="214"/>
      <c r="D192" s="214"/>
      <c r="E192" s="214"/>
      <c r="F192" s="214"/>
      <c r="G192" s="214"/>
      <c r="H192" s="722"/>
      <c r="I192" s="722"/>
      <c r="J192" s="722"/>
      <c r="K192" s="722"/>
      <c r="L192" s="722"/>
      <c r="M192" s="722"/>
    </row>
    <row r="193" ht="16.5" customHeight="1">
      <c r="B193" s="214"/>
      <c r="C193" s="214"/>
      <c r="D193" s="214"/>
      <c r="E193" s="214"/>
      <c r="F193" s="214"/>
      <c r="G193" s="214"/>
      <c r="H193" s="722"/>
      <c r="I193" s="722"/>
      <c r="J193" s="722"/>
      <c r="K193" s="722"/>
      <c r="L193" s="722"/>
      <c r="M193" s="722"/>
    </row>
    <row r="194" ht="16.5" customHeight="1">
      <c r="B194" s="214"/>
      <c r="C194" s="214"/>
      <c r="D194" s="214"/>
      <c r="E194" s="214"/>
      <c r="F194" s="214"/>
      <c r="G194" s="214"/>
      <c r="H194" s="722"/>
      <c r="I194" s="722"/>
      <c r="J194" s="722"/>
      <c r="K194" s="722"/>
      <c r="L194" s="722"/>
      <c r="M194" s="722"/>
    </row>
    <row r="195" ht="16.5" customHeight="1">
      <c r="B195" s="214"/>
      <c r="C195" s="214"/>
      <c r="D195" s="214"/>
      <c r="E195" s="214"/>
      <c r="F195" s="214"/>
      <c r="G195" s="214"/>
      <c r="H195" s="722"/>
      <c r="I195" s="722"/>
      <c r="J195" s="722"/>
      <c r="K195" s="722"/>
      <c r="L195" s="722"/>
      <c r="M195" s="722"/>
    </row>
    <row r="196" ht="16.5" customHeight="1">
      <c r="B196" s="214"/>
      <c r="C196" s="214"/>
      <c r="D196" s="214"/>
      <c r="E196" s="214"/>
      <c r="F196" s="214"/>
      <c r="G196" s="214"/>
      <c r="H196" s="722"/>
      <c r="I196" s="722"/>
      <c r="J196" s="722"/>
      <c r="K196" s="722"/>
      <c r="L196" s="722"/>
      <c r="M196" s="722"/>
    </row>
    <row r="197" ht="16.5" customHeight="1">
      <c r="B197" s="214"/>
      <c r="C197" s="214"/>
      <c r="D197" s="214"/>
      <c r="E197" s="214"/>
      <c r="F197" s="214"/>
      <c r="G197" s="214"/>
      <c r="H197" s="722"/>
      <c r="I197" s="722"/>
      <c r="J197" s="722"/>
      <c r="K197" s="722"/>
      <c r="L197" s="722"/>
      <c r="M197" s="722"/>
    </row>
    <row r="198" ht="16.5" customHeight="1">
      <c r="B198" s="214"/>
      <c r="C198" s="214"/>
      <c r="D198" s="214"/>
      <c r="E198" s="214"/>
      <c r="F198" s="214"/>
      <c r="G198" s="214"/>
      <c r="H198" s="722"/>
      <c r="I198" s="722"/>
      <c r="J198" s="722"/>
      <c r="K198" s="722"/>
      <c r="L198" s="722"/>
      <c r="M198" s="722"/>
    </row>
    <row r="199" ht="16.5" customHeight="1">
      <c r="B199" s="214"/>
      <c r="C199" s="214"/>
      <c r="D199" s="214"/>
      <c r="E199" s="214"/>
      <c r="F199" s="214"/>
      <c r="G199" s="214"/>
      <c r="H199" s="722"/>
      <c r="I199" s="722"/>
      <c r="J199" s="722"/>
      <c r="K199" s="722"/>
      <c r="L199" s="722"/>
      <c r="M199" s="722"/>
    </row>
    <row r="200" ht="16.5" customHeight="1">
      <c r="B200" s="214"/>
      <c r="C200" s="214"/>
      <c r="D200" s="214"/>
      <c r="E200" s="214"/>
      <c r="F200" s="214"/>
      <c r="G200" s="214"/>
      <c r="H200" s="722"/>
      <c r="I200" s="722"/>
      <c r="J200" s="722"/>
      <c r="K200" s="722"/>
      <c r="L200" s="722"/>
      <c r="M200" s="722"/>
    </row>
    <row r="201" ht="16.5" customHeight="1">
      <c r="B201" s="214"/>
      <c r="C201" s="214"/>
      <c r="D201" s="214"/>
      <c r="E201" s="214"/>
      <c r="F201" s="214"/>
      <c r="G201" s="214"/>
      <c r="H201" s="722"/>
      <c r="I201" s="722"/>
      <c r="J201" s="722"/>
      <c r="K201" s="722"/>
      <c r="L201" s="722"/>
      <c r="M201" s="722"/>
    </row>
    <row r="202" ht="16.5" customHeight="1">
      <c r="B202" s="214"/>
      <c r="C202" s="214"/>
      <c r="D202" s="214"/>
      <c r="E202" s="214"/>
      <c r="F202" s="214"/>
      <c r="G202" s="214"/>
      <c r="H202" s="722"/>
      <c r="I202" s="722"/>
      <c r="J202" s="722"/>
      <c r="K202" s="722"/>
      <c r="L202" s="722"/>
      <c r="M202" s="722"/>
    </row>
    <row r="203" ht="16.5" customHeight="1">
      <c r="B203" s="214"/>
      <c r="C203" s="214"/>
      <c r="D203" s="214"/>
      <c r="E203" s="214"/>
      <c r="F203" s="214"/>
      <c r="G203" s="214"/>
      <c r="H203" s="722"/>
      <c r="I203" s="722"/>
      <c r="J203" s="722"/>
      <c r="K203" s="722"/>
      <c r="L203" s="722"/>
      <c r="M203" s="722"/>
    </row>
    <row r="204" ht="16.5" customHeight="1">
      <c r="B204" s="214"/>
      <c r="C204" s="214"/>
      <c r="D204" s="214"/>
      <c r="E204" s="214"/>
      <c r="F204" s="214"/>
      <c r="G204" s="214"/>
      <c r="H204" s="722"/>
      <c r="I204" s="722"/>
      <c r="J204" s="722"/>
      <c r="K204" s="722"/>
      <c r="L204" s="722"/>
      <c r="M204" s="722"/>
    </row>
    <row r="205" ht="16.5" customHeight="1">
      <c r="B205" s="214"/>
      <c r="C205" s="214"/>
      <c r="D205" s="214"/>
      <c r="E205" s="214"/>
      <c r="F205" s="214"/>
      <c r="G205" s="214"/>
      <c r="H205" s="722"/>
      <c r="I205" s="722"/>
      <c r="J205" s="722"/>
      <c r="K205" s="722"/>
      <c r="L205" s="722"/>
      <c r="M205" s="722"/>
    </row>
    <row r="206" ht="16.5" customHeight="1">
      <c r="B206" s="214"/>
      <c r="C206" s="214"/>
      <c r="D206" s="214"/>
      <c r="E206" s="214"/>
      <c r="F206" s="214"/>
      <c r="G206" s="214"/>
      <c r="H206" s="722"/>
      <c r="I206" s="722"/>
      <c r="J206" s="722"/>
      <c r="K206" s="722"/>
      <c r="L206" s="722"/>
      <c r="M206" s="722"/>
    </row>
    <row r="207" ht="16.5" customHeight="1">
      <c r="B207" s="214"/>
      <c r="C207" s="214"/>
      <c r="D207" s="214"/>
      <c r="E207" s="214"/>
      <c r="F207" s="214"/>
      <c r="G207" s="214"/>
      <c r="H207" s="722"/>
      <c r="I207" s="722"/>
      <c r="J207" s="722"/>
      <c r="K207" s="722"/>
      <c r="L207" s="722"/>
      <c r="M207" s="722"/>
    </row>
    <row r="208" ht="16.5" customHeight="1">
      <c r="B208" s="214"/>
      <c r="C208" s="214"/>
      <c r="D208" s="214"/>
      <c r="E208" s="214"/>
      <c r="F208" s="214"/>
      <c r="G208" s="214"/>
      <c r="H208" s="722"/>
      <c r="I208" s="722"/>
      <c r="J208" s="722"/>
      <c r="K208" s="722"/>
      <c r="L208" s="722"/>
      <c r="M208" s="722"/>
    </row>
    <row r="209" ht="16.5" customHeight="1">
      <c r="B209" s="214"/>
      <c r="C209" s="214"/>
      <c r="D209" s="214"/>
      <c r="E209" s="214"/>
      <c r="F209" s="214"/>
      <c r="G209" s="214"/>
      <c r="H209" s="722"/>
      <c r="I209" s="722"/>
      <c r="J209" s="722"/>
      <c r="K209" s="722"/>
      <c r="L209" s="722"/>
      <c r="M209" s="722"/>
    </row>
    <row r="210" ht="16.5" customHeight="1">
      <c r="B210" s="214"/>
      <c r="C210" s="214"/>
      <c r="D210" s="214"/>
      <c r="E210" s="214"/>
      <c r="F210" s="214"/>
      <c r="G210" s="214"/>
      <c r="H210" s="722"/>
      <c r="I210" s="722"/>
      <c r="J210" s="722"/>
      <c r="K210" s="722"/>
      <c r="L210" s="722"/>
      <c r="M210" s="722"/>
    </row>
    <row r="211" ht="16.5" customHeight="1">
      <c r="B211" s="214"/>
      <c r="C211" s="214"/>
      <c r="D211" s="214"/>
      <c r="E211" s="214"/>
      <c r="F211" s="214"/>
      <c r="G211" s="214"/>
      <c r="H211" s="722"/>
      <c r="I211" s="722"/>
      <c r="J211" s="722"/>
      <c r="K211" s="722"/>
      <c r="L211" s="722"/>
      <c r="M211" s="722"/>
    </row>
    <row r="212" ht="16.5" customHeight="1">
      <c r="B212" s="214"/>
      <c r="C212" s="214"/>
      <c r="D212" s="214"/>
      <c r="E212" s="214"/>
      <c r="F212" s="214"/>
      <c r="G212" s="214"/>
      <c r="H212" s="722"/>
      <c r="I212" s="722"/>
      <c r="J212" s="722"/>
      <c r="K212" s="722"/>
      <c r="L212" s="722"/>
      <c r="M212" s="722"/>
    </row>
    <row r="213" ht="16.5" customHeight="1">
      <c r="B213" s="214"/>
      <c r="C213" s="214"/>
      <c r="D213" s="214"/>
      <c r="E213" s="214"/>
      <c r="F213" s="214"/>
      <c r="G213" s="214"/>
      <c r="H213" s="722"/>
      <c r="I213" s="722"/>
      <c r="J213" s="722"/>
      <c r="K213" s="722"/>
      <c r="L213" s="722"/>
      <c r="M213" s="722"/>
    </row>
    <row r="214" ht="16.5" customHeight="1">
      <c r="B214" s="214"/>
      <c r="C214" s="214"/>
      <c r="D214" s="214"/>
      <c r="E214" s="214"/>
      <c r="F214" s="214"/>
      <c r="G214" s="214"/>
      <c r="H214" s="722"/>
      <c r="I214" s="722"/>
      <c r="J214" s="722"/>
      <c r="K214" s="722"/>
      <c r="L214" s="722"/>
      <c r="M214" s="722"/>
    </row>
    <row r="215" ht="16.5" customHeight="1">
      <c r="B215" s="214"/>
      <c r="C215" s="214"/>
      <c r="D215" s="214"/>
      <c r="E215" s="214"/>
      <c r="F215" s="214"/>
      <c r="G215" s="214"/>
      <c r="H215" s="722"/>
      <c r="I215" s="722"/>
      <c r="J215" s="722"/>
      <c r="K215" s="722"/>
      <c r="L215" s="722"/>
      <c r="M215" s="722"/>
    </row>
    <row r="216" ht="16.5" customHeight="1">
      <c r="B216" s="214"/>
      <c r="C216" s="214"/>
      <c r="D216" s="214"/>
      <c r="E216" s="214"/>
      <c r="F216" s="214"/>
      <c r="G216" s="214"/>
      <c r="H216" s="722"/>
      <c r="I216" s="722"/>
      <c r="J216" s="722"/>
      <c r="K216" s="722"/>
      <c r="L216" s="722"/>
      <c r="M216" s="722"/>
    </row>
    <row r="217" ht="16.5" customHeight="1">
      <c r="B217" s="214"/>
      <c r="C217" s="214"/>
      <c r="D217" s="214"/>
      <c r="E217" s="214"/>
      <c r="F217" s="214"/>
      <c r="G217" s="214"/>
      <c r="H217" s="722"/>
      <c r="I217" s="722"/>
      <c r="J217" s="722"/>
      <c r="K217" s="722"/>
      <c r="L217" s="722"/>
      <c r="M217" s="722"/>
    </row>
    <row r="218" ht="16.5" customHeight="1">
      <c r="B218" s="214"/>
      <c r="C218" s="214"/>
      <c r="D218" s="214"/>
      <c r="E218" s="214"/>
      <c r="F218" s="214"/>
      <c r="G218" s="214"/>
      <c r="H218" s="722"/>
      <c r="I218" s="722"/>
      <c r="J218" s="722"/>
      <c r="K218" s="722"/>
      <c r="L218" s="722"/>
      <c r="M218" s="722"/>
    </row>
    <row r="219" ht="16.5" customHeight="1">
      <c r="B219" s="214"/>
      <c r="C219" s="214"/>
      <c r="D219" s="214"/>
      <c r="E219" s="214"/>
      <c r="F219" s="214"/>
      <c r="G219" s="214"/>
      <c r="H219" s="722"/>
      <c r="I219" s="722"/>
      <c r="J219" s="722"/>
      <c r="K219" s="722"/>
      <c r="L219" s="722"/>
      <c r="M219" s="722"/>
    </row>
    <row r="220" ht="16.5" customHeight="1">
      <c r="B220" s="214"/>
      <c r="C220" s="214"/>
      <c r="D220" s="214"/>
      <c r="E220" s="214"/>
      <c r="F220" s="214"/>
      <c r="G220" s="214"/>
      <c r="H220" s="722"/>
      <c r="I220" s="722"/>
      <c r="J220" s="722"/>
      <c r="K220" s="722"/>
      <c r="L220" s="722"/>
      <c r="M220" s="722"/>
    </row>
    <row r="221" ht="16.5" customHeight="1">
      <c r="B221" s="214"/>
      <c r="C221" s="214"/>
      <c r="D221" s="214"/>
      <c r="E221" s="214"/>
      <c r="F221" s="214"/>
      <c r="G221" s="214"/>
      <c r="H221" s="722"/>
      <c r="I221" s="722"/>
      <c r="J221" s="722"/>
      <c r="K221" s="722"/>
      <c r="L221" s="722"/>
      <c r="M221" s="722"/>
    </row>
    <row r="222" ht="16.5" customHeight="1">
      <c r="B222" s="699"/>
      <c r="C222" s="699"/>
      <c r="D222" s="699"/>
      <c r="E222" s="700"/>
      <c r="F222" s="700"/>
      <c r="G222" s="700"/>
      <c r="H222" s="701"/>
      <c r="I222" s="701"/>
      <c r="J222" s="701"/>
      <c r="K222" s="701"/>
      <c r="L222" s="701"/>
      <c r="M222" s="701"/>
    </row>
    <row r="223" ht="16.5" customHeight="1">
      <c r="B223" s="699"/>
      <c r="C223" s="699"/>
      <c r="D223" s="699"/>
      <c r="E223" s="700"/>
      <c r="F223" s="700"/>
      <c r="G223" s="700"/>
      <c r="H223" s="701"/>
      <c r="I223" s="701"/>
      <c r="J223" s="701"/>
      <c r="K223" s="701"/>
      <c r="L223" s="701"/>
      <c r="M223" s="701"/>
    </row>
    <row r="224" ht="16.5" customHeight="1">
      <c r="B224" s="699"/>
      <c r="C224" s="699"/>
      <c r="D224" s="699"/>
      <c r="E224" s="700"/>
      <c r="F224" s="700"/>
      <c r="G224" s="700"/>
      <c r="H224" s="701"/>
      <c r="I224" s="701"/>
      <c r="J224" s="701"/>
      <c r="K224" s="701"/>
      <c r="L224" s="701"/>
      <c r="M224" s="701"/>
    </row>
    <row r="225" ht="16.5" customHeight="1">
      <c r="B225" s="699"/>
      <c r="C225" s="699"/>
      <c r="D225" s="699"/>
      <c r="E225" s="700"/>
      <c r="F225" s="700"/>
      <c r="G225" s="700"/>
      <c r="H225" s="701"/>
      <c r="I225" s="701"/>
      <c r="J225" s="701"/>
      <c r="K225" s="701"/>
      <c r="L225" s="701"/>
      <c r="M225" s="701"/>
    </row>
    <row r="226" ht="16.5" customHeight="1">
      <c r="B226" s="699"/>
      <c r="C226" s="699"/>
      <c r="D226" s="699"/>
      <c r="E226" s="700"/>
      <c r="F226" s="700"/>
      <c r="G226" s="700"/>
      <c r="H226" s="701"/>
      <c r="I226" s="701"/>
      <c r="J226" s="701"/>
      <c r="K226" s="701"/>
      <c r="L226" s="701"/>
      <c r="M226" s="701"/>
    </row>
    <row r="227" ht="16.5" customHeight="1">
      <c r="B227" s="699"/>
      <c r="C227" s="699"/>
      <c r="D227" s="699"/>
      <c r="E227" s="700"/>
      <c r="F227" s="700"/>
      <c r="G227" s="700"/>
      <c r="H227" s="701"/>
      <c r="I227" s="701"/>
      <c r="J227" s="701"/>
      <c r="K227" s="701"/>
      <c r="L227" s="701"/>
      <c r="M227" s="701"/>
    </row>
    <row r="228" ht="16.5" customHeight="1">
      <c r="B228" s="699"/>
      <c r="C228" s="699"/>
      <c r="D228" s="699"/>
      <c r="E228" s="700"/>
      <c r="F228" s="700"/>
      <c r="G228" s="700"/>
      <c r="H228" s="701"/>
      <c r="I228" s="701"/>
      <c r="J228" s="701"/>
      <c r="K228" s="701"/>
      <c r="L228" s="701"/>
      <c r="M228" s="701"/>
    </row>
    <row r="229" ht="16.5" customHeight="1">
      <c r="B229" s="699"/>
      <c r="C229" s="699"/>
      <c r="D229" s="699"/>
      <c r="E229" s="700"/>
      <c r="F229" s="700"/>
      <c r="G229" s="700"/>
      <c r="H229" s="701"/>
      <c r="I229" s="701"/>
      <c r="J229" s="701"/>
      <c r="K229" s="701"/>
      <c r="L229" s="701"/>
      <c r="M229" s="701"/>
    </row>
    <row r="230" ht="16.5" customHeight="1">
      <c r="B230" s="699"/>
      <c r="C230" s="699"/>
      <c r="D230" s="699"/>
      <c r="E230" s="700"/>
      <c r="F230" s="700"/>
      <c r="G230" s="700"/>
      <c r="H230" s="701"/>
      <c r="I230" s="701"/>
      <c r="J230" s="701"/>
      <c r="K230" s="701"/>
      <c r="L230" s="701"/>
      <c r="M230" s="701"/>
    </row>
    <row r="231" ht="16.5" customHeight="1">
      <c r="B231" s="699"/>
      <c r="C231" s="699"/>
      <c r="D231" s="699"/>
      <c r="E231" s="700"/>
      <c r="F231" s="700"/>
      <c r="G231" s="700"/>
      <c r="H231" s="701"/>
      <c r="I231" s="701"/>
      <c r="J231" s="701"/>
      <c r="K231" s="701"/>
      <c r="L231" s="701"/>
      <c r="M231" s="701"/>
    </row>
    <row r="232" ht="16.5" customHeight="1">
      <c r="B232" s="699"/>
      <c r="C232" s="699"/>
      <c r="D232" s="699"/>
      <c r="E232" s="700"/>
      <c r="F232" s="700"/>
      <c r="G232" s="700"/>
      <c r="H232" s="701"/>
      <c r="I232" s="701"/>
      <c r="J232" s="701"/>
      <c r="K232" s="701"/>
      <c r="L232" s="701"/>
      <c r="M232" s="701"/>
    </row>
    <row r="233" ht="16.5" customHeight="1">
      <c r="B233" s="699"/>
      <c r="C233" s="699"/>
      <c r="D233" s="699"/>
      <c r="E233" s="700"/>
      <c r="F233" s="700"/>
      <c r="G233" s="700"/>
      <c r="H233" s="701"/>
      <c r="I233" s="701"/>
      <c r="J233" s="701"/>
      <c r="K233" s="701"/>
      <c r="L233" s="701"/>
      <c r="M233" s="701"/>
    </row>
    <row r="234" ht="16.5" customHeight="1">
      <c r="B234" s="699"/>
      <c r="C234" s="699"/>
      <c r="D234" s="699"/>
      <c r="E234" s="700"/>
      <c r="F234" s="700"/>
      <c r="G234" s="700"/>
      <c r="H234" s="701"/>
      <c r="I234" s="701"/>
      <c r="J234" s="701"/>
      <c r="K234" s="701"/>
      <c r="L234" s="701"/>
      <c r="M234" s="701"/>
    </row>
    <row r="235" ht="16.5" customHeight="1">
      <c r="B235" s="699"/>
      <c r="C235" s="699"/>
      <c r="D235" s="699"/>
      <c r="E235" s="700"/>
      <c r="F235" s="700"/>
      <c r="G235" s="700"/>
      <c r="H235" s="701"/>
      <c r="I235" s="701"/>
      <c r="J235" s="701"/>
      <c r="K235" s="701"/>
      <c r="L235" s="701"/>
      <c r="M235" s="701"/>
    </row>
    <row r="236" ht="16.5" customHeight="1">
      <c r="B236" s="699"/>
      <c r="C236" s="699"/>
      <c r="D236" s="699"/>
      <c r="E236" s="700"/>
      <c r="F236" s="700"/>
      <c r="G236" s="700"/>
      <c r="H236" s="701"/>
      <c r="I236" s="701"/>
      <c r="J236" s="701"/>
      <c r="K236" s="701"/>
      <c r="L236" s="701"/>
      <c r="M236" s="701"/>
    </row>
    <row r="237" ht="16.5" customHeight="1">
      <c r="B237" s="699"/>
      <c r="C237" s="699"/>
      <c r="D237" s="699"/>
      <c r="E237" s="700"/>
      <c r="F237" s="700"/>
      <c r="G237" s="700"/>
      <c r="H237" s="701"/>
      <c r="I237" s="701"/>
      <c r="J237" s="701"/>
      <c r="K237" s="701"/>
      <c r="L237" s="701"/>
      <c r="M237" s="701"/>
    </row>
    <row r="238" ht="16.5" customHeight="1">
      <c r="B238" s="699"/>
      <c r="C238" s="699"/>
      <c r="D238" s="699"/>
      <c r="E238" s="700"/>
      <c r="F238" s="700"/>
      <c r="G238" s="700"/>
      <c r="H238" s="701"/>
      <c r="I238" s="701"/>
      <c r="J238" s="701"/>
      <c r="K238" s="701"/>
      <c r="L238" s="701"/>
      <c r="M238" s="701"/>
    </row>
    <row r="239" ht="16.5" customHeight="1">
      <c r="B239" s="699"/>
      <c r="C239" s="699"/>
      <c r="D239" s="699"/>
      <c r="E239" s="700"/>
      <c r="F239" s="700"/>
      <c r="G239" s="700"/>
      <c r="H239" s="701"/>
      <c r="I239" s="701"/>
      <c r="J239" s="701"/>
      <c r="K239" s="701"/>
      <c r="L239" s="701"/>
      <c r="M239" s="701"/>
    </row>
    <row r="240" ht="16.5" customHeight="1">
      <c r="B240" s="699"/>
      <c r="C240" s="699"/>
      <c r="D240" s="699"/>
      <c r="E240" s="700"/>
      <c r="F240" s="700"/>
      <c r="G240" s="700"/>
      <c r="H240" s="701"/>
      <c r="I240" s="701"/>
      <c r="J240" s="701"/>
      <c r="K240" s="701"/>
      <c r="L240" s="701"/>
      <c r="M240" s="701"/>
    </row>
    <row r="241" ht="16.5" customHeight="1">
      <c r="B241" s="699"/>
      <c r="C241" s="699"/>
      <c r="D241" s="699"/>
      <c r="E241" s="700"/>
      <c r="F241" s="700"/>
      <c r="G241" s="700"/>
      <c r="H241" s="701"/>
      <c r="I241" s="701"/>
      <c r="J241" s="701"/>
      <c r="K241" s="701"/>
      <c r="L241" s="701"/>
      <c r="M241" s="701"/>
    </row>
    <row r="242" ht="16.5" customHeight="1">
      <c r="B242" s="699"/>
      <c r="C242" s="699"/>
      <c r="D242" s="699"/>
      <c r="E242" s="700"/>
      <c r="F242" s="700"/>
      <c r="G242" s="700"/>
      <c r="H242" s="701"/>
      <c r="I242" s="701"/>
      <c r="J242" s="701"/>
      <c r="K242" s="701"/>
      <c r="L242" s="701"/>
      <c r="M242" s="701"/>
    </row>
    <row r="243" ht="16.5" customHeight="1">
      <c r="B243" s="699"/>
      <c r="C243" s="699"/>
      <c r="D243" s="699"/>
      <c r="E243" s="700"/>
      <c r="F243" s="700"/>
      <c r="G243" s="700"/>
      <c r="H243" s="701"/>
      <c r="I243" s="701"/>
      <c r="J243" s="701"/>
      <c r="K243" s="701"/>
      <c r="L243" s="701"/>
      <c r="M243" s="701"/>
    </row>
    <row r="244" ht="16.5" customHeight="1">
      <c r="B244" s="699"/>
      <c r="C244" s="699"/>
      <c r="D244" s="699"/>
      <c r="E244" s="700"/>
      <c r="F244" s="700"/>
      <c r="G244" s="700"/>
      <c r="H244" s="701"/>
      <c r="I244" s="701"/>
      <c r="J244" s="701"/>
      <c r="K244" s="701"/>
      <c r="L244" s="701"/>
      <c r="M244" s="701"/>
    </row>
    <row r="245" ht="16.5" customHeight="1">
      <c r="B245" s="699"/>
      <c r="C245" s="699"/>
      <c r="D245" s="699"/>
      <c r="E245" s="700"/>
      <c r="F245" s="700"/>
      <c r="G245" s="700"/>
      <c r="H245" s="701"/>
      <c r="I245" s="701"/>
      <c r="J245" s="701"/>
      <c r="K245" s="701"/>
      <c r="L245" s="701"/>
      <c r="M245" s="701"/>
    </row>
    <row r="246" ht="16.5" customHeight="1">
      <c r="B246" s="699"/>
      <c r="C246" s="699"/>
      <c r="D246" s="699"/>
      <c r="E246" s="700"/>
      <c r="F246" s="700"/>
      <c r="G246" s="700"/>
      <c r="H246" s="701"/>
      <c r="I246" s="701"/>
      <c r="J246" s="701"/>
      <c r="K246" s="701"/>
      <c r="L246" s="701"/>
      <c r="M246" s="701"/>
    </row>
    <row r="247" ht="16.5" customHeight="1">
      <c r="B247" s="699"/>
      <c r="C247" s="699"/>
      <c r="D247" s="699"/>
      <c r="E247" s="700"/>
      <c r="F247" s="700"/>
      <c r="G247" s="700"/>
      <c r="H247" s="701"/>
      <c r="I247" s="701"/>
      <c r="J247" s="701"/>
      <c r="K247" s="701"/>
      <c r="L247" s="701"/>
      <c r="M247" s="701"/>
    </row>
    <row r="248" ht="16.5" customHeight="1">
      <c r="B248" s="699"/>
      <c r="C248" s="699"/>
      <c r="D248" s="699"/>
      <c r="E248" s="700"/>
      <c r="F248" s="700"/>
      <c r="G248" s="700"/>
      <c r="H248" s="701"/>
      <c r="I248" s="701"/>
      <c r="J248" s="701"/>
      <c r="K248" s="701"/>
      <c r="L248" s="701"/>
      <c r="M248" s="701"/>
    </row>
    <row r="249" ht="16.5" customHeight="1">
      <c r="B249" s="699"/>
      <c r="C249" s="699"/>
      <c r="D249" s="699"/>
      <c r="E249" s="700"/>
      <c r="F249" s="700"/>
      <c r="G249" s="700"/>
      <c r="H249" s="701"/>
      <c r="I249" s="701"/>
      <c r="J249" s="701"/>
      <c r="K249" s="701"/>
      <c r="L249" s="701"/>
      <c r="M249" s="701"/>
    </row>
    <row r="250" ht="16.5" customHeight="1">
      <c r="B250" s="699"/>
      <c r="C250" s="699"/>
      <c r="D250" s="699"/>
      <c r="E250" s="700"/>
      <c r="F250" s="700"/>
      <c r="G250" s="700"/>
      <c r="H250" s="701"/>
      <c r="I250" s="701"/>
      <c r="J250" s="701"/>
      <c r="K250" s="701"/>
      <c r="L250" s="701"/>
      <c r="M250" s="701"/>
    </row>
    <row r="251" ht="16.5" customHeight="1">
      <c r="B251" s="699"/>
      <c r="C251" s="699"/>
      <c r="D251" s="699"/>
      <c r="E251" s="700"/>
      <c r="F251" s="700"/>
      <c r="G251" s="700"/>
      <c r="H251" s="701"/>
      <c r="I251" s="701"/>
      <c r="J251" s="701"/>
      <c r="K251" s="701"/>
      <c r="L251" s="701"/>
      <c r="M251" s="701"/>
    </row>
    <row r="252" ht="16.5" customHeight="1">
      <c r="B252" s="699"/>
      <c r="C252" s="699"/>
      <c r="D252" s="699"/>
      <c r="E252" s="700"/>
      <c r="F252" s="700"/>
      <c r="G252" s="700"/>
      <c r="H252" s="701"/>
      <c r="I252" s="701"/>
      <c r="J252" s="701"/>
      <c r="K252" s="701"/>
      <c r="L252" s="701"/>
      <c r="M252" s="701"/>
    </row>
    <row r="253" ht="16.5" customHeight="1">
      <c r="B253" s="699"/>
      <c r="C253" s="699"/>
      <c r="D253" s="699"/>
      <c r="E253" s="700"/>
      <c r="F253" s="700"/>
      <c r="G253" s="700"/>
      <c r="H253" s="701"/>
      <c r="I253" s="701"/>
      <c r="J253" s="701"/>
      <c r="K253" s="701"/>
      <c r="L253" s="701"/>
      <c r="M253" s="701"/>
    </row>
    <row r="254" ht="16.5" customHeight="1">
      <c r="B254" s="699"/>
      <c r="C254" s="699"/>
      <c r="D254" s="699"/>
      <c r="E254" s="700"/>
      <c r="F254" s="700"/>
      <c r="G254" s="700"/>
      <c r="H254" s="701"/>
      <c r="I254" s="701"/>
      <c r="J254" s="701"/>
      <c r="K254" s="701"/>
      <c r="L254" s="701"/>
      <c r="M254" s="701"/>
    </row>
    <row r="255" ht="16.5" customHeight="1">
      <c r="B255" s="699"/>
      <c r="C255" s="699"/>
      <c r="D255" s="699"/>
      <c r="E255" s="700"/>
      <c r="F255" s="700"/>
      <c r="G255" s="700"/>
      <c r="H255" s="701"/>
      <c r="I255" s="701"/>
      <c r="J255" s="701"/>
      <c r="K255" s="701"/>
      <c r="L255" s="701"/>
      <c r="M255" s="701"/>
    </row>
    <row r="256" ht="16.5" customHeight="1">
      <c r="B256" s="699"/>
      <c r="C256" s="699"/>
      <c r="D256" s="699"/>
      <c r="E256" s="700"/>
      <c r="F256" s="700"/>
      <c r="G256" s="700"/>
      <c r="H256" s="701"/>
      <c r="I256" s="701"/>
      <c r="J256" s="701"/>
      <c r="K256" s="701"/>
      <c r="L256" s="701"/>
      <c r="M256" s="701"/>
    </row>
    <row r="257" ht="16.5" customHeight="1">
      <c r="B257" s="699"/>
      <c r="C257" s="699"/>
      <c r="D257" s="699"/>
      <c r="E257" s="700"/>
      <c r="F257" s="700"/>
      <c r="G257" s="700"/>
      <c r="H257" s="701"/>
      <c r="I257" s="701"/>
      <c r="J257" s="701"/>
      <c r="K257" s="701"/>
      <c r="L257" s="701"/>
      <c r="M257" s="701"/>
    </row>
    <row r="258" ht="16.5" customHeight="1">
      <c r="B258" s="699"/>
      <c r="C258" s="699"/>
      <c r="D258" s="699"/>
      <c r="E258" s="700"/>
      <c r="F258" s="700"/>
      <c r="G258" s="700"/>
      <c r="H258" s="701"/>
      <c r="I258" s="701"/>
      <c r="J258" s="701"/>
      <c r="K258" s="701"/>
      <c r="L258" s="701"/>
      <c r="M258" s="701"/>
    </row>
    <row r="259" ht="16.5" customHeight="1">
      <c r="B259" s="699"/>
      <c r="C259" s="699"/>
      <c r="D259" s="699"/>
      <c r="E259" s="700"/>
      <c r="F259" s="700"/>
      <c r="G259" s="700"/>
      <c r="H259" s="701"/>
      <c r="I259" s="701"/>
      <c r="J259" s="701"/>
      <c r="K259" s="701"/>
      <c r="L259" s="701"/>
      <c r="M259" s="701"/>
    </row>
    <row r="260" ht="16.5" customHeight="1">
      <c r="B260" s="699"/>
      <c r="C260" s="699"/>
      <c r="D260" s="699"/>
      <c r="E260" s="700"/>
      <c r="F260" s="700"/>
      <c r="G260" s="700"/>
      <c r="H260" s="701"/>
      <c r="I260" s="701"/>
      <c r="J260" s="701"/>
      <c r="K260" s="701"/>
      <c r="L260" s="701"/>
      <c r="M260" s="701"/>
    </row>
    <row r="261" ht="16.5" customHeight="1">
      <c r="B261" s="699"/>
      <c r="C261" s="699"/>
      <c r="D261" s="699"/>
      <c r="E261" s="700"/>
      <c r="F261" s="700"/>
      <c r="G261" s="700"/>
      <c r="H261" s="701"/>
      <c r="I261" s="701"/>
      <c r="J261" s="701"/>
      <c r="K261" s="701"/>
      <c r="L261" s="701"/>
      <c r="M261" s="701"/>
    </row>
    <row r="262" ht="16.5" customHeight="1">
      <c r="B262" s="699"/>
      <c r="C262" s="699"/>
      <c r="D262" s="699"/>
      <c r="E262" s="700"/>
      <c r="F262" s="700"/>
      <c r="G262" s="700"/>
      <c r="H262" s="701"/>
      <c r="I262" s="701"/>
      <c r="J262" s="701"/>
      <c r="K262" s="701"/>
      <c r="L262" s="701"/>
      <c r="M262" s="701"/>
    </row>
    <row r="263" ht="16.5" customHeight="1">
      <c r="B263" s="699"/>
      <c r="C263" s="699"/>
      <c r="D263" s="699"/>
      <c r="E263" s="700"/>
      <c r="F263" s="700"/>
      <c r="G263" s="700"/>
      <c r="H263" s="701"/>
      <c r="I263" s="701"/>
      <c r="J263" s="701"/>
      <c r="K263" s="701"/>
      <c r="L263" s="701"/>
      <c r="M263" s="701"/>
    </row>
    <row r="264" ht="16.5" customHeight="1">
      <c r="B264" s="699"/>
      <c r="C264" s="699"/>
      <c r="D264" s="699"/>
      <c r="E264" s="700"/>
      <c r="F264" s="700"/>
      <c r="G264" s="700"/>
      <c r="H264" s="701"/>
      <c r="I264" s="701"/>
      <c r="J264" s="701"/>
      <c r="K264" s="701"/>
      <c r="L264" s="701"/>
      <c r="M264" s="701"/>
    </row>
    <row r="265" ht="16.5" customHeight="1">
      <c r="B265" s="699"/>
      <c r="C265" s="699"/>
      <c r="D265" s="699"/>
      <c r="E265" s="700"/>
      <c r="F265" s="700"/>
      <c r="G265" s="700"/>
      <c r="H265" s="701"/>
      <c r="I265" s="701"/>
      <c r="J265" s="701"/>
      <c r="K265" s="701"/>
      <c r="L265" s="701"/>
      <c r="M265" s="701"/>
    </row>
    <row r="266" ht="16.5" customHeight="1">
      <c r="B266" s="699"/>
      <c r="C266" s="699"/>
      <c r="D266" s="699"/>
      <c r="E266" s="700"/>
      <c r="F266" s="700"/>
      <c r="G266" s="700"/>
      <c r="H266" s="701"/>
      <c r="I266" s="701"/>
      <c r="J266" s="701"/>
      <c r="K266" s="701"/>
      <c r="L266" s="701"/>
      <c r="M266" s="701"/>
    </row>
    <row r="267" ht="16.5" customHeight="1">
      <c r="B267" s="699"/>
      <c r="C267" s="699"/>
      <c r="D267" s="699"/>
      <c r="E267" s="700"/>
      <c r="F267" s="700"/>
      <c r="G267" s="700"/>
      <c r="H267" s="701"/>
      <c r="I267" s="701"/>
      <c r="J267" s="701"/>
      <c r="K267" s="701"/>
      <c r="L267" s="701"/>
      <c r="M267" s="701"/>
    </row>
    <row r="268" ht="16.5" customHeight="1">
      <c r="B268" s="699"/>
      <c r="C268" s="699"/>
      <c r="D268" s="699"/>
      <c r="E268" s="700"/>
      <c r="F268" s="700"/>
      <c r="G268" s="700"/>
      <c r="H268" s="701"/>
      <c r="I268" s="701"/>
      <c r="J268" s="701"/>
      <c r="K268" s="701"/>
      <c r="L268" s="701"/>
      <c r="M268" s="701"/>
    </row>
    <row r="269" ht="16.5" customHeight="1">
      <c r="B269" s="699"/>
      <c r="C269" s="699"/>
      <c r="D269" s="699"/>
      <c r="E269" s="700"/>
      <c r="F269" s="700"/>
      <c r="G269" s="700"/>
      <c r="H269" s="701"/>
      <c r="I269" s="701"/>
      <c r="J269" s="701"/>
      <c r="K269" s="701"/>
      <c r="L269" s="701"/>
      <c r="M269" s="701"/>
    </row>
    <row r="270" ht="16.5" customHeight="1">
      <c r="B270" s="699"/>
      <c r="C270" s="699"/>
      <c r="D270" s="699"/>
      <c r="E270" s="700"/>
      <c r="F270" s="700"/>
      <c r="G270" s="700"/>
      <c r="H270" s="701"/>
      <c r="I270" s="701"/>
      <c r="J270" s="701"/>
      <c r="K270" s="701"/>
      <c r="L270" s="701"/>
      <c r="M270" s="701"/>
    </row>
    <row r="271" ht="16.5" customHeight="1">
      <c r="B271" s="699"/>
      <c r="C271" s="699"/>
      <c r="D271" s="699"/>
      <c r="E271" s="700"/>
      <c r="F271" s="700"/>
      <c r="G271" s="700"/>
      <c r="H271" s="701"/>
      <c r="I271" s="701"/>
      <c r="J271" s="701"/>
      <c r="K271" s="701"/>
      <c r="L271" s="701"/>
      <c r="M271" s="701"/>
    </row>
    <row r="272" ht="16.5" customHeight="1">
      <c r="B272" s="699"/>
      <c r="C272" s="699"/>
      <c r="D272" s="699"/>
      <c r="E272" s="700"/>
      <c r="F272" s="700"/>
      <c r="G272" s="700"/>
      <c r="H272" s="701"/>
      <c r="I272" s="701"/>
      <c r="J272" s="701"/>
      <c r="K272" s="701"/>
      <c r="L272" s="701"/>
      <c r="M272" s="701"/>
    </row>
    <row r="273" ht="16.5" customHeight="1">
      <c r="B273" s="699"/>
      <c r="C273" s="699"/>
      <c r="D273" s="699"/>
      <c r="E273" s="700"/>
      <c r="F273" s="700"/>
      <c r="G273" s="700"/>
      <c r="H273" s="701"/>
      <c r="I273" s="701"/>
      <c r="J273" s="701"/>
      <c r="K273" s="701"/>
      <c r="L273" s="701"/>
      <c r="M273" s="701"/>
    </row>
    <row r="274" ht="16.5" customHeight="1">
      <c r="B274" s="699"/>
      <c r="C274" s="699"/>
      <c r="D274" s="699"/>
      <c r="E274" s="700"/>
      <c r="F274" s="700"/>
      <c r="G274" s="700"/>
      <c r="H274" s="701"/>
      <c r="I274" s="701"/>
      <c r="J274" s="701"/>
      <c r="K274" s="701"/>
      <c r="L274" s="701"/>
      <c r="M274" s="701"/>
    </row>
    <row r="275" ht="16.5" customHeight="1">
      <c r="B275" s="699"/>
      <c r="C275" s="699"/>
      <c r="D275" s="699"/>
      <c r="E275" s="700"/>
      <c r="F275" s="700"/>
      <c r="G275" s="700"/>
      <c r="H275" s="701"/>
      <c r="I275" s="701"/>
      <c r="J275" s="701"/>
      <c r="K275" s="701"/>
      <c r="L275" s="701"/>
      <c r="M275" s="701"/>
    </row>
    <row r="276" ht="16.5" customHeight="1">
      <c r="B276" s="699"/>
      <c r="C276" s="699"/>
      <c r="D276" s="699"/>
      <c r="E276" s="700"/>
      <c r="F276" s="700"/>
      <c r="G276" s="700"/>
      <c r="H276" s="701"/>
      <c r="I276" s="701"/>
      <c r="J276" s="701"/>
      <c r="K276" s="701"/>
      <c r="L276" s="701"/>
      <c r="M276" s="701"/>
    </row>
    <row r="277" ht="16.5" customHeight="1">
      <c r="B277" s="699"/>
      <c r="C277" s="699"/>
      <c r="D277" s="699"/>
      <c r="E277" s="700"/>
      <c r="F277" s="700"/>
      <c r="G277" s="700"/>
      <c r="H277" s="701"/>
      <c r="I277" s="701"/>
      <c r="J277" s="701"/>
      <c r="K277" s="701"/>
      <c r="L277" s="701"/>
      <c r="M277" s="701"/>
    </row>
    <row r="278" ht="16.5" customHeight="1">
      <c r="B278" s="699"/>
      <c r="C278" s="699"/>
      <c r="D278" s="699"/>
      <c r="E278" s="700"/>
      <c r="F278" s="700"/>
      <c r="G278" s="700"/>
      <c r="H278" s="701"/>
      <c r="I278" s="701"/>
      <c r="J278" s="701"/>
      <c r="K278" s="701"/>
      <c r="L278" s="701"/>
      <c r="M278" s="701"/>
    </row>
    <row r="279" ht="16.5" customHeight="1">
      <c r="B279" s="699"/>
      <c r="C279" s="699"/>
      <c r="D279" s="699"/>
      <c r="E279" s="700"/>
      <c r="F279" s="700"/>
      <c r="G279" s="700"/>
      <c r="H279" s="701"/>
      <c r="I279" s="701"/>
      <c r="J279" s="701"/>
      <c r="K279" s="701"/>
      <c r="L279" s="701"/>
      <c r="M279" s="701"/>
    </row>
    <row r="280" ht="16.5" customHeight="1">
      <c r="B280" s="699"/>
      <c r="C280" s="699"/>
      <c r="D280" s="699"/>
      <c r="E280" s="700"/>
      <c r="F280" s="700"/>
      <c r="G280" s="700"/>
      <c r="H280" s="701"/>
      <c r="I280" s="701"/>
      <c r="J280" s="701"/>
      <c r="K280" s="701"/>
      <c r="L280" s="701"/>
      <c r="M280" s="701"/>
    </row>
    <row r="281" ht="16.5" customHeight="1">
      <c r="B281" s="699"/>
      <c r="C281" s="699"/>
      <c r="D281" s="699"/>
      <c r="E281" s="700"/>
      <c r="F281" s="700"/>
      <c r="G281" s="700"/>
      <c r="H281" s="701"/>
      <c r="I281" s="701"/>
      <c r="J281" s="701"/>
      <c r="K281" s="701"/>
      <c r="L281" s="701"/>
      <c r="M281" s="701"/>
    </row>
    <row r="282" ht="16.5" customHeight="1">
      <c r="B282" s="699"/>
      <c r="C282" s="699"/>
      <c r="D282" s="699"/>
      <c r="E282" s="700"/>
      <c r="F282" s="700"/>
      <c r="G282" s="700"/>
      <c r="H282" s="701"/>
      <c r="I282" s="701"/>
      <c r="J282" s="701"/>
      <c r="K282" s="701"/>
      <c r="L282" s="701"/>
      <c r="M282" s="701"/>
    </row>
    <row r="283" ht="16.5" customHeight="1">
      <c r="B283" s="699"/>
      <c r="C283" s="699"/>
      <c r="D283" s="699"/>
      <c r="E283" s="700"/>
      <c r="F283" s="700"/>
      <c r="G283" s="700"/>
      <c r="H283" s="701"/>
      <c r="I283" s="701"/>
      <c r="J283" s="701"/>
      <c r="K283" s="701"/>
      <c r="L283" s="701"/>
      <c r="M283" s="701"/>
    </row>
    <row r="284" ht="16.5" customHeight="1">
      <c r="B284" s="699"/>
      <c r="C284" s="699"/>
      <c r="D284" s="699"/>
      <c r="E284" s="700"/>
      <c r="F284" s="700"/>
      <c r="G284" s="700"/>
      <c r="H284" s="701"/>
      <c r="I284" s="701"/>
      <c r="J284" s="701"/>
      <c r="K284" s="701"/>
      <c r="L284" s="701"/>
      <c r="M284" s="701"/>
    </row>
    <row r="285" ht="16.5" customHeight="1">
      <c r="B285" s="699"/>
      <c r="C285" s="699"/>
      <c r="D285" s="699"/>
      <c r="E285" s="700"/>
      <c r="F285" s="700"/>
      <c r="G285" s="700"/>
      <c r="H285" s="701"/>
      <c r="I285" s="701"/>
      <c r="J285" s="701"/>
      <c r="K285" s="701"/>
      <c r="L285" s="701"/>
      <c r="M285" s="701"/>
    </row>
    <row r="286" ht="16.5" customHeight="1">
      <c r="B286" s="699"/>
      <c r="C286" s="699"/>
      <c r="D286" s="699"/>
      <c r="E286" s="700"/>
      <c r="F286" s="700"/>
      <c r="G286" s="700"/>
      <c r="H286" s="701"/>
      <c r="I286" s="701"/>
      <c r="J286" s="701"/>
      <c r="K286" s="701"/>
      <c r="L286" s="701"/>
      <c r="M286" s="701"/>
    </row>
    <row r="287" ht="16.5" customHeight="1">
      <c r="B287" s="699"/>
      <c r="C287" s="699"/>
      <c r="D287" s="699"/>
      <c r="E287" s="700"/>
      <c r="F287" s="700"/>
      <c r="G287" s="700"/>
      <c r="H287" s="701"/>
      <c r="I287" s="701"/>
      <c r="J287" s="701"/>
      <c r="K287" s="701"/>
      <c r="L287" s="701"/>
      <c r="M287" s="701"/>
    </row>
    <row r="288" ht="16.5" customHeight="1">
      <c r="B288" s="699"/>
      <c r="C288" s="699"/>
      <c r="D288" s="699"/>
      <c r="E288" s="700"/>
      <c r="F288" s="700"/>
      <c r="G288" s="700"/>
      <c r="H288" s="701"/>
      <c r="I288" s="701"/>
      <c r="J288" s="701"/>
      <c r="K288" s="701"/>
      <c r="L288" s="701"/>
      <c r="M288" s="701"/>
    </row>
    <row r="289" ht="16.5" customHeight="1">
      <c r="B289" s="699"/>
      <c r="C289" s="699"/>
      <c r="D289" s="699"/>
      <c r="E289" s="700"/>
      <c r="F289" s="700"/>
      <c r="G289" s="700"/>
      <c r="H289" s="701"/>
      <c r="I289" s="701"/>
      <c r="J289" s="701"/>
      <c r="K289" s="701"/>
      <c r="L289" s="701"/>
      <c r="M289" s="701"/>
    </row>
    <row r="290" ht="16.5" customHeight="1">
      <c r="B290" s="699"/>
      <c r="C290" s="699"/>
      <c r="D290" s="699"/>
      <c r="E290" s="700"/>
      <c r="F290" s="700"/>
      <c r="G290" s="700"/>
      <c r="H290" s="701"/>
      <c r="I290" s="701"/>
      <c r="J290" s="701"/>
      <c r="K290" s="701"/>
      <c r="L290" s="701"/>
      <c r="M290" s="701"/>
    </row>
    <row r="291" ht="16.5" customHeight="1">
      <c r="B291" s="699"/>
      <c r="C291" s="699"/>
      <c r="D291" s="699"/>
      <c r="E291" s="700"/>
      <c r="F291" s="700"/>
      <c r="G291" s="700"/>
      <c r="H291" s="701"/>
      <c r="I291" s="701"/>
      <c r="J291" s="701"/>
      <c r="K291" s="701"/>
      <c r="L291" s="701"/>
      <c r="M291" s="701"/>
    </row>
    <row r="292" ht="16.5" customHeight="1">
      <c r="B292" s="699"/>
      <c r="C292" s="699"/>
      <c r="D292" s="699"/>
      <c r="E292" s="700"/>
      <c r="F292" s="700"/>
      <c r="G292" s="700"/>
      <c r="H292" s="701"/>
      <c r="I292" s="701"/>
      <c r="J292" s="701"/>
      <c r="K292" s="701"/>
      <c r="L292" s="701"/>
      <c r="M292" s="701"/>
    </row>
    <row r="293" ht="16.5" customHeight="1">
      <c r="B293" s="699"/>
      <c r="C293" s="699"/>
      <c r="D293" s="699"/>
      <c r="E293" s="700"/>
      <c r="F293" s="700"/>
      <c r="G293" s="700"/>
      <c r="H293" s="701"/>
      <c r="I293" s="701"/>
      <c r="J293" s="701"/>
      <c r="K293" s="701"/>
      <c r="L293" s="701"/>
      <c r="M293" s="701"/>
    </row>
    <row r="294" ht="16.5" customHeight="1">
      <c r="B294" s="699"/>
      <c r="C294" s="699"/>
      <c r="D294" s="699"/>
      <c r="E294" s="700"/>
      <c r="F294" s="700"/>
      <c r="G294" s="700"/>
      <c r="H294" s="701"/>
      <c r="I294" s="701"/>
      <c r="J294" s="701"/>
      <c r="K294" s="701"/>
      <c r="L294" s="701"/>
      <c r="M294" s="701"/>
    </row>
    <row r="295" ht="16.5" customHeight="1">
      <c r="B295" s="699"/>
      <c r="C295" s="699"/>
      <c r="D295" s="699"/>
      <c r="E295" s="700"/>
      <c r="F295" s="700"/>
      <c r="G295" s="700"/>
      <c r="H295" s="701"/>
      <c r="I295" s="701"/>
      <c r="J295" s="701"/>
      <c r="K295" s="701"/>
      <c r="L295" s="701"/>
      <c r="M295" s="701"/>
    </row>
    <row r="296" ht="16.5" customHeight="1">
      <c r="B296" s="699"/>
      <c r="C296" s="699"/>
      <c r="D296" s="699"/>
      <c r="E296" s="700"/>
      <c r="F296" s="700"/>
      <c r="G296" s="700"/>
      <c r="H296" s="701"/>
      <c r="I296" s="701"/>
      <c r="J296" s="701"/>
      <c r="K296" s="701"/>
      <c r="L296" s="701"/>
      <c r="M296" s="701"/>
    </row>
    <row r="297" ht="16.5" customHeight="1">
      <c r="B297" s="699"/>
      <c r="C297" s="699"/>
      <c r="D297" s="699"/>
      <c r="E297" s="700"/>
      <c r="F297" s="700"/>
      <c r="G297" s="700"/>
      <c r="H297" s="701"/>
      <c r="I297" s="701"/>
      <c r="J297" s="701"/>
      <c r="K297" s="701"/>
      <c r="L297" s="701"/>
      <c r="M297" s="701"/>
    </row>
    <row r="298" ht="16.5" customHeight="1">
      <c r="B298" s="699"/>
      <c r="C298" s="699"/>
      <c r="D298" s="699"/>
      <c r="E298" s="700"/>
      <c r="F298" s="700"/>
      <c r="G298" s="700"/>
      <c r="H298" s="701"/>
      <c r="I298" s="701"/>
      <c r="J298" s="701"/>
      <c r="K298" s="701"/>
      <c r="L298" s="701"/>
      <c r="M298" s="701"/>
    </row>
    <row r="299" ht="16.5" customHeight="1">
      <c r="B299" s="699"/>
      <c r="C299" s="699"/>
      <c r="D299" s="699"/>
      <c r="E299" s="700"/>
      <c r="F299" s="700"/>
      <c r="G299" s="700"/>
      <c r="H299" s="701"/>
      <c r="I299" s="701"/>
      <c r="J299" s="701"/>
      <c r="K299" s="701"/>
      <c r="L299" s="701"/>
      <c r="M299" s="701"/>
    </row>
    <row r="300" ht="16.5" customHeight="1">
      <c r="B300" s="699"/>
      <c r="C300" s="699"/>
      <c r="D300" s="699"/>
      <c r="E300" s="700"/>
      <c r="F300" s="700"/>
      <c r="G300" s="700"/>
      <c r="H300" s="701"/>
      <c r="I300" s="701"/>
      <c r="J300" s="701"/>
      <c r="K300" s="701"/>
      <c r="L300" s="701"/>
      <c r="M300" s="701"/>
    </row>
    <row r="301" ht="16.5" customHeight="1">
      <c r="B301" s="699"/>
      <c r="C301" s="699"/>
      <c r="D301" s="699"/>
      <c r="E301" s="700"/>
      <c r="F301" s="700"/>
      <c r="G301" s="700"/>
      <c r="H301" s="701"/>
      <c r="I301" s="701"/>
      <c r="J301" s="701"/>
      <c r="K301" s="701"/>
      <c r="L301" s="701"/>
      <c r="M301" s="701"/>
    </row>
    <row r="302" ht="16.5" customHeight="1">
      <c r="B302" s="699"/>
      <c r="C302" s="699"/>
      <c r="D302" s="699"/>
      <c r="E302" s="700"/>
      <c r="F302" s="700"/>
      <c r="G302" s="700"/>
      <c r="H302" s="701"/>
      <c r="I302" s="701"/>
      <c r="J302" s="701"/>
      <c r="K302" s="701"/>
      <c r="L302" s="701"/>
      <c r="M302" s="701"/>
    </row>
    <row r="303" ht="16.5" customHeight="1">
      <c r="B303" s="699"/>
      <c r="C303" s="699"/>
      <c r="D303" s="699"/>
      <c r="E303" s="700"/>
      <c r="F303" s="700"/>
      <c r="G303" s="700"/>
      <c r="H303" s="701"/>
      <c r="I303" s="701"/>
      <c r="J303" s="701"/>
      <c r="K303" s="701"/>
      <c r="L303" s="701"/>
      <c r="M303" s="701"/>
    </row>
    <row r="304" ht="16.5" customHeight="1">
      <c r="B304" s="699"/>
      <c r="C304" s="699"/>
      <c r="D304" s="699"/>
      <c r="E304" s="700"/>
      <c r="F304" s="700"/>
      <c r="G304" s="700"/>
      <c r="H304" s="701"/>
      <c r="I304" s="701"/>
      <c r="J304" s="701"/>
      <c r="K304" s="701"/>
      <c r="L304" s="701"/>
      <c r="M304" s="701"/>
    </row>
    <row r="305" ht="16.5" customHeight="1">
      <c r="B305" s="699"/>
      <c r="C305" s="699"/>
      <c r="D305" s="699"/>
      <c r="E305" s="700"/>
      <c r="F305" s="700"/>
      <c r="G305" s="700"/>
      <c r="H305" s="701"/>
      <c r="I305" s="701"/>
      <c r="J305" s="701"/>
      <c r="K305" s="701"/>
      <c r="L305" s="701"/>
      <c r="M305" s="701"/>
    </row>
    <row r="306" ht="16.5" customHeight="1">
      <c r="B306" s="699"/>
      <c r="C306" s="699"/>
      <c r="D306" s="699"/>
      <c r="E306" s="700"/>
      <c r="F306" s="700"/>
      <c r="G306" s="700"/>
      <c r="H306" s="701"/>
      <c r="I306" s="701"/>
      <c r="J306" s="701"/>
      <c r="K306" s="701"/>
      <c r="L306" s="701"/>
      <c r="M306" s="701"/>
    </row>
    <row r="307" ht="16.5" customHeight="1">
      <c r="B307" s="699"/>
      <c r="C307" s="699"/>
      <c r="D307" s="699"/>
      <c r="E307" s="700"/>
      <c r="F307" s="700"/>
      <c r="G307" s="700"/>
      <c r="H307" s="701"/>
      <c r="I307" s="701"/>
      <c r="J307" s="701"/>
      <c r="K307" s="701"/>
      <c r="L307" s="701"/>
      <c r="M307" s="701"/>
    </row>
    <row r="308" ht="16.5" customHeight="1">
      <c r="B308" s="699"/>
      <c r="C308" s="699"/>
      <c r="D308" s="699"/>
      <c r="E308" s="700"/>
      <c r="F308" s="700"/>
      <c r="G308" s="700"/>
      <c r="H308" s="701"/>
      <c r="I308" s="701"/>
      <c r="J308" s="701"/>
      <c r="K308" s="701"/>
      <c r="L308" s="701"/>
      <c r="M308" s="701"/>
    </row>
    <row r="309" ht="16.5" customHeight="1">
      <c r="B309" s="699"/>
      <c r="C309" s="699"/>
      <c r="D309" s="699"/>
      <c r="E309" s="700"/>
      <c r="F309" s="700"/>
      <c r="G309" s="700"/>
      <c r="H309" s="701"/>
      <c r="I309" s="701"/>
      <c r="J309" s="701"/>
      <c r="K309" s="701"/>
      <c r="L309" s="701"/>
      <c r="M309" s="701"/>
    </row>
    <row r="310" ht="16.5" customHeight="1">
      <c r="B310" s="699"/>
      <c r="C310" s="699"/>
      <c r="D310" s="699"/>
      <c r="E310" s="700"/>
      <c r="F310" s="700"/>
      <c r="G310" s="700"/>
      <c r="H310" s="701"/>
      <c r="I310" s="701"/>
      <c r="J310" s="701"/>
      <c r="K310" s="701"/>
      <c r="L310" s="701"/>
      <c r="M310" s="701"/>
    </row>
    <row r="311" ht="16.5" customHeight="1">
      <c r="B311" s="699"/>
      <c r="C311" s="699"/>
      <c r="D311" s="699"/>
      <c r="E311" s="700"/>
      <c r="F311" s="700"/>
      <c r="G311" s="700"/>
      <c r="H311" s="701"/>
      <c r="I311" s="701"/>
      <c r="J311" s="701"/>
      <c r="K311" s="701"/>
      <c r="L311" s="701"/>
      <c r="M311" s="701"/>
    </row>
    <row r="312" ht="16.5" customHeight="1">
      <c r="B312" s="699"/>
      <c r="C312" s="699"/>
      <c r="D312" s="699"/>
      <c r="E312" s="700"/>
      <c r="F312" s="700"/>
      <c r="G312" s="700"/>
      <c r="H312" s="701"/>
      <c r="I312" s="701"/>
      <c r="J312" s="701"/>
      <c r="K312" s="701"/>
      <c r="L312" s="701"/>
      <c r="M312" s="701"/>
    </row>
    <row r="313" ht="16.5" customHeight="1">
      <c r="B313" s="699"/>
      <c r="C313" s="699"/>
      <c r="D313" s="699"/>
      <c r="E313" s="700"/>
      <c r="F313" s="700"/>
      <c r="G313" s="700"/>
      <c r="H313" s="701"/>
      <c r="I313" s="701"/>
      <c r="J313" s="701"/>
      <c r="K313" s="701"/>
      <c r="L313" s="701"/>
      <c r="M313" s="701"/>
    </row>
    <row r="314" ht="16.5" customHeight="1">
      <c r="B314" s="699"/>
      <c r="C314" s="699"/>
      <c r="D314" s="699"/>
      <c r="E314" s="700"/>
      <c r="F314" s="700"/>
      <c r="G314" s="700"/>
      <c r="H314" s="701"/>
      <c r="I314" s="701"/>
      <c r="J314" s="701"/>
      <c r="K314" s="701"/>
      <c r="L314" s="701"/>
      <c r="M314" s="701"/>
    </row>
    <row r="315" ht="16.5" customHeight="1">
      <c r="B315" s="699"/>
      <c r="C315" s="699"/>
      <c r="D315" s="699"/>
      <c r="E315" s="700"/>
      <c r="F315" s="700"/>
      <c r="G315" s="700"/>
      <c r="H315" s="701"/>
      <c r="I315" s="701"/>
      <c r="J315" s="701"/>
      <c r="K315" s="701"/>
      <c r="L315" s="701"/>
      <c r="M315" s="701"/>
    </row>
    <row r="316" ht="16.5" customHeight="1">
      <c r="B316" s="699"/>
      <c r="C316" s="699"/>
      <c r="D316" s="699"/>
      <c r="E316" s="700"/>
      <c r="F316" s="700"/>
      <c r="G316" s="700"/>
      <c r="H316" s="701"/>
      <c r="I316" s="701"/>
      <c r="J316" s="701"/>
      <c r="K316" s="701"/>
      <c r="L316" s="701"/>
      <c r="M316" s="701"/>
    </row>
    <row r="317" ht="16.5" customHeight="1">
      <c r="B317" s="699"/>
      <c r="C317" s="699"/>
      <c r="D317" s="699"/>
      <c r="E317" s="700"/>
      <c r="F317" s="700"/>
      <c r="G317" s="700"/>
      <c r="H317" s="701"/>
      <c r="I317" s="701"/>
      <c r="J317" s="701"/>
      <c r="K317" s="701"/>
      <c r="L317" s="701"/>
      <c r="M317" s="701"/>
    </row>
    <row r="318" ht="16.5" customHeight="1">
      <c r="B318" s="699"/>
      <c r="C318" s="699"/>
      <c r="D318" s="699"/>
      <c r="E318" s="700"/>
      <c r="F318" s="700"/>
      <c r="G318" s="700"/>
      <c r="H318" s="701"/>
      <c r="I318" s="701"/>
      <c r="J318" s="701"/>
      <c r="K318" s="701"/>
      <c r="L318" s="701"/>
      <c r="M318" s="701"/>
    </row>
    <row r="319" ht="16.5" customHeight="1">
      <c r="B319" s="699"/>
      <c r="C319" s="699"/>
      <c r="D319" s="699"/>
      <c r="E319" s="700"/>
      <c r="F319" s="700"/>
      <c r="G319" s="700"/>
      <c r="H319" s="701"/>
      <c r="I319" s="701"/>
      <c r="J319" s="701"/>
      <c r="K319" s="701"/>
      <c r="L319" s="701"/>
      <c r="M319" s="701"/>
    </row>
    <row r="320" ht="16.5" customHeight="1">
      <c r="B320" s="699"/>
      <c r="C320" s="699"/>
      <c r="D320" s="699"/>
      <c r="E320" s="700"/>
      <c r="F320" s="700"/>
      <c r="G320" s="700"/>
      <c r="H320" s="701"/>
      <c r="I320" s="701"/>
      <c r="J320" s="701"/>
      <c r="K320" s="701"/>
      <c r="L320" s="701"/>
      <c r="M320" s="701"/>
    </row>
    <row r="321" ht="16.5" customHeight="1">
      <c r="B321" s="699"/>
      <c r="C321" s="699"/>
      <c r="D321" s="699"/>
      <c r="E321" s="700"/>
      <c r="F321" s="700"/>
      <c r="G321" s="700"/>
      <c r="H321" s="701"/>
      <c r="I321" s="701"/>
      <c r="J321" s="701"/>
      <c r="K321" s="701"/>
      <c r="L321" s="701"/>
      <c r="M321" s="701"/>
    </row>
    <row r="322" ht="16.5" customHeight="1">
      <c r="B322" s="699"/>
      <c r="C322" s="699"/>
      <c r="D322" s="699"/>
      <c r="E322" s="700"/>
      <c r="F322" s="700"/>
      <c r="G322" s="700"/>
      <c r="H322" s="701"/>
      <c r="I322" s="701"/>
      <c r="J322" s="701"/>
      <c r="K322" s="701"/>
      <c r="L322" s="701"/>
      <c r="M322" s="701"/>
    </row>
    <row r="323" ht="16.5" customHeight="1">
      <c r="B323" s="699"/>
      <c r="C323" s="699"/>
      <c r="D323" s="699"/>
      <c r="E323" s="700"/>
      <c r="F323" s="700"/>
      <c r="G323" s="700"/>
      <c r="H323" s="701"/>
      <c r="I323" s="701"/>
      <c r="J323" s="701"/>
      <c r="K323" s="701"/>
      <c r="L323" s="701"/>
      <c r="M323" s="701"/>
    </row>
    <row r="324" ht="16.5" customHeight="1">
      <c r="B324" s="699"/>
      <c r="C324" s="699"/>
      <c r="D324" s="699"/>
      <c r="E324" s="700"/>
      <c r="F324" s="700"/>
      <c r="G324" s="700"/>
      <c r="H324" s="701"/>
      <c r="I324" s="701"/>
      <c r="J324" s="701"/>
      <c r="K324" s="701"/>
      <c r="L324" s="701"/>
      <c r="M324" s="701"/>
    </row>
    <row r="325" ht="16.5" customHeight="1">
      <c r="B325" s="699"/>
      <c r="C325" s="699"/>
      <c r="D325" s="699"/>
      <c r="E325" s="700"/>
      <c r="F325" s="700"/>
      <c r="G325" s="700"/>
      <c r="H325" s="701"/>
      <c r="I325" s="701"/>
      <c r="J325" s="701"/>
      <c r="K325" s="701"/>
      <c r="L325" s="701"/>
      <c r="M325" s="701"/>
    </row>
    <row r="326" ht="16.5" customHeight="1">
      <c r="B326" s="699"/>
      <c r="C326" s="699"/>
      <c r="D326" s="699"/>
      <c r="E326" s="700"/>
      <c r="F326" s="700"/>
      <c r="G326" s="700"/>
      <c r="H326" s="701"/>
      <c r="I326" s="701"/>
      <c r="J326" s="701"/>
      <c r="K326" s="701"/>
      <c r="L326" s="701"/>
      <c r="M326" s="701"/>
    </row>
    <row r="327" ht="16.5" customHeight="1">
      <c r="B327" s="699"/>
      <c r="C327" s="699"/>
      <c r="D327" s="699"/>
      <c r="E327" s="700"/>
      <c r="F327" s="700"/>
      <c r="G327" s="700"/>
      <c r="H327" s="701"/>
      <c r="I327" s="701"/>
      <c r="J327" s="701"/>
      <c r="K327" s="701"/>
      <c r="L327" s="701"/>
      <c r="M327" s="701"/>
    </row>
    <row r="328" ht="16.5" customHeight="1">
      <c r="B328" s="699"/>
      <c r="C328" s="699"/>
      <c r="D328" s="699"/>
      <c r="E328" s="700"/>
      <c r="F328" s="700"/>
      <c r="G328" s="700"/>
      <c r="H328" s="701"/>
      <c r="I328" s="701"/>
      <c r="J328" s="701"/>
      <c r="K328" s="701"/>
      <c r="L328" s="701"/>
      <c r="M328" s="701"/>
    </row>
    <row r="329" ht="16.5" customHeight="1">
      <c r="B329" s="699"/>
      <c r="C329" s="699"/>
      <c r="D329" s="699"/>
      <c r="E329" s="700"/>
      <c r="F329" s="700"/>
      <c r="G329" s="700"/>
      <c r="H329" s="701"/>
      <c r="I329" s="701"/>
      <c r="J329" s="701"/>
      <c r="K329" s="701"/>
      <c r="L329" s="701"/>
      <c r="M329" s="701"/>
    </row>
    <row r="330" ht="16.5" customHeight="1">
      <c r="B330" s="699"/>
      <c r="C330" s="699"/>
      <c r="D330" s="699"/>
      <c r="E330" s="700"/>
      <c r="F330" s="700"/>
      <c r="G330" s="700"/>
      <c r="H330" s="701"/>
      <c r="I330" s="701"/>
      <c r="J330" s="701"/>
      <c r="K330" s="701"/>
      <c r="L330" s="701"/>
      <c r="M330" s="701"/>
    </row>
    <row r="331" ht="16.5" customHeight="1">
      <c r="B331" s="699"/>
      <c r="C331" s="699"/>
      <c r="D331" s="699"/>
      <c r="E331" s="700"/>
      <c r="F331" s="700"/>
      <c r="G331" s="700"/>
      <c r="H331" s="701"/>
      <c r="I331" s="701"/>
      <c r="J331" s="701"/>
      <c r="K331" s="701"/>
      <c r="L331" s="701"/>
      <c r="M331" s="701"/>
    </row>
    <row r="332" ht="16.5" customHeight="1">
      <c r="B332" s="699"/>
      <c r="C332" s="699"/>
      <c r="D332" s="699"/>
      <c r="E332" s="700"/>
      <c r="F332" s="700"/>
      <c r="G332" s="700"/>
      <c r="H332" s="701"/>
      <c r="I332" s="701"/>
      <c r="J332" s="701"/>
      <c r="K332" s="701"/>
      <c r="L332" s="701"/>
      <c r="M332" s="701"/>
    </row>
    <row r="333" ht="16.5" customHeight="1">
      <c r="B333" s="699"/>
      <c r="C333" s="699"/>
      <c r="D333" s="699"/>
      <c r="E333" s="700"/>
      <c r="F333" s="700"/>
      <c r="G333" s="700"/>
      <c r="H333" s="701"/>
      <c r="I333" s="701"/>
      <c r="J333" s="701"/>
      <c r="K333" s="701"/>
      <c r="L333" s="701"/>
      <c r="M333" s="701"/>
    </row>
    <row r="334" ht="16.5" customHeight="1">
      <c r="B334" s="699"/>
      <c r="C334" s="699"/>
      <c r="D334" s="699"/>
      <c r="E334" s="700"/>
      <c r="F334" s="700"/>
      <c r="G334" s="700"/>
      <c r="H334" s="701"/>
      <c r="I334" s="701"/>
      <c r="J334" s="701"/>
      <c r="K334" s="701"/>
      <c r="L334" s="701"/>
      <c r="M334" s="701"/>
    </row>
    <row r="335" ht="16.5" customHeight="1">
      <c r="B335" s="699"/>
      <c r="C335" s="699"/>
      <c r="D335" s="699"/>
      <c r="E335" s="700"/>
      <c r="F335" s="700"/>
      <c r="G335" s="700"/>
      <c r="H335" s="701"/>
      <c r="I335" s="701"/>
      <c r="J335" s="701"/>
      <c r="K335" s="701"/>
      <c r="L335" s="701"/>
      <c r="M335" s="701"/>
    </row>
    <row r="336" ht="16.5" customHeight="1">
      <c r="B336" s="699"/>
      <c r="C336" s="699"/>
      <c r="D336" s="699"/>
      <c r="E336" s="700"/>
      <c r="F336" s="700"/>
      <c r="G336" s="700"/>
      <c r="H336" s="701"/>
      <c r="I336" s="701"/>
      <c r="J336" s="701"/>
      <c r="K336" s="701"/>
      <c r="L336" s="701"/>
      <c r="M336" s="701"/>
    </row>
    <row r="337" ht="16.5" customHeight="1">
      <c r="B337" s="699"/>
      <c r="C337" s="699"/>
      <c r="D337" s="699"/>
      <c r="E337" s="700"/>
      <c r="F337" s="700"/>
      <c r="G337" s="700"/>
      <c r="H337" s="701"/>
      <c r="I337" s="701"/>
      <c r="J337" s="701"/>
      <c r="K337" s="701"/>
      <c r="L337" s="701"/>
      <c r="M337" s="701"/>
    </row>
    <row r="338" ht="16.5" customHeight="1">
      <c r="B338" s="699"/>
      <c r="C338" s="699"/>
      <c r="D338" s="699"/>
      <c r="E338" s="700"/>
      <c r="F338" s="700"/>
      <c r="G338" s="700"/>
      <c r="H338" s="701"/>
      <c r="I338" s="701"/>
      <c r="J338" s="701"/>
      <c r="K338" s="701"/>
      <c r="L338" s="701"/>
      <c r="M338" s="701"/>
    </row>
    <row r="339" ht="16.5" customHeight="1">
      <c r="B339" s="699"/>
      <c r="C339" s="699"/>
      <c r="D339" s="699"/>
      <c r="E339" s="700"/>
      <c r="F339" s="700"/>
      <c r="G339" s="700"/>
      <c r="H339" s="701"/>
      <c r="I339" s="701"/>
      <c r="J339" s="701"/>
      <c r="K339" s="701"/>
      <c r="L339" s="701"/>
      <c r="M339" s="701"/>
    </row>
    <row r="340" ht="16.5" customHeight="1">
      <c r="B340" s="699"/>
      <c r="C340" s="699"/>
      <c r="D340" s="699"/>
      <c r="E340" s="700"/>
      <c r="F340" s="700"/>
      <c r="G340" s="700"/>
      <c r="H340" s="701"/>
      <c r="I340" s="701"/>
      <c r="J340" s="701"/>
      <c r="K340" s="701"/>
      <c r="L340" s="701"/>
      <c r="M340" s="701"/>
    </row>
    <row r="341" ht="16.5" customHeight="1">
      <c r="B341" s="699"/>
      <c r="C341" s="699"/>
      <c r="D341" s="699"/>
      <c r="E341" s="700"/>
      <c r="F341" s="700"/>
      <c r="G341" s="700"/>
      <c r="H341" s="701"/>
      <c r="I341" s="701"/>
      <c r="J341" s="701"/>
      <c r="K341" s="701"/>
      <c r="L341" s="701"/>
      <c r="M341" s="701"/>
    </row>
    <row r="342" ht="16.5" customHeight="1">
      <c r="B342" s="699"/>
      <c r="C342" s="699"/>
      <c r="D342" s="699"/>
      <c r="E342" s="700"/>
      <c r="F342" s="700"/>
      <c r="G342" s="700"/>
      <c r="H342" s="701"/>
      <c r="I342" s="701"/>
      <c r="J342" s="701"/>
      <c r="K342" s="701"/>
      <c r="L342" s="701"/>
      <c r="M342" s="701"/>
    </row>
    <row r="343" ht="16.5" customHeight="1">
      <c r="B343" s="699"/>
      <c r="C343" s="699"/>
      <c r="D343" s="699"/>
      <c r="E343" s="700"/>
      <c r="F343" s="700"/>
      <c r="G343" s="700"/>
      <c r="H343" s="701"/>
      <c r="I343" s="701"/>
      <c r="J343" s="701"/>
      <c r="K343" s="701"/>
      <c r="L343" s="701"/>
      <c r="M343" s="701"/>
    </row>
    <row r="344" ht="16.5" customHeight="1">
      <c r="B344" s="699"/>
      <c r="C344" s="699"/>
      <c r="D344" s="699"/>
      <c r="E344" s="700"/>
      <c r="F344" s="700"/>
      <c r="G344" s="700"/>
      <c r="H344" s="701"/>
      <c r="I344" s="701"/>
      <c r="J344" s="701"/>
      <c r="K344" s="701"/>
      <c r="L344" s="701"/>
      <c r="M344" s="701"/>
    </row>
    <row r="345" ht="16.5" customHeight="1">
      <c r="B345" s="699"/>
      <c r="C345" s="699"/>
      <c r="D345" s="699"/>
      <c r="E345" s="700"/>
      <c r="F345" s="700"/>
      <c r="G345" s="700"/>
      <c r="H345" s="701"/>
      <c r="I345" s="701"/>
      <c r="J345" s="701"/>
      <c r="K345" s="701"/>
      <c r="L345" s="701"/>
      <c r="M345" s="701"/>
    </row>
    <row r="346" ht="16.5" customHeight="1">
      <c r="B346" s="699"/>
      <c r="C346" s="699"/>
      <c r="D346" s="699"/>
      <c r="E346" s="700"/>
      <c r="F346" s="700"/>
      <c r="G346" s="700"/>
      <c r="H346" s="701"/>
      <c r="I346" s="701"/>
      <c r="J346" s="701"/>
      <c r="K346" s="701"/>
      <c r="L346" s="701"/>
      <c r="M346" s="701"/>
    </row>
    <row r="347" ht="16.5" customHeight="1">
      <c r="B347" s="699"/>
      <c r="C347" s="699"/>
      <c r="D347" s="699"/>
      <c r="E347" s="700"/>
      <c r="F347" s="700"/>
      <c r="G347" s="700"/>
      <c r="H347" s="701"/>
      <c r="I347" s="701"/>
      <c r="J347" s="701"/>
      <c r="K347" s="701"/>
      <c r="L347" s="701"/>
      <c r="M347" s="701"/>
    </row>
    <row r="348" ht="16.5" customHeight="1">
      <c r="B348" s="699"/>
      <c r="C348" s="699"/>
      <c r="D348" s="699"/>
      <c r="E348" s="700"/>
      <c r="F348" s="700"/>
      <c r="G348" s="700"/>
      <c r="H348" s="701"/>
      <c r="I348" s="701"/>
      <c r="J348" s="701"/>
      <c r="K348" s="701"/>
      <c r="L348" s="701"/>
      <c r="M348" s="701"/>
    </row>
    <row r="349" ht="16.5" customHeight="1">
      <c r="B349" s="699"/>
      <c r="C349" s="699"/>
      <c r="D349" s="699"/>
      <c r="E349" s="700"/>
      <c r="F349" s="700"/>
      <c r="G349" s="700"/>
      <c r="H349" s="701"/>
      <c r="I349" s="701"/>
      <c r="J349" s="701"/>
      <c r="K349" s="701"/>
      <c r="L349" s="701"/>
      <c r="M349" s="701"/>
    </row>
    <row r="350" ht="16.5" customHeight="1">
      <c r="B350" s="699"/>
      <c r="C350" s="699"/>
      <c r="D350" s="699"/>
      <c r="E350" s="700"/>
      <c r="F350" s="700"/>
      <c r="G350" s="700"/>
      <c r="H350" s="701"/>
      <c r="I350" s="701"/>
      <c r="J350" s="701"/>
      <c r="K350" s="701"/>
      <c r="L350" s="701"/>
      <c r="M350" s="701"/>
    </row>
    <row r="351" ht="16.5" customHeight="1">
      <c r="B351" s="699"/>
      <c r="C351" s="699"/>
      <c r="D351" s="699"/>
      <c r="E351" s="700"/>
      <c r="F351" s="700"/>
      <c r="G351" s="700"/>
      <c r="H351" s="701"/>
      <c r="I351" s="701"/>
      <c r="J351" s="701"/>
      <c r="K351" s="701"/>
      <c r="L351" s="701"/>
      <c r="M351" s="701"/>
    </row>
    <row r="352" ht="16.5" customHeight="1">
      <c r="B352" s="699"/>
      <c r="C352" s="699"/>
      <c r="D352" s="699"/>
      <c r="E352" s="700"/>
      <c r="F352" s="700"/>
      <c r="G352" s="700"/>
      <c r="H352" s="701"/>
      <c r="I352" s="701"/>
      <c r="J352" s="701"/>
      <c r="K352" s="701"/>
      <c r="L352" s="701"/>
      <c r="M352" s="701"/>
    </row>
    <row r="353" ht="16.5" customHeight="1">
      <c r="B353" s="699"/>
      <c r="C353" s="699"/>
      <c r="D353" s="699"/>
      <c r="E353" s="700"/>
      <c r="F353" s="700"/>
      <c r="G353" s="700"/>
      <c r="H353" s="701"/>
      <c r="I353" s="701"/>
      <c r="J353" s="701"/>
      <c r="K353" s="701"/>
      <c r="L353" s="701"/>
      <c r="M353" s="701"/>
    </row>
    <row r="354" ht="16.5" customHeight="1">
      <c r="B354" s="699"/>
      <c r="C354" s="699"/>
      <c r="D354" s="699"/>
      <c r="E354" s="700"/>
      <c r="F354" s="700"/>
      <c r="G354" s="700"/>
      <c r="H354" s="701"/>
      <c r="I354" s="701"/>
      <c r="J354" s="701"/>
      <c r="K354" s="701"/>
      <c r="L354" s="701"/>
      <c r="M354" s="701"/>
    </row>
    <row r="355" ht="16.5" customHeight="1">
      <c r="B355" s="699"/>
      <c r="C355" s="699"/>
      <c r="D355" s="699"/>
      <c r="E355" s="700"/>
      <c r="F355" s="700"/>
      <c r="G355" s="700"/>
      <c r="H355" s="701"/>
      <c r="I355" s="701"/>
      <c r="J355" s="701"/>
      <c r="K355" s="701"/>
      <c r="L355" s="701"/>
      <c r="M355" s="701"/>
    </row>
    <row r="356" ht="16.5" customHeight="1">
      <c r="B356" s="699"/>
      <c r="C356" s="699"/>
      <c r="D356" s="699"/>
      <c r="E356" s="700"/>
      <c r="F356" s="700"/>
      <c r="G356" s="700"/>
      <c r="H356" s="701"/>
      <c r="I356" s="701"/>
      <c r="J356" s="701"/>
      <c r="K356" s="701"/>
      <c r="L356" s="701"/>
      <c r="M356" s="701"/>
    </row>
    <row r="357" ht="16.5" customHeight="1">
      <c r="B357" s="699"/>
      <c r="C357" s="699"/>
      <c r="D357" s="699"/>
      <c r="E357" s="700"/>
      <c r="F357" s="700"/>
      <c r="G357" s="700"/>
      <c r="H357" s="701"/>
      <c r="I357" s="701"/>
      <c r="J357" s="701"/>
      <c r="K357" s="701"/>
      <c r="L357" s="701"/>
      <c r="M357" s="701"/>
    </row>
    <row r="358" ht="16.5" customHeight="1">
      <c r="B358" s="699"/>
      <c r="C358" s="699"/>
      <c r="D358" s="699"/>
      <c r="E358" s="700"/>
      <c r="F358" s="700"/>
      <c r="G358" s="700"/>
      <c r="H358" s="701"/>
      <c r="I358" s="701"/>
      <c r="J358" s="701"/>
      <c r="K358" s="701"/>
      <c r="L358" s="701"/>
      <c r="M358" s="701"/>
    </row>
    <row r="359" ht="16.5" customHeight="1">
      <c r="B359" s="699"/>
      <c r="C359" s="699"/>
      <c r="D359" s="699"/>
      <c r="E359" s="700"/>
      <c r="F359" s="700"/>
      <c r="G359" s="700"/>
      <c r="H359" s="701"/>
      <c r="I359" s="701"/>
      <c r="J359" s="701"/>
      <c r="K359" s="701"/>
      <c r="L359" s="701"/>
      <c r="M359" s="701"/>
    </row>
    <row r="360" ht="16.5" customHeight="1">
      <c r="B360" s="699"/>
      <c r="C360" s="699"/>
      <c r="D360" s="699"/>
      <c r="E360" s="700"/>
      <c r="F360" s="700"/>
      <c r="G360" s="700"/>
      <c r="H360" s="701"/>
      <c r="I360" s="701"/>
      <c r="J360" s="701"/>
      <c r="K360" s="701"/>
      <c r="L360" s="701"/>
      <c r="M360" s="701"/>
    </row>
    <row r="361" ht="16.5" customHeight="1">
      <c r="B361" s="699"/>
      <c r="C361" s="699"/>
      <c r="D361" s="699"/>
      <c r="E361" s="700"/>
      <c r="F361" s="700"/>
      <c r="G361" s="700"/>
      <c r="H361" s="701"/>
      <c r="I361" s="701"/>
      <c r="J361" s="701"/>
      <c r="K361" s="701"/>
      <c r="L361" s="701"/>
      <c r="M361" s="701"/>
    </row>
    <row r="362" ht="16.5" customHeight="1">
      <c r="B362" s="699"/>
      <c r="C362" s="699"/>
      <c r="D362" s="699"/>
      <c r="E362" s="700"/>
      <c r="F362" s="700"/>
      <c r="G362" s="700"/>
      <c r="H362" s="701"/>
      <c r="I362" s="701"/>
      <c r="J362" s="701"/>
      <c r="K362" s="701"/>
      <c r="L362" s="701"/>
      <c r="M362" s="701"/>
    </row>
    <row r="363" ht="16.5" customHeight="1">
      <c r="B363" s="699"/>
      <c r="C363" s="699"/>
      <c r="D363" s="699"/>
      <c r="E363" s="700"/>
      <c r="F363" s="700"/>
      <c r="G363" s="700"/>
      <c r="H363" s="701"/>
      <c r="I363" s="701"/>
      <c r="J363" s="701"/>
      <c r="K363" s="701"/>
      <c r="L363" s="701"/>
      <c r="M363" s="701"/>
    </row>
    <row r="364" ht="16.5" customHeight="1">
      <c r="B364" s="699"/>
      <c r="C364" s="699"/>
      <c r="D364" s="699"/>
      <c r="E364" s="700"/>
      <c r="F364" s="700"/>
      <c r="G364" s="700"/>
      <c r="H364" s="701"/>
      <c r="I364" s="701"/>
      <c r="J364" s="701"/>
      <c r="K364" s="701"/>
      <c r="L364" s="701"/>
      <c r="M364" s="701"/>
    </row>
    <row r="365" ht="16.5" customHeight="1">
      <c r="B365" s="699"/>
      <c r="C365" s="699"/>
      <c r="D365" s="699"/>
      <c r="E365" s="700"/>
      <c r="F365" s="700"/>
      <c r="G365" s="700"/>
      <c r="H365" s="701"/>
      <c r="I365" s="701"/>
      <c r="J365" s="701"/>
      <c r="K365" s="701"/>
      <c r="L365" s="701"/>
      <c r="M365" s="701"/>
    </row>
    <row r="366" ht="16.5" customHeight="1">
      <c r="B366" s="699"/>
      <c r="C366" s="699"/>
      <c r="D366" s="699"/>
      <c r="E366" s="700"/>
      <c r="F366" s="700"/>
      <c r="G366" s="700"/>
      <c r="H366" s="701"/>
      <c r="I366" s="701"/>
      <c r="J366" s="701"/>
      <c r="K366" s="701"/>
      <c r="L366" s="701"/>
      <c r="M366" s="701"/>
    </row>
    <row r="367" ht="16.5" customHeight="1">
      <c r="B367" s="699"/>
      <c r="C367" s="699"/>
      <c r="D367" s="699"/>
      <c r="E367" s="700"/>
      <c r="F367" s="700"/>
      <c r="G367" s="700"/>
      <c r="H367" s="701"/>
      <c r="I367" s="701"/>
      <c r="J367" s="701"/>
      <c r="K367" s="701"/>
      <c r="L367" s="701"/>
      <c r="M367" s="701"/>
    </row>
    <row r="368" ht="16.5" customHeight="1">
      <c r="B368" s="699"/>
      <c r="C368" s="699"/>
      <c r="D368" s="699"/>
      <c r="E368" s="700"/>
      <c r="F368" s="700"/>
      <c r="G368" s="700"/>
      <c r="H368" s="701"/>
      <c r="I368" s="701"/>
      <c r="J368" s="701"/>
      <c r="K368" s="701"/>
      <c r="L368" s="701"/>
      <c r="M368" s="701"/>
    </row>
    <row r="369" ht="16.5" customHeight="1">
      <c r="B369" s="699"/>
      <c r="C369" s="699"/>
      <c r="D369" s="699"/>
      <c r="E369" s="700"/>
      <c r="F369" s="700"/>
      <c r="G369" s="700"/>
      <c r="H369" s="701"/>
      <c r="I369" s="701"/>
      <c r="J369" s="701"/>
      <c r="K369" s="701"/>
      <c r="L369" s="701"/>
      <c r="M369" s="701"/>
    </row>
    <row r="370" ht="16.5" customHeight="1">
      <c r="B370" s="699"/>
      <c r="C370" s="699"/>
      <c r="D370" s="699"/>
      <c r="E370" s="700"/>
      <c r="F370" s="700"/>
      <c r="G370" s="700"/>
      <c r="H370" s="701"/>
      <c r="I370" s="701"/>
      <c r="J370" s="701"/>
      <c r="K370" s="701"/>
      <c r="L370" s="701"/>
      <c r="M370" s="701"/>
    </row>
    <row r="371" ht="16.5" customHeight="1">
      <c r="B371" s="699"/>
      <c r="C371" s="699"/>
      <c r="D371" s="699"/>
      <c r="E371" s="700"/>
      <c r="F371" s="700"/>
      <c r="G371" s="700"/>
      <c r="H371" s="701"/>
      <c r="I371" s="701"/>
      <c r="J371" s="701"/>
      <c r="K371" s="701"/>
      <c r="L371" s="701"/>
      <c r="M371" s="701"/>
    </row>
    <row r="372" ht="16.5" customHeight="1">
      <c r="B372" s="699"/>
      <c r="C372" s="699"/>
      <c r="D372" s="699"/>
      <c r="E372" s="700"/>
      <c r="F372" s="700"/>
      <c r="G372" s="700"/>
      <c r="H372" s="701"/>
      <c r="I372" s="701"/>
      <c r="J372" s="701"/>
      <c r="K372" s="701"/>
      <c r="L372" s="701"/>
      <c r="M372" s="701"/>
    </row>
    <row r="373" ht="16.5" customHeight="1">
      <c r="B373" s="699"/>
      <c r="C373" s="699"/>
      <c r="D373" s="699"/>
      <c r="E373" s="700"/>
      <c r="F373" s="700"/>
      <c r="G373" s="700"/>
      <c r="H373" s="701"/>
      <c r="I373" s="701"/>
      <c r="J373" s="701"/>
      <c r="K373" s="701"/>
      <c r="L373" s="701"/>
      <c r="M373" s="701"/>
    </row>
    <row r="374" ht="16.5" customHeight="1">
      <c r="B374" s="699"/>
      <c r="C374" s="699"/>
      <c r="D374" s="699"/>
      <c r="E374" s="700"/>
      <c r="F374" s="700"/>
      <c r="G374" s="700"/>
      <c r="H374" s="701"/>
      <c r="I374" s="701"/>
      <c r="J374" s="701"/>
      <c r="K374" s="701"/>
      <c r="L374" s="701"/>
      <c r="M374" s="701"/>
    </row>
    <row r="375" ht="16.5" customHeight="1">
      <c r="B375" s="699"/>
      <c r="C375" s="699"/>
      <c r="D375" s="699"/>
      <c r="E375" s="700"/>
      <c r="F375" s="700"/>
      <c r="G375" s="700"/>
      <c r="H375" s="701"/>
      <c r="I375" s="701"/>
      <c r="J375" s="701"/>
      <c r="K375" s="701"/>
      <c r="L375" s="701"/>
      <c r="M375" s="701"/>
    </row>
    <row r="376" ht="16.5" customHeight="1">
      <c r="B376" s="699"/>
      <c r="C376" s="699"/>
      <c r="D376" s="699"/>
      <c r="E376" s="700"/>
      <c r="F376" s="700"/>
      <c r="G376" s="700"/>
      <c r="H376" s="701"/>
      <c r="I376" s="701"/>
      <c r="J376" s="701"/>
      <c r="K376" s="701"/>
      <c r="L376" s="701"/>
      <c r="M376" s="701"/>
    </row>
    <row r="377" ht="16.5" customHeight="1">
      <c r="B377" s="699"/>
      <c r="C377" s="699"/>
      <c r="D377" s="699"/>
      <c r="E377" s="700"/>
      <c r="F377" s="700"/>
      <c r="G377" s="700"/>
      <c r="H377" s="701"/>
      <c r="I377" s="701"/>
      <c r="J377" s="701"/>
      <c r="K377" s="701"/>
      <c r="L377" s="701"/>
      <c r="M377" s="701"/>
    </row>
    <row r="378" ht="16.5" customHeight="1">
      <c r="B378" s="699"/>
      <c r="C378" s="699"/>
      <c r="D378" s="699"/>
      <c r="E378" s="700"/>
      <c r="F378" s="700"/>
      <c r="G378" s="700"/>
      <c r="H378" s="701"/>
      <c r="I378" s="701"/>
      <c r="J378" s="701"/>
      <c r="K378" s="701"/>
      <c r="L378" s="701"/>
      <c r="M378" s="701"/>
    </row>
    <row r="379" ht="16.5" customHeight="1">
      <c r="B379" s="699"/>
      <c r="C379" s="699"/>
      <c r="D379" s="699"/>
      <c r="E379" s="700"/>
      <c r="F379" s="700"/>
      <c r="G379" s="700"/>
      <c r="H379" s="701"/>
      <c r="I379" s="701"/>
      <c r="J379" s="701"/>
      <c r="K379" s="701"/>
      <c r="L379" s="701"/>
      <c r="M379" s="701"/>
    </row>
    <row r="380" ht="16.5" customHeight="1">
      <c r="B380" s="699"/>
      <c r="C380" s="699"/>
      <c r="D380" s="699"/>
      <c r="E380" s="700"/>
      <c r="F380" s="700"/>
      <c r="G380" s="700"/>
      <c r="H380" s="701"/>
      <c r="I380" s="701"/>
      <c r="J380" s="701"/>
      <c r="K380" s="701"/>
      <c r="L380" s="701"/>
      <c r="M380" s="701"/>
    </row>
    <row r="381" ht="16.5" customHeight="1">
      <c r="B381" s="699"/>
      <c r="C381" s="699"/>
      <c r="D381" s="699"/>
      <c r="E381" s="700"/>
      <c r="F381" s="700"/>
      <c r="G381" s="700"/>
      <c r="H381" s="701"/>
      <c r="I381" s="701"/>
      <c r="J381" s="701"/>
      <c r="K381" s="701"/>
      <c r="L381" s="701"/>
      <c r="M381" s="701"/>
    </row>
    <row r="382" ht="16.5" customHeight="1">
      <c r="B382" s="699"/>
      <c r="C382" s="699"/>
      <c r="D382" s="699"/>
      <c r="E382" s="700"/>
      <c r="F382" s="700"/>
      <c r="G382" s="700"/>
      <c r="H382" s="701"/>
      <c r="I382" s="701"/>
      <c r="J382" s="701"/>
      <c r="K382" s="701"/>
      <c r="L382" s="701"/>
      <c r="M382" s="701"/>
    </row>
    <row r="383" ht="16.5" customHeight="1">
      <c r="B383" s="699"/>
      <c r="C383" s="699"/>
      <c r="D383" s="699"/>
      <c r="E383" s="700"/>
      <c r="F383" s="700"/>
      <c r="G383" s="700"/>
      <c r="H383" s="701"/>
      <c r="I383" s="701"/>
      <c r="J383" s="701"/>
      <c r="K383" s="701"/>
      <c r="L383" s="701"/>
      <c r="M383" s="701"/>
    </row>
    <row r="384" ht="16.5" customHeight="1">
      <c r="B384" s="699"/>
      <c r="C384" s="699"/>
      <c r="D384" s="699"/>
      <c r="E384" s="700"/>
      <c r="F384" s="700"/>
      <c r="G384" s="700"/>
      <c r="H384" s="701"/>
      <c r="I384" s="701"/>
      <c r="J384" s="701"/>
      <c r="K384" s="701"/>
      <c r="L384" s="701"/>
      <c r="M384" s="701"/>
    </row>
    <row r="385" ht="16.5" customHeight="1">
      <c r="B385" s="699"/>
      <c r="C385" s="699"/>
      <c r="D385" s="699"/>
      <c r="E385" s="700"/>
      <c r="F385" s="700"/>
      <c r="G385" s="700"/>
      <c r="H385" s="701"/>
      <c r="I385" s="701"/>
      <c r="J385" s="701"/>
      <c r="K385" s="701"/>
      <c r="L385" s="701"/>
      <c r="M385" s="701"/>
    </row>
    <row r="386" ht="16.5" customHeight="1">
      <c r="B386" s="699"/>
      <c r="C386" s="699"/>
      <c r="D386" s="699"/>
      <c r="E386" s="700"/>
      <c r="F386" s="700"/>
      <c r="G386" s="700"/>
      <c r="H386" s="701"/>
      <c r="I386" s="701"/>
      <c r="J386" s="701"/>
      <c r="K386" s="701"/>
      <c r="L386" s="701"/>
      <c r="M386" s="701"/>
    </row>
    <row r="387" ht="16.5" customHeight="1">
      <c r="B387" s="699"/>
      <c r="C387" s="699"/>
      <c r="D387" s="699"/>
      <c r="E387" s="700"/>
      <c r="F387" s="700"/>
      <c r="G387" s="700"/>
      <c r="H387" s="701"/>
      <c r="I387" s="701"/>
      <c r="J387" s="701"/>
      <c r="K387" s="701"/>
      <c r="L387" s="701"/>
      <c r="M387" s="701"/>
    </row>
    <row r="388" ht="16.5" customHeight="1">
      <c r="B388" s="699"/>
      <c r="C388" s="699"/>
      <c r="D388" s="699"/>
      <c r="E388" s="700"/>
      <c r="F388" s="700"/>
      <c r="G388" s="700"/>
      <c r="H388" s="701"/>
      <c r="I388" s="701"/>
      <c r="J388" s="701"/>
      <c r="K388" s="701"/>
      <c r="L388" s="701"/>
      <c r="M388" s="701"/>
    </row>
    <row r="389" ht="16.5" customHeight="1">
      <c r="B389" s="699"/>
      <c r="C389" s="699"/>
      <c r="D389" s="699"/>
      <c r="E389" s="700"/>
      <c r="F389" s="700"/>
      <c r="G389" s="700"/>
      <c r="H389" s="701"/>
      <c r="I389" s="701"/>
      <c r="J389" s="701"/>
      <c r="K389" s="701"/>
      <c r="L389" s="701"/>
      <c r="M389" s="701"/>
    </row>
    <row r="390" ht="16.5" customHeight="1">
      <c r="B390" s="699"/>
      <c r="C390" s="699"/>
      <c r="D390" s="699"/>
      <c r="E390" s="700"/>
      <c r="F390" s="700"/>
      <c r="G390" s="700"/>
      <c r="H390" s="701"/>
      <c r="I390" s="701"/>
      <c r="J390" s="701"/>
      <c r="K390" s="701"/>
      <c r="L390" s="701"/>
      <c r="M390" s="701"/>
    </row>
    <row r="391" ht="16.5" customHeight="1">
      <c r="B391" s="699"/>
      <c r="C391" s="699"/>
      <c r="D391" s="699"/>
      <c r="E391" s="700"/>
      <c r="F391" s="700"/>
      <c r="G391" s="700"/>
      <c r="H391" s="701"/>
      <c r="I391" s="701"/>
      <c r="J391" s="701"/>
      <c r="K391" s="701"/>
      <c r="L391" s="701"/>
      <c r="M391" s="701"/>
    </row>
    <row r="392" ht="16.5" customHeight="1">
      <c r="B392" s="699"/>
      <c r="C392" s="699"/>
      <c r="D392" s="699"/>
      <c r="E392" s="700"/>
      <c r="F392" s="700"/>
      <c r="G392" s="700"/>
      <c r="H392" s="701"/>
      <c r="I392" s="701"/>
      <c r="J392" s="701"/>
      <c r="K392" s="701"/>
      <c r="L392" s="701"/>
      <c r="M392" s="701"/>
    </row>
    <row r="393" ht="16.5" customHeight="1">
      <c r="B393" s="699"/>
      <c r="C393" s="699"/>
      <c r="D393" s="699"/>
      <c r="E393" s="700"/>
      <c r="F393" s="700"/>
      <c r="G393" s="700"/>
      <c r="H393" s="701"/>
      <c r="I393" s="701"/>
      <c r="J393" s="701"/>
      <c r="K393" s="701"/>
      <c r="L393" s="701"/>
      <c r="M393" s="701"/>
    </row>
    <row r="394" ht="16.5" customHeight="1">
      <c r="B394" s="699"/>
      <c r="C394" s="699"/>
      <c r="D394" s="699"/>
      <c r="E394" s="700"/>
      <c r="F394" s="700"/>
      <c r="G394" s="700"/>
      <c r="H394" s="701"/>
      <c r="I394" s="701"/>
      <c r="J394" s="701"/>
      <c r="K394" s="701"/>
      <c r="L394" s="701"/>
      <c r="M394" s="701"/>
    </row>
    <row r="395" ht="16.5" customHeight="1">
      <c r="B395" s="699"/>
      <c r="C395" s="699"/>
      <c r="D395" s="699"/>
      <c r="E395" s="700"/>
      <c r="F395" s="700"/>
      <c r="G395" s="700"/>
      <c r="H395" s="701"/>
      <c r="I395" s="701"/>
      <c r="J395" s="701"/>
      <c r="K395" s="701"/>
      <c r="L395" s="701"/>
      <c r="M395" s="701"/>
    </row>
    <row r="396" ht="16.5" customHeight="1">
      <c r="B396" s="699"/>
      <c r="C396" s="699"/>
      <c r="D396" s="699"/>
      <c r="E396" s="700"/>
      <c r="F396" s="700"/>
      <c r="G396" s="700"/>
      <c r="H396" s="701"/>
      <c r="I396" s="701"/>
      <c r="J396" s="701"/>
      <c r="K396" s="701"/>
      <c r="L396" s="701"/>
      <c r="M396" s="701"/>
    </row>
    <row r="397" ht="16.5" customHeight="1">
      <c r="B397" s="699"/>
      <c r="C397" s="699"/>
      <c r="D397" s="699"/>
      <c r="E397" s="700"/>
      <c r="F397" s="700"/>
      <c r="G397" s="700"/>
      <c r="H397" s="701"/>
      <c r="I397" s="701"/>
      <c r="J397" s="701"/>
      <c r="K397" s="701"/>
      <c r="L397" s="701"/>
      <c r="M397" s="701"/>
    </row>
    <row r="398" ht="16.5" customHeight="1">
      <c r="B398" s="699"/>
      <c r="C398" s="699"/>
      <c r="D398" s="699"/>
      <c r="E398" s="700"/>
      <c r="F398" s="700"/>
      <c r="G398" s="700"/>
      <c r="H398" s="701"/>
      <c r="I398" s="701"/>
      <c r="J398" s="701"/>
      <c r="K398" s="701"/>
      <c r="L398" s="701"/>
      <c r="M398" s="701"/>
    </row>
    <row r="399" ht="16.5" customHeight="1">
      <c r="B399" s="699"/>
      <c r="C399" s="699"/>
      <c r="D399" s="699"/>
      <c r="E399" s="700"/>
      <c r="F399" s="700"/>
      <c r="G399" s="700"/>
      <c r="H399" s="701"/>
      <c r="I399" s="701"/>
      <c r="J399" s="701"/>
      <c r="K399" s="701"/>
      <c r="L399" s="701"/>
      <c r="M399" s="701"/>
    </row>
    <row r="400" ht="16.5" customHeight="1">
      <c r="B400" s="699"/>
      <c r="C400" s="699"/>
      <c r="D400" s="699"/>
      <c r="E400" s="700"/>
      <c r="F400" s="700"/>
      <c r="G400" s="700"/>
      <c r="H400" s="701"/>
      <c r="I400" s="701"/>
      <c r="J400" s="701"/>
      <c r="K400" s="701"/>
      <c r="L400" s="701"/>
      <c r="M400" s="701"/>
    </row>
    <row r="401" ht="16.5" customHeight="1">
      <c r="B401" s="699"/>
      <c r="C401" s="699"/>
      <c r="D401" s="699"/>
      <c r="E401" s="700"/>
      <c r="F401" s="700"/>
      <c r="G401" s="700"/>
      <c r="H401" s="701"/>
      <c r="I401" s="701"/>
      <c r="J401" s="701"/>
      <c r="K401" s="701"/>
      <c r="L401" s="701"/>
      <c r="M401" s="701"/>
    </row>
    <row r="402" ht="16.5" customHeight="1">
      <c r="B402" s="699"/>
      <c r="C402" s="699"/>
      <c r="D402" s="699"/>
      <c r="E402" s="700"/>
      <c r="F402" s="700"/>
      <c r="G402" s="700"/>
      <c r="H402" s="701"/>
      <c r="I402" s="701"/>
      <c r="J402" s="701"/>
      <c r="K402" s="701"/>
      <c r="L402" s="701"/>
      <c r="M402" s="701"/>
    </row>
    <row r="403" ht="16.5" customHeight="1">
      <c r="B403" s="699"/>
      <c r="C403" s="699"/>
      <c r="D403" s="699"/>
      <c r="E403" s="700"/>
      <c r="F403" s="700"/>
      <c r="G403" s="700"/>
      <c r="H403" s="701"/>
      <c r="I403" s="701"/>
      <c r="J403" s="701"/>
      <c r="K403" s="701"/>
      <c r="L403" s="701"/>
      <c r="M403" s="701"/>
    </row>
    <row r="404" ht="16.5" customHeight="1">
      <c r="B404" s="699"/>
      <c r="C404" s="699"/>
      <c r="D404" s="699"/>
      <c r="E404" s="700"/>
      <c r="F404" s="700"/>
      <c r="G404" s="700"/>
      <c r="H404" s="701"/>
      <c r="I404" s="701"/>
      <c r="J404" s="701"/>
      <c r="K404" s="701"/>
      <c r="L404" s="701"/>
      <c r="M404" s="701"/>
    </row>
    <row r="405" ht="16.5" customHeight="1">
      <c r="B405" s="699"/>
      <c r="C405" s="699"/>
      <c r="D405" s="699"/>
      <c r="E405" s="700"/>
      <c r="F405" s="700"/>
      <c r="G405" s="700"/>
      <c r="H405" s="701"/>
      <c r="I405" s="701"/>
      <c r="J405" s="701"/>
      <c r="K405" s="701"/>
      <c r="L405" s="701"/>
      <c r="M405" s="701"/>
    </row>
    <row r="406" ht="16.5" customHeight="1">
      <c r="B406" s="699"/>
      <c r="C406" s="699"/>
      <c r="D406" s="699"/>
      <c r="E406" s="700"/>
      <c r="F406" s="700"/>
      <c r="G406" s="700"/>
      <c r="H406" s="701"/>
      <c r="I406" s="701"/>
      <c r="J406" s="701"/>
      <c r="K406" s="701"/>
      <c r="L406" s="701"/>
      <c r="M406" s="701"/>
    </row>
    <row r="407" ht="16.5" customHeight="1">
      <c r="B407" s="699"/>
      <c r="C407" s="699"/>
      <c r="D407" s="699"/>
      <c r="E407" s="700"/>
      <c r="F407" s="700"/>
      <c r="G407" s="700"/>
      <c r="H407" s="701"/>
      <c r="I407" s="701"/>
      <c r="J407" s="701"/>
      <c r="K407" s="701"/>
      <c r="L407" s="701"/>
      <c r="M407" s="701"/>
    </row>
    <row r="408" ht="16.5" customHeight="1">
      <c r="B408" s="699"/>
      <c r="C408" s="699"/>
      <c r="D408" s="699"/>
      <c r="E408" s="700"/>
      <c r="F408" s="700"/>
      <c r="G408" s="700"/>
      <c r="H408" s="701"/>
      <c r="I408" s="701"/>
      <c r="J408" s="701"/>
      <c r="K408" s="701"/>
      <c r="L408" s="701"/>
      <c r="M408" s="701"/>
    </row>
    <row r="409" ht="16.5" customHeight="1">
      <c r="B409" s="699"/>
      <c r="C409" s="699"/>
      <c r="D409" s="699"/>
      <c r="E409" s="700"/>
      <c r="F409" s="700"/>
      <c r="G409" s="700"/>
      <c r="H409" s="701"/>
      <c r="I409" s="701"/>
      <c r="J409" s="701"/>
      <c r="K409" s="701"/>
      <c r="L409" s="701"/>
      <c r="M409" s="701"/>
    </row>
    <row r="410" ht="16.5" customHeight="1">
      <c r="B410" s="699"/>
      <c r="C410" s="699"/>
      <c r="D410" s="699"/>
      <c r="E410" s="700"/>
      <c r="F410" s="700"/>
      <c r="G410" s="700"/>
      <c r="H410" s="701"/>
      <c r="I410" s="701"/>
      <c r="J410" s="701"/>
      <c r="K410" s="701"/>
      <c r="L410" s="701"/>
      <c r="M410" s="701"/>
    </row>
    <row r="411" ht="16.5" customHeight="1">
      <c r="B411" s="699"/>
      <c r="C411" s="699"/>
      <c r="D411" s="699"/>
      <c r="E411" s="700"/>
      <c r="F411" s="700"/>
      <c r="G411" s="700"/>
      <c r="H411" s="701"/>
      <c r="I411" s="701"/>
      <c r="J411" s="701"/>
      <c r="K411" s="701"/>
      <c r="L411" s="701"/>
      <c r="M411" s="701"/>
    </row>
    <row r="412" ht="16.5" customHeight="1">
      <c r="B412" s="699"/>
      <c r="C412" s="699"/>
      <c r="D412" s="699"/>
      <c r="E412" s="700"/>
      <c r="F412" s="700"/>
      <c r="G412" s="700"/>
      <c r="H412" s="701"/>
      <c r="I412" s="701"/>
      <c r="J412" s="701"/>
      <c r="K412" s="701"/>
      <c r="L412" s="701"/>
      <c r="M412" s="701"/>
    </row>
    <row r="413" ht="16.5" customHeight="1">
      <c r="B413" s="699"/>
      <c r="C413" s="699"/>
      <c r="D413" s="699"/>
      <c r="E413" s="700"/>
      <c r="F413" s="700"/>
      <c r="G413" s="700"/>
      <c r="H413" s="701"/>
      <c r="I413" s="701"/>
      <c r="J413" s="701"/>
      <c r="K413" s="701"/>
      <c r="L413" s="701"/>
      <c r="M413" s="701"/>
    </row>
    <row r="414" ht="16.5" customHeight="1">
      <c r="B414" s="699"/>
      <c r="C414" s="699"/>
      <c r="D414" s="699"/>
      <c r="E414" s="700"/>
      <c r="F414" s="700"/>
      <c r="G414" s="700"/>
      <c r="H414" s="701"/>
      <c r="I414" s="701"/>
      <c r="J414" s="701"/>
      <c r="K414" s="701"/>
      <c r="L414" s="701"/>
      <c r="M414" s="701"/>
    </row>
    <row r="415" ht="16.5" customHeight="1">
      <c r="B415" s="699"/>
      <c r="C415" s="699"/>
      <c r="D415" s="699"/>
      <c r="E415" s="700"/>
      <c r="F415" s="700"/>
      <c r="G415" s="700"/>
      <c r="H415" s="701"/>
      <c r="I415" s="701"/>
      <c r="J415" s="701"/>
      <c r="K415" s="701"/>
      <c r="L415" s="701"/>
      <c r="M415" s="701"/>
    </row>
    <row r="416" ht="16.5" customHeight="1">
      <c r="B416" s="699"/>
      <c r="C416" s="699"/>
      <c r="D416" s="699"/>
      <c r="E416" s="700"/>
      <c r="F416" s="700"/>
      <c r="G416" s="700"/>
      <c r="H416" s="701"/>
      <c r="I416" s="701"/>
      <c r="J416" s="701"/>
      <c r="K416" s="701"/>
      <c r="L416" s="701"/>
      <c r="M416" s="701"/>
    </row>
    <row r="417" ht="16.5" customHeight="1">
      <c r="B417" s="699"/>
      <c r="C417" s="699"/>
      <c r="D417" s="699"/>
      <c r="E417" s="700"/>
      <c r="F417" s="700"/>
      <c r="G417" s="700"/>
      <c r="H417" s="701"/>
      <c r="I417" s="701"/>
      <c r="J417" s="701"/>
      <c r="K417" s="701"/>
      <c r="L417" s="701"/>
      <c r="M417" s="701"/>
    </row>
    <row r="418" ht="16.5" customHeight="1">
      <c r="B418" s="699"/>
      <c r="C418" s="699"/>
      <c r="D418" s="699"/>
      <c r="E418" s="700"/>
      <c r="F418" s="700"/>
      <c r="G418" s="700"/>
      <c r="H418" s="701"/>
      <c r="I418" s="701"/>
      <c r="J418" s="701"/>
      <c r="K418" s="701"/>
      <c r="L418" s="701"/>
      <c r="M418" s="701"/>
    </row>
    <row r="419" ht="16.5" customHeight="1">
      <c r="B419" s="699"/>
      <c r="C419" s="699"/>
      <c r="D419" s="699"/>
      <c r="E419" s="700"/>
      <c r="F419" s="700"/>
      <c r="G419" s="700"/>
      <c r="H419" s="701"/>
      <c r="I419" s="701"/>
      <c r="J419" s="701"/>
      <c r="K419" s="701"/>
      <c r="L419" s="701"/>
      <c r="M419" s="701"/>
    </row>
    <row r="420" ht="16.5" customHeight="1">
      <c r="B420" s="699"/>
      <c r="C420" s="699"/>
      <c r="D420" s="699"/>
      <c r="E420" s="700"/>
      <c r="F420" s="700"/>
      <c r="G420" s="700"/>
      <c r="H420" s="701"/>
      <c r="I420" s="701"/>
      <c r="J420" s="701"/>
      <c r="K420" s="701"/>
      <c r="L420" s="701"/>
      <c r="M420" s="701"/>
    </row>
    <row r="421" ht="16.5" customHeight="1">
      <c r="B421" s="699"/>
      <c r="C421" s="699"/>
      <c r="D421" s="699"/>
      <c r="E421" s="700"/>
      <c r="F421" s="700"/>
      <c r="G421" s="700"/>
      <c r="H421" s="701"/>
      <c r="I421" s="701"/>
      <c r="J421" s="701"/>
      <c r="K421" s="701"/>
      <c r="L421" s="701"/>
      <c r="M421" s="701"/>
    </row>
    <row r="422" ht="16.5" customHeight="1">
      <c r="B422" s="699"/>
      <c r="C422" s="699"/>
      <c r="D422" s="699"/>
      <c r="E422" s="700"/>
      <c r="F422" s="700"/>
      <c r="G422" s="700"/>
      <c r="H422" s="701"/>
      <c r="I422" s="701"/>
      <c r="J422" s="701"/>
      <c r="K422" s="701"/>
      <c r="L422" s="701"/>
      <c r="M422" s="701"/>
    </row>
    <row r="423" ht="16.5" customHeight="1">
      <c r="B423" s="699"/>
      <c r="C423" s="699"/>
      <c r="D423" s="699"/>
      <c r="E423" s="700"/>
      <c r="F423" s="700"/>
      <c r="G423" s="700"/>
      <c r="H423" s="701"/>
      <c r="I423" s="701"/>
      <c r="J423" s="701"/>
      <c r="K423" s="701"/>
      <c r="L423" s="701"/>
      <c r="M423" s="701"/>
    </row>
    <row r="424" ht="16.5" customHeight="1">
      <c r="B424" s="699"/>
      <c r="C424" s="699"/>
      <c r="D424" s="699"/>
      <c r="E424" s="700"/>
      <c r="F424" s="700"/>
      <c r="G424" s="700"/>
      <c r="H424" s="701"/>
      <c r="I424" s="701"/>
      <c r="J424" s="701"/>
      <c r="K424" s="701"/>
      <c r="L424" s="701"/>
      <c r="M424" s="701"/>
    </row>
    <row r="425" ht="16.5" customHeight="1">
      <c r="B425" s="699"/>
      <c r="C425" s="699"/>
      <c r="D425" s="699"/>
      <c r="E425" s="700"/>
      <c r="F425" s="700"/>
      <c r="G425" s="700"/>
      <c r="H425" s="701"/>
      <c r="I425" s="701"/>
      <c r="J425" s="701"/>
      <c r="K425" s="701"/>
      <c r="L425" s="701"/>
      <c r="M425" s="701"/>
    </row>
    <row r="426" ht="16.5" customHeight="1">
      <c r="B426" s="699"/>
      <c r="C426" s="699"/>
      <c r="D426" s="699"/>
      <c r="E426" s="700"/>
      <c r="F426" s="700"/>
      <c r="G426" s="700"/>
      <c r="H426" s="701"/>
      <c r="I426" s="701"/>
      <c r="J426" s="701"/>
      <c r="K426" s="701"/>
      <c r="L426" s="701"/>
      <c r="M426" s="701"/>
    </row>
    <row r="427" ht="16.5" customHeight="1">
      <c r="B427" s="699"/>
      <c r="C427" s="699"/>
      <c r="D427" s="699"/>
      <c r="E427" s="700"/>
      <c r="F427" s="700"/>
      <c r="G427" s="700"/>
      <c r="H427" s="701"/>
      <c r="I427" s="701"/>
      <c r="J427" s="701"/>
      <c r="K427" s="701"/>
      <c r="L427" s="701"/>
      <c r="M427" s="701"/>
    </row>
    <row r="428" ht="16.5" customHeight="1">
      <c r="B428" s="699"/>
      <c r="C428" s="699"/>
      <c r="D428" s="699"/>
      <c r="E428" s="700"/>
      <c r="F428" s="700"/>
      <c r="G428" s="700"/>
      <c r="H428" s="701"/>
      <c r="I428" s="701"/>
      <c r="J428" s="701"/>
      <c r="K428" s="701"/>
      <c r="L428" s="701"/>
      <c r="M428" s="701"/>
    </row>
    <row r="429" ht="16.5" customHeight="1">
      <c r="B429" s="699"/>
      <c r="C429" s="699"/>
      <c r="D429" s="699"/>
      <c r="E429" s="700"/>
      <c r="F429" s="700"/>
      <c r="G429" s="700"/>
      <c r="H429" s="701"/>
      <c r="I429" s="701"/>
      <c r="J429" s="701"/>
      <c r="K429" s="701"/>
      <c r="L429" s="701"/>
      <c r="M429" s="701"/>
    </row>
    <row r="430" ht="16.5" customHeight="1">
      <c r="B430" s="699"/>
      <c r="C430" s="699"/>
      <c r="D430" s="699"/>
      <c r="E430" s="700"/>
      <c r="F430" s="700"/>
      <c r="G430" s="700"/>
      <c r="H430" s="701"/>
      <c r="I430" s="701"/>
      <c r="J430" s="701"/>
      <c r="K430" s="701"/>
      <c r="L430" s="701"/>
      <c r="M430" s="701"/>
    </row>
    <row r="431" ht="16.5" customHeight="1">
      <c r="B431" s="699"/>
      <c r="C431" s="699"/>
      <c r="D431" s="699"/>
      <c r="E431" s="700"/>
      <c r="F431" s="700"/>
      <c r="G431" s="700"/>
      <c r="H431" s="701"/>
      <c r="I431" s="701"/>
      <c r="J431" s="701"/>
      <c r="K431" s="701"/>
      <c r="L431" s="701"/>
      <c r="M431" s="701"/>
    </row>
    <row r="432" ht="16.5" customHeight="1">
      <c r="B432" s="699"/>
      <c r="C432" s="699"/>
      <c r="D432" s="699"/>
      <c r="E432" s="700"/>
      <c r="F432" s="700"/>
      <c r="G432" s="700"/>
      <c r="H432" s="701"/>
      <c r="I432" s="701"/>
      <c r="J432" s="701"/>
      <c r="K432" s="701"/>
      <c r="L432" s="701"/>
      <c r="M432" s="701"/>
    </row>
    <row r="433" ht="16.5" customHeight="1">
      <c r="B433" s="699"/>
      <c r="C433" s="699"/>
      <c r="D433" s="699"/>
      <c r="E433" s="700"/>
      <c r="F433" s="700"/>
      <c r="G433" s="700"/>
      <c r="H433" s="701"/>
      <c r="I433" s="701"/>
      <c r="J433" s="701"/>
      <c r="K433" s="701"/>
      <c r="L433" s="701"/>
      <c r="M433" s="701"/>
    </row>
    <row r="434" ht="16.5" customHeight="1">
      <c r="B434" s="699"/>
      <c r="C434" s="699"/>
      <c r="D434" s="699"/>
      <c r="E434" s="700"/>
      <c r="F434" s="700"/>
      <c r="G434" s="700"/>
      <c r="H434" s="701"/>
      <c r="I434" s="701"/>
      <c r="J434" s="701"/>
      <c r="K434" s="701"/>
      <c r="L434" s="701"/>
      <c r="M434" s="701"/>
    </row>
    <row r="435" ht="16.5" customHeight="1">
      <c r="B435" s="699"/>
      <c r="C435" s="699"/>
      <c r="D435" s="699"/>
      <c r="E435" s="700"/>
      <c r="F435" s="700"/>
      <c r="G435" s="700"/>
      <c r="H435" s="701"/>
      <c r="I435" s="701"/>
      <c r="J435" s="701"/>
      <c r="K435" s="701"/>
      <c r="L435" s="701"/>
      <c r="M435" s="701"/>
    </row>
    <row r="436" ht="16.5" customHeight="1">
      <c r="B436" s="699"/>
      <c r="C436" s="699"/>
      <c r="D436" s="699"/>
      <c r="E436" s="700"/>
      <c r="F436" s="700"/>
      <c r="G436" s="700"/>
      <c r="H436" s="701"/>
      <c r="I436" s="701"/>
      <c r="J436" s="701"/>
      <c r="K436" s="701"/>
      <c r="L436" s="701"/>
      <c r="M436" s="701"/>
    </row>
    <row r="437" ht="16.5" customHeight="1">
      <c r="B437" s="699"/>
      <c r="C437" s="699"/>
      <c r="D437" s="699"/>
      <c r="E437" s="700"/>
      <c r="F437" s="700"/>
      <c r="G437" s="700"/>
      <c r="H437" s="701"/>
      <c r="I437" s="701"/>
      <c r="J437" s="701"/>
      <c r="K437" s="701"/>
      <c r="L437" s="701"/>
      <c r="M437" s="701"/>
    </row>
    <row r="438" ht="16.5" customHeight="1">
      <c r="B438" s="699"/>
      <c r="C438" s="699"/>
      <c r="D438" s="699"/>
      <c r="E438" s="700"/>
      <c r="F438" s="700"/>
      <c r="G438" s="700"/>
      <c r="H438" s="701"/>
      <c r="I438" s="701"/>
      <c r="J438" s="701"/>
      <c r="K438" s="701"/>
      <c r="L438" s="701"/>
      <c r="M438" s="701"/>
    </row>
    <row r="439" ht="16.5" customHeight="1">
      <c r="B439" s="699"/>
      <c r="C439" s="699"/>
      <c r="D439" s="699"/>
      <c r="E439" s="700"/>
      <c r="F439" s="700"/>
      <c r="G439" s="700"/>
      <c r="H439" s="701"/>
      <c r="I439" s="701"/>
      <c r="J439" s="701"/>
      <c r="K439" s="701"/>
      <c r="L439" s="701"/>
      <c r="M439" s="701"/>
    </row>
    <row r="440" ht="16.5" customHeight="1">
      <c r="B440" s="699"/>
      <c r="C440" s="699"/>
      <c r="D440" s="699"/>
      <c r="E440" s="700"/>
      <c r="F440" s="700"/>
      <c r="G440" s="700"/>
      <c r="H440" s="701"/>
      <c r="I440" s="701"/>
      <c r="J440" s="701"/>
      <c r="K440" s="701"/>
      <c r="L440" s="701"/>
      <c r="M440" s="701"/>
    </row>
    <row r="441" ht="16.5" customHeight="1">
      <c r="B441" s="699"/>
      <c r="C441" s="699"/>
      <c r="D441" s="699"/>
      <c r="E441" s="700"/>
      <c r="F441" s="700"/>
      <c r="G441" s="700"/>
      <c r="H441" s="701"/>
      <c r="I441" s="701"/>
      <c r="J441" s="701"/>
      <c r="K441" s="701"/>
      <c r="L441" s="701"/>
      <c r="M441" s="701"/>
    </row>
    <row r="442" ht="16.5" customHeight="1">
      <c r="B442" s="699"/>
      <c r="C442" s="699"/>
      <c r="D442" s="699"/>
      <c r="E442" s="700"/>
      <c r="F442" s="700"/>
      <c r="G442" s="700"/>
      <c r="H442" s="701"/>
      <c r="I442" s="701"/>
      <c r="J442" s="701"/>
      <c r="K442" s="701"/>
      <c r="L442" s="701"/>
      <c r="M442" s="701"/>
    </row>
    <row r="443" ht="16.5" customHeight="1">
      <c r="B443" s="699"/>
      <c r="C443" s="699"/>
      <c r="D443" s="699"/>
      <c r="E443" s="700"/>
      <c r="F443" s="700"/>
      <c r="G443" s="700"/>
      <c r="H443" s="701"/>
      <c r="I443" s="701"/>
      <c r="J443" s="701"/>
      <c r="K443" s="701"/>
      <c r="L443" s="701"/>
      <c r="M443" s="701"/>
    </row>
    <row r="444" ht="16.5" customHeight="1">
      <c r="B444" s="699"/>
      <c r="C444" s="699"/>
      <c r="D444" s="699"/>
      <c r="E444" s="700"/>
      <c r="F444" s="700"/>
      <c r="G444" s="700"/>
      <c r="H444" s="701"/>
      <c r="I444" s="701"/>
      <c r="J444" s="701"/>
      <c r="K444" s="701"/>
      <c r="L444" s="701"/>
      <c r="M444" s="701"/>
    </row>
    <row r="445" ht="16.5" customHeight="1">
      <c r="B445" s="699"/>
      <c r="C445" s="699"/>
      <c r="D445" s="699"/>
      <c r="E445" s="700"/>
      <c r="F445" s="700"/>
      <c r="G445" s="700"/>
      <c r="H445" s="701"/>
      <c r="I445" s="701"/>
      <c r="J445" s="701"/>
      <c r="K445" s="701"/>
      <c r="L445" s="701"/>
      <c r="M445" s="701"/>
    </row>
    <row r="446" ht="16.5" customHeight="1">
      <c r="B446" s="699"/>
      <c r="C446" s="699"/>
      <c r="D446" s="699"/>
      <c r="E446" s="700"/>
      <c r="F446" s="700"/>
      <c r="G446" s="700"/>
      <c r="H446" s="701"/>
      <c r="I446" s="701"/>
      <c r="J446" s="701"/>
      <c r="K446" s="701"/>
      <c r="L446" s="701"/>
      <c r="M446" s="701"/>
    </row>
    <row r="447" ht="16.5" customHeight="1">
      <c r="B447" s="699"/>
      <c r="C447" s="699"/>
      <c r="D447" s="699"/>
      <c r="E447" s="700"/>
      <c r="F447" s="700"/>
      <c r="G447" s="700"/>
      <c r="H447" s="701"/>
      <c r="I447" s="701"/>
      <c r="J447" s="701"/>
      <c r="K447" s="701"/>
      <c r="L447" s="701"/>
      <c r="M447" s="701"/>
    </row>
    <row r="448" ht="16.5" customHeight="1">
      <c r="B448" s="699"/>
      <c r="C448" s="699"/>
      <c r="D448" s="699"/>
      <c r="E448" s="700"/>
      <c r="F448" s="700"/>
      <c r="G448" s="700"/>
      <c r="H448" s="701"/>
      <c r="I448" s="701"/>
      <c r="J448" s="701"/>
      <c r="K448" s="701"/>
      <c r="L448" s="701"/>
      <c r="M448" s="701"/>
    </row>
    <row r="449" ht="16.5" customHeight="1">
      <c r="B449" s="699"/>
      <c r="C449" s="699"/>
      <c r="D449" s="699"/>
      <c r="E449" s="700"/>
      <c r="F449" s="700"/>
      <c r="G449" s="700"/>
      <c r="H449" s="701"/>
      <c r="I449" s="701"/>
      <c r="J449" s="701"/>
      <c r="K449" s="701"/>
      <c r="L449" s="701"/>
      <c r="M449" s="701"/>
    </row>
    <row r="450" ht="16.5" customHeight="1">
      <c r="B450" s="699"/>
      <c r="C450" s="699"/>
      <c r="D450" s="699"/>
      <c r="E450" s="700"/>
      <c r="F450" s="700"/>
      <c r="G450" s="700"/>
      <c r="H450" s="701"/>
      <c r="I450" s="701"/>
      <c r="J450" s="701"/>
      <c r="K450" s="701"/>
      <c r="L450" s="701"/>
      <c r="M450" s="701"/>
    </row>
    <row r="451" ht="16.5" customHeight="1">
      <c r="B451" s="699"/>
      <c r="C451" s="699"/>
      <c r="D451" s="699"/>
      <c r="E451" s="700"/>
      <c r="F451" s="700"/>
      <c r="G451" s="700"/>
      <c r="H451" s="701"/>
      <c r="I451" s="701"/>
      <c r="J451" s="701"/>
      <c r="K451" s="701"/>
      <c r="L451" s="701"/>
      <c r="M451" s="701"/>
    </row>
    <row r="452" ht="16.5" customHeight="1">
      <c r="B452" s="699"/>
      <c r="C452" s="699"/>
      <c r="D452" s="699"/>
      <c r="E452" s="700"/>
      <c r="F452" s="700"/>
      <c r="G452" s="700"/>
      <c r="H452" s="701"/>
      <c r="I452" s="701"/>
      <c r="J452" s="701"/>
      <c r="K452" s="701"/>
      <c r="L452" s="701"/>
      <c r="M452" s="701"/>
    </row>
    <row r="453" ht="16.5" customHeight="1">
      <c r="B453" s="699"/>
      <c r="C453" s="699"/>
      <c r="D453" s="699"/>
      <c r="E453" s="700"/>
      <c r="F453" s="700"/>
      <c r="G453" s="700"/>
      <c r="H453" s="701"/>
      <c r="I453" s="701"/>
      <c r="J453" s="701"/>
      <c r="K453" s="701"/>
      <c r="L453" s="701"/>
      <c r="M453" s="701"/>
    </row>
    <row r="454" ht="16.5" customHeight="1">
      <c r="B454" s="699"/>
      <c r="C454" s="699"/>
      <c r="D454" s="699"/>
      <c r="E454" s="700"/>
      <c r="F454" s="700"/>
      <c r="G454" s="700"/>
      <c r="H454" s="701"/>
      <c r="I454" s="701"/>
      <c r="J454" s="701"/>
      <c r="K454" s="701"/>
      <c r="L454" s="701"/>
      <c r="M454" s="701"/>
    </row>
    <row r="455" ht="16.5" customHeight="1">
      <c r="B455" s="699"/>
      <c r="C455" s="699"/>
      <c r="D455" s="699"/>
      <c r="E455" s="700"/>
      <c r="F455" s="700"/>
      <c r="G455" s="700"/>
      <c r="H455" s="701"/>
      <c r="I455" s="701"/>
      <c r="J455" s="701"/>
      <c r="K455" s="701"/>
      <c r="L455" s="701"/>
      <c r="M455" s="701"/>
    </row>
    <row r="456" ht="16.5" customHeight="1">
      <c r="B456" s="699"/>
      <c r="C456" s="699"/>
      <c r="D456" s="699"/>
      <c r="E456" s="700"/>
      <c r="F456" s="700"/>
      <c r="G456" s="700"/>
      <c r="H456" s="701"/>
      <c r="I456" s="701"/>
      <c r="J456" s="701"/>
      <c r="K456" s="701"/>
      <c r="L456" s="701"/>
      <c r="M456" s="701"/>
    </row>
    <row r="457" ht="16.5" customHeight="1">
      <c r="B457" s="699"/>
      <c r="C457" s="699"/>
      <c r="D457" s="699"/>
      <c r="E457" s="700"/>
      <c r="F457" s="700"/>
      <c r="G457" s="700"/>
      <c r="H457" s="701"/>
      <c r="I457" s="701"/>
      <c r="J457" s="701"/>
      <c r="K457" s="701"/>
      <c r="L457" s="701"/>
      <c r="M457" s="701"/>
    </row>
    <row r="458" ht="16.5" customHeight="1">
      <c r="B458" s="699"/>
      <c r="C458" s="699"/>
      <c r="D458" s="699"/>
      <c r="E458" s="700"/>
      <c r="F458" s="700"/>
      <c r="G458" s="700"/>
      <c r="H458" s="701"/>
      <c r="I458" s="701"/>
      <c r="J458" s="701"/>
      <c r="K458" s="701"/>
      <c r="L458" s="701"/>
      <c r="M458" s="701"/>
    </row>
    <row r="459" ht="16.5" customHeight="1">
      <c r="B459" s="699"/>
      <c r="C459" s="699"/>
      <c r="D459" s="699"/>
      <c r="E459" s="700"/>
      <c r="F459" s="700"/>
      <c r="G459" s="700"/>
      <c r="H459" s="701"/>
      <c r="I459" s="701"/>
      <c r="J459" s="701"/>
      <c r="K459" s="701"/>
      <c r="L459" s="701"/>
      <c r="M459" s="701"/>
    </row>
    <row r="460" ht="16.5" customHeight="1">
      <c r="B460" s="699"/>
      <c r="C460" s="699"/>
      <c r="D460" s="699"/>
      <c r="E460" s="700"/>
      <c r="F460" s="700"/>
      <c r="G460" s="700"/>
      <c r="H460" s="701"/>
      <c r="I460" s="701"/>
      <c r="J460" s="701"/>
      <c r="K460" s="701"/>
      <c r="L460" s="701"/>
      <c r="M460" s="701"/>
    </row>
    <row r="461" ht="16.5" customHeight="1">
      <c r="B461" s="699"/>
      <c r="C461" s="699"/>
      <c r="D461" s="699"/>
      <c r="E461" s="700"/>
      <c r="F461" s="700"/>
      <c r="G461" s="700"/>
      <c r="H461" s="701"/>
      <c r="I461" s="701"/>
      <c r="J461" s="701"/>
      <c r="K461" s="701"/>
      <c r="L461" s="701"/>
      <c r="M461" s="701"/>
    </row>
    <row r="462" ht="16.5" customHeight="1">
      <c r="B462" s="699"/>
      <c r="C462" s="699"/>
      <c r="D462" s="699"/>
      <c r="E462" s="700"/>
      <c r="F462" s="700"/>
      <c r="G462" s="700"/>
      <c r="H462" s="701"/>
      <c r="I462" s="701"/>
      <c r="J462" s="701"/>
      <c r="K462" s="701"/>
      <c r="L462" s="701"/>
      <c r="M462" s="701"/>
    </row>
    <row r="463" ht="16.5" customHeight="1">
      <c r="B463" s="699"/>
      <c r="C463" s="699"/>
      <c r="D463" s="699"/>
      <c r="E463" s="700"/>
      <c r="F463" s="700"/>
      <c r="G463" s="700"/>
      <c r="H463" s="701"/>
      <c r="I463" s="701"/>
      <c r="J463" s="701"/>
      <c r="K463" s="701"/>
      <c r="L463" s="701"/>
      <c r="M463" s="701"/>
    </row>
    <row r="464" ht="16.5" customHeight="1">
      <c r="B464" s="699"/>
      <c r="C464" s="699"/>
      <c r="D464" s="699"/>
      <c r="E464" s="700"/>
      <c r="F464" s="700"/>
      <c r="G464" s="700"/>
      <c r="H464" s="701"/>
      <c r="I464" s="701"/>
      <c r="J464" s="701"/>
      <c r="K464" s="701"/>
      <c r="L464" s="701"/>
      <c r="M464" s="701"/>
    </row>
    <row r="465" ht="16.5" customHeight="1">
      <c r="B465" s="699"/>
      <c r="C465" s="699"/>
      <c r="D465" s="699"/>
      <c r="E465" s="700"/>
      <c r="F465" s="700"/>
      <c r="G465" s="700"/>
      <c r="H465" s="701"/>
      <c r="I465" s="701"/>
      <c r="J465" s="701"/>
      <c r="K465" s="701"/>
      <c r="L465" s="701"/>
      <c r="M465" s="701"/>
    </row>
    <row r="466" ht="16.5" customHeight="1">
      <c r="B466" s="699"/>
      <c r="C466" s="699"/>
      <c r="D466" s="699"/>
      <c r="E466" s="700"/>
      <c r="F466" s="700"/>
      <c r="G466" s="700"/>
      <c r="H466" s="701"/>
      <c r="I466" s="701"/>
      <c r="J466" s="701"/>
      <c r="K466" s="701"/>
      <c r="L466" s="701"/>
      <c r="M466" s="701"/>
    </row>
    <row r="467" ht="16.5" customHeight="1">
      <c r="B467" s="699"/>
      <c r="C467" s="699"/>
      <c r="D467" s="699"/>
      <c r="E467" s="700"/>
      <c r="F467" s="700"/>
      <c r="G467" s="700"/>
      <c r="H467" s="701"/>
      <c r="I467" s="701"/>
      <c r="J467" s="701"/>
      <c r="K467" s="701"/>
      <c r="L467" s="701"/>
      <c r="M467" s="701"/>
    </row>
    <row r="468" ht="16.5" customHeight="1">
      <c r="B468" s="699"/>
      <c r="C468" s="699"/>
      <c r="D468" s="699"/>
      <c r="E468" s="700"/>
      <c r="F468" s="700"/>
      <c r="G468" s="700"/>
      <c r="H468" s="701"/>
      <c r="I468" s="701"/>
      <c r="J468" s="701"/>
      <c r="K468" s="701"/>
      <c r="L468" s="701"/>
      <c r="M468" s="701"/>
    </row>
    <row r="469" ht="16.5" customHeight="1">
      <c r="B469" s="699"/>
      <c r="C469" s="699"/>
      <c r="D469" s="699"/>
      <c r="E469" s="700"/>
      <c r="F469" s="700"/>
      <c r="G469" s="700"/>
      <c r="H469" s="701"/>
      <c r="I469" s="701"/>
      <c r="J469" s="701"/>
      <c r="K469" s="701"/>
      <c r="L469" s="701"/>
      <c r="M469" s="701"/>
    </row>
    <row r="470" ht="16.5" customHeight="1">
      <c r="B470" s="699"/>
      <c r="C470" s="699"/>
      <c r="D470" s="699"/>
      <c r="E470" s="700"/>
      <c r="F470" s="700"/>
      <c r="G470" s="700"/>
      <c r="H470" s="701"/>
      <c r="I470" s="701"/>
      <c r="J470" s="701"/>
      <c r="K470" s="701"/>
      <c r="L470" s="701"/>
      <c r="M470" s="701"/>
    </row>
    <row r="471" ht="16.5" customHeight="1">
      <c r="B471" s="699"/>
      <c r="C471" s="699"/>
      <c r="D471" s="699"/>
      <c r="E471" s="700"/>
      <c r="F471" s="700"/>
      <c r="G471" s="700"/>
      <c r="H471" s="701"/>
      <c r="I471" s="701"/>
      <c r="J471" s="701"/>
      <c r="K471" s="701"/>
      <c r="L471" s="701"/>
      <c r="M471" s="701"/>
    </row>
    <row r="472" ht="16.5" customHeight="1">
      <c r="B472" s="699"/>
      <c r="C472" s="699"/>
      <c r="D472" s="699"/>
      <c r="E472" s="700"/>
      <c r="F472" s="700"/>
      <c r="G472" s="700"/>
      <c r="H472" s="701"/>
      <c r="I472" s="701"/>
      <c r="J472" s="701"/>
      <c r="K472" s="701"/>
      <c r="L472" s="701"/>
      <c r="M472" s="701"/>
    </row>
    <row r="473" ht="16.5" customHeight="1">
      <c r="B473" s="699"/>
      <c r="C473" s="699"/>
      <c r="D473" s="699"/>
      <c r="E473" s="700"/>
      <c r="F473" s="700"/>
      <c r="G473" s="700"/>
      <c r="H473" s="701"/>
      <c r="I473" s="701"/>
      <c r="J473" s="701"/>
      <c r="K473" s="701"/>
      <c r="L473" s="701"/>
      <c r="M473" s="701"/>
    </row>
    <row r="474" ht="16.5" customHeight="1">
      <c r="B474" s="699"/>
      <c r="C474" s="699"/>
      <c r="D474" s="699"/>
      <c r="E474" s="700"/>
      <c r="F474" s="700"/>
      <c r="G474" s="700"/>
      <c r="H474" s="701"/>
      <c r="I474" s="701"/>
      <c r="J474" s="701"/>
      <c r="K474" s="701"/>
      <c r="L474" s="701"/>
      <c r="M474" s="701"/>
    </row>
    <row r="475" ht="16.5" customHeight="1">
      <c r="B475" s="699"/>
      <c r="C475" s="699"/>
      <c r="D475" s="699"/>
      <c r="E475" s="700"/>
      <c r="F475" s="700"/>
      <c r="G475" s="700"/>
      <c r="H475" s="701"/>
      <c r="I475" s="701"/>
      <c r="J475" s="701"/>
      <c r="K475" s="701"/>
      <c r="L475" s="701"/>
      <c r="M475" s="701"/>
    </row>
    <row r="476" ht="16.5" customHeight="1">
      <c r="B476" s="699"/>
      <c r="C476" s="699"/>
      <c r="D476" s="699"/>
      <c r="E476" s="700"/>
      <c r="F476" s="700"/>
      <c r="G476" s="700"/>
      <c r="H476" s="701"/>
      <c r="I476" s="701"/>
      <c r="J476" s="701"/>
      <c r="K476" s="701"/>
      <c r="L476" s="701"/>
      <c r="M476" s="701"/>
    </row>
    <row r="477" ht="16.5" customHeight="1">
      <c r="B477" s="699"/>
      <c r="C477" s="699"/>
      <c r="D477" s="699"/>
      <c r="E477" s="700"/>
      <c r="F477" s="700"/>
      <c r="G477" s="700"/>
      <c r="H477" s="701"/>
      <c r="I477" s="701"/>
      <c r="J477" s="701"/>
      <c r="K477" s="701"/>
      <c r="L477" s="701"/>
      <c r="M477" s="701"/>
    </row>
    <row r="478" ht="16.5" customHeight="1">
      <c r="B478" s="699"/>
      <c r="C478" s="699"/>
      <c r="D478" s="699"/>
      <c r="E478" s="700"/>
      <c r="F478" s="700"/>
      <c r="G478" s="700"/>
      <c r="H478" s="701"/>
      <c r="I478" s="701"/>
      <c r="J478" s="701"/>
      <c r="K478" s="701"/>
      <c r="L478" s="701"/>
      <c r="M478" s="701"/>
    </row>
    <row r="479" ht="16.5" customHeight="1">
      <c r="B479" s="699"/>
      <c r="C479" s="699"/>
      <c r="D479" s="699"/>
      <c r="E479" s="700"/>
      <c r="F479" s="700"/>
      <c r="G479" s="700"/>
      <c r="H479" s="701"/>
      <c r="I479" s="701"/>
      <c r="J479" s="701"/>
      <c r="K479" s="701"/>
      <c r="L479" s="701"/>
      <c r="M479" s="701"/>
    </row>
    <row r="480" ht="16.5" customHeight="1">
      <c r="B480" s="699"/>
      <c r="C480" s="699"/>
      <c r="D480" s="699"/>
      <c r="E480" s="700"/>
      <c r="F480" s="700"/>
      <c r="G480" s="700"/>
      <c r="H480" s="701"/>
      <c r="I480" s="701"/>
      <c r="J480" s="701"/>
      <c r="K480" s="701"/>
      <c r="L480" s="701"/>
      <c r="M480" s="701"/>
    </row>
    <row r="481" ht="16.5" customHeight="1">
      <c r="B481" s="699"/>
      <c r="C481" s="699"/>
      <c r="D481" s="699"/>
      <c r="E481" s="700"/>
      <c r="F481" s="700"/>
      <c r="G481" s="700"/>
      <c r="H481" s="701"/>
      <c r="I481" s="701"/>
      <c r="J481" s="701"/>
      <c r="K481" s="701"/>
      <c r="L481" s="701"/>
      <c r="M481" s="701"/>
    </row>
    <row r="482" ht="16.5" customHeight="1">
      <c r="B482" s="699"/>
      <c r="C482" s="699"/>
      <c r="D482" s="699"/>
      <c r="E482" s="700"/>
      <c r="F482" s="700"/>
      <c r="G482" s="700"/>
      <c r="H482" s="701"/>
      <c r="I482" s="701"/>
      <c r="J482" s="701"/>
      <c r="K482" s="701"/>
      <c r="L482" s="701"/>
      <c r="M482" s="701"/>
    </row>
    <row r="483" ht="16.5" customHeight="1">
      <c r="B483" s="699"/>
      <c r="C483" s="699"/>
      <c r="D483" s="699"/>
      <c r="E483" s="700"/>
      <c r="F483" s="700"/>
      <c r="G483" s="700"/>
      <c r="H483" s="701"/>
      <c r="I483" s="701"/>
      <c r="J483" s="701"/>
      <c r="K483" s="701"/>
      <c r="L483" s="701"/>
      <c r="M483" s="701"/>
    </row>
    <row r="484" ht="16.5" customHeight="1">
      <c r="B484" s="699"/>
      <c r="C484" s="699"/>
      <c r="D484" s="699"/>
      <c r="E484" s="700"/>
      <c r="F484" s="700"/>
      <c r="G484" s="700"/>
      <c r="H484" s="701"/>
      <c r="I484" s="701"/>
      <c r="J484" s="701"/>
      <c r="K484" s="701"/>
      <c r="L484" s="701"/>
      <c r="M484" s="701"/>
    </row>
    <row r="485" ht="16.5" customHeight="1">
      <c r="B485" s="699"/>
      <c r="C485" s="699"/>
      <c r="D485" s="699"/>
      <c r="E485" s="700"/>
      <c r="F485" s="700"/>
      <c r="G485" s="700"/>
      <c r="H485" s="701"/>
      <c r="I485" s="701"/>
      <c r="J485" s="701"/>
      <c r="K485" s="701"/>
      <c r="L485" s="701"/>
      <c r="M485" s="701"/>
    </row>
    <row r="486" ht="16.5" customHeight="1">
      <c r="B486" s="699"/>
      <c r="C486" s="699"/>
      <c r="D486" s="699"/>
      <c r="E486" s="700"/>
      <c r="F486" s="700"/>
      <c r="G486" s="700"/>
      <c r="H486" s="701"/>
      <c r="I486" s="701"/>
      <c r="J486" s="701"/>
      <c r="K486" s="701"/>
      <c r="L486" s="701"/>
      <c r="M486" s="701"/>
    </row>
    <row r="487" ht="16.5" customHeight="1">
      <c r="B487" s="699"/>
      <c r="C487" s="699"/>
      <c r="D487" s="699"/>
      <c r="E487" s="700"/>
      <c r="F487" s="700"/>
      <c r="G487" s="700"/>
      <c r="H487" s="701"/>
      <c r="I487" s="701"/>
      <c r="J487" s="701"/>
      <c r="K487" s="701"/>
      <c r="L487" s="701"/>
      <c r="M487" s="701"/>
    </row>
    <row r="488" ht="16.5" customHeight="1">
      <c r="B488" s="699"/>
      <c r="C488" s="699"/>
      <c r="D488" s="699"/>
      <c r="E488" s="700"/>
      <c r="F488" s="700"/>
      <c r="G488" s="700"/>
      <c r="H488" s="701"/>
      <c r="I488" s="701"/>
      <c r="J488" s="701"/>
      <c r="K488" s="701"/>
      <c r="L488" s="701"/>
      <c r="M488" s="701"/>
    </row>
    <row r="489" ht="16.5" customHeight="1">
      <c r="B489" s="699"/>
      <c r="C489" s="699"/>
      <c r="D489" s="699"/>
      <c r="E489" s="700"/>
      <c r="F489" s="700"/>
      <c r="G489" s="700"/>
      <c r="H489" s="701"/>
      <c r="I489" s="701"/>
      <c r="J489" s="701"/>
      <c r="K489" s="701"/>
      <c r="L489" s="701"/>
      <c r="M489" s="701"/>
    </row>
    <row r="490" ht="16.5" customHeight="1">
      <c r="B490" s="699"/>
      <c r="C490" s="699"/>
      <c r="D490" s="699"/>
      <c r="E490" s="700"/>
      <c r="F490" s="700"/>
      <c r="G490" s="700"/>
      <c r="H490" s="701"/>
      <c r="I490" s="701"/>
      <c r="J490" s="701"/>
      <c r="K490" s="701"/>
      <c r="L490" s="701"/>
      <c r="M490" s="701"/>
    </row>
    <row r="491" ht="16.5" customHeight="1">
      <c r="B491" s="699"/>
      <c r="C491" s="699"/>
      <c r="D491" s="699"/>
      <c r="E491" s="700"/>
      <c r="F491" s="700"/>
      <c r="G491" s="700"/>
      <c r="H491" s="701"/>
      <c r="I491" s="701"/>
      <c r="J491" s="701"/>
      <c r="K491" s="701"/>
      <c r="L491" s="701"/>
      <c r="M491" s="701"/>
    </row>
    <row r="492" ht="16.5" customHeight="1">
      <c r="B492" s="699"/>
      <c r="C492" s="699"/>
      <c r="D492" s="699"/>
      <c r="E492" s="700"/>
      <c r="F492" s="700"/>
      <c r="G492" s="700"/>
      <c r="H492" s="701"/>
      <c r="I492" s="701"/>
      <c r="J492" s="701"/>
      <c r="K492" s="701"/>
      <c r="L492" s="701"/>
      <c r="M492" s="701"/>
    </row>
    <row r="493" ht="16.5" customHeight="1">
      <c r="B493" s="699"/>
      <c r="C493" s="699"/>
      <c r="D493" s="699"/>
      <c r="E493" s="700"/>
      <c r="F493" s="700"/>
      <c r="G493" s="700"/>
      <c r="H493" s="701"/>
      <c r="I493" s="701"/>
      <c r="J493" s="701"/>
      <c r="K493" s="701"/>
      <c r="L493" s="701"/>
      <c r="M493" s="701"/>
    </row>
    <row r="494" ht="16.5" customHeight="1">
      <c r="B494" s="699"/>
      <c r="C494" s="699"/>
      <c r="D494" s="699"/>
      <c r="E494" s="700"/>
      <c r="F494" s="700"/>
      <c r="G494" s="700"/>
      <c r="H494" s="701"/>
      <c r="I494" s="701"/>
      <c r="J494" s="701"/>
      <c r="K494" s="701"/>
      <c r="L494" s="701"/>
      <c r="M494" s="701"/>
    </row>
    <row r="495" ht="16.5" customHeight="1">
      <c r="B495" s="699"/>
      <c r="C495" s="699"/>
      <c r="D495" s="699"/>
      <c r="E495" s="700"/>
      <c r="F495" s="700"/>
      <c r="G495" s="700"/>
      <c r="H495" s="701"/>
      <c r="I495" s="701"/>
      <c r="J495" s="701"/>
      <c r="K495" s="701"/>
      <c r="L495" s="701"/>
      <c r="M495" s="701"/>
    </row>
    <row r="496" ht="16.5" customHeight="1">
      <c r="B496" s="699"/>
      <c r="C496" s="699"/>
      <c r="D496" s="699"/>
      <c r="E496" s="700"/>
      <c r="F496" s="700"/>
      <c r="G496" s="700"/>
      <c r="H496" s="701"/>
      <c r="I496" s="701"/>
      <c r="J496" s="701"/>
      <c r="K496" s="701"/>
      <c r="L496" s="701"/>
      <c r="M496" s="701"/>
    </row>
    <row r="497" ht="16.5" customHeight="1">
      <c r="B497" s="699"/>
      <c r="C497" s="699"/>
      <c r="D497" s="699"/>
      <c r="E497" s="700"/>
      <c r="F497" s="700"/>
      <c r="G497" s="700"/>
      <c r="H497" s="701"/>
      <c r="I497" s="701"/>
      <c r="J497" s="701"/>
      <c r="K497" s="701"/>
      <c r="L497" s="701"/>
      <c r="M497" s="701"/>
    </row>
    <row r="498" ht="16.5" customHeight="1">
      <c r="B498" s="699"/>
      <c r="C498" s="699"/>
      <c r="D498" s="699"/>
      <c r="E498" s="700"/>
      <c r="F498" s="700"/>
      <c r="G498" s="700"/>
      <c r="H498" s="701"/>
      <c r="I498" s="701"/>
      <c r="J498" s="701"/>
      <c r="K498" s="701"/>
      <c r="L498" s="701"/>
      <c r="M498" s="701"/>
    </row>
    <row r="499" ht="16.5" customHeight="1">
      <c r="B499" s="699"/>
      <c r="C499" s="699"/>
      <c r="D499" s="699"/>
      <c r="E499" s="700"/>
      <c r="F499" s="700"/>
      <c r="G499" s="700"/>
      <c r="H499" s="701"/>
      <c r="I499" s="701"/>
      <c r="J499" s="701"/>
      <c r="K499" s="701"/>
      <c r="L499" s="701"/>
      <c r="M499" s="701"/>
    </row>
    <row r="500" ht="16.5" customHeight="1">
      <c r="B500" s="699"/>
      <c r="C500" s="699"/>
      <c r="D500" s="699"/>
      <c r="E500" s="700"/>
      <c r="F500" s="700"/>
      <c r="G500" s="700"/>
      <c r="H500" s="701"/>
      <c r="I500" s="701"/>
      <c r="J500" s="701"/>
      <c r="K500" s="701"/>
      <c r="L500" s="701"/>
      <c r="M500" s="701"/>
    </row>
    <row r="501" ht="16.5" customHeight="1">
      <c r="B501" s="699"/>
      <c r="C501" s="699"/>
      <c r="D501" s="699"/>
      <c r="E501" s="700"/>
      <c r="F501" s="700"/>
      <c r="G501" s="700"/>
      <c r="H501" s="701"/>
      <c r="I501" s="701"/>
      <c r="J501" s="701"/>
      <c r="K501" s="701"/>
      <c r="L501" s="701"/>
      <c r="M501" s="701"/>
    </row>
    <row r="502" ht="16.5" customHeight="1">
      <c r="B502" s="699"/>
      <c r="C502" s="699"/>
      <c r="D502" s="699"/>
      <c r="E502" s="700"/>
      <c r="F502" s="700"/>
      <c r="G502" s="700"/>
      <c r="H502" s="701"/>
      <c r="I502" s="701"/>
      <c r="J502" s="701"/>
      <c r="K502" s="701"/>
      <c r="L502" s="701"/>
      <c r="M502" s="701"/>
    </row>
    <row r="503" ht="16.5" customHeight="1">
      <c r="B503" s="699"/>
      <c r="C503" s="699"/>
      <c r="D503" s="699"/>
      <c r="E503" s="700"/>
      <c r="F503" s="700"/>
      <c r="G503" s="700"/>
      <c r="H503" s="701"/>
      <c r="I503" s="701"/>
      <c r="J503" s="701"/>
      <c r="K503" s="701"/>
      <c r="L503" s="701"/>
      <c r="M503" s="701"/>
    </row>
    <row r="504" ht="16.5" customHeight="1">
      <c r="B504" s="699"/>
      <c r="C504" s="699"/>
      <c r="D504" s="699"/>
      <c r="E504" s="700"/>
      <c r="F504" s="700"/>
      <c r="G504" s="700"/>
      <c r="H504" s="701"/>
      <c r="I504" s="701"/>
      <c r="J504" s="701"/>
      <c r="K504" s="701"/>
      <c r="L504" s="701"/>
      <c r="M504" s="701"/>
    </row>
    <row r="505" ht="16.5" customHeight="1">
      <c r="B505" s="699"/>
      <c r="C505" s="699"/>
      <c r="D505" s="699"/>
      <c r="E505" s="700"/>
      <c r="F505" s="700"/>
      <c r="G505" s="700"/>
      <c r="H505" s="701"/>
      <c r="I505" s="701"/>
      <c r="J505" s="701"/>
      <c r="K505" s="701"/>
      <c r="L505" s="701"/>
      <c r="M505" s="701"/>
    </row>
    <row r="506" ht="16.5" customHeight="1">
      <c r="B506" s="699"/>
      <c r="C506" s="699"/>
      <c r="D506" s="699"/>
      <c r="E506" s="700"/>
      <c r="F506" s="700"/>
      <c r="G506" s="700"/>
      <c r="H506" s="701"/>
      <c r="I506" s="701"/>
      <c r="J506" s="701"/>
      <c r="K506" s="701"/>
      <c r="L506" s="701"/>
      <c r="M506" s="701"/>
    </row>
    <row r="507" ht="16.5" customHeight="1">
      <c r="B507" s="699"/>
      <c r="C507" s="699"/>
      <c r="D507" s="699"/>
      <c r="E507" s="700"/>
      <c r="F507" s="700"/>
      <c r="G507" s="700"/>
      <c r="H507" s="701"/>
      <c r="I507" s="701"/>
      <c r="J507" s="701"/>
      <c r="K507" s="701"/>
      <c r="L507" s="701"/>
      <c r="M507" s="701"/>
    </row>
    <row r="508" ht="16.5" customHeight="1">
      <c r="B508" s="699"/>
      <c r="C508" s="699"/>
      <c r="D508" s="699"/>
      <c r="E508" s="700"/>
      <c r="F508" s="700"/>
      <c r="G508" s="700"/>
      <c r="H508" s="701"/>
      <c r="I508" s="701"/>
      <c r="J508" s="701"/>
      <c r="K508" s="701"/>
      <c r="L508" s="701"/>
      <c r="M508" s="701"/>
    </row>
    <row r="509" ht="16.5" customHeight="1">
      <c r="B509" s="699"/>
      <c r="C509" s="699"/>
      <c r="D509" s="699"/>
      <c r="E509" s="700"/>
      <c r="F509" s="700"/>
      <c r="G509" s="700"/>
      <c r="H509" s="701"/>
      <c r="I509" s="701"/>
      <c r="J509" s="701"/>
      <c r="K509" s="701"/>
      <c r="L509" s="701"/>
      <c r="M509" s="701"/>
    </row>
    <row r="510" ht="16.5" customHeight="1">
      <c r="B510" s="699"/>
      <c r="C510" s="699"/>
      <c r="D510" s="699"/>
      <c r="E510" s="700"/>
      <c r="F510" s="700"/>
      <c r="G510" s="700"/>
      <c r="H510" s="701"/>
      <c r="I510" s="701"/>
      <c r="J510" s="701"/>
      <c r="K510" s="701"/>
      <c r="L510" s="701"/>
      <c r="M510" s="701"/>
    </row>
    <row r="511" ht="16.5" customHeight="1">
      <c r="B511" s="699"/>
      <c r="C511" s="699"/>
      <c r="D511" s="699"/>
      <c r="E511" s="700"/>
      <c r="F511" s="700"/>
      <c r="G511" s="700"/>
      <c r="H511" s="701"/>
      <c r="I511" s="701"/>
      <c r="J511" s="701"/>
      <c r="K511" s="701"/>
      <c r="L511" s="701"/>
      <c r="M511" s="701"/>
    </row>
    <row r="512" ht="16.5" customHeight="1">
      <c r="B512" s="699"/>
      <c r="C512" s="699"/>
      <c r="D512" s="699"/>
      <c r="E512" s="700"/>
      <c r="F512" s="700"/>
      <c r="G512" s="700"/>
      <c r="H512" s="701"/>
      <c r="I512" s="701"/>
      <c r="J512" s="701"/>
      <c r="K512" s="701"/>
      <c r="L512" s="701"/>
      <c r="M512" s="701"/>
    </row>
    <row r="513" ht="16.5" customHeight="1">
      <c r="B513" s="699"/>
      <c r="C513" s="699"/>
      <c r="D513" s="699"/>
      <c r="E513" s="700"/>
      <c r="F513" s="700"/>
      <c r="G513" s="700"/>
      <c r="H513" s="701"/>
      <c r="I513" s="701"/>
      <c r="J513" s="701"/>
      <c r="K513" s="701"/>
      <c r="L513" s="701"/>
      <c r="M513" s="701"/>
    </row>
    <row r="514" ht="16.5" customHeight="1">
      <c r="B514" s="699"/>
      <c r="C514" s="699"/>
      <c r="D514" s="699"/>
      <c r="E514" s="700"/>
      <c r="F514" s="700"/>
      <c r="G514" s="700"/>
      <c r="H514" s="701"/>
      <c r="I514" s="701"/>
      <c r="J514" s="701"/>
      <c r="K514" s="701"/>
      <c r="L514" s="701"/>
      <c r="M514" s="701"/>
    </row>
    <row r="515" ht="16.5" customHeight="1">
      <c r="B515" s="699"/>
      <c r="C515" s="699"/>
      <c r="D515" s="699"/>
      <c r="E515" s="700"/>
      <c r="F515" s="700"/>
      <c r="G515" s="700"/>
      <c r="H515" s="701"/>
      <c r="I515" s="701"/>
      <c r="J515" s="701"/>
      <c r="K515" s="701"/>
      <c r="L515" s="701"/>
      <c r="M515" s="701"/>
    </row>
    <row r="516" ht="16.5" customHeight="1">
      <c r="B516" s="699"/>
      <c r="C516" s="699"/>
      <c r="D516" s="699"/>
      <c r="E516" s="700"/>
      <c r="F516" s="700"/>
      <c r="G516" s="700"/>
      <c r="H516" s="701"/>
      <c r="I516" s="701"/>
      <c r="J516" s="701"/>
      <c r="K516" s="701"/>
      <c r="L516" s="701"/>
      <c r="M516" s="701"/>
    </row>
    <row r="517" ht="16.5" customHeight="1">
      <c r="B517" s="699"/>
      <c r="C517" s="699"/>
      <c r="D517" s="699"/>
      <c r="E517" s="700"/>
      <c r="F517" s="700"/>
      <c r="G517" s="700"/>
      <c r="H517" s="701"/>
      <c r="I517" s="701"/>
      <c r="J517" s="701"/>
      <c r="K517" s="701"/>
      <c r="L517" s="701"/>
      <c r="M517" s="701"/>
    </row>
    <row r="518" ht="16.5" customHeight="1">
      <c r="B518" s="699"/>
      <c r="C518" s="699"/>
      <c r="D518" s="699"/>
      <c r="E518" s="700"/>
      <c r="F518" s="700"/>
      <c r="G518" s="700"/>
      <c r="H518" s="701"/>
      <c r="I518" s="701"/>
      <c r="J518" s="701"/>
      <c r="K518" s="701"/>
      <c r="L518" s="701"/>
      <c r="M518" s="701"/>
    </row>
    <row r="519" ht="16.5" customHeight="1">
      <c r="B519" s="699"/>
      <c r="C519" s="699"/>
      <c r="D519" s="699"/>
      <c r="E519" s="700"/>
      <c r="F519" s="700"/>
      <c r="G519" s="700"/>
      <c r="H519" s="701"/>
      <c r="I519" s="701"/>
      <c r="J519" s="701"/>
      <c r="K519" s="701"/>
      <c r="L519" s="701"/>
      <c r="M519" s="701"/>
    </row>
    <row r="520" ht="16.5" customHeight="1">
      <c r="B520" s="699"/>
      <c r="C520" s="699"/>
      <c r="D520" s="699"/>
      <c r="E520" s="700"/>
      <c r="F520" s="700"/>
      <c r="G520" s="700"/>
      <c r="H520" s="701"/>
      <c r="I520" s="701"/>
      <c r="J520" s="701"/>
      <c r="K520" s="701"/>
      <c r="L520" s="701"/>
      <c r="M520" s="701"/>
    </row>
    <row r="521" ht="16.5" customHeight="1">
      <c r="B521" s="699"/>
      <c r="C521" s="699"/>
      <c r="D521" s="699"/>
      <c r="E521" s="700"/>
      <c r="F521" s="700"/>
      <c r="G521" s="700"/>
      <c r="H521" s="701"/>
      <c r="I521" s="701"/>
      <c r="J521" s="701"/>
      <c r="K521" s="701"/>
      <c r="L521" s="701"/>
      <c r="M521" s="701"/>
    </row>
    <row r="522" ht="16.5" customHeight="1">
      <c r="B522" s="699"/>
      <c r="C522" s="699"/>
      <c r="D522" s="699"/>
      <c r="E522" s="700"/>
      <c r="F522" s="700"/>
      <c r="G522" s="700"/>
      <c r="H522" s="701"/>
      <c r="I522" s="701"/>
      <c r="J522" s="701"/>
      <c r="K522" s="701"/>
      <c r="L522" s="701"/>
      <c r="M522" s="701"/>
    </row>
    <row r="523" ht="16.5" customHeight="1">
      <c r="B523" s="699"/>
      <c r="C523" s="699"/>
      <c r="D523" s="699"/>
      <c r="E523" s="700"/>
      <c r="F523" s="700"/>
      <c r="G523" s="700"/>
      <c r="H523" s="701"/>
      <c r="I523" s="701"/>
      <c r="J523" s="701"/>
      <c r="K523" s="701"/>
      <c r="L523" s="701"/>
      <c r="M523" s="701"/>
    </row>
    <row r="524" ht="16.5" customHeight="1">
      <c r="B524" s="699"/>
      <c r="C524" s="699"/>
      <c r="D524" s="699"/>
      <c r="E524" s="700"/>
      <c r="F524" s="700"/>
      <c r="G524" s="700"/>
      <c r="H524" s="701"/>
      <c r="I524" s="701"/>
      <c r="J524" s="701"/>
      <c r="K524" s="701"/>
      <c r="L524" s="701"/>
      <c r="M524" s="701"/>
    </row>
    <row r="525" ht="16.5" customHeight="1">
      <c r="B525" s="699"/>
      <c r="C525" s="699"/>
      <c r="D525" s="699"/>
      <c r="E525" s="700"/>
      <c r="F525" s="700"/>
      <c r="G525" s="700"/>
      <c r="H525" s="701"/>
      <c r="I525" s="701"/>
      <c r="J525" s="701"/>
      <c r="K525" s="701"/>
      <c r="L525" s="701"/>
      <c r="M525" s="701"/>
    </row>
    <row r="526" ht="16.5" customHeight="1">
      <c r="B526" s="699"/>
      <c r="C526" s="699"/>
      <c r="D526" s="699"/>
      <c r="E526" s="700"/>
      <c r="F526" s="700"/>
      <c r="G526" s="700"/>
      <c r="H526" s="701"/>
      <c r="I526" s="701"/>
      <c r="J526" s="701"/>
      <c r="K526" s="701"/>
      <c r="L526" s="701"/>
      <c r="M526" s="701"/>
    </row>
    <row r="527" ht="16.5" customHeight="1">
      <c r="B527" s="699"/>
      <c r="C527" s="699"/>
      <c r="D527" s="699"/>
      <c r="E527" s="700"/>
      <c r="F527" s="700"/>
      <c r="G527" s="700"/>
      <c r="H527" s="701"/>
      <c r="I527" s="701"/>
      <c r="J527" s="701"/>
      <c r="K527" s="701"/>
      <c r="L527" s="701"/>
      <c r="M527" s="701"/>
    </row>
    <row r="528" ht="16.5" customHeight="1">
      <c r="B528" s="699"/>
      <c r="C528" s="699"/>
      <c r="D528" s="699"/>
      <c r="E528" s="700"/>
      <c r="F528" s="700"/>
      <c r="G528" s="700"/>
      <c r="H528" s="701"/>
      <c r="I528" s="701"/>
      <c r="J528" s="701"/>
      <c r="K528" s="701"/>
      <c r="L528" s="701"/>
      <c r="M528" s="701"/>
    </row>
    <row r="529" ht="16.5" customHeight="1">
      <c r="B529" s="699"/>
      <c r="C529" s="699"/>
      <c r="D529" s="699"/>
      <c r="E529" s="700"/>
      <c r="F529" s="700"/>
      <c r="G529" s="700"/>
      <c r="H529" s="701"/>
      <c r="I529" s="701"/>
      <c r="J529" s="701"/>
      <c r="K529" s="701"/>
      <c r="L529" s="701"/>
      <c r="M529" s="701"/>
    </row>
    <row r="530" ht="16.5" customHeight="1">
      <c r="B530" s="699"/>
      <c r="C530" s="699"/>
      <c r="D530" s="699"/>
      <c r="E530" s="700"/>
      <c r="F530" s="700"/>
      <c r="G530" s="700"/>
      <c r="H530" s="701"/>
      <c r="I530" s="701"/>
      <c r="J530" s="701"/>
      <c r="K530" s="701"/>
      <c r="L530" s="701"/>
      <c r="M530" s="701"/>
    </row>
    <row r="531" ht="16.5" customHeight="1">
      <c r="B531" s="699"/>
      <c r="C531" s="699"/>
      <c r="D531" s="699"/>
      <c r="E531" s="700"/>
      <c r="F531" s="700"/>
      <c r="G531" s="700"/>
      <c r="H531" s="701"/>
      <c r="I531" s="701"/>
      <c r="J531" s="701"/>
      <c r="K531" s="701"/>
      <c r="L531" s="701"/>
      <c r="M531" s="701"/>
    </row>
    <row r="532" ht="16.5" customHeight="1">
      <c r="B532" s="699"/>
      <c r="C532" s="699"/>
      <c r="D532" s="699"/>
      <c r="E532" s="700"/>
      <c r="F532" s="700"/>
      <c r="G532" s="700"/>
      <c r="H532" s="701"/>
      <c r="I532" s="701"/>
      <c r="J532" s="701"/>
      <c r="K532" s="701"/>
      <c r="L532" s="701"/>
      <c r="M532" s="701"/>
    </row>
    <row r="533" ht="16.5" customHeight="1">
      <c r="B533" s="699"/>
      <c r="C533" s="699"/>
      <c r="D533" s="699"/>
      <c r="E533" s="700"/>
      <c r="F533" s="700"/>
      <c r="G533" s="700"/>
      <c r="H533" s="701"/>
      <c r="I533" s="701"/>
      <c r="J533" s="701"/>
      <c r="K533" s="701"/>
      <c r="L533" s="701"/>
      <c r="M533" s="701"/>
    </row>
    <row r="534" ht="16.5" customHeight="1">
      <c r="B534" s="699"/>
      <c r="C534" s="699"/>
      <c r="D534" s="699"/>
      <c r="E534" s="700"/>
      <c r="F534" s="700"/>
      <c r="G534" s="700"/>
      <c r="H534" s="701"/>
      <c r="I534" s="701"/>
      <c r="J534" s="701"/>
      <c r="K534" s="701"/>
      <c r="L534" s="701"/>
      <c r="M534" s="701"/>
    </row>
    <row r="535" ht="16.5" customHeight="1">
      <c r="B535" s="699"/>
      <c r="C535" s="699"/>
      <c r="D535" s="699"/>
      <c r="E535" s="700"/>
      <c r="F535" s="700"/>
      <c r="G535" s="700"/>
      <c r="H535" s="701"/>
      <c r="I535" s="701"/>
      <c r="J535" s="701"/>
      <c r="K535" s="701"/>
      <c r="L535" s="701"/>
      <c r="M535" s="701"/>
    </row>
    <row r="536" ht="16.5" customHeight="1">
      <c r="B536" s="699"/>
      <c r="C536" s="699"/>
      <c r="D536" s="699"/>
      <c r="E536" s="700"/>
      <c r="F536" s="700"/>
      <c r="G536" s="700"/>
      <c r="H536" s="701"/>
      <c r="I536" s="701"/>
      <c r="J536" s="701"/>
      <c r="K536" s="701"/>
      <c r="L536" s="701"/>
      <c r="M536" s="701"/>
    </row>
    <row r="537" ht="16.5" customHeight="1">
      <c r="B537" s="699"/>
      <c r="C537" s="699"/>
      <c r="D537" s="699"/>
      <c r="E537" s="700"/>
      <c r="F537" s="700"/>
      <c r="G537" s="700"/>
      <c r="H537" s="701"/>
      <c r="I537" s="701"/>
      <c r="J537" s="701"/>
      <c r="K537" s="701"/>
      <c r="L537" s="701"/>
      <c r="M537" s="701"/>
    </row>
    <row r="538" ht="16.5" customHeight="1">
      <c r="B538" s="699"/>
      <c r="C538" s="699"/>
      <c r="D538" s="699"/>
      <c r="E538" s="700"/>
      <c r="F538" s="700"/>
      <c r="G538" s="700"/>
      <c r="H538" s="701"/>
      <c r="I538" s="701"/>
      <c r="J538" s="701"/>
      <c r="K538" s="701"/>
      <c r="L538" s="701"/>
      <c r="M538" s="701"/>
    </row>
    <row r="539" ht="16.5" customHeight="1">
      <c r="B539" s="699"/>
      <c r="C539" s="699"/>
      <c r="D539" s="699"/>
      <c r="E539" s="700"/>
      <c r="F539" s="700"/>
      <c r="G539" s="700"/>
      <c r="H539" s="701"/>
      <c r="I539" s="701"/>
      <c r="J539" s="701"/>
      <c r="K539" s="701"/>
      <c r="L539" s="701"/>
      <c r="M539" s="701"/>
    </row>
    <row r="540" ht="16.5" customHeight="1">
      <c r="B540" s="699"/>
      <c r="C540" s="699"/>
      <c r="D540" s="699"/>
      <c r="E540" s="700"/>
      <c r="F540" s="700"/>
      <c r="G540" s="700"/>
      <c r="H540" s="701"/>
      <c r="I540" s="701"/>
      <c r="J540" s="701"/>
      <c r="K540" s="701"/>
      <c r="L540" s="701"/>
      <c r="M540" s="701"/>
    </row>
    <row r="541" ht="16.5" customHeight="1">
      <c r="B541" s="699"/>
      <c r="C541" s="699"/>
      <c r="D541" s="699"/>
      <c r="E541" s="700"/>
      <c r="F541" s="700"/>
      <c r="G541" s="700"/>
      <c r="H541" s="701"/>
      <c r="I541" s="701"/>
      <c r="J541" s="701"/>
      <c r="K541" s="701"/>
      <c r="L541" s="701"/>
      <c r="M541" s="701"/>
    </row>
    <row r="542" ht="16.5" customHeight="1">
      <c r="B542" s="699"/>
      <c r="C542" s="699"/>
      <c r="D542" s="699"/>
      <c r="E542" s="700"/>
      <c r="F542" s="700"/>
      <c r="G542" s="700"/>
      <c r="H542" s="701"/>
      <c r="I542" s="701"/>
      <c r="J542" s="701"/>
      <c r="K542" s="701"/>
      <c r="L542" s="701"/>
      <c r="M542" s="701"/>
    </row>
    <row r="543" ht="16.5" customHeight="1">
      <c r="B543" s="699"/>
      <c r="C543" s="699"/>
      <c r="D543" s="699"/>
      <c r="E543" s="700"/>
      <c r="F543" s="700"/>
      <c r="G543" s="700"/>
      <c r="H543" s="701"/>
      <c r="I543" s="701"/>
      <c r="J543" s="701"/>
      <c r="K543" s="701"/>
      <c r="L543" s="701"/>
      <c r="M543" s="701"/>
    </row>
    <row r="544" ht="16.5" customHeight="1">
      <c r="B544" s="699"/>
      <c r="C544" s="699"/>
      <c r="D544" s="699"/>
      <c r="E544" s="700"/>
      <c r="F544" s="700"/>
      <c r="G544" s="700"/>
      <c r="H544" s="701"/>
      <c r="I544" s="701"/>
      <c r="J544" s="701"/>
      <c r="K544" s="701"/>
      <c r="L544" s="701"/>
      <c r="M544" s="701"/>
    </row>
    <row r="545" ht="16.5" customHeight="1">
      <c r="B545" s="699"/>
      <c r="C545" s="699"/>
      <c r="D545" s="699"/>
      <c r="E545" s="700"/>
      <c r="F545" s="700"/>
      <c r="G545" s="700"/>
      <c r="H545" s="701"/>
      <c r="I545" s="701"/>
      <c r="J545" s="701"/>
      <c r="K545" s="701"/>
      <c r="L545" s="701"/>
      <c r="M545" s="701"/>
    </row>
    <row r="546" ht="16.5" customHeight="1">
      <c r="B546" s="699"/>
      <c r="C546" s="699"/>
      <c r="D546" s="699"/>
      <c r="E546" s="700"/>
      <c r="F546" s="700"/>
      <c r="G546" s="700"/>
      <c r="H546" s="701"/>
      <c r="I546" s="701"/>
      <c r="J546" s="701"/>
      <c r="K546" s="701"/>
      <c r="L546" s="701"/>
      <c r="M546" s="701"/>
    </row>
    <row r="547" ht="16.5" customHeight="1">
      <c r="B547" s="699"/>
      <c r="C547" s="699"/>
      <c r="D547" s="699"/>
      <c r="E547" s="700"/>
      <c r="F547" s="700"/>
      <c r="G547" s="700"/>
      <c r="H547" s="701"/>
      <c r="I547" s="701"/>
      <c r="J547" s="701"/>
      <c r="K547" s="701"/>
      <c r="L547" s="701"/>
      <c r="M547" s="701"/>
    </row>
    <row r="548" ht="16.5" customHeight="1">
      <c r="B548" s="699"/>
      <c r="C548" s="699"/>
      <c r="D548" s="699"/>
      <c r="E548" s="700"/>
      <c r="F548" s="700"/>
      <c r="G548" s="700"/>
      <c r="H548" s="701"/>
      <c r="I548" s="701"/>
      <c r="J548" s="701"/>
      <c r="K548" s="701"/>
      <c r="L548" s="701"/>
      <c r="M548" s="701"/>
    </row>
    <row r="549" ht="16.5" customHeight="1">
      <c r="B549" s="699"/>
      <c r="C549" s="699"/>
      <c r="D549" s="699"/>
      <c r="E549" s="700"/>
      <c r="F549" s="700"/>
      <c r="G549" s="700"/>
      <c r="H549" s="701"/>
      <c r="I549" s="701"/>
      <c r="J549" s="701"/>
      <c r="K549" s="701"/>
      <c r="L549" s="701"/>
      <c r="M549" s="701"/>
    </row>
    <row r="550" ht="16.5" customHeight="1">
      <c r="B550" s="699"/>
      <c r="C550" s="699"/>
      <c r="D550" s="699"/>
      <c r="E550" s="700"/>
      <c r="F550" s="700"/>
      <c r="G550" s="700"/>
      <c r="H550" s="701"/>
      <c r="I550" s="701"/>
      <c r="J550" s="701"/>
      <c r="K550" s="701"/>
      <c r="L550" s="701"/>
      <c r="M550" s="701"/>
    </row>
    <row r="551" ht="16.5" customHeight="1">
      <c r="B551" s="699"/>
      <c r="C551" s="699"/>
      <c r="D551" s="699"/>
      <c r="E551" s="700"/>
      <c r="F551" s="700"/>
      <c r="G551" s="700"/>
      <c r="H551" s="701"/>
      <c r="I551" s="701"/>
      <c r="J551" s="701"/>
      <c r="K551" s="701"/>
      <c r="L551" s="701"/>
      <c r="M551" s="701"/>
    </row>
    <row r="552" ht="16.5" customHeight="1">
      <c r="B552" s="699"/>
      <c r="C552" s="699"/>
      <c r="D552" s="699"/>
      <c r="E552" s="700"/>
      <c r="F552" s="700"/>
      <c r="G552" s="700"/>
      <c r="H552" s="701"/>
      <c r="I552" s="701"/>
      <c r="J552" s="701"/>
      <c r="K552" s="701"/>
      <c r="L552" s="701"/>
      <c r="M552" s="701"/>
    </row>
    <row r="553" ht="16.5" customHeight="1">
      <c r="B553" s="699"/>
      <c r="C553" s="699"/>
      <c r="D553" s="699"/>
      <c r="E553" s="700"/>
      <c r="F553" s="700"/>
      <c r="G553" s="700"/>
      <c r="H553" s="701"/>
      <c r="I553" s="701"/>
      <c r="J553" s="701"/>
      <c r="K553" s="701"/>
      <c r="L553" s="701"/>
      <c r="M553" s="701"/>
    </row>
    <row r="554" ht="16.5" customHeight="1">
      <c r="B554" s="699"/>
      <c r="C554" s="699"/>
      <c r="D554" s="699"/>
      <c r="E554" s="700"/>
      <c r="F554" s="700"/>
      <c r="G554" s="700"/>
      <c r="H554" s="701"/>
      <c r="I554" s="701"/>
      <c r="J554" s="701"/>
      <c r="K554" s="701"/>
      <c r="L554" s="701"/>
      <c r="M554" s="701"/>
    </row>
    <row r="555" ht="16.5" customHeight="1">
      <c r="B555" s="699"/>
      <c r="C555" s="699"/>
      <c r="D555" s="699"/>
      <c r="E555" s="700"/>
      <c r="F555" s="700"/>
      <c r="G555" s="700"/>
      <c r="H555" s="701"/>
      <c r="I555" s="701"/>
      <c r="J555" s="701"/>
      <c r="K555" s="701"/>
      <c r="L555" s="701"/>
      <c r="M555" s="701"/>
    </row>
    <row r="556" ht="16.5" customHeight="1">
      <c r="B556" s="699"/>
      <c r="C556" s="699"/>
      <c r="D556" s="699"/>
      <c r="E556" s="700"/>
      <c r="F556" s="700"/>
      <c r="G556" s="700"/>
      <c r="H556" s="701"/>
      <c r="I556" s="701"/>
      <c r="J556" s="701"/>
      <c r="K556" s="701"/>
      <c r="L556" s="701"/>
      <c r="M556" s="701"/>
    </row>
    <row r="557" ht="16.5" customHeight="1">
      <c r="B557" s="699"/>
      <c r="C557" s="699"/>
      <c r="D557" s="699"/>
      <c r="E557" s="700"/>
      <c r="F557" s="700"/>
      <c r="G557" s="700"/>
      <c r="H557" s="701"/>
      <c r="I557" s="701"/>
      <c r="J557" s="701"/>
      <c r="K557" s="701"/>
      <c r="L557" s="701"/>
      <c r="M557" s="701"/>
    </row>
    <row r="558" ht="16.5" customHeight="1">
      <c r="B558" s="699"/>
      <c r="C558" s="699"/>
      <c r="D558" s="699"/>
      <c r="E558" s="700"/>
      <c r="F558" s="700"/>
      <c r="G558" s="700"/>
      <c r="H558" s="701"/>
      <c r="I558" s="701"/>
      <c r="J558" s="701"/>
      <c r="K558" s="701"/>
      <c r="L558" s="701"/>
      <c r="M558" s="701"/>
    </row>
    <row r="559" ht="16.5" customHeight="1">
      <c r="B559" s="699"/>
      <c r="C559" s="699"/>
      <c r="D559" s="699"/>
      <c r="E559" s="700"/>
      <c r="F559" s="700"/>
      <c r="G559" s="700"/>
      <c r="H559" s="701"/>
      <c r="I559" s="701"/>
      <c r="J559" s="701"/>
      <c r="K559" s="701"/>
      <c r="L559" s="701"/>
      <c r="M559" s="701"/>
    </row>
    <row r="560" ht="16.5" customHeight="1">
      <c r="B560" s="699"/>
      <c r="C560" s="699"/>
      <c r="D560" s="699"/>
      <c r="E560" s="700"/>
      <c r="F560" s="700"/>
      <c r="G560" s="700"/>
      <c r="H560" s="701"/>
      <c r="I560" s="701"/>
      <c r="J560" s="701"/>
      <c r="K560" s="701"/>
      <c r="L560" s="701"/>
      <c r="M560" s="701"/>
    </row>
    <row r="561" ht="16.5" customHeight="1">
      <c r="B561" s="699"/>
      <c r="C561" s="699"/>
      <c r="D561" s="699"/>
      <c r="E561" s="700"/>
      <c r="F561" s="700"/>
      <c r="G561" s="700"/>
      <c r="H561" s="701"/>
      <c r="I561" s="701"/>
      <c r="J561" s="701"/>
      <c r="K561" s="701"/>
      <c r="L561" s="701"/>
      <c r="M561" s="701"/>
    </row>
    <row r="562" ht="16.5" customHeight="1">
      <c r="B562" s="699"/>
      <c r="C562" s="699"/>
      <c r="D562" s="699"/>
      <c r="E562" s="700"/>
      <c r="F562" s="700"/>
      <c r="G562" s="700"/>
      <c r="H562" s="701"/>
      <c r="I562" s="701"/>
      <c r="J562" s="701"/>
      <c r="K562" s="701"/>
      <c r="L562" s="701"/>
      <c r="M562" s="701"/>
    </row>
    <row r="563" ht="16.5" customHeight="1">
      <c r="B563" s="699"/>
      <c r="C563" s="699"/>
      <c r="D563" s="699"/>
      <c r="E563" s="700"/>
      <c r="F563" s="700"/>
      <c r="G563" s="700"/>
      <c r="H563" s="701"/>
      <c r="I563" s="701"/>
      <c r="J563" s="701"/>
      <c r="K563" s="701"/>
      <c r="L563" s="701"/>
      <c r="M563" s="701"/>
    </row>
    <row r="564" ht="16.5" customHeight="1">
      <c r="B564" s="699"/>
      <c r="C564" s="699"/>
      <c r="D564" s="699"/>
      <c r="E564" s="700"/>
      <c r="F564" s="700"/>
      <c r="G564" s="700"/>
      <c r="H564" s="701"/>
      <c r="I564" s="701"/>
      <c r="J564" s="701"/>
      <c r="K564" s="701"/>
      <c r="L564" s="701"/>
      <c r="M564" s="701"/>
    </row>
    <row r="565" ht="16.5" customHeight="1">
      <c r="B565" s="699"/>
      <c r="C565" s="699"/>
      <c r="D565" s="699"/>
      <c r="E565" s="700"/>
      <c r="F565" s="700"/>
      <c r="G565" s="700"/>
      <c r="H565" s="701"/>
      <c r="I565" s="701"/>
      <c r="J565" s="701"/>
      <c r="K565" s="701"/>
      <c r="L565" s="701"/>
      <c r="M565" s="701"/>
    </row>
    <row r="566" ht="16.5" customHeight="1">
      <c r="B566" s="699"/>
      <c r="C566" s="699"/>
      <c r="D566" s="699"/>
      <c r="E566" s="700"/>
      <c r="F566" s="700"/>
      <c r="G566" s="700"/>
      <c r="H566" s="701"/>
      <c r="I566" s="701"/>
      <c r="J566" s="701"/>
      <c r="K566" s="701"/>
      <c r="L566" s="701"/>
      <c r="M566" s="701"/>
    </row>
    <row r="567" ht="16.5" customHeight="1">
      <c r="B567" s="699"/>
      <c r="C567" s="699"/>
      <c r="D567" s="699"/>
      <c r="E567" s="700"/>
      <c r="F567" s="700"/>
      <c r="G567" s="700"/>
      <c r="H567" s="701"/>
      <c r="I567" s="701"/>
      <c r="J567" s="701"/>
      <c r="K567" s="701"/>
      <c r="L567" s="701"/>
      <c r="M567" s="701"/>
    </row>
    <row r="568" ht="16.5" customHeight="1">
      <c r="B568" s="699"/>
      <c r="C568" s="699"/>
      <c r="D568" s="699"/>
      <c r="E568" s="700"/>
      <c r="F568" s="700"/>
      <c r="G568" s="700"/>
      <c r="H568" s="701"/>
      <c r="I568" s="701"/>
      <c r="J568" s="701"/>
      <c r="K568" s="701"/>
      <c r="L568" s="701"/>
      <c r="M568" s="701"/>
    </row>
    <row r="569" ht="16.5" customHeight="1">
      <c r="B569" s="699"/>
      <c r="C569" s="699"/>
      <c r="D569" s="699"/>
      <c r="E569" s="700"/>
      <c r="F569" s="700"/>
      <c r="G569" s="700"/>
      <c r="H569" s="701"/>
      <c r="I569" s="701"/>
      <c r="J569" s="701"/>
      <c r="K569" s="701"/>
      <c r="L569" s="701"/>
      <c r="M569" s="701"/>
    </row>
    <row r="570" ht="16.5" customHeight="1">
      <c r="B570" s="699"/>
      <c r="C570" s="699"/>
      <c r="D570" s="699"/>
      <c r="E570" s="700"/>
      <c r="F570" s="700"/>
      <c r="G570" s="700"/>
      <c r="H570" s="701"/>
      <c r="I570" s="701"/>
      <c r="J570" s="701"/>
      <c r="K570" s="701"/>
      <c r="L570" s="701"/>
      <c r="M570" s="701"/>
    </row>
    <row r="571" ht="16.5" customHeight="1">
      <c r="B571" s="699"/>
      <c r="C571" s="699"/>
      <c r="D571" s="699"/>
      <c r="E571" s="700"/>
      <c r="F571" s="700"/>
      <c r="G571" s="700"/>
      <c r="H571" s="701"/>
      <c r="I571" s="701"/>
      <c r="J571" s="701"/>
      <c r="K571" s="701"/>
      <c r="L571" s="701"/>
      <c r="M571" s="701"/>
    </row>
    <row r="572" ht="16.5" customHeight="1">
      <c r="B572" s="699"/>
      <c r="C572" s="699"/>
      <c r="D572" s="699"/>
      <c r="E572" s="700"/>
      <c r="F572" s="700"/>
      <c r="G572" s="700"/>
      <c r="H572" s="701"/>
      <c r="I572" s="701"/>
      <c r="J572" s="701"/>
      <c r="K572" s="701"/>
      <c r="L572" s="701"/>
      <c r="M572" s="701"/>
    </row>
    <row r="573" ht="16.5" customHeight="1">
      <c r="B573" s="699"/>
      <c r="C573" s="699"/>
      <c r="D573" s="699"/>
      <c r="E573" s="700"/>
      <c r="F573" s="700"/>
      <c r="G573" s="700"/>
      <c r="H573" s="701"/>
      <c r="I573" s="701"/>
      <c r="J573" s="701"/>
      <c r="K573" s="701"/>
      <c r="L573" s="701"/>
      <c r="M573" s="701"/>
    </row>
    <row r="574" ht="16.5" customHeight="1">
      <c r="B574" s="699"/>
      <c r="C574" s="699"/>
      <c r="D574" s="699"/>
      <c r="E574" s="700"/>
      <c r="F574" s="700"/>
      <c r="G574" s="700"/>
      <c r="H574" s="701"/>
      <c r="I574" s="701"/>
      <c r="J574" s="701"/>
      <c r="K574" s="701"/>
      <c r="L574" s="701"/>
      <c r="M574" s="701"/>
    </row>
    <row r="575" ht="16.5" customHeight="1">
      <c r="B575" s="699"/>
      <c r="C575" s="699"/>
      <c r="D575" s="699"/>
      <c r="E575" s="700"/>
      <c r="F575" s="700"/>
      <c r="G575" s="700"/>
      <c r="H575" s="701"/>
      <c r="I575" s="701"/>
      <c r="J575" s="701"/>
      <c r="K575" s="701"/>
      <c r="L575" s="701"/>
      <c r="M575" s="701"/>
    </row>
    <row r="576" ht="16.5" customHeight="1">
      <c r="B576" s="699"/>
      <c r="C576" s="699"/>
      <c r="D576" s="699"/>
      <c r="E576" s="700"/>
      <c r="F576" s="700"/>
      <c r="G576" s="700"/>
      <c r="H576" s="701"/>
      <c r="I576" s="701"/>
      <c r="J576" s="701"/>
      <c r="K576" s="701"/>
      <c r="L576" s="701"/>
      <c r="M576" s="701"/>
    </row>
    <row r="577" ht="16.5" customHeight="1">
      <c r="B577" s="699"/>
      <c r="C577" s="699"/>
      <c r="D577" s="699"/>
      <c r="E577" s="700"/>
      <c r="F577" s="700"/>
      <c r="G577" s="700"/>
      <c r="H577" s="701"/>
      <c r="I577" s="701"/>
      <c r="J577" s="701"/>
      <c r="K577" s="701"/>
      <c r="L577" s="701"/>
      <c r="M577" s="701"/>
    </row>
    <row r="578" ht="16.5" customHeight="1">
      <c r="B578" s="699"/>
      <c r="C578" s="699"/>
      <c r="D578" s="699"/>
      <c r="E578" s="700"/>
      <c r="F578" s="700"/>
      <c r="G578" s="700"/>
      <c r="H578" s="701"/>
      <c r="I578" s="701"/>
      <c r="J578" s="701"/>
      <c r="K578" s="701"/>
      <c r="L578" s="701"/>
      <c r="M578" s="701"/>
    </row>
    <row r="579" ht="16.5" customHeight="1">
      <c r="B579" s="699"/>
      <c r="C579" s="699"/>
      <c r="D579" s="699"/>
      <c r="E579" s="700"/>
      <c r="F579" s="700"/>
      <c r="G579" s="700"/>
      <c r="H579" s="701"/>
      <c r="I579" s="701"/>
      <c r="J579" s="701"/>
      <c r="K579" s="701"/>
      <c r="L579" s="701"/>
      <c r="M579" s="701"/>
    </row>
    <row r="580" ht="16.5" customHeight="1">
      <c r="B580" s="699"/>
      <c r="C580" s="699"/>
      <c r="D580" s="699"/>
      <c r="E580" s="700"/>
      <c r="F580" s="700"/>
      <c r="G580" s="700"/>
      <c r="H580" s="701"/>
      <c r="I580" s="701"/>
      <c r="J580" s="701"/>
      <c r="K580" s="701"/>
      <c r="L580" s="701"/>
      <c r="M580" s="701"/>
    </row>
    <row r="581" ht="16.5" customHeight="1">
      <c r="B581" s="699"/>
      <c r="C581" s="699"/>
      <c r="D581" s="699"/>
      <c r="E581" s="700"/>
      <c r="F581" s="700"/>
      <c r="G581" s="700"/>
      <c r="H581" s="701"/>
      <c r="I581" s="701"/>
      <c r="J581" s="701"/>
      <c r="K581" s="701"/>
      <c r="L581" s="701"/>
      <c r="M581" s="701"/>
    </row>
    <row r="582" ht="16.5" customHeight="1">
      <c r="B582" s="699"/>
      <c r="C582" s="699"/>
      <c r="D582" s="699"/>
      <c r="E582" s="700"/>
      <c r="F582" s="700"/>
      <c r="G582" s="700"/>
      <c r="H582" s="701"/>
      <c r="I582" s="701"/>
      <c r="J582" s="701"/>
      <c r="K582" s="701"/>
      <c r="L582" s="701"/>
      <c r="M582" s="701"/>
    </row>
    <row r="583" ht="16.5" customHeight="1">
      <c r="B583" s="699"/>
      <c r="C583" s="699"/>
      <c r="D583" s="699"/>
      <c r="E583" s="700"/>
      <c r="F583" s="700"/>
      <c r="G583" s="700"/>
      <c r="H583" s="701"/>
      <c r="I583" s="701"/>
      <c r="J583" s="701"/>
      <c r="K583" s="701"/>
      <c r="L583" s="701"/>
      <c r="M583" s="701"/>
    </row>
    <row r="584" ht="16.5" customHeight="1">
      <c r="B584" s="699"/>
      <c r="C584" s="699"/>
      <c r="D584" s="699"/>
      <c r="E584" s="700"/>
      <c r="F584" s="700"/>
      <c r="G584" s="700"/>
      <c r="H584" s="701"/>
      <c r="I584" s="701"/>
      <c r="J584" s="701"/>
      <c r="K584" s="701"/>
      <c r="L584" s="701"/>
      <c r="M584" s="701"/>
    </row>
    <row r="585" ht="16.5" customHeight="1">
      <c r="B585" s="699"/>
      <c r="C585" s="699"/>
      <c r="D585" s="699"/>
      <c r="E585" s="700"/>
      <c r="F585" s="700"/>
      <c r="G585" s="700"/>
      <c r="H585" s="701"/>
      <c r="I585" s="701"/>
      <c r="J585" s="701"/>
      <c r="K585" s="701"/>
      <c r="L585" s="701"/>
      <c r="M585" s="701"/>
    </row>
    <row r="586" ht="16.5" customHeight="1">
      <c r="B586" s="699"/>
      <c r="C586" s="699"/>
      <c r="D586" s="699"/>
      <c r="E586" s="700"/>
      <c r="F586" s="700"/>
      <c r="G586" s="700"/>
      <c r="H586" s="701"/>
      <c r="I586" s="701"/>
      <c r="J586" s="701"/>
      <c r="K586" s="701"/>
      <c r="L586" s="701"/>
      <c r="M586" s="701"/>
    </row>
    <row r="587" ht="16.5" customHeight="1">
      <c r="B587" s="699"/>
      <c r="C587" s="699"/>
      <c r="D587" s="699"/>
      <c r="E587" s="700"/>
      <c r="F587" s="700"/>
      <c r="G587" s="700"/>
      <c r="H587" s="701"/>
      <c r="I587" s="701"/>
      <c r="J587" s="701"/>
      <c r="K587" s="701"/>
      <c r="L587" s="701"/>
      <c r="M587" s="701"/>
    </row>
    <row r="588" ht="16.5" customHeight="1">
      <c r="B588" s="699"/>
      <c r="C588" s="699"/>
      <c r="D588" s="699"/>
      <c r="E588" s="700"/>
      <c r="F588" s="700"/>
      <c r="G588" s="700"/>
      <c r="H588" s="701"/>
      <c r="I588" s="701"/>
      <c r="J588" s="701"/>
      <c r="K588" s="701"/>
      <c r="L588" s="701"/>
      <c r="M588" s="701"/>
    </row>
    <row r="589" ht="16.5" customHeight="1">
      <c r="B589" s="699"/>
      <c r="C589" s="699"/>
      <c r="D589" s="699"/>
      <c r="E589" s="700"/>
      <c r="F589" s="700"/>
      <c r="G589" s="700"/>
      <c r="H589" s="701"/>
      <c r="I589" s="701"/>
      <c r="J589" s="701"/>
      <c r="K589" s="701"/>
      <c r="L589" s="701"/>
      <c r="M589" s="701"/>
    </row>
    <row r="590" ht="16.5" customHeight="1">
      <c r="B590" s="699"/>
      <c r="C590" s="699"/>
      <c r="D590" s="699"/>
      <c r="E590" s="700"/>
      <c r="F590" s="700"/>
      <c r="G590" s="700"/>
      <c r="H590" s="701"/>
      <c r="I590" s="701"/>
      <c r="J590" s="701"/>
      <c r="K590" s="701"/>
      <c r="L590" s="701"/>
      <c r="M590" s="701"/>
    </row>
    <row r="591" ht="16.5" customHeight="1">
      <c r="B591" s="699"/>
      <c r="C591" s="699"/>
      <c r="D591" s="699"/>
      <c r="E591" s="700"/>
      <c r="F591" s="700"/>
      <c r="G591" s="700"/>
      <c r="H591" s="701"/>
      <c r="I591" s="701"/>
      <c r="J591" s="701"/>
      <c r="K591" s="701"/>
      <c r="L591" s="701"/>
      <c r="M591" s="701"/>
    </row>
    <row r="592" ht="16.5" customHeight="1">
      <c r="B592" s="699"/>
      <c r="C592" s="699"/>
      <c r="D592" s="699"/>
      <c r="E592" s="700"/>
      <c r="F592" s="700"/>
      <c r="G592" s="700"/>
      <c r="H592" s="701"/>
      <c r="I592" s="701"/>
      <c r="J592" s="701"/>
      <c r="K592" s="701"/>
      <c r="L592" s="701"/>
      <c r="M592" s="701"/>
    </row>
    <row r="593" ht="16.5" customHeight="1">
      <c r="B593" s="699"/>
      <c r="C593" s="699"/>
      <c r="D593" s="699"/>
      <c r="E593" s="700"/>
      <c r="F593" s="700"/>
      <c r="G593" s="700"/>
      <c r="H593" s="701"/>
      <c r="I593" s="701"/>
      <c r="J593" s="701"/>
      <c r="K593" s="701"/>
      <c r="L593" s="701"/>
      <c r="M593" s="701"/>
    </row>
    <row r="594" ht="16.5" customHeight="1">
      <c r="B594" s="699"/>
      <c r="C594" s="699"/>
      <c r="D594" s="699"/>
      <c r="E594" s="700"/>
      <c r="F594" s="700"/>
      <c r="G594" s="700"/>
      <c r="H594" s="701"/>
      <c r="I594" s="701"/>
      <c r="J594" s="701"/>
      <c r="K594" s="701"/>
      <c r="L594" s="701"/>
      <c r="M594" s="701"/>
    </row>
    <row r="595" ht="16.5" customHeight="1">
      <c r="B595" s="699"/>
      <c r="C595" s="699"/>
      <c r="D595" s="699"/>
      <c r="E595" s="700"/>
      <c r="F595" s="700"/>
      <c r="G595" s="700"/>
      <c r="H595" s="701"/>
      <c r="I595" s="701"/>
      <c r="J595" s="701"/>
      <c r="K595" s="701"/>
      <c r="L595" s="701"/>
      <c r="M595" s="701"/>
    </row>
    <row r="596" ht="16.5" customHeight="1">
      <c r="B596" s="699"/>
      <c r="C596" s="699"/>
      <c r="D596" s="699"/>
      <c r="E596" s="700"/>
      <c r="F596" s="700"/>
      <c r="G596" s="700"/>
      <c r="H596" s="701"/>
      <c r="I596" s="701"/>
      <c r="J596" s="701"/>
      <c r="K596" s="701"/>
      <c r="L596" s="701"/>
      <c r="M596" s="701"/>
    </row>
    <row r="597" ht="16.5" customHeight="1">
      <c r="B597" s="699"/>
      <c r="C597" s="699"/>
      <c r="D597" s="699"/>
      <c r="E597" s="700"/>
      <c r="F597" s="700"/>
      <c r="G597" s="700"/>
      <c r="H597" s="701"/>
      <c r="I597" s="701"/>
      <c r="J597" s="701"/>
      <c r="K597" s="701"/>
      <c r="L597" s="701"/>
      <c r="M597" s="701"/>
    </row>
    <row r="598" ht="16.5" customHeight="1">
      <c r="B598" s="699"/>
      <c r="C598" s="699"/>
      <c r="D598" s="699"/>
      <c r="E598" s="700"/>
      <c r="F598" s="700"/>
      <c r="G598" s="700"/>
      <c r="H598" s="701"/>
      <c r="I598" s="701"/>
      <c r="J598" s="701"/>
      <c r="K598" s="701"/>
      <c r="L598" s="701"/>
      <c r="M598" s="701"/>
    </row>
    <row r="599" ht="16.5" customHeight="1">
      <c r="B599" s="699"/>
      <c r="C599" s="699"/>
      <c r="D599" s="699"/>
      <c r="E599" s="700"/>
      <c r="F599" s="700"/>
      <c r="G599" s="700"/>
      <c r="H599" s="701"/>
      <c r="I599" s="701"/>
      <c r="J599" s="701"/>
      <c r="K599" s="701"/>
      <c r="L599" s="701"/>
      <c r="M599" s="701"/>
    </row>
    <row r="600" ht="16.5" customHeight="1">
      <c r="B600" s="699"/>
      <c r="C600" s="699"/>
      <c r="D600" s="699"/>
      <c r="E600" s="700"/>
      <c r="F600" s="700"/>
      <c r="G600" s="700"/>
      <c r="H600" s="701"/>
      <c r="I600" s="701"/>
      <c r="J600" s="701"/>
      <c r="K600" s="701"/>
      <c r="L600" s="701"/>
      <c r="M600" s="701"/>
    </row>
    <row r="601" ht="16.5" customHeight="1">
      <c r="B601" s="699"/>
      <c r="C601" s="699"/>
      <c r="D601" s="699"/>
      <c r="E601" s="700"/>
      <c r="F601" s="700"/>
      <c r="G601" s="700"/>
      <c r="H601" s="701"/>
      <c r="I601" s="701"/>
      <c r="J601" s="701"/>
      <c r="K601" s="701"/>
      <c r="L601" s="701"/>
      <c r="M601" s="701"/>
    </row>
    <row r="602" ht="16.5" customHeight="1">
      <c r="B602" s="699"/>
      <c r="C602" s="699"/>
      <c r="D602" s="699"/>
      <c r="E602" s="700"/>
      <c r="F602" s="700"/>
      <c r="G602" s="700"/>
      <c r="H602" s="701"/>
      <c r="I602" s="701"/>
      <c r="J602" s="701"/>
      <c r="K602" s="701"/>
      <c r="L602" s="701"/>
      <c r="M602" s="701"/>
    </row>
    <row r="603" ht="16.5" customHeight="1">
      <c r="B603" s="699"/>
      <c r="C603" s="699"/>
      <c r="D603" s="699"/>
      <c r="E603" s="700"/>
      <c r="F603" s="700"/>
      <c r="G603" s="700"/>
      <c r="H603" s="701"/>
      <c r="I603" s="701"/>
      <c r="J603" s="701"/>
      <c r="K603" s="701"/>
      <c r="L603" s="701"/>
      <c r="M603" s="701"/>
    </row>
    <row r="604" ht="16.5" customHeight="1">
      <c r="B604" s="699"/>
      <c r="C604" s="699"/>
      <c r="D604" s="699"/>
      <c r="E604" s="700"/>
      <c r="F604" s="700"/>
      <c r="G604" s="700"/>
      <c r="H604" s="701"/>
      <c r="I604" s="701"/>
      <c r="J604" s="701"/>
      <c r="K604" s="701"/>
      <c r="L604" s="701"/>
      <c r="M604" s="701"/>
    </row>
    <row r="605" ht="16.5" customHeight="1">
      <c r="B605" s="699"/>
      <c r="C605" s="699"/>
      <c r="D605" s="699"/>
      <c r="E605" s="700"/>
      <c r="F605" s="700"/>
      <c r="G605" s="700"/>
      <c r="H605" s="701"/>
      <c r="I605" s="701"/>
      <c r="J605" s="701"/>
      <c r="K605" s="701"/>
      <c r="L605" s="701"/>
      <c r="M605" s="701"/>
    </row>
    <row r="606" ht="16.5" customHeight="1">
      <c r="B606" s="699"/>
      <c r="C606" s="699"/>
      <c r="D606" s="699"/>
      <c r="E606" s="700"/>
      <c r="F606" s="700"/>
      <c r="G606" s="700"/>
      <c r="H606" s="701"/>
      <c r="I606" s="701"/>
      <c r="J606" s="701"/>
      <c r="K606" s="701"/>
      <c r="L606" s="701"/>
      <c r="M606" s="701"/>
    </row>
    <row r="607" ht="16.5" customHeight="1">
      <c r="B607" s="699"/>
      <c r="C607" s="699"/>
      <c r="D607" s="699"/>
      <c r="E607" s="700"/>
      <c r="F607" s="700"/>
      <c r="G607" s="700"/>
      <c r="H607" s="701"/>
      <c r="I607" s="701"/>
      <c r="J607" s="701"/>
      <c r="K607" s="701"/>
      <c r="L607" s="701"/>
      <c r="M607" s="701"/>
    </row>
    <row r="608" ht="16.5" customHeight="1">
      <c r="B608" s="699"/>
      <c r="C608" s="699"/>
      <c r="D608" s="699"/>
      <c r="E608" s="700"/>
      <c r="F608" s="700"/>
      <c r="G608" s="700"/>
      <c r="H608" s="701"/>
      <c r="I608" s="701"/>
      <c r="J608" s="701"/>
      <c r="K608" s="701"/>
      <c r="L608" s="701"/>
      <c r="M608" s="701"/>
    </row>
    <row r="609" ht="16.5" customHeight="1">
      <c r="B609" s="699"/>
      <c r="C609" s="699"/>
      <c r="D609" s="699"/>
      <c r="E609" s="700"/>
      <c r="F609" s="700"/>
      <c r="G609" s="700"/>
      <c r="H609" s="701"/>
      <c r="I609" s="701"/>
      <c r="J609" s="701"/>
      <c r="K609" s="701"/>
      <c r="L609" s="701"/>
      <c r="M609" s="701"/>
    </row>
    <row r="610" ht="16.5" customHeight="1">
      <c r="B610" s="699"/>
      <c r="C610" s="699"/>
      <c r="D610" s="699"/>
      <c r="E610" s="700"/>
      <c r="F610" s="700"/>
      <c r="G610" s="700"/>
      <c r="H610" s="701"/>
      <c r="I610" s="701"/>
      <c r="J610" s="701"/>
      <c r="K610" s="701"/>
      <c r="L610" s="701"/>
      <c r="M610" s="701"/>
    </row>
    <row r="611" ht="16.5" customHeight="1">
      <c r="B611" s="699"/>
      <c r="C611" s="699"/>
      <c r="D611" s="699"/>
      <c r="E611" s="700"/>
      <c r="F611" s="700"/>
      <c r="G611" s="700"/>
      <c r="H611" s="701"/>
      <c r="I611" s="701"/>
      <c r="J611" s="701"/>
      <c r="K611" s="701"/>
      <c r="L611" s="701"/>
      <c r="M611" s="701"/>
    </row>
    <row r="612" ht="16.5" customHeight="1">
      <c r="B612" s="699"/>
      <c r="C612" s="699"/>
      <c r="D612" s="699"/>
      <c r="E612" s="700"/>
      <c r="F612" s="700"/>
      <c r="G612" s="700"/>
      <c r="H612" s="701"/>
      <c r="I612" s="701"/>
      <c r="J612" s="701"/>
      <c r="K612" s="701"/>
      <c r="L612" s="701"/>
      <c r="M612" s="701"/>
    </row>
    <row r="613" ht="16.5" customHeight="1">
      <c r="B613" s="699"/>
      <c r="C613" s="699"/>
      <c r="D613" s="699"/>
      <c r="E613" s="700"/>
      <c r="F613" s="700"/>
      <c r="G613" s="700"/>
      <c r="H613" s="701"/>
      <c r="I613" s="701"/>
      <c r="J613" s="701"/>
      <c r="K613" s="701"/>
      <c r="L613" s="701"/>
      <c r="M613" s="701"/>
    </row>
    <row r="614" ht="16.5" customHeight="1">
      <c r="B614" s="699"/>
      <c r="C614" s="699"/>
      <c r="D614" s="699"/>
      <c r="E614" s="700"/>
      <c r="F614" s="700"/>
      <c r="G614" s="700"/>
      <c r="H614" s="701"/>
      <c r="I614" s="701"/>
      <c r="J614" s="701"/>
      <c r="K614" s="701"/>
      <c r="L614" s="701"/>
      <c r="M614" s="701"/>
    </row>
    <row r="615" ht="16.5" customHeight="1">
      <c r="B615" s="699"/>
      <c r="C615" s="699"/>
      <c r="D615" s="699"/>
      <c r="E615" s="700"/>
      <c r="F615" s="700"/>
      <c r="G615" s="700"/>
      <c r="H615" s="701"/>
      <c r="I615" s="701"/>
      <c r="J615" s="701"/>
      <c r="K615" s="701"/>
      <c r="L615" s="701"/>
      <c r="M615" s="701"/>
    </row>
    <row r="616" ht="16.5" customHeight="1">
      <c r="B616" s="699"/>
      <c r="C616" s="699"/>
      <c r="D616" s="699"/>
      <c r="E616" s="700"/>
      <c r="F616" s="700"/>
      <c r="G616" s="700"/>
      <c r="H616" s="701"/>
      <c r="I616" s="701"/>
      <c r="J616" s="701"/>
      <c r="K616" s="701"/>
      <c r="L616" s="701"/>
      <c r="M616" s="701"/>
    </row>
    <row r="617" ht="16.5" customHeight="1">
      <c r="B617" s="699"/>
      <c r="C617" s="699"/>
      <c r="D617" s="699"/>
      <c r="E617" s="700"/>
      <c r="F617" s="700"/>
      <c r="G617" s="700"/>
      <c r="H617" s="701"/>
      <c r="I617" s="701"/>
      <c r="J617" s="701"/>
      <c r="K617" s="701"/>
      <c r="L617" s="701"/>
      <c r="M617" s="701"/>
    </row>
    <row r="618" ht="16.5" customHeight="1">
      <c r="B618" s="699"/>
      <c r="C618" s="699"/>
      <c r="D618" s="699"/>
      <c r="E618" s="700"/>
      <c r="F618" s="700"/>
      <c r="G618" s="700"/>
      <c r="H618" s="701"/>
      <c r="I618" s="701"/>
      <c r="J618" s="701"/>
      <c r="K618" s="701"/>
      <c r="L618" s="701"/>
      <c r="M618" s="701"/>
    </row>
    <row r="619" ht="16.5" customHeight="1">
      <c r="B619" s="699"/>
      <c r="C619" s="699"/>
      <c r="D619" s="699"/>
      <c r="E619" s="700"/>
      <c r="F619" s="700"/>
      <c r="G619" s="700"/>
      <c r="H619" s="701"/>
      <c r="I619" s="701"/>
      <c r="J619" s="701"/>
      <c r="K619" s="701"/>
      <c r="L619" s="701"/>
      <c r="M619" s="701"/>
    </row>
    <row r="620" ht="16.5" customHeight="1">
      <c r="B620" s="699"/>
      <c r="C620" s="699"/>
      <c r="D620" s="699"/>
      <c r="E620" s="700"/>
      <c r="F620" s="700"/>
      <c r="G620" s="700"/>
      <c r="H620" s="701"/>
      <c r="I620" s="701"/>
      <c r="J620" s="701"/>
      <c r="K620" s="701"/>
      <c r="L620" s="701"/>
      <c r="M620" s="701"/>
    </row>
    <row r="621" ht="16.5" customHeight="1">
      <c r="B621" s="699"/>
      <c r="C621" s="699"/>
      <c r="D621" s="699"/>
      <c r="E621" s="700"/>
      <c r="F621" s="700"/>
      <c r="G621" s="700"/>
      <c r="H621" s="701"/>
      <c r="I621" s="701"/>
      <c r="J621" s="701"/>
      <c r="K621" s="701"/>
      <c r="L621" s="701"/>
      <c r="M621" s="701"/>
    </row>
    <row r="622" ht="16.5" customHeight="1">
      <c r="B622" s="699"/>
      <c r="C622" s="699"/>
      <c r="D622" s="699"/>
      <c r="E622" s="700"/>
      <c r="F622" s="700"/>
      <c r="G622" s="700"/>
      <c r="H622" s="701"/>
      <c r="I622" s="701"/>
      <c r="J622" s="701"/>
      <c r="K622" s="701"/>
      <c r="L622" s="701"/>
      <c r="M622" s="701"/>
    </row>
    <row r="623" ht="16.5" customHeight="1">
      <c r="B623" s="699"/>
      <c r="C623" s="699"/>
      <c r="D623" s="699"/>
      <c r="E623" s="700"/>
      <c r="F623" s="700"/>
      <c r="G623" s="700"/>
      <c r="H623" s="701"/>
      <c r="I623" s="701"/>
      <c r="J623" s="701"/>
      <c r="K623" s="701"/>
      <c r="L623" s="701"/>
      <c r="M623" s="701"/>
    </row>
    <row r="624" ht="16.5" customHeight="1">
      <c r="B624" s="699"/>
      <c r="C624" s="699"/>
      <c r="D624" s="699"/>
      <c r="E624" s="700"/>
      <c r="F624" s="700"/>
      <c r="G624" s="700"/>
      <c r="H624" s="701"/>
      <c r="I624" s="701"/>
      <c r="J624" s="701"/>
      <c r="K624" s="701"/>
      <c r="L624" s="701"/>
      <c r="M624" s="701"/>
    </row>
    <row r="625" ht="16.5" customHeight="1">
      <c r="B625" s="699"/>
      <c r="C625" s="699"/>
      <c r="D625" s="699"/>
      <c r="E625" s="700"/>
      <c r="F625" s="700"/>
      <c r="G625" s="700"/>
      <c r="H625" s="701"/>
      <c r="I625" s="701"/>
      <c r="J625" s="701"/>
      <c r="K625" s="701"/>
      <c r="L625" s="701"/>
      <c r="M625" s="701"/>
    </row>
    <row r="626" ht="16.5" customHeight="1">
      <c r="B626" s="699"/>
      <c r="C626" s="699"/>
      <c r="D626" s="699"/>
      <c r="E626" s="700"/>
      <c r="F626" s="700"/>
      <c r="G626" s="700"/>
      <c r="H626" s="701"/>
      <c r="I626" s="701"/>
      <c r="J626" s="701"/>
      <c r="K626" s="701"/>
      <c r="L626" s="701"/>
      <c r="M626" s="701"/>
    </row>
    <row r="627" ht="16.5" customHeight="1">
      <c r="B627" s="699"/>
      <c r="C627" s="699"/>
      <c r="D627" s="699"/>
      <c r="E627" s="700"/>
      <c r="F627" s="700"/>
      <c r="G627" s="700"/>
      <c r="H627" s="701"/>
      <c r="I627" s="701"/>
      <c r="J627" s="701"/>
      <c r="K627" s="701"/>
      <c r="L627" s="701"/>
      <c r="M627" s="701"/>
    </row>
    <row r="628" ht="16.5" customHeight="1">
      <c r="B628" s="699"/>
      <c r="C628" s="699"/>
      <c r="D628" s="699"/>
      <c r="E628" s="700"/>
      <c r="F628" s="700"/>
      <c r="G628" s="700"/>
      <c r="H628" s="701"/>
      <c r="I628" s="701"/>
      <c r="J628" s="701"/>
      <c r="K628" s="701"/>
      <c r="L628" s="701"/>
      <c r="M628" s="701"/>
    </row>
    <row r="629" ht="16.5" customHeight="1">
      <c r="B629" s="699"/>
      <c r="C629" s="699"/>
      <c r="D629" s="699"/>
      <c r="E629" s="700"/>
      <c r="F629" s="700"/>
      <c r="G629" s="700"/>
      <c r="H629" s="701"/>
      <c r="I629" s="701"/>
      <c r="J629" s="701"/>
      <c r="K629" s="701"/>
      <c r="L629" s="701"/>
      <c r="M629" s="701"/>
    </row>
    <row r="630" ht="16.5" customHeight="1">
      <c r="B630" s="699"/>
      <c r="C630" s="699"/>
      <c r="D630" s="699"/>
      <c r="E630" s="700"/>
      <c r="F630" s="700"/>
      <c r="G630" s="700"/>
      <c r="H630" s="701"/>
      <c r="I630" s="701"/>
      <c r="J630" s="701"/>
      <c r="K630" s="701"/>
      <c r="L630" s="701"/>
      <c r="M630" s="701"/>
    </row>
    <row r="631" ht="16.5" customHeight="1">
      <c r="B631" s="699"/>
      <c r="C631" s="699"/>
      <c r="D631" s="699"/>
      <c r="E631" s="700"/>
      <c r="F631" s="700"/>
      <c r="G631" s="700"/>
      <c r="H631" s="701"/>
      <c r="I631" s="701"/>
      <c r="J631" s="701"/>
      <c r="K631" s="701"/>
      <c r="L631" s="701"/>
      <c r="M631" s="701"/>
    </row>
    <row r="632" ht="16.5" customHeight="1">
      <c r="B632" s="699"/>
      <c r="C632" s="699"/>
      <c r="D632" s="699"/>
      <c r="E632" s="700"/>
      <c r="F632" s="700"/>
      <c r="G632" s="700"/>
      <c r="H632" s="701"/>
      <c r="I632" s="701"/>
      <c r="J632" s="701"/>
      <c r="K632" s="701"/>
      <c r="L632" s="701"/>
      <c r="M632" s="701"/>
    </row>
    <row r="633" ht="16.5" customHeight="1">
      <c r="B633" s="699"/>
      <c r="C633" s="699"/>
      <c r="D633" s="699"/>
      <c r="E633" s="700"/>
      <c r="F633" s="700"/>
      <c r="G633" s="700"/>
      <c r="H633" s="701"/>
      <c r="I633" s="701"/>
      <c r="J633" s="701"/>
      <c r="K633" s="701"/>
      <c r="L633" s="701"/>
      <c r="M633" s="701"/>
    </row>
    <row r="634" ht="16.5" customHeight="1">
      <c r="B634" s="699"/>
      <c r="C634" s="699"/>
      <c r="D634" s="699"/>
      <c r="E634" s="700"/>
      <c r="F634" s="700"/>
      <c r="G634" s="700"/>
      <c r="H634" s="701"/>
      <c r="I634" s="701"/>
      <c r="J634" s="701"/>
      <c r="K634" s="701"/>
      <c r="L634" s="701"/>
      <c r="M634" s="701"/>
    </row>
    <row r="635" ht="16.5" customHeight="1">
      <c r="B635" s="699"/>
      <c r="C635" s="699"/>
      <c r="D635" s="699"/>
      <c r="E635" s="700"/>
      <c r="F635" s="700"/>
      <c r="G635" s="700"/>
      <c r="H635" s="701"/>
      <c r="I635" s="701"/>
      <c r="J635" s="701"/>
      <c r="K635" s="701"/>
      <c r="L635" s="701"/>
      <c r="M635" s="701"/>
    </row>
    <row r="636" ht="16.5" customHeight="1">
      <c r="B636" s="699"/>
      <c r="C636" s="699"/>
      <c r="D636" s="699"/>
      <c r="E636" s="700"/>
      <c r="F636" s="700"/>
      <c r="G636" s="700"/>
      <c r="H636" s="701"/>
      <c r="I636" s="701"/>
      <c r="J636" s="701"/>
      <c r="K636" s="701"/>
      <c r="L636" s="701"/>
      <c r="M636" s="701"/>
    </row>
    <row r="637" ht="16.5" customHeight="1">
      <c r="B637" s="699"/>
      <c r="C637" s="699"/>
      <c r="D637" s="699"/>
      <c r="E637" s="700"/>
      <c r="F637" s="700"/>
      <c r="G637" s="700"/>
      <c r="H637" s="701"/>
      <c r="I637" s="701"/>
      <c r="J637" s="701"/>
      <c r="K637" s="701"/>
      <c r="L637" s="701"/>
      <c r="M637" s="701"/>
    </row>
    <row r="638" ht="16.5" customHeight="1">
      <c r="B638" s="699"/>
      <c r="C638" s="699"/>
      <c r="D638" s="699"/>
      <c r="E638" s="700"/>
      <c r="F638" s="700"/>
      <c r="G638" s="700"/>
      <c r="H638" s="701"/>
      <c r="I638" s="701"/>
      <c r="J638" s="701"/>
      <c r="K638" s="701"/>
      <c r="L638" s="701"/>
      <c r="M638" s="701"/>
    </row>
    <row r="639" ht="16.5" customHeight="1">
      <c r="B639" s="699"/>
      <c r="C639" s="699"/>
      <c r="D639" s="699"/>
      <c r="E639" s="700"/>
      <c r="F639" s="700"/>
      <c r="G639" s="700"/>
      <c r="H639" s="701"/>
      <c r="I639" s="701"/>
      <c r="J639" s="701"/>
      <c r="K639" s="701"/>
      <c r="L639" s="701"/>
      <c r="M639" s="701"/>
    </row>
    <row r="640" ht="16.5" customHeight="1">
      <c r="B640" s="699"/>
      <c r="C640" s="699"/>
      <c r="D640" s="699"/>
      <c r="E640" s="700"/>
      <c r="F640" s="700"/>
      <c r="G640" s="700"/>
      <c r="H640" s="701"/>
      <c r="I640" s="701"/>
      <c r="J640" s="701"/>
      <c r="K640" s="701"/>
      <c r="L640" s="701"/>
      <c r="M640" s="701"/>
    </row>
    <row r="641" ht="16.5" customHeight="1">
      <c r="B641" s="699"/>
      <c r="C641" s="699"/>
      <c r="D641" s="699"/>
      <c r="E641" s="700"/>
      <c r="F641" s="700"/>
      <c r="G641" s="700"/>
      <c r="H641" s="701"/>
      <c r="I641" s="701"/>
      <c r="J641" s="701"/>
      <c r="K641" s="701"/>
      <c r="L641" s="701"/>
      <c r="M641" s="701"/>
    </row>
    <row r="642" ht="16.5" customHeight="1">
      <c r="B642" s="699"/>
      <c r="C642" s="699"/>
      <c r="D642" s="699"/>
      <c r="E642" s="700"/>
      <c r="F642" s="700"/>
      <c r="G642" s="700"/>
      <c r="H642" s="701"/>
      <c r="I642" s="701"/>
      <c r="J642" s="701"/>
      <c r="K642" s="701"/>
      <c r="L642" s="701"/>
      <c r="M642" s="701"/>
    </row>
    <row r="643" ht="16.5" customHeight="1">
      <c r="B643" s="699"/>
      <c r="C643" s="699"/>
      <c r="D643" s="699"/>
      <c r="E643" s="700"/>
      <c r="F643" s="700"/>
      <c r="G643" s="700"/>
      <c r="H643" s="701"/>
      <c r="I643" s="701"/>
      <c r="J643" s="701"/>
      <c r="K643" s="701"/>
      <c r="L643" s="701"/>
      <c r="M643" s="701"/>
    </row>
    <row r="644" ht="16.5" customHeight="1">
      <c r="B644" s="699"/>
      <c r="C644" s="699"/>
      <c r="D644" s="699"/>
      <c r="E644" s="700"/>
      <c r="F644" s="700"/>
      <c r="G644" s="700"/>
      <c r="H644" s="701"/>
      <c r="I644" s="701"/>
      <c r="J644" s="701"/>
      <c r="K644" s="701"/>
      <c r="L644" s="701"/>
      <c r="M644" s="701"/>
    </row>
    <row r="645" ht="16.5" customHeight="1">
      <c r="B645" s="699"/>
      <c r="C645" s="699"/>
      <c r="D645" s="699"/>
      <c r="E645" s="700"/>
      <c r="F645" s="700"/>
      <c r="G645" s="700"/>
      <c r="H645" s="701"/>
      <c r="I645" s="701"/>
      <c r="J645" s="701"/>
      <c r="K645" s="701"/>
      <c r="L645" s="701"/>
      <c r="M645" s="701"/>
    </row>
    <row r="646" ht="16.5" customHeight="1">
      <c r="B646" s="699"/>
      <c r="C646" s="699"/>
      <c r="D646" s="699"/>
      <c r="E646" s="700"/>
      <c r="F646" s="700"/>
      <c r="G646" s="700"/>
      <c r="H646" s="701"/>
      <c r="I646" s="701"/>
      <c r="J646" s="701"/>
      <c r="K646" s="701"/>
      <c r="L646" s="701"/>
      <c r="M646" s="701"/>
    </row>
    <row r="647" ht="16.5" customHeight="1">
      <c r="B647" s="699"/>
      <c r="C647" s="699"/>
      <c r="D647" s="699"/>
      <c r="E647" s="700"/>
      <c r="F647" s="700"/>
      <c r="G647" s="700"/>
      <c r="H647" s="701"/>
      <c r="I647" s="701"/>
      <c r="J647" s="701"/>
      <c r="K647" s="701"/>
      <c r="L647" s="701"/>
      <c r="M647" s="701"/>
    </row>
    <row r="648" ht="16.5" customHeight="1">
      <c r="B648" s="699"/>
      <c r="C648" s="699"/>
      <c r="D648" s="699"/>
      <c r="E648" s="700"/>
      <c r="F648" s="700"/>
      <c r="G648" s="700"/>
      <c r="H648" s="701"/>
      <c r="I648" s="701"/>
      <c r="J648" s="701"/>
      <c r="K648" s="701"/>
      <c r="L648" s="701"/>
      <c r="M648" s="701"/>
    </row>
    <row r="649" ht="16.5" customHeight="1">
      <c r="B649" s="699"/>
      <c r="C649" s="699"/>
      <c r="D649" s="699"/>
      <c r="E649" s="700"/>
      <c r="F649" s="700"/>
      <c r="G649" s="700"/>
      <c r="H649" s="701"/>
      <c r="I649" s="701"/>
      <c r="J649" s="701"/>
      <c r="K649" s="701"/>
      <c r="L649" s="701"/>
      <c r="M649" s="701"/>
    </row>
    <row r="650" ht="16.5" customHeight="1">
      <c r="B650" s="699"/>
      <c r="C650" s="699"/>
      <c r="D650" s="699"/>
      <c r="E650" s="700"/>
      <c r="F650" s="700"/>
      <c r="G650" s="700"/>
      <c r="H650" s="701"/>
      <c r="I650" s="701"/>
      <c r="J650" s="701"/>
      <c r="K650" s="701"/>
      <c r="L650" s="701"/>
      <c r="M650" s="701"/>
    </row>
    <row r="651" ht="16.5" customHeight="1">
      <c r="B651" s="699"/>
      <c r="C651" s="699"/>
      <c r="D651" s="699"/>
      <c r="E651" s="700"/>
      <c r="F651" s="700"/>
      <c r="G651" s="700"/>
      <c r="H651" s="701"/>
      <c r="I651" s="701"/>
      <c r="J651" s="701"/>
      <c r="K651" s="701"/>
      <c r="L651" s="701"/>
      <c r="M651" s="701"/>
    </row>
    <row r="652" ht="16.5" customHeight="1">
      <c r="B652" s="699"/>
      <c r="C652" s="699"/>
      <c r="D652" s="699"/>
      <c r="E652" s="700"/>
      <c r="F652" s="700"/>
      <c r="G652" s="700"/>
      <c r="H652" s="701"/>
      <c r="I652" s="701"/>
      <c r="J652" s="701"/>
      <c r="K652" s="701"/>
      <c r="L652" s="701"/>
      <c r="M652" s="701"/>
    </row>
    <row r="653" ht="16.5" customHeight="1">
      <c r="B653" s="699"/>
      <c r="C653" s="699"/>
      <c r="D653" s="699"/>
      <c r="E653" s="700"/>
      <c r="F653" s="700"/>
      <c r="G653" s="700"/>
      <c r="H653" s="701"/>
      <c r="I653" s="701"/>
      <c r="J653" s="701"/>
      <c r="K653" s="701"/>
      <c r="L653" s="701"/>
      <c r="M653" s="701"/>
    </row>
    <row r="654" ht="16.5" customHeight="1">
      <c r="B654" s="699"/>
      <c r="C654" s="699"/>
      <c r="D654" s="699"/>
      <c r="E654" s="700"/>
      <c r="F654" s="700"/>
      <c r="G654" s="700"/>
      <c r="H654" s="701"/>
      <c r="I654" s="701"/>
      <c r="J654" s="701"/>
      <c r="K654" s="701"/>
      <c r="L654" s="701"/>
      <c r="M654" s="701"/>
    </row>
    <row r="655" ht="16.5" customHeight="1">
      <c r="B655" s="699"/>
      <c r="C655" s="699"/>
      <c r="D655" s="699"/>
      <c r="E655" s="700"/>
      <c r="F655" s="700"/>
      <c r="G655" s="700"/>
      <c r="H655" s="701"/>
      <c r="I655" s="701"/>
      <c r="J655" s="701"/>
      <c r="K655" s="701"/>
      <c r="L655" s="701"/>
      <c r="M655" s="701"/>
    </row>
    <row r="656" ht="16.5" customHeight="1">
      <c r="B656" s="699"/>
      <c r="C656" s="699"/>
      <c r="D656" s="699"/>
      <c r="E656" s="700"/>
      <c r="F656" s="700"/>
      <c r="G656" s="700"/>
      <c r="H656" s="701"/>
      <c r="I656" s="701"/>
      <c r="J656" s="701"/>
      <c r="K656" s="701"/>
      <c r="L656" s="701"/>
      <c r="M656" s="701"/>
    </row>
    <row r="657" ht="16.5" customHeight="1">
      <c r="B657" s="699"/>
      <c r="C657" s="699"/>
      <c r="D657" s="699"/>
      <c r="E657" s="700"/>
      <c r="F657" s="700"/>
      <c r="G657" s="700"/>
      <c r="H657" s="701"/>
      <c r="I657" s="701"/>
      <c r="J657" s="701"/>
      <c r="K657" s="701"/>
      <c r="L657" s="701"/>
      <c r="M657" s="701"/>
    </row>
    <row r="658" ht="16.5" customHeight="1">
      <c r="B658" s="699"/>
      <c r="C658" s="699"/>
      <c r="D658" s="699"/>
      <c r="E658" s="700"/>
      <c r="F658" s="700"/>
      <c r="G658" s="700"/>
      <c r="H658" s="701"/>
      <c r="I658" s="701"/>
      <c r="J658" s="701"/>
      <c r="K658" s="701"/>
      <c r="L658" s="701"/>
      <c r="M658" s="701"/>
    </row>
    <row r="659" ht="16.5" customHeight="1">
      <c r="B659" s="699"/>
      <c r="C659" s="699"/>
      <c r="D659" s="699"/>
      <c r="E659" s="700"/>
      <c r="F659" s="700"/>
      <c r="G659" s="700"/>
      <c r="H659" s="701"/>
      <c r="I659" s="701"/>
      <c r="J659" s="701"/>
      <c r="K659" s="701"/>
      <c r="L659" s="701"/>
      <c r="M659" s="701"/>
    </row>
    <row r="660" ht="16.5" customHeight="1">
      <c r="B660" s="699"/>
      <c r="C660" s="699"/>
      <c r="D660" s="699"/>
      <c r="E660" s="700"/>
      <c r="F660" s="700"/>
      <c r="G660" s="700"/>
      <c r="H660" s="701"/>
      <c r="I660" s="701"/>
      <c r="J660" s="701"/>
      <c r="K660" s="701"/>
      <c r="L660" s="701"/>
      <c r="M660" s="701"/>
    </row>
    <row r="661" ht="16.5" customHeight="1">
      <c r="B661" s="699"/>
      <c r="C661" s="699"/>
      <c r="D661" s="699"/>
      <c r="E661" s="700"/>
      <c r="F661" s="700"/>
      <c r="G661" s="700"/>
      <c r="H661" s="701"/>
      <c r="I661" s="701"/>
      <c r="J661" s="701"/>
      <c r="K661" s="701"/>
      <c r="L661" s="701"/>
      <c r="M661" s="701"/>
    </row>
    <row r="662" ht="16.5" customHeight="1">
      <c r="B662" s="699"/>
      <c r="C662" s="699"/>
      <c r="D662" s="699"/>
      <c r="E662" s="700"/>
      <c r="F662" s="700"/>
      <c r="G662" s="700"/>
      <c r="H662" s="701"/>
      <c r="I662" s="701"/>
      <c r="J662" s="701"/>
      <c r="K662" s="701"/>
      <c r="L662" s="701"/>
      <c r="M662" s="701"/>
    </row>
    <row r="663" ht="16.5" customHeight="1">
      <c r="B663" s="699"/>
      <c r="C663" s="699"/>
      <c r="D663" s="699"/>
      <c r="E663" s="700"/>
      <c r="F663" s="700"/>
      <c r="G663" s="700"/>
      <c r="H663" s="701"/>
      <c r="I663" s="701"/>
      <c r="J663" s="701"/>
      <c r="K663" s="701"/>
      <c r="L663" s="701"/>
      <c r="M663" s="701"/>
    </row>
    <row r="664" ht="16.5" customHeight="1">
      <c r="B664" s="699"/>
      <c r="C664" s="699"/>
      <c r="D664" s="699"/>
      <c r="E664" s="700"/>
      <c r="F664" s="700"/>
      <c r="G664" s="700"/>
      <c r="H664" s="701"/>
      <c r="I664" s="701"/>
      <c r="J664" s="701"/>
      <c r="K664" s="701"/>
      <c r="L664" s="701"/>
      <c r="M664" s="701"/>
    </row>
    <row r="665" ht="16.5" customHeight="1">
      <c r="B665" s="699"/>
      <c r="C665" s="699"/>
      <c r="D665" s="699"/>
      <c r="E665" s="700"/>
      <c r="F665" s="700"/>
      <c r="G665" s="700"/>
      <c r="H665" s="701"/>
      <c r="I665" s="701"/>
      <c r="J665" s="701"/>
      <c r="K665" s="701"/>
      <c r="L665" s="701"/>
      <c r="M665" s="701"/>
    </row>
    <row r="666" ht="16.5" customHeight="1">
      <c r="B666" s="699"/>
      <c r="C666" s="699"/>
      <c r="D666" s="699"/>
      <c r="E666" s="700"/>
      <c r="F666" s="700"/>
      <c r="G666" s="700"/>
      <c r="H666" s="701"/>
      <c r="I666" s="701"/>
      <c r="J666" s="701"/>
      <c r="K666" s="701"/>
      <c r="L666" s="701"/>
      <c r="M666" s="701"/>
    </row>
    <row r="667" ht="16.5" customHeight="1">
      <c r="B667" s="699"/>
      <c r="C667" s="699"/>
      <c r="D667" s="699"/>
      <c r="E667" s="700"/>
      <c r="F667" s="700"/>
      <c r="G667" s="700"/>
      <c r="H667" s="701"/>
      <c r="I667" s="701"/>
      <c r="J667" s="701"/>
      <c r="K667" s="701"/>
      <c r="L667" s="701"/>
      <c r="M667" s="701"/>
    </row>
    <row r="668" ht="16.5" customHeight="1">
      <c r="B668" s="699"/>
      <c r="C668" s="699"/>
      <c r="D668" s="699"/>
      <c r="E668" s="700"/>
      <c r="F668" s="700"/>
      <c r="G668" s="700"/>
      <c r="H668" s="701"/>
      <c r="I668" s="701"/>
      <c r="J668" s="701"/>
      <c r="K668" s="701"/>
      <c r="L668" s="701"/>
      <c r="M668" s="701"/>
    </row>
    <row r="669" ht="16.5" customHeight="1">
      <c r="B669" s="699"/>
      <c r="C669" s="699"/>
      <c r="D669" s="699"/>
      <c r="E669" s="700"/>
      <c r="F669" s="700"/>
      <c r="G669" s="700"/>
      <c r="H669" s="701"/>
      <c r="I669" s="701"/>
      <c r="J669" s="701"/>
      <c r="K669" s="701"/>
      <c r="L669" s="701"/>
      <c r="M669" s="701"/>
    </row>
    <row r="670" ht="16.5" customHeight="1">
      <c r="B670" s="699"/>
      <c r="C670" s="699"/>
      <c r="D670" s="699"/>
      <c r="E670" s="700"/>
      <c r="F670" s="700"/>
      <c r="G670" s="700"/>
      <c r="H670" s="701"/>
      <c r="I670" s="701"/>
      <c r="J670" s="701"/>
      <c r="K670" s="701"/>
      <c r="L670" s="701"/>
      <c r="M670" s="701"/>
    </row>
    <row r="671" ht="16.5" customHeight="1">
      <c r="B671" s="699"/>
      <c r="C671" s="699"/>
      <c r="D671" s="699"/>
      <c r="E671" s="700"/>
      <c r="F671" s="700"/>
      <c r="G671" s="700"/>
      <c r="H671" s="701"/>
      <c r="I671" s="701"/>
      <c r="J671" s="701"/>
      <c r="K671" s="701"/>
      <c r="L671" s="701"/>
      <c r="M671" s="701"/>
    </row>
    <row r="672" ht="16.5" customHeight="1">
      <c r="B672" s="699"/>
      <c r="C672" s="699"/>
      <c r="D672" s="699"/>
      <c r="E672" s="700"/>
      <c r="F672" s="700"/>
      <c r="G672" s="700"/>
      <c r="H672" s="701"/>
      <c r="I672" s="701"/>
      <c r="J672" s="701"/>
      <c r="K672" s="701"/>
      <c r="L672" s="701"/>
      <c r="M672" s="701"/>
    </row>
    <row r="673" ht="16.5" customHeight="1">
      <c r="B673" s="699"/>
      <c r="C673" s="699"/>
      <c r="D673" s="699"/>
      <c r="E673" s="700"/>
      <c r="F673" s="700"/>
      <c r="G673" s="700"/>
      <c r="H673" s="701"/>
      <c r="I673" s="701"/>
      <c r="J673" s="701"/>
      <c r="K673" s="701"/>
      <c r="L673" s="701"/>
      <c r="M673" s="701"/>
    </row>
    <row r="674" ht="16.5" customHeight="1">
      <c r="B674" s="699"/>
      <c r="C674" s="699"/>
      <c r="D674" s="699"/>
      <c r="E674" s="700"/>
      <c r="F674" s="700"/>
      <c r="G674" s="700"/>
      <c r="H674" s="701"/>
      <c r="I674" s="701"/>
      <c r="J674" s="701"/>
      <c r="K674" s="701"/>
      <c r="L674" s="701"/>
      <c r="M674" s="701"/>
    </row>
    <row r="675" ht="16.5" customHeight="1">
      <c r="B675" s="699"/>
      <c r="C675" s="699"/>
      <c r="D675" s="699"/>
      <c r="E675" s="700"/>
      <c r="F675" s="700"/>
      <c r="G675" s="700"/>
      <c r="H675" s="701"/>
      <c r="I675" s="701"/>
      <c r="J675" s="701"/>
      <c r="K675" s="701"/>
      <c r="L675" s="701"/>
      <c r="M675" s="701"/>
    </row>
    <row r="676" ht="16.5" customHeight="1">
      <c r="B676" s="699"/>
      <c r="C676" s="699"/>
      <c r="D676" s="699"/>
      <c r="E676" s="700"/>
      <c r="F676" s="700"/>
      <c r="G676" s="700"/>
      <c r="H676" s="701"/>
      <c r="I676" s="701"/>
      <c r="J676" s="701"/>
      <c r="K676" s="701"/>
      <c r="L676" s="701"/>
      <c r="M676" s="701"/>
    </row>
    <row r="677" ht="16.5" customHeight="1">
      <c r="B677" s="699"/>
      <c r="C677" s="699"/>
      <c r="D677" s="699"/>
      <c r="E677" s="700"/>
      <c r="F677" s="700"/>
      <c r="G677" s="700"/>
      <c r="H677" s="701"/>
      <c r="I677" s="701"/>
      <c r="J677" s="701"/>
      <c r="K677" s="701"/>
      <c r="L677" s="701"/>
      <c r="M677" s="701"/>
    </row>
    <row r="678" ht="16.5" customHeight="1">
      <c r="B678" s="699"/>
      <c r="C678" s="699"/>
      <c r="D678" s="699"/>
      <c r="E678" s="700"/>
      <c r="F678" s="700"/>
      <c r="G678" s="700"/>
      <c r="H678" s="701"/>
      <c r="I678" s="701"/>
      <c r="J678" s="701"/>
      <c r="K678" s="701"/>
      <c r="L678" s="701"/>
      <c r="M678" s="701"/>
    </row>
    <row r="679" ht="16.5" customHeight="1">
      <c r="B679" s="699"/>
      <c r="C679" s="699"/>
      <c r="D679" s="699"/>
      <c r="E679" s="700"/>
      <c r="F679" s="700"/>
      <c r="G679" s="700"/>
      <c r="H679" s="701"/>
      <c r="I679" s="701"/>
      <c r="J679" s="701"/>
      <c r="K679" s="701"/>
      <c r="L679" s="701"/>
      <c r="M679" s="701"/>
    </row>
    <row r="680" ht="16.5" customHeight="1">
      <c r="B680" s="699"/>
      <c r="C680" s="699"/>
      <c r="D680" s="699"/>
      <c r="E680" s="700"/>
      <c r="F680" s="700"/>
      <c r="G680" s="700"/>
      <c r="H680" s="701"/>
      <c r="I680" s="701"/>
      <c r="J680" s="701"/>
      <c r="K680" s="701"/>
      <c r="L680" s="701"/>
      <c r="M680" s="701"/>
    </row>
    <row r="681" ht="16.5" customHeight="1">
      <c r="B681" s="699"/>
      <c r="C681" s="699"/>
      <c r="D681" s="699"/>
      <c r="E681" s="700"/>
      <c r="F681" s="700"/>
      <c r="G681" s="700"/>
      <c r="H681" s="701"/>
      <c r="I681" s="701"/>
      <c r="J681" s="701"/>
      <c r="K681" s="701"/>
      <c r="L681" s="701"/>
      <c r="M681" s="701"/>
    </row>
    <row r="682" ht="16.5" customHeight="1">
      <c r="B682" s="699"/>
      <c r="C682" s="699"/>
      <c r="D682" s="699"/>
      <c r="E682" s="700"/>
      <c r="F682" s="700"/>
      <c r="G682" s="700"/>
      <c r="H682" s="701"/>
      <c r="I682" s="701"/>
      <c r="J682" s="701"/>
      <c r="K682" s="701"/>
      <c r="L682" s="701"/>
      <c r="M682" s="701"/>
    </row>
    <row r="683" ht="16.5" customHeight="1">
      <c r="B683" s="699"/>
      <c r="C683" s="699"/>
      <c r="D683" s="699"/>
      <c r="E683" s="700"/>
      <c r="F683" s="700"/>
      <c r="G683" s="700"/>
      <c r="H683" s="701"/>
      <c r="I683" s="701"/>
      <c r="J683" s="701"/>
      <c r="K683" s="701"/>
      <c r="L683" s="701"/>
      <c r="M683" s="701"/>
    </row>
    <row r="684" ht="16.5" customHeight="1">
      <c r="B684" s="699"/>
      <c r="C684" s="699"/>
      <c r="D684" s="699"/>
      <c r="E684" s="700"/>
      <c r="F684" s="700"/>
      <c r="G684" s="700"/>
      <c r="H684" s="701"/>
      <c r="I684" s="701"/>
      <c r="J684" s="701"/>
      <c r="K684" s="701"/>
      <c r="L684" s="701"/>
      <c r="M684" s="701"/>
    </row>
    <row r="685" ht="16.5" customHeight="1">
      <c r="B685" s="699"/>
      <c r="C685" s="699"/>
      <c r="D685" s="699"/>
      <c r="E685" s="700"/>
      <c r="F685" s="700"/>
      <c r="G685" s="700"/>
      <c r="H685" s="701"/>
      <c r="I685" s="701"/>
      <c r="J685" s="701"/>
      <c r="K685" s="701"/>
      <c r="L685" s="701"/>
      <c r="M685" s="701"/>
    </row>
    <row r="686" ht="16.5" customHeight="1">
      <c r="B686" s="699"/>
      <c r="C686" s="699"/>
      <c r="D686" s="699"/>
      <c r="E686" s="700"/>
      <c r="F686" s="700"/>
      <c r="G686" s="700"/>
      <c r="H686" s="701"/>
      <c r="I686" s="701"/>
      <c r="J686" s="701"/>
      <c r="K686" s="701"/>
      <c r="L686" s="701"/>
      <c r="M686" s="701"/>
    </row>
    <row r="687" ht="16.5" customHeight="1">
      <c r="B687" s="699"/>
      <c r="C687" s="699"/>
      <c r="D687" s="699"/>
      <c r="E687" s="700"/>
      <c r="F687" s="700"/>
      <c r="G687" s="700"/>
      <c r="H687" s="701"/>
      <c r="I687" s="701"/>
      <c r="J687" s="701"/>
      <c r="K687" s="701"/>
      <c r="L687" s="701"/>
      <c r="M687" s="701"/>
    </row>
    <row r="688" ht="16.5" customHeight="1">
      <c r="B688" s="699"/>
      <c r="C688" s="699"/>
      <c r="D688" s="699"/>
      <c r="E688" s="700"/>
      <c r="F688" s="700"/>
      <c r="G688" s="700"/>
      <c r="H688" s="701"/>
      <c r="I688" s="701"/>
      <c r="J688" s="701"/>
      <c r="K688" s="701"/>
      <c r="L688" s="701"/>
      <c r="M688" s="701"/>
    </row>
    <row r="689" ht="16.5" customHeight="1">
      <c r="B689" s="699"/>
      <c r="C689" s="699"/>
      <c r="D689" s="699"/>
      <c r="E689" s="700"/>
      <c r="F689" s="700"/>
      <c r="G689" s="700"/>
      <c r="H689" s="701"/>
      <c r="I689" s="701"/>
      <c r="J689" s="701"/>
      <c r="K689" s="701"/>
      <c r="L689" s="701"/>
      <c r="M689" s="701"/>
    </row>
    <row r="690" ht="16.5" customHeight="1">
      <c r="B690" s="699"/>
      <c r="C690" s="699"/>
      <c r="D690" s="699"/>
      <c r="E690" s="700"/>
      <c r="F690" s="700"/>
      <c r="G690" s="700"/>
      <c r="H690" s="701"/>
      <c r="I690" s="701"/>
      <c r="J690" s="701"/>
      <c r="K690" s="701"/>
      <c r="L690" s="701"/>
      <c r="M690" s="701"/>
    </row>
    <row r="691" ht="16.5" customHeight="1">
      <c r="B691" s="699"/>
      <c r="C691" s="699"/>
      <c r="D691" s="699"/>
      <c r="E691" s="700"/>
      <c r="F691" s="700"/>
      <c r="G691" s="700"/>
      <c r="H691" s="701"/>
      <c r="I691" s="701"/>
      <c r="J691" s="701"/>
      <c r="K691" s="701"/>
      <c r="L691" s="701"/>
      <c r="M691" s="701"/>
    </row>
    <row r="692" ht="16.5" customHeight="1">
      <c r="B692" s="699"/>
      <c r="C692" s="699"/>
      <c r="D692" s="699"/>
      <c r="E692" s="700"/>
      <c r="F692" s="700"/>
      <c r="G692" s="700"/>
      <c r="H692" s="701"/>
      <c r="I692" s="701"/>
      <c r="J692" s="701"/>
      <c r="K692" s="701"/>
      <c r="L692" s="701"/>
      <c r="M692" s="701"/>
    </row>
    <row r="693" ht="16.5" customHeight="1">
      <c r="B693" s="699"/>
      <c r="C693" s="699"/>
      <c r="D693" s="699"/>
      <c r="E693" s="700"/>
      <c r="F693" s="700"/>
      <c r="G693" s="700"/>
      <c r="H693" s="701"/>
      <c r="I693" s="701"/>
      <c r="J693" s="701"/>
      <c r="K693" s="701"/>
      <c r="L693" s="701"/>
      <c r="M693" s="701"/>
    </row>
    <row r="694" ht="16.5" customHeight="1">
      <c r="B694" s="699"/>
      <c r="C694" s="699"/>
      <c r="D694" s="699"/>
      <c r="E694" s="700"/>
      <c r="F694" s="700"/>
      <c r="G694" s="700"/>
      <c r="H694" s="701"/>
      <c r="I694" s="701"/>
      <c r="J694" s="701"/>
      <c r="K694" s="701"/>
      <c r="L694" s="701"/>
      <c r="M694" s="701"/>
    </row>
    <row r="695" ht="16.5" customHeight="1">
      <c r="B695" s="699"/>
      <c r="C695" s="699"/>
      <c r="D695" s="699"/>
      <c r="E695" s="700"/>
      <c r="F695" s="700"/>
      <c r="G695" s="700"/>
      <c r="H695" s="701"/>
      <c r="I695" s="701"/>
      <c r="J695" s="701"/>
      <c r="K695" s="701"/>
      <c r="L695" s="701"/>
      <c r="M695" s="701"/>
    </row>
    <row r="696" ht="16.5" customHeight="1">
      <c r="B696" s="699"/>
      <c r="C696" s="699"/>
      <c r="D696" s="699"/>
      <c r="E696" s="700"/>
      <c r="F696" s="700"/>
      <c r="G696" s="700"/>
      <c r="H696" s="701"/>
      <c r="I696" s="701"/>
      <c r="J696" s="701"/>
      <c r="K696" s="701"/>
      <c r="L696" s="701"/>
      <c r="M696" s="701"/>
    </row>
    <row r="697" ht="16.5" customHeight="1">
      <c r="B697" s="699"/>
      <c r="C697" s="699"/>
      <c r="D697" s="699"/>
      <c r="E697" s="700"/>
      <c r="F697" s="700"/>
      <c r="G697" s="700"/>
      <c r="H697" s="701"/>
      <c r="I697" s="701"/>
      <c r="J697" s="701"/>
      <c r="K697" s="701"/>
      <c r="L697" s="701"/>
      <c r="M697" s="701"/>
    </row>
    <row r="698" ht="16.5" customHeight="1">
      <c r="B698" s="699"/>
      <c r="C698" s="699"/>
      <c r="D698" s="699"/>
      <c r="E698" s="700"/>
      <c r="F698" s="700"/>
      <c r="G698" s="700"/>
      <c r="H698" s="701"/>
      <c r="I698" s="701"/>
      <c r="J698" s="701"/>
      <c r="K698" s="701"/>
      <c r="L698" s="701"/>
      <c r="M698" s="701"/>
    </row>
    <row r="699" ht="16.5" customHeight="1">
      <c r="B699" s="699"/>
      <c r="C699" s="699"/>
      <c r="D699" s="699"/>
      <c r="E699" s="700"/>
      <c r="F699" s="700"/>
      <c r="G699" s="700"/>
      <c r="H699" s="701"/>
      <c r="I699" s="701"/>
      <c r="J699" s="701"/>
      <c r="K699" s="701"/>
      <c r="L699" s="701"/>
      <c r="M699" s="701"/>
    </row>
    <row r="700" ht="16.5" customHeight="1">
      <c r="B700" s="699"/>
      <c r="C700" s="699"/>
      <c r="D700" s="699"/>
      <c r="E700" s="700"/>
      <c r="F700" s="700"/>
      <c r="G700" s="700"/>
      <c r="H700" s="701"/>
      <c r="I700" s="701"/>
      <c r="J700" s="701"/>
      <c r="K700" s="701"/>
      <c r="L700" s="701"/>
      <c r="M700" s="701"/>
    </row>
    <row r="701" ht="16.5" customHeight="1">
      <c r="B701" s="699"/>
      <c r="C701" s="699"/>
      <c r="D701" s="699"/>
      <c r="E701" s="700"/>
      <c r="F701" s="700"/>
      <c r="G701" s="700"/>
      <c r="H701" s="701"/>
      <c r="I701" s="701"/>
      <c r="J701" s="701"/>
      <c r="K701" s="701"/>
      <c r="L701" s="701"/>
      <c r="M701" s="701"/>
    </row>
    <row r="702" ht="16.5" customHeight="1">
      <c r="B702" s="699"/>
      <c r="C702" s="699"/>
      <c r="D702" s="699"/>
      <c r="E702" s="700"/>
      <c r="F702" s="700"/>
      <c r="G702" s="700"/>
      <c r="H702" s="701"/>
      <c r="I702" s="701"/>
      <c r="J702" s="701"/>
      <c r="K702" s="701"/>
      <c r="L702" s="701"/>
      <c r="M702" s="701"/>
    </row>
    <row r="703" ht="16.5" customHeight="1">
      <c r="B703" s="699"/>
      <c r="C703" s="699"/>
      <c r="D703" s="699"/>
      <c r="E703" s="700"/>
      <c r="F703" s="700"/>
      <c r="G703" s="700"/>
      <c r="H703" s="701"/>
      <c r="I703" s="701"/>
      <c r="J703" s="701"/>
      <c r="K703" s="701"/>
      <c r="L703" s="701"/>
      <c r="M703" s="701"/>
    </row>
    <row r="704" ht="16.5" customHeight="1">
      <c r="B704" s="699"/>
      <c r="C704" s="699"/>
      <c r="D704" s="699"/>
      <c r="E704" s="700"/>
      <c r="F704" s="700"/>
      <c r="G704" s="700"/>
      <c r="H704" s="701"/>
      <c r="I704" s="701"/>
      <c r="J704" s="701"/>
      <c r="K704" s="701"/>
      <c r="L704" s="701"/>
      <c r="M704" s="701"/>
    </row>
    <row r="705" ht="16.5" customHeight="1">
      <c r="B705" s="699"/>
      <c r="C705" s="699"/>
      <c r="D705" s="699"/>
      <c r="E705" s="700"/>
      <c r="F705" s="700"/>
      <c r="G705" s="700"/>
      <c r="H705" s="701"/>
      <c r="I705" s="701"/>
      <c r="J705" s="701"/>
      <c r="K705" s="701"/>
      <c r="L705" s="701"/>
      <c r="M705" s="701"/>
    </row>
    <row r="706" ht="16.5" customHeight="1">
      <c r="B706" s="699"/>
      <c r="C706" s="699"/>
      <c r="D706" s="699"/>
      <c r="E706" s="700"/>
      <c r="F706" s="700"/>
      <c r="G706" s="700"/>
      <c r="H706" s="701"/>
      <c r="I706" s="701"/>
      <c r="J706" s="701"/>
      <c r="K706" s="701"/>
      <c r="L706" s="701"/>
      <c r="M706" s="701"/>
    </row>
    <row r="707" ht="16.5" customHeight="1">
      <c r="B707" s="699"/>
      <c r="C707" s="699"/>
      <c r="D707" s="699"/>
      <c r="E707" s="700"/>
      <c r="F707" s="700"/>
      <c r="G707" s="700"/>
      <c r="H707" s="701"/>
      <c r="I707" s="701"/>
      <c r="J707" s="701"/>
      <c r="K707" s="701"/>
      <c r="L707" s="701"/>
      <c r="M707" s="701"/>
    </row>
    <row r="708" ht="16.5" customHeight="1">
      <c r="B708" s="699"/>
      <c r="C708" s="699"/>
      <c r="D708" s="699"/>
      <c r="E708" s="700"/>
      <c r="F708" s="700"/>
      <c r="G708" s="700"/>
      <c r="H708" s="701"/>
      <c r="I708" s="701"/>
      <c r="J708" s="701"/>
      <c r="K708" s="701"/>
      <c r="L708" s="701"/>
      <c r="M708" s="701"/>
    </row>
    <row r="709" ht="16.5" customHeight="1">
      <c r="B709" s="699"/>
      <c r="C709" s="699"/>
      <c r="D709" s="699"/>
      <c r="E709" s="700"/>
      <c r="F709" s="700"/>
      <c r="G709" s="700"/>
      <c r="H709" s="701"/>
      <c r="I709" s="701"/>
      <c r="J709" s="701"/>
      <c r="K709" s="701"/>
      <c r="L709" s="701"/>
      <c r="M709" s="701"/>
    </row>
    <row r="710" ht="16.5" customHeight="1">
      <c r="B710" s="699"/>
      <c r="C710" s="699"/>
      <c r="D710" s="699"/>
      <c r="E710" s="700"/>
      <c r="F710" s="700"/>
      <c r="G710" s="700"/>
      <c r="H710" s="701"/>
      <c r="I710" s="701"/>
      <c r="J710" s="701"/>
      <c r="K710" s="701"/>
      <c r="L710" s="701"/>
      <c r="M710" s="701"/>
    </row>
    <row r="711" ht="16.5" customHeight="1">
      <c r="B711" s="699"/>
      <c r="C711" s="699"/>
      <c r="D711" s="699"/>
      <c r="E711" s="700"/>
      <c r="F711" s="700"/>
      <c r="G711" s="700"/>
      <c r="H711" s="701"/>
      <c r="I711" s="701"/>
      <c r="J711" s="701"/>
      <c r="K711" s="701"/>
      <c r="L711" s="701"/>
      <c r="M711" s="701"/>
    </row>
    <row r="712" ht="16.5" customHeight="1">
      <c r="B712" s="699"/>
      <c r="C712" s="699"/>
      <c r="D712" s="699"/>
      <c r="E712" s="700"/>
      <c r="F712" s="700"/>
      <c r="G712" s="700"/>
      <c r="H712" s="701"/>
      <c r="I712" s="701"/>
      <c r="J712" s="701"/>
      <c r="K712" s="701"/>
      <c r="L712" s="701"/>
      <c r="M712" s="701"/>
    </row>
    <row r="713" ht="16.5" customHeight="1">
      <c r="B713" s="699"/>
      <c r="C713" s="699"/>
      <c r="D713" s="699"/>
      <c r="E713" s="700"/>
      <c r="F713" s="700"/>
      <c r="G713" s="700"/>
      <c r="H713" s="701"/>
      <c r="I713" s="701"/>
      <c r="J713" s="701"/>
      <c r="K713" s="701"/>
      <c r="L713" s="701"/>
      <c r="M713" s="701"/>
    </row>
    <row r="714" ht="16.5" customHeight="1">
      <c r="B714" s="699"/>
      <c r="C714" s="699"/>
      <c r="D714" s="699"/>
      <c r="E714" s="700"/>
      <c r="F714" s="700"/>
      <c r="G714" s="700"/>
      <c r="H714" s="701"/>
      <c r="I714" s="701"/>
      <c r="J714" s="701"/>
      <c r="K714" s="701"/>
      <c r="L714" s="701"/>
      <c r="M714" s="701"/>
    </row>
    <row r="715" ht="16.5" customHeight="1">
      <c r="B715" s="699"/>
      <c r="C715" s="699"/>
      <c r="D715" s="699"/>
      <c r="E715" s="700"/>
      <c r="F715" s="700"/>
      <c r="G715" s="700"/>
      <c r="H715" s="701"/>
      <c r="I715" s="701"/>
      <c r="J715" s="701"/>
      <c r="K715" s="701"/>
      <c r="L715" s="701"/>
      <c r="M715" s="701"/>
    </row>
    <row r="716" ht="16.5" customHeight="1">
      <c r="B716" s="699"/>
      <c r="C716" s="699"/>
      <c r="D716" s="699"/>
      <c r="E716" s="700"/>
      <c r="F716" s="700"/>
      <c r="G716" s="700"/>
      <c r="H716" s="701"/>
      <c r="I716" s="701"/>
      <c r="J716" s="701"/>
      <c r="K716" s="701"/>
      <c r="L716" s="701"/>
      <c r="M716" s="701"/>
    </row>
    <row r="717" ht="16.5" customHeight="1">
      <c r="B717" s="699"/>
      <c r="C717" s="699"/>
      <c r="D717" s="699"/>
      <c r="E717" s="700"/>
      <c r="F717" s="700"/>
      <c r="G717" s="700"/>
      <c r="H717" s="701"/>
      <c r="I717" s="701"/>
      <c r="J717" s="701"/>
      <c r="K717" s="701"/>
      <c r="L717" s="701"/>
      <c r="M717" s="701"/>
    </row>
    <row r="718" ht="16.5" customHeight="1">
      <c r="B718" s="699"/>
      <c r="C718" s="699"/>
      <c r="D718" s="699"/>
      <c r="E718" s="700"/>
      <c r="F718" s="700"/>
      <c r="G718" s="700"/>
      <c r="H718" s="701"/>
      <c r="I718" s="701"/>
      <c r="J718" s="701"/>
      <c r="K718" s="701"/>
      <c r="L718" s="701"/>
      <c r="M718" s="701"/>
    </row>
    <row r="719" ht="16.5" customHeight="1">
      <c r="B719" s="699"/>
      <c r="C719" s="699"/>
      <c r="D719" s="699"/>
      <c r="E719" s="700"/>
      <c r="F719" s="700"/>
      <c r="G719" s="700"/>
      <c r="H719" s="701"/>
      <c r="I719" s="701"/>
      <c r="J719" s="701"/>
      <c r="K719" s="701"/>
      <c r="L719" s="701"/>
      <c r="M719" s="701"/>
    </row>
    <row r="720" ht="16.5" customHeight="1">
      <c r="B720" s="699"/>
      <c r="C720" s="699"/>
      <c r="D720" s="699"/>
      <c r="E720" s="700"/>
      <c r="F720" s="700"/>
      <c r="G720" s="700"/>
      <c r="H720" s="701"/>
      <c r="I720" s="701"/>
      <c r="J720" s="701"/>
      <c r="K720" s="701"/>
      <c r="L720" s="701"/>
      <c r="M720" s="701"/>
    </row>
    <row r="721" ht="16.5" customHeight="1">
      <c r="B721" s="699"/>
      <c r="C721" s="699"/>
      <c r="D721" s="699"/>
      <c r="E721" s="700"/>
      <c r="F721" s="700"/>
      <c r="G721" s="700"/>
      <c r="H721" s="701"/>
      <c r="I721" s="701"/>
      <c r="J721" s="701"/>
      <c r="K721" s="701"/>
      <c r="L721" s="701"/>
      <c r="M721" s="701"/>
    </row>
    <row r="722" ht="16.5" customHeight="1">
      <c r="B722" s="699"/>
      <c r="C722" s="699"/>
      <c r="D722" s="699"/>
      <c r="E722" s="700"/>
      <c r="F722" s="700"/>
      <c r="G722" s="700"/>
      <c r="H722" s="701"/>
      <c r="I722" s="701"/>
      <c r="J722" s="701"/>
      <c r="K722" s="701"/>
      <c r="L722" s="701"/>
      <c r="M722" s="701"/>
    </row>
    <row r="723" ht="16.5" customHeight="1">
      <c r="B723" s="699"/>
      <c r="C723" s="699"/>
      <c r="D723" s="699"/>
      <c r="E723" s="700"/>
      <c r="F723" s="700"/>
      <c r="G723" s="700"/>
      <c r="H723" s="701"/>
      <c r="I723" s="701"/>
      <c r="J723" s="701"/>
      <c r="K723" s="701"/>
      <c r="L723" s="701"/>
      <c r="M723" s="701"/>
    </row>
    <row r="724" ht="16.5" customHeight="1">
      <c r="B724" s="699"/>
      <c r="C724" s="699"/>
      <c r="D724" s="699"/>
      <c r="E724" s="700"/>
      <c r="F724" s="700"/>
      <c r="G724" s="700"/>
      <c r="H724" s="701"/>
      <c r="I724" s="701"/>
      <c r="J724" s="701"/>
      <c r="K724" s="701"/>
      <c r="L724" s="701"/>
      <c r="M724" s="701"/>
    </row>
    <row r="725" ht="16.5" customHeight="1">
      <c r="B725" s="699"/>
      <c r="C725" s="699"/>
      <c r="D725" s="699"/>
      <c r="E725" s="700"/>
      <c r="F725" s="700"/>
      <c r="G725" s="700"/>
      <c r="H725" s="701"/>
      <c r="I725" s="701"/>
      <c r="J725" s="701"/>
      <c r="K725" s="701"/>
      <c r="L725" s="701"/>
      <c r="M725" s="701"/>
    </row>
    <row r="726" ht="16.5" customHeight="1">
      <c r="B726" s="699"/>
      <c r="C726" s="699"/>
      <c r="D726" s="699"/>
      <c r="E726" s="700"/>
      <c r="F726" s="700"/>
      <c r="G726" s="700"/>
      <c r="H726" s="701"/>
      <c r="I726" s="701"/>
      <c r="J726" s="701"/>
      <c r="K726" s="701"/>
      <c r="L726" s="701"/>
      <c r="M726" s="701"/>
    </row>
    <row r="727" ht="16.5" customHeight="1">
      <c r="B727" s="699"/>
      <c r="C727" s="699"/>
      <c r="D727" s="699"/>
      <c r="E727" s="700"/>
      <c r="F727" s="700"/>
      <c r="G727" s="700"/>
      <c r="H727" s="701"/>
      <c r="I727" s="701"/>
      <c r="J727" s="701"/>
      <c r="K727" s="701"/>
      <c r="L727" s="701"/>
      <c r="M727" s="701"/>
    </row>
    <row r="728" ht="16.5" customHeight="1">
      <c r="B728" s="699"/>
      <c r="C728" s="699"/>
      <c r="D728" s="699"/>
      <c r="E728" s="700"/>
      <c r="F728" s="700"/>
      <c r="G728" s="700"/>
      <c r="H728" s="701"/>
      <c r="I728" s="701"/>
      <c r="J728" s="701"/>
      <c r="K728" s="701"/>
      <c r="L728" s="701"/>
      <c r="M728" s="701"/>
    </row>
    <row r="729" ht="16.5" customHeight="1">
      <c r="B729" s="699"/>
      <c r="C729" s="699"/>
      <c r="D729" s="699"/>
      <c r="E729" s="700"/>
      <c r="F729" s="700"/>
      <c r="G729" s="700"/>
      <c r="H729" s="701"/>
      <c r="I729" s="701"/>
      <c r="J729" s="701"/>
      <c r="K729" s="701"/>
      <c r="L729" s="701"/>
      <c r="M729" s="701"/>
    </row>
    <row r="730" ht="16.5" customHeight="1">
      <c r="B730" s="699"/>
      <c r="C730" s="699"/>
      <c r="D730" s="699"/>
      <c r="E730" s="700"/>
      <c r="F730" s="700"/>
      <c r="G730" s="700"/>
      <c r="H730" s="701"/>
      <c r="I730" s="701"/>
      <c r="J730" s="701"/>
      <c r="K730" s="701"/>
      <c r="L730" s="701"/>
      <c r="M730" s="701"/>
    </row>
    <row r="731" ht="16.5" customHeight="1">
      <c r="B731" s="699"/>
      <c r="C731" s="699"/>
      <c r="D731" s="699"/>
      <c r="E731" s="700"/>
      <c r="F731" s="700"/>
      <c r="G731" s="700"/>
      <c r="H731" s="701"/>
      <c r="I731" s="701"/>
      <c r="J731" s="701"/>
      <c r="K731" s="701"/>
      <c r="L731" s="701"/>
      <c r="M731" s="701"/>
    </row>
    <row r="732" ht="16.5" customHeight="1">
      <c r="B732" s="699"/>
      <c r="C732" s="699"/>
      <c r="D732" s="699"/>
      <c r="E732" s="700"/>
      <c r="F732" s="700"/>
      <c r="G732" s="700"/>
      <c r="H732" s="701"/>
      <c r="I732" s="701"/>
      <c r="J732" s="701"/>
      <c r="K732" s="701"/>
      <c r="L732" s="701"/>
      <c r="M732" s="701"/>
    </row>
    <row r="733" ht="16.5" customHeight="1">
      <c r="B733" s="699"/>
      <c r="C733" s="699"/>
      <c r="D733" s="699"/>
      <c r="E733" s="700"/>
      <c r="F733" s="700"/>
      <c r="G733" s="700"/>
      <c r="H733" s="701"/>
      <c r="I733" s="701"/>
      <c r="J733" s="701"/>
      <c r="K733" s="701"/>
      <c r="L733" s="701"/>
      <c r="M733" s="701"/>
    </row>
    <row r="734" ht="16.5" customHeight="1">
      <c r="B734" s="699"/>
      <c r="C734" s="699"/>
      <c r="D734" s="699"/>
      <c r="E734" s="700"/>
      <c r="F734" s="700"/>
      <c r="G734" s="700"/>
      <c r="H734" s="701"/>
      <c r="I734" s="701"/>
      <c r="J734" s="701"/>
      <c r="K734" s="701"/>
      <c r="L734" s="701"/>
      <c r="M734" s="701"/>
    </row>
    <row r="735" ht="16.5" customHeight="1">
      <c r="B735" s="699"/>
      <c r="C735" s="699"/>
      <c r="D735" s="699"/>
      <c r="E735" s="700"/>
      <c r="F735" s="700"/>
      <c r="G735" s="700"/>
      <c r="H735" s="701"/>
      <c r="I735" s="701"/>
      <c r="J735" s="701"/>
      <c r="K735" s="701"/>
      <c r="L735" s="701"/>
      <c r="M735" s="701"/>
    </row>
    <row r="736" ht="16.5" customHeight="1">
      <c r="B736" s="699"/>
      <c r="C736" s="699"/>
      <c r="D736" s="699"/>
      <c r="E736" s="700"/>
      <c r="F736" s="700"/>
      <c r="G736" s="700"/>
      <c r="H736" s="701"/>
      <c r="I736" s="701"/>
      <c r="J736" s="701"/>
      <c r="K736" s="701"/>
      <c r="L736" s="701"/>
      <c r="M736" s="701"/>
    </row>
    <row r="737" ht="16.5" customHeight="1">
      <c r="B737" s="699"/>
      <c r="C737" s="699"/>
      <c r="D737" s="699"/>
      <c r="E737" s="700"/>
      <c r="F737" s="700"/>
      <c r="G737" s="700"/>
      <c r="H737" s="701"/>
      <c r="I737" s="701"/>
      <c r="J737" s="701"/>
      <c r="K737" s="701"/>
      <c r="L737" s="701"/>
      <c r="M737" s="701"/>
    </row>
    <row r="738" ht="16.5" customHeight="1">
      <c r="B738" s="699"/>
      <c r="C738" s="699"/>
      <c r="D738" s="699"/>
      <c r="E738" s="700"/>
      <c r="F738" s="700"/>
      <c r="G738" s="700"/>
      <c r="H738" s="701"/>
      <c r="I738" s="701"/>
      <c r="J738" s="701"/>
      <c r="K738" s="701"/>
      <c r="L738" s="701"/>
      <c r="M738" s="701"/>
    </row>
    <row r="739" ht="16.5" customHeight="1">
      <c r="B739" s="699"/>
      <c r="C739" s="699"/>
      <c r="D739" s="699"/>
      <c r="E739" s="700"/>
      <c r="F739" s="700"/>
      <c r="G739" s="700"/>
      <c r="H739" s="701"/>
      <c r="I739" s="701"/>
      <c r="J739" s="701"/>
      <c r="K739" s="701"/>
      <c r="L739" s="701"/>
      <c r="M739" s="701"/>
    </row>
    <row r="740" ht="16.5" customHeight="1">
      <c r="B740" s="699"/>
      <c r="C740" s="699"/>
      <c r="D740" s="699"/>
      <c r="E740" s="700"/>
      <c r="F740" s="700"/>
      <c r="G740" s="700"/>
      <c r="H740" s="701"/>
      <c r="I740" s="701"/>
      <c r="J740" s="701"/>
      <c r="K740" s="701"/>
      <c r="L740" s="701"/>
      <c r="M740" s="701"/>
    </row>
    <row r="741" ht="16.5" customHeight="1">
      <c r="B741" s="699"/>
      <c r="C741" s="699"/>
      <c r="D741" s="699"/>
      <c r="E741" s="700"/>
      <c r="F741" s="700"/>
      <c r="G741" s="700"/>
      <c r="H741" s="701"/>
      <c r="I741" s="701"/>
      <c r="J741" s="701"/>
      <c r="K741" s="701"/>
      <c r="L741" s="701"/>
      <c r="M741" s="701"/>
    </row>
    <row r="742" ht="16.5" customHeight="1">
      <c r="B742" s="699"/>
      <c r="C742" s="699"/>
      <c r="D742" s="699"/>
      <c r="E742" s="700"/>
      <c r="F742" s="700"/>
      <c r="G742" s="700"/>
      <c r="H742" s="701"/>
      <c r="I742" s="701"/>
      <c r="J742" s="701"/>
      <c r="K742" s="701"/>
      <c r="L742" s="701"/>
      <c r="M742" s="701"/>
    </row>
    <row r="743" ht="16.5" customHeight="1">
      <c r="B743" s="699"/>
      <c r="C743" s="699"/>
      <c r="D743" s="699"/>
      <c r="E743" s="700"/>
      <c r="F743" s="700"/>
      <c r="G743" s="700"/>
      <c r="H743" s="701"/>
      <c r="I743" s="701"/>
      <c r="J743" s="701"/>
      <c r="K743" s="701"/>
      <c r="L743" s="701"/>
      <c r="M743" s="701"/>
    </row>
    <row r="744" ht="16.5" customHeight="1">
      <c r="B744" s="699"/>
      <c r="C744" s="699"/>
      <c r="D744" s="699"/>
      <c r="E744" s="700"/>
      <c r="F744" s="700"/>
      <c r="G744" s="700"/>
      <c r="H744" s="701"/>
      <c r="I744" s="701"/>
      <c r="J744" s="701"/>
      <c r="K744" s="701"/>
      <c r="L744" s="701"/>
      <c r="M744" s="701"/>
    </row>
    <row r="745" ht="16.5" customHeight="1">
      <c r="B745" s="699"/>
      <c r="C745" s="699"/>
      <c r="D745" s="699"/>
      <c r="E745" s="700"/>
      <c r="F745" s="700"/>
      <c r="G745" s="700"/>
      <c r="H745" s="701"/>
      <c r="I745" s="701"/>
      <c r="J745" s="701"/>
      <c r="K745" s="701"/>
      <c r="L745" s="701"/>
      <c r="M745" s="701"/>
    </row>
    <row r="746" ht="16.5" customHeight="1">
      <c r="B746" s="699"/>
      <c r="C746" s="699"/>
      <c r="D746" s="699"/>
      <c r="E746" s="700"/>
      <c r="F746" s="700"/>
      <c r="G746" s="700"/>
      <c r="H746" s="701"/>
      <c r="I746" s="701"/>
      <c r="J746" s="701"/>
      <c r="K746" s="701"/>
      <c r="L746" s="701"/>
      <c r="M746" s="701"/>
    </row>
    <row r="747" ht="16.5" customHeight="1">
      <c r="B747" s="699"/>
      <c r="C747" s="699"/>
      <c r="D747" s="699"/>
      <c r="E747" s="700"/>
      <c r="F747" s="700"/>
      <c r="G747" s="700"/>
      <c r="H747" s="701"/>
      <c r="I747" s="701"/>
      <c r="J747" s="701"/>
      <c r="K747" s="701"/>
      <c r="L747" s="701"/>
      <c r="M747" s="701"/>
    </row>
    <row r="748" ht="16.5" customHeight="1">
      <c r="B748" s="699"/>
      <c r="C748" s="699"/>
      <c r="D748" s="699"/>
      <c r="E748" s="700"/>
      <c r="F748" s="700"/>
      <c r="G748" s="700"/>
      <c r="H748" s="701"/>
      <c r="I748" s="701"/>
      <c r="J748" s="701"/>
      <c r="K748" s="701"/>
      <c r="L748" s="701"/>
      <c r="M748" s="701"/>
    </row>
    <row r="749" ht="16.5" customHeight="1">
      <c r="B749" s="699"/>
      <c r="C749" s="699"/>
      <c r="D749" s="699"/>
      <c r="E749" s="700"/>
      <c r="F749" s="700"/>
      <c r="G749" s="700"/>
      <c r="H749" s="701"/>
      <c r="I749" s="701"/>
      <c r="J749" s="701"/>
      <c r="K749" s="701"/>
      <c r="L749" s="701"/>
      <c r="M749" s="701"/>
    </row>
    <row r="750" ht="16.5" customHeight="1">
      <c r="B750" s="699"/>
      <c r="C750" s="699"/>
      <c r="D750" s="699"/>
      <c r="E750" s="700"/>
      <c r="F750" s="700"/>
      <c r="G750" s="700"/>
      <c r="H750" s="701"/>
      <c r="I750" s="701"/>
      <c r="J750" s="701"/>
      <c r="K750" s="701"/>
      <c r="L750" s="701"/>
      <c r="M750" s="701"/>
    </row>
    <row r="751" ht="16.5" customHeight="1">
      <c r="B751" s="699"/>
      <c r="C751" s="699"/>
      <c r="D751" s="699"/>
      <c r="E751" s="700"/>
      <c r="F751" s="700"/>
      <c r="G751" s="700"/>
      <c r="H751" s="701"/>
      <c r="I751" s="701"/>
      <c r="J751" s="701"/>
      <c r="K751" s="701"/>
      <c r="L751" s="701"/>
      <c r="M751" s="701"/>
    </row>
    <row r="752" ht="16.5" customHeight="1">
      <c r="B752" s="699"/>
      <c r="C752" s="699"/>
      <c r="D752" s="699"/>
      <c r="E752" s="700"/>
      <c r="F752" s="700"/>
      <c r="G752" s="700"/>
      <c r="H752" s="701"/>
      <c r="I752" s="701"/>
      <c r="J752" s="701"/>
      <c r="K752" s="701"/>
      <c r="L752" s="701"/>
      <c r="M752" s="701"/>
    </row>
    <row r="753" ht="16.5" customHeight="1">
      <c r="B753" s="699"/>
      <c r="C753" s="699"/>
      <c r="D753" s="699"/>
      <c r="E753" s="700"/>
      <c r="F753" s="700"/>
      <c r="G753" s="700"/>
      <c r="H753" s="701"/>
      <c r="I753" s="701"/>
      <c r="J753" s="701"/>
      <c r="K753" s="701"/>
      <c r="L753" s="701"/>
      <c r="M753" s="701"/>
    </row>
    <row r="754" ht="16.5" customHeight="1">
      <c r="B754" s="699"/>
      <c r="C754" s="699"/>
      <c r="D754" s="699"/>
      <c r="E754" s="700"/>
      <c r="F754" s="700"/>
      <c r="G754" s="700"/>
      <c r="H754" s="701"/>
      <c r="I754" s="701"/>
      <c r="J754" s="701"/>
      <c r="K754" s="701"/>
      <c r="L754" s="701"/>
      <c r="M754" s="701"/>
    </row>
    <row r="755" ht="16.5" customHeight="1">
      <c r="B755" s="699"/>
      <c r="C755" s="699"/>
      <c r="D755" s="699"/>
      <c r="E755" s="700"/>
      <c r="F755" s="700"/>
      <c r="G755" s="700"/>
      <c r="H755" s="701"/>
      <c r="I755" s="701"/>
      <c r="J755" s="701"/>
      <c r="K755" s="701"/>
      <c r="L755" s="701"/>
      <c r="M755" s="701"/>
    </row>
    <row r="756" ht="16.5" customHeight="1">
      <c r="B756" s="699"/>
      <c r="C756" s="699"/>
      <c r="D756" s="699"/>
      <c r="E756" s="700"/>
      <c r="F756" s="700"/>
      <c r="G756" s="700"/>
      <c r="H756" s="701"/>
      <c r="I756" s="701"/>
      <c r="J756" s="701"/>
      <c r="K756" s="701"/>
      <c r="L756" s="701"/>
      <c r="M756" s="701"/>
    </row>
    <row r="757" ht="16.5" customHeight="1">
      <c r="B757" s="699"/>
      <c r="C757" s="699"/>
      <c r="D757" s="699"/>
      <c r="E757" s="700"/>
      <c r="F757" s="700"/>
      <c r="G757" s="700"/>
      <c r="H757" s="701"/>
      <c r="I757" s="701"/>
      <c r="J757" s="701"/>
      <c r="K757" s="701"/>
      <c r="L757" s="701"/>
      <c r="M757" s="701"/>
    </row>
    <row r="758" ht="16.5" customHeight="1">
      <c r="B758" s="699"/>
      <c r="C758" s="699"/>
      <c r="D758" s="699"/>
      <c r="E758" s="700"/>
      <c r="F758" s="700"/>
      <c r="G758" s="700"/>
      <c r="H758" s="701"/>
      <c r="I758" s="701"/>
      <c r="J758" s="701"/>
      <c r="K758" s="701"/>
      <c r="L758" s="701"/>
      <c r="M758" s="701"/>
    </row>
    <row r="759" ht="16.5" customHeight="1">
      <c r="B759" s="699"/>
      <c r="C759" s="699"/>
      <c r="D759" s="699"/>
      <c r="E759" s="700"/>
      <c r="F759" s="700"/>
      <c r="G759" s="700"/>
      <c r="H759" s="701"/>
      <c r="I759" s="701"/>
      <c r="J759" s="701"/>
      <c r="K759" s="701"/>
      <c r="L759" s="701"/>
      <c r="M759" s="701"/>
    </row>
    <row r="760" ht="16.5" customHeight="1">
      <c r="B760" s="699"/>
      <c r="C760" s="699"/>
      <c r="D760" s="699"/>
      <c r="E760" s="700"/>
      <c r="F760" s="700"/>
      <c r="G760" s="700"/>
      <c r="H760" s="701"/>
      <c r="I760" s="701"/>
      <c r="J760" s="701"/>
      <c r="K760" s="701"/>
      <c r="L760" s="701"/>
      <c r="M760" s="701"/>
    </row>
    <row r="761" ht="16.5" customHeight="1">
      <c r="B761" s="699"/>
      <c r="C761" s="699"/>
      <c r="D761" s="699"/>
      <c r="E761" s="700"/>
      <c r="F761" s="700"/>
      <c r="G761" s="700"/>
      <c r="H761" s="701"/>
      <c r="I761" s="701"/>
      <c r="J761" s="701"/>
      <c r="K761" s="701"/>
      <c r="L761" s="701"/>
      <c r="M761" s="701"/>
    </row>
    <row r="762" ht="16.5" customHeight="1">
      <c r="B762" s="699"/>
      <c r="C762" s="699"/>
      <c r="D762" s="699"/>
      <c r="E762" s="700"/>
      <c r="F762" s="700"/>
      <c r="G762" s="700"/>
      <c r="H762" s="701"/>
      <c r="I762" s="701"/>
      <c r="J762" s="701"/>
      <c r="K762" s="701"/>
      <c r="L762" s="701"/>
      <c r="M762" s="701"/>
    </row>
    <row r="763" ht="16.5" customHeight="1">
      <c r="B763" s="699"/>
      <c r="C763" s="699"/>
      <c r="D763" s="699"/>
      <c r="E763" s="700"/>
      <c r="F763" s="700"/>
      <c r="G763" s="700"/>
      <c r="H763" s="701"/>
      <c r="I763" s="701"/>
      <c r="J763" s="701"/>
      <c r="K763" s="701"/>
      <c r="L763" s="701"/>
      <c r="M763" s="701"/>
    </row>
    <row r="764" ht="16.5" customHeight="1">
      <c r="B764" s="699"/>
      <c r="C764" s="699"/>
      <c r="D764" s="699"/>
      <c r="E764" s="700"/>
      <c r="F764" s="700"/>
      <c r="G764" s="700"/>
      <c r="H764" s="701"/>
      <c r="I764" s="701"/>
      <c r="J764" s="701"/>
      <c r="K764" s="701"/>
      <c r="L764" s="701"/>
      <c r="M764" s="701"/>
    </row>
    <row r="765" ht="16.5" customHeight="1">
      <c r="B765" s="699"/>
      <c r="C765" s="699"/>
      <c r="D765" s="699"/>
      <c r="E765" s="700"/>
      <c r="F765" s="700"/>
      <c r="G765" s="700"/>
      <c r="H765" s="701"/>
      <c r="I765" s="701"/>
      <c r="J765" s="701"/>
      <c r="K765" s="701"/>
      <c r="L765" s="701"/>
      <c r="M765" s="701"/>
    </row>
    <row r="766" ht="16.5" customHeight="1">
      <c r="B766" s="699"/>
      <c r="C766" s="699"/>
      <c r="D766" s="699"/>
      <c r="E766" s="700"/>
      <c r="F766" s="700"/>
      <c r="G766" s="700"/>
      <c r="H766" s="701"/>
      <c r="I766" s="701"/>
      <c r="J766" s="701"/>
      <c r="K766" s="701"/>
      <c r="L766" s="701"/>
      <c r="M766" s="701"/>
    </row>
    <row r="767" ht="16.5" customHeight="1">
      <c r="B767" s="699"/>
      <c r="C767" s="699"/>
      <c r="D767" s="699"/>
      <c r="E767" s="700"/>
      <c r="F767" s="700"/>
      <c r="G767" s="700"/>
      <c r="H767" s="701"/>
      <c r="I767" s="701"/>
      <c r="J767" s="701"/>
      <c r="K767" s="701"/>
      <c r="L767" s="701"/>
      <c r="M767" s="701"/>
    </row>
    <row r="768" ht="16.5" customHeight="1">
      <c r="B768" s="699"/>
      <c r="C768" s="699"/>
      <c r="D768" s="699"/>
      <c r="E768" s="700"/>
      <c r="F768" s="700"/>
      <c r="G768" s="700"/>
      <c r="H768" s="701"/>
      <c r="I768" s="701"/>
      <c r="J768" s="701"/>
      <c r="K768" s="701"/>
      <c r="L768" s="701"/>
      <c r="M768" s="701"/>
    </row>
    <row r="769" ht="16.5" customHeight="1">
      <c r="B769" s="699"/>
      <c r="C769" s="699"/>
      <c r="D769" s="699"/>
      <c r="E769" s="700"/>
      <c r="F769" s="700"/>
      <c r="G769" s="700"/>
      <c r="H769" s="701"/>
      <c r="I769" s="701"/>
      <c r="J769" s="701"/>
      <c r="K769" s="701"/>
      <c r="L769" s="701"/>
      <c r="M769" s="701"/>
    </row>
    <row r="770" ht="16.5" customHeight="1">
      <c r="B770" s="699"/>
      <c r="C770" s="699"/>
      <c r="D770" s="699"/>
      <c r="E770" s="700"/>
      <c r="F770" s="700"/>
      <c r="G770" s="700"/>
      <c r="H770" s="701"/>
      <c r="I770" s="701"/>
      <c r="J770" s="701"/>
      <c r="K770" s="701"/>
      <c r="L770" s="701"/>
      <c r="M770" s="701"/>
    </row>
    <row r="771" ht="16.5" customHeight="1">
      <c r="B771" s="699"/>
      <c r="C771" s="699"/>
      <c r="D771" s="699"/>
      <c r="E771" s="700"/>
      <c r="F771" s="700"/>
      <c r="G771" s="700"/>
      <c r="H771" s="701"/>
      <c r="I771" s="701"/>
      <c r="J771" s="701"/>
      <c r="K771" s="701"/>
      <c r="L771" s="701"/>
      <c r="M771" s="701"/>
    </row>
    <row r="772" ht="16.5" customHeight="1">
      <c r="B772" s="699"/>
      <c r="C772" s="699"/>
      <c r="D772" s="699"/>
      <c r="E772" s="700"/>
      <c r="F772" s="700"/>
      <c r="G772" s="700"/>
      <c r="H772" s="701"/>
      <c r="I772" s="701"/>
      <c r="J772" s="701"/>
      <c r="K772" s="701"/>
      <c r="L772" s="701"/>
      <c r="M772" s="701"/>
    </row>
    <row r="773" ht="16.5" customHeight="1">
      <c r="B773" s="699"/>
      <c r="C773" s="699"/>
      <c r="D773" s="699"/>
      <c r="E773" s="700"/>
      <c r="F773" s="700"/>
      <c r="G773" s="700"/>
      <c r="H773" s="701"/>
      <c r="I773" s="701"/>
      <c r="J773" s="701"/>
      <c r="K773" s="701"/>
      <c r="L773" s="701"/>
      <c r="M773" s="701"/>
    </row>
    <row r="774" ht="16.5" customHeight="1">
      <c r="B774" s="699"/>
      <c r="C774" s="699"/>
      <c r="D774" s="699"/>
      <c r="E774" s="700"/>
      <c r="F774" s="700"/>
      <c r="G774" s="700"/>
      <c r="H774" s="701"/>
      <c r="I774" s="701"/>
      <c r="J774" s="701"/>
      <c r="K774" s="701"/>
      <c r="L774" s="701"/>
      <c r="M774" s="701"/>
    </row>
    <row r="775" ht="16.5" customHeight="1">
      <c r="B775" s="699"/>
      <c r="C775" s="699"/>
      <c r="D775" s="699"/>
      <c r="E775" s="700"/>
      <c r="F775" s="700"/>
      <c r="G775" s="700"/>
      <c r="H775" s="701"/>
      <c r="I775" s="701"/>
      <c r="J775" s="701"/>
      <c r="K775" s="701"/>
      <c r="L775" s="701"/>
      <c r="M775" s="701"/>
    </row>
    <row r="776" ht="16.5" customHeight="1">
      <c r="B776" s="699"/>
      <c r="C776" s="699"/>
      <c r="D776" s="699"/>
      <c r="E776" s="700"/>
      <c r="F776" s="700"/>
      <c r="G776" s="700"/>
      <c r="H776" s="701"/>
      <c r="I776" s="701"/>
      <c r="J776" s="701"/>
      <c r="K776" s="701"/>
      <c r="L776" s="701"/>
      <c r="M776" s="701"/>
    </row>
    <row r="777" ht="16.5" customHeight="1">
      <c r="B777" s="699"/>
      <c r="C777" s="699"/>
      <c r="D777" s="699"/>
      <c r="E777" s="700"/>
      <c r="F777" s="700"/>
      <c r="G777" s="700"/>
      <c r="H777" s="701"/>
      <c r="I777" s="701"/>
      <c r="J777" s="701"/>
      <c r="K777" s="701"/>
      <c r="L777" s="701"/>
      <c r="M777" s="701"/>
    </row>
    <row r="778" ht="16.5" customHeight="1">
      <c r="B778" s="699"/>
      <c r="C778" s="699"/>
      <c r="D778" s="699"/>
      <c r="E778" s="700"/>
      <c r="F778" s="700"/>
      <c r="G778" s="700"/>
      <c r="H778" s="701"/>
      <c r="I778" s="701"/>
      <c r="J778" s="701"/>
      <c r="K778" s="701"/>
      <c r="L778" s="701"/>
      <c r="M778" s="701"/>
    </row>
    <row r="779" ht="16.5" customHeight="1">
      <c r="B779" s="699"/>
      <c r="C779" s="699"/>
      <c r="D779" s="699"/>
      <c r="E779" s="700"/>
      <c r="F779" s="700"/>
      <c r="G779" s="700"/>
      <c r="H779" s="701"/>
      <c r="I779" s="701"/>
      <c r="J779" s="701"/>
      <c r="K779" s="701"/>
      <c r="L779" s="701"/>
      <c r="M779" s="701"/>
    </row>
    <row r="780" ht="16.5" customHeight="1">
      <c r="B780" s="699"/>
      <c r="C780" s="699"/>
      <c r="D780" s="699"/>
      <c r="E780" s="700"/>
      <c r="F780" s="700"/>
      <c r="G780" s="700"/>
      <c r="H780" s="701"/>
      <c r="I780" s="701"/>
      <c r="J780" s="701"/>
      <c r="K780" s="701"/>
      <c r="L780" s="701"/>
      <c r="M780" s="701"/>
    </row>
    <row r="781" ht="16.5" customHeight="1">
      <c r="B781" s="699"/>
      <c r="C781" s="699"/>
      <c r="D781" s="699"/>
      <c r="E781" s="700"/>
      <c r="F781" s="700"/>
      <c r="G781" s="700"/>
      <c r="H781" s="701"/>
      <c r="I781" s="701"/>
      <c r="J781" s="701"/>
      <c r="K781" s="701"/>
      <c r="L781" s="701"/>
      <c r="M781" s="701"/>
    </row>
    <row r="782" ht="16.5" customHeight="1">
      <c r="B782" s="699"/>
      <c r="C782" s="699"/>
      <c r="D782" s="699"/>
      <c r="E782" s="700"/>
      <c r="F782" s="700"/>
      <c r="G782" s="700"/>
      <c r="H782" s="701"/>
      <c r="I782" s="701"/>
      <c r="J782" s="701"/>
      <c r="K782" s="701"/>
      <c r="L782" s="701"/>
      <c r="M782" s="701"/>
    </row>
    <row r="783" ht="16.5" customHeight="1">
      <c r="B783" s="699"/>
      <c r="C783" s="699"/>
      <c r="D783" s="699"/>
      <c r="E783" s="700"/>
      <c r="F783" s="700"/>
      <c r="G783" s="700"/>
      <c r="H783" s="701"/>
      <c r="I783" s="701"/>
      <c r="J783" s="701"/>
      <c r="K783" s="701"/>
      <c r="L783" s="701"/>
      <c r="M783" s="701"/>
    </row>
    <row r="784" ht="16.5" customHeight="1">
      <c r="B784" s="699"/>
      <c r="C784" s="699"/>
      <c r="D784" s="699"/>
      <c r="E784" s="700"/>
      <c r="F784" s="700"/>
      <c r="G784" s="700"/>
      <c r="H784" s="701"/>
      <c r="I784" s="701"/>
      <c r="J784" s="701"/>
      <c r="K784" s="701"/>
      <c r="L784" s="701"/>
      <c r="M784" s="701"/>
    </row>
    <row r="785" ht="16.5" customHeight="1">
      <c r="B785" s="699"/>
      <c r="C785" s="699"/>
      <c r="D785" s="699"/>
      <c r="E785" s="700"/>
      <c r="F785" s="700"/>
      <c r="G785" s="700"/>
      <c r="H785" s="701"/>
      <c r="I785" s="701"/>
      <c r="J785" s="701"/>
      <c r="K785" s="701"/>
      <c r="L785" s="701"/>
      <c r="M785" s="701"/>
    </row>
    <row r="786" ht="16.5" customHeight="1">
      <c r="B786" s="699"/>
      <c r="C786" s="699"/>
      <c r="D786" s="699"/>
      <c r="E786" s="700"/>
      <c r="F786" s="700"/>
      <c r="G786" s="700"/>
      <c r="H786" s="701"/>
      <c r="I786" s="701"/>
      <c r="J786" s="701"/>
      <c r="K786" s="701"/>
      <c r="L786" s="701"/>
      <c r="M786" s="701"/>
    </row>
    <row r="787" ht="16.5" customHeight="1">
      <c r="B787" s="699"/>
      <c r="C787" s="699"/>
      <c r="D787" s="699"/>
      <c r="E787" s="700"/>
      <c r="F787" s="700"/>
      <c r="G787" s="700"/>
      <c r="H787" s="701"/>
      <c r="I787" s="701"/>
      <c r="J787" s="701"/>
      <c r="K787" s="701"/>
      <c r="L787" s="701"/>
      <c r="M787" s="701"/>
    </row>
    <row r="788" ht="16.5" customHeight="1">
      <c r="B788" s="699"/>
      <c r="C788" s="699"/>
      <c r="D788" s="699"/>
      <c r="E788" s="700"/>
      <c r="F788" s="700"/>
      <c r="G788" s="700"/>
      <c r="H788" s="701"/>
      <c r="I788" s="701"/>
      <c r="J788" s="701"/>
      <c r="K788" s="701"/>
      <c r="L788" s="701"/>
      <c r="M788" s="701"/>
    </row>
    <row r="789" ht="16.5" customHeight="1">
      <c r="B789" s="699"/>
      <c r="C789" s="699"/>
      <c r="D789" s="699"/>
      <c r="E789" s="700"/>
      <c r="F789" s="700"/>
      <c r="G789" s="700"/>
      <c r="H789" s="701"/>
      <c r="I789" s="701"/>
      <c r="J789" s="701"/>
      <c r="K789" s="701"/>
      <c r="L789" s="701"/>
      <c r="M789" s="701"/>
    </row>
    <row r="790" ht="16.5" customHeight="1">
      <c r="B790" s="699"/>
      <c r="C790" s="699"/>
      <c r="D790" s="699"/>
      <c r="E790" s="700"/>
      <c r="F790" s="700"/>
      <c r="G790" s="700"/>
      <c r="H790" s="701"/>
      <c r="I790" s="701"/>
      <c r="J790" s="701"/>
      <c r="K790" s="701"/>
      <c r="L790" s="701"/>
      <c r="M790" s="701"/>
    </row>
    <row r="791" ht="16.5" customHeight="1">
      <c r="B791" s="699"/>
      <c r="C791" s="699"/>
      <c r="D791" s="699"/>
      <c r="E791" s="700"/>
      <c r="F791" s="700"/>
      <c r="G791" s="700"/>
      <c r="H791" s="701"/>
      <c r="I791" s="701"/>
      <c r="J791" s="701"/>
      <c r="K791" s="701"/>
      <c r="L791" s="701"/>
      <c r="M791" s="701"/>
    </row>
    <row r="792" ht="16.5" customHeight="1">
      <c r="B792" s="699"/>
      <c r="C792" s="699"/>
      <c r="D792" s="699"/>
      <c r="E792" s="700"/>
      <c r="F792" s="700"/>
      <c r="G792" s="700"/>
      <c r="H792" s="701"/>
      <c r="I792" s="701"/>
      <c r="J792" s="701"/>
      <c r="K792" s="701"/>
      <c r="L792" s="701"/>
      <c r="M792" s="701"/>
    </row>
    <row r="793" ht="16.5" customHeight="1">
      <c r="B793" s="699"/>
      <c r="C793" s="699"/>
      <c r="D793" s="699"/>
      <c r="E793" s="700"/>
      <c r="F793" s="700"/>
      <c r="G793" s="700"/>
      <c r="H793" s="701"/>
      <c r="I793" s="701"/>
      <c r="J793" s="701"/>
      <c r="K793" s="701"/>
      <c r="L793" s="701"/>
      <c r="M793" s="701"/>
    </row>
    <row r="794" ht="16.5" customHeight="1">
      <c r="B794" s="699"/>
      <c r="C794" s="699"/>
      <c r="D794" s="699"/>
      <c r="E794" s="700"/>
      <c r="F794" s="700"/>
      <c r="G794" s="700"/>
      <c r="H794" s="701"/>
      <c r="I794" s="701"/>
      <c r="J794" s="701"/>
      <c r="K794" s="701"/>
      <c r="L794" s="701"/>
      <c r="M794" s="701"/>
    </row>
    <row r="795" ht="16.5" customHeight="1">
      <c r="B795" s="699"/>
      <c r="C795" s="699"/>
      <c r="D795" s="699"/>
      <c r="E795" s="700"/>
      <c r="F795" s="700"/>
      <c r="G795" s="700"/>
      <c r="H795" s="701"/>
      <c r="I795" s="701"/>
      <c r="J795" s="701"/>
      <c r="K795" s="701"/>
      <c r="L795" s="701"/>
      <c r="M795" s="701"/>
    </row>
    <row r="796" ht="16.5" customHeight="1">
      <c r="B796" s="699"/>
      <c r="C796" s="699"/>
      <c r="D796" s="699"/>
      <c r="E796" s="700"/>
      <c r="F796" s="700"/>
      <c r="G796" s="700"/>
      <c r="H796" s="701"/>
      <c r="I796" s="701"/>
      <c r="J796" s="701"/>
      <c r="K796" s="701"/>
      <c r="L796" s="701"/>
      <c r="M796" s="701"/>
    </row>
    <row r="797" ht="16.5" customHeight="1">
      <c r="B797" s="699"/>
      <c r="C797" s="699"/>
      <c r="D797" s="699"/>
      <c r="E797" s="700"/>
      <c r="F797" s="700"/>
      <c r="G797" s="700"/>
      <c r="H797" s="701"/>
      <c r="I797" s="701"/>
      <c r="J797" s="701"/>
      <c r="K797" s="701"/>
      <c r="L797" s="701"/>
      <c r="M797" s="701"/>
    </row>
    <row r="798" ht="16.5" customHeight="1">
      <c r="B798" s="699"/>
      <c r="C798" s="699"/>
      <c r="D798" s="699"/>
      <c r="E798" s="700"/>
      <c r="F798" s="700"/>
      <c r="G798" s="700"/>
      <c r="H798" s="701"/>
      <c r="I798" s="701"/>
      <c r="J798" s="701"/>
      <c r="K798" s="701"/>
      <c r="L798" s="701"/>
      <c r="M798" s="701"/>
    </row>
    <row r="799" ht="16.5" customHeight="1">
      <c r="B799" s="699"/>
      <c r="C799" s="699"/>
      <c r="D799" s="699"/>
      <c r="E799" s="700"/>
      <c r="F799" s="700"/>
      <c r="G799" s="700"/>
      <c r="H799" s="701"/>
      <c r="I799" s="701"/>
      <c r="J799" s="701"/>
      <c r="K799" s="701"/>
      <c r="L799" s="701"/>
      <c r="M799" s="701"/>
    </row>
    <row r="800" ht="16.5" customHeight="1">
      <c r="B800" s="699"/>
      <c r="C800" s="699"/>
      <c r="D800" s="699"/>
      <c r="E800" s="700"/>
      <c r="F800" s="700"/>
      <c r="G800" s="700"/>
      <c r="H800" s="701"/>
      <c r="I800" s="701"/>
      <c r="J800" s="701"/>
      <c r="K800" s="701"/>
      <c r="L800" s="701"/>
      <c r="M800" s="701"/>
    </row>
    <row r="801" ht="16.5" customHeight="1">
      <c r="B801" s="699"/>
      <c r="C801" s="699"/>
      <c r="D801" s="699"/>
      <c r="E801" s="700"/>
      <c r="F801" s="700"/>
      <c r="G801" s="700"/>
      <c r="H801" s="701"/>
      <c r="I801" s="701"/>
      <c r="J801" s="701"/>
      <c r="K801" s="701"/>
      <c r="L801" s="701"/>
      <c r="M801" s="701"/>
    </row>
    <row r="802" ht="16.5" customHeight="1">
      <c r="B802" s="699"/>
      <c r="C802" s="699"/>
      <c r="D802" s="699"/>
      <c r="E802" s="700"/>
      <c r="F802" s="700"/>
      <c r="G802" s="700"/>
      <c r="H802" s="701"/>
      <c r="I802" s="701"/>
      <c r="J802" s="701"/>
      <c r="K802" s="701"/>
      <c r="L802" s="701"/>
      <c r="M802" s="701"/>
    </row>
    <row r="803" ht="16.5" customHeight="1">
      <c r="B803" s="699"/>
      <c r="C803" s="699"/>
      <c r="D803" s="699"/>
      <c r="E803" s="700"/>
      <c r="F803" s="700"/>
      <c r="G803" s="700"/>
      <c r="H803" s="701"/>
      <c r="I803" s="701"/>
      <c r="J803" s="701"/>
      <c r="K803" s="701"/>
      <c r="L803" s="701"/>
      <c r="M803" s="701"/>
    </row>
    <row r="804" ht="16.5" customHeight="1">
      <c r="B804" s="699"/>
      <c r="C804" s="699"/>
      <c r="D804" s="699"/>
      <c r="E804" s="700"/>
      <c r="F804" s="700"/>
      <c r="G804" s="700"/>
      <c r="H804" s="701"/>
      <c r="I804" s="701"/>
      <c r="J804" s="701"/>
      <c r="K804" s="701"/>
      <c r="L804" s="701"/>
      <c r="M804" s="701"/>
    </row>
    <row r="805" ht="16.5" customHeight="1">
      <c r="B805" s="699"/>
      <c r="C805" s="699"/>
      <c r="D805" s="699"/>
      <c r="E805" s="700"/>
      <c r="F805" s="700"/>
      <c r="G805" s="700"/>
      <c r="H805" s="701"/>
      <c r="I805" s="701"/>
      <c r="J805" s="701"/>
      <c r="K805" s="701"/>
      <c r="L805" s="701"/>
      <c r="M805" s="701"/>
    </row>
    <row r="806" ht="16.5" customHeight="1">
      <c r="B806" s="699"/>
      <c r="C806" s="699"/>
      <c r="D806" s="699"/>
      <c r="E806" s="700"/>
      <c r="F806" s="700"/>
      <c r="G806" s="700"/>
      <c r="H806" s="701"/>
      <c r="I806" s="701"/>
      <c r="J806" s="701"/>
      <c r="K806" s="701"/>
      <c r="L806" s="701"/>
      <c r="M806" s="701"/>
    </row>
    <row r="807" ht="16.5" customHeight="1">
      <c r="B807" s="699"/>
      <c r="C807" s="699"/>
      <c r="D807" s="699"/>
      <c r="E807" s="700"/>
      <c r="F807" s="700"/>
      <c r="G807" s="700"/>
      <c r="H807" s="701"/>
      <c r="I807" s="701"/>
      <c r="J807" s="701"/>
      <c r="K807" s="701"/>
      <c r="L807" s="701"/>
      <c r="M807" s="701"/>
    </row>
    <row r="808" ht="16.5" customHeight="1">
      <c r="B808" s="699"/>
      <c r="C808" s="699"/>
      <c r="D808" s="699"/>
      <c r="E808" s="700"/>
      <c r="F808" s="700"/>
      <c r="G808" s="700"/>
      <c r="H808" s="701"/>
      <c r="I808" s="701"/>
      <c r="J808" s="701"/>
      <c r="K808" s="701"/>
      <c r="L808" s="701"/>
      <c r="M808" s="701"/>
    </row>
    <row r="809" ht="16.5" customHeight="1">
      <c r="B809" s="699"/>
      <c r="C809" s="699"/>
      <c r="D809" s="699"/>
      <c r="E809" s="700"/>
      <c r="F809" s="700"/>
      <c r="G809" s="700"/>
      <c r="H809" s="701"/>
      <c r="I809" s="701"/>
      <c r="J809" s="701"/>
      <c r="K809" s="701"/>
      <c r="L809" s="701"/>
      <c r="M809" s="701"/>
    </row>
    <row r="810" ht="16.5" customHeight="1">
      <c r="B810" s="699"/>
      <c r="C810" s="699"/>
      <c r="D810" s="699"/>
      <c r="E810" s="700"/>
      <c r="F810" s="700"/>
      <c r="G810" s="700"/>
      <c r="H810" s="701"/>
      <c r="I810" s="701"/>
      <c r="J810" s="701"/>
      <c r="K810" s="701"/>
      <c r="L810" s="701"/>
      <c r="M810" s="701"/>
    </row>
    <row r="811" ht="16.5" customHeight="1">
      <c r="B811" s="699"/>
      <c r="C811" s="699"/>
      <c r="D811" s="699"/>
      <c r="E811" s="700"/>
      <c r="F811" s="700"/>
      <c r="G811" s="700"/>
      <c r="H811" s="701"/>
      <c r="I811" s="701"/>
      <c r="J811" s="701"/>
      <c r="K811" s="701"/>
      <c r="L811" s="701"/>
      <c r="M811" s="701"/>
    </row>
    <row r="812" ht="16.5" customHeight="1">
      <c r="B812" s="699"/>
      <c r="C812" s="699"/>
      <c r="D812" s="699"/>
      <c r="E812" s="700"/>
      <c r="F812" s="700"/>
      <c r="G812" s="700"/>
      <c r="H812" s="701"/>
      <c r="I812" s="701"/>
      <c r="J812" s="701"/>
      <c r="K812" s="701"/>
      <c r="L812" s="701"/>
      <c r="M812" s="701"/>
    </row>
    <row r="813" ht="16.5" customHeight="1">
      <c r="B813" s="699"/>
      <c r="C813" s="699"/>
      <c r="D813" s="699"/>
      <c r="E813" s="700"/>
      <c r="F813" s="700"/>
      <c r="G813" s="700"/>
      <c r="H813" s="701"/>
      <c r="I813" s="701"/>
      <c r="J813" s="701"/>
      <c r="K813" s="701"/>
      <c r="L813" s="701"/>
      <c r="M813" s="701"/>
    </row>
    <row r="814" ht="16.5" customHeight="1">
      <c r="B814" s="699"/>
      <c r="C814" s="699"/>
      <c r="D814" s="699"/>
      <c r="E814" s="700"/>
      <c r="F814" s="700"/>
      <c r="G814" s="700"/>
      <c r="H814" s="701"/>
      <c r="I814" s="701"/>
      <c r="J814" s="701"/>
      <c r="K814" s="701"/>
      <c r="L814" s="701"/>
      <c r="M814" s="701"/>
    </row>
    <row r="815" ht="16.5" customHeight="1">
      <c r="B815" s="699"/>
      <c r="C815" s="699"/>
      <c r="D815" s="699"/>
      <c r="E815" s="700"/>
      <c r="F815" s="700"/>
      <c r="G815" s="700"/>
      <c r="H815" s="701"/>
      <c r="I815" s="701"/>
      <c r="J815" s="701"/>
      <c r="K815" s="701"/>
      <c r="L815" s="701"/>
      <c r="M815" s="701"/>
    </row>
    <row r="816" ht="16.5" customHeight="1">
      <c r="B816" s="699"/>
      <c r="C816" s="699"/>
      <c r="D816" s="699"/>
      <c r="E816" s="700"/>
      <c r="F816" s="700"/>
      <c r="G816" s="700"/>
      <c r="H816" s="701"/>
      <c r="I816" s="701"/>
      <c r="J816" s="701"/>
      <c r="K816" s="701"/>
      <c r="L816" s="701"/>
      <c r="M816" s="701"/>
    </row>
    <row r="817" ht="16.5" customHeight="1">
      <c r="B817" s="699"/>
      <c r="C817" s="699"/>
      <c r="D817" s="699"/>
      <c r="E817" s="700"/>
      <c r="F817" s="700"/>
      <c r="G817" s="700"/>
      <c r="H817" s="701"/>
      <c r="I817" s="701"/>
      <c r="J817" s="701"/>
      <c r="K817" s="701"/>
      <c r="L817" s="701"/>
      <c r="M817" s="701"/>
    </row>
    <row r="818" ht="16.5" customHeight="1">
      <c r="B818" s="699"/>
      <c r="C818" s="699"/>
      <c r="D818" s="699"/>
      <c r="E818" s="700"/>
      <c r="F818" s="700"/>
      <c r="G818" s="700"/>
      <c r="H818" s="701"/>
      <c r="I818" s="701"/>
      <c r="J818" s="701"/>
      <c r="K818" s="701"/>
      <c r="L818" s="701"/>
      <c r="M818" s="701"/>
    </row>
    <row r="819" ht="16.5" customHeight="1">
      <c r="B819" s="699"/>
      <c r="C819" s="699"/>
      <c r="D819" s="699"/>
      <c r="E819" s="700"/>
      <c r="F819" s="700"/>
      <c r="G819" s="700"/>
      <c r="H819" s="701"/>
      <c r="I819" s="701"/>
      <c r="J819" s="701"/>
      <c r="K819" s="701"/>
      <c r="L819" s="701"/>
      <c r="M819" s="701"/>
    </row>
    <row r="820" ht="16.5" customHeight="1">
      <c r="B820" s="699"/>
      <c r="C820" s="699"/>
      <c r="D820" s="699"/>
      <c r="E820" s="700"/>
      <c r="F820" s="700"/>
      <c r="G820" s="700"/>
      <c r="H820" s="701"/>
      <c r="I820" s="701"/>
      <c r="J820" s="701"/>
      <c r="K820" s="701"/>
      <c r="L820" s="701"/>
      <c r="M820" s="701"/>
    </row>
    <row r="821" ht="16.5" customHeight="1">
      <c r="B821" s="699"/>
      <c r="C821" s="699"/>
      <c r="D821" s="699"/>
      <c r="E821" s="700"/>
      <c r="F821" s="700"/>
      <c r="G821" s="700"/>
      <c r="H821" s="701"/>
      <c r="I821" s="701"/>
      <c r="J821" s="701"/>
      <c r="K821" s="701"/>
      <c r="L821" s="701"/>
      <c r="M821" s="701"/>
    </row>
    <row r="822" ht="16.5" customHeight="1">
      <c r="B822" s="699"/>
      <c r="C822" s="699"/>
      <c r="D822" s="699"/>
      <c r="E822" s="700"/>
      <c r="F822" s="700"/>
      <c r="G822" s="700"/>
      <c r="H822" s="701"/>
      <c r="I822" s="701"/>
      <c r="J822" s="701"/>
      <c r="K822" s="701"/>
      <c r="L822" s="701"/>
      <c r="M822" s="701"/>
    </row>
    <row r="823" ht="16.5" customHeight="1">
      <c r="B823" s="699"/>
      <c r="C823" s="699"/>
      <c r="D823" s="699"/>
      <c r="E823" s="700"/>
      <c r="F823" s="700"/>
      <c r="G823" s="700"/>
      <c r="H823" s="701"/>
      <c r="I823" s="701"/>
      <c r="J823" s="701"/>
      <c r="K823" s="701"/>
      <c r="L823" s="701"/>
      <c r="M823" s="701"/>
    </row>
    <row r="824" ht="16.5" customHeight="1">
      <c r="B824" s="699"/>
      <c r="C824" s="699"/>
      <c r="D824" s="699"/>
      <c r="E824" s="700"/>
      <c r="F824" s="700"/>
      <c r="G824" s="700"/>
      <c r="H824" s="701"/>
      <c r="I824" s="701"/>
      <c r="J824" s="701"/>
      <c r="K824" s="701"/>
      <c r="L824" s="701"/>
      <c r="M824" s="701"/>
    </row>
    <row r="825" ht="16.5" customHeight="1">
      <c r="B825" s="699"/>
      <c r="C825" s="699"/>
      <c r="D825" s="699"/>
      <c r="E825" s="700"/>
      <c r="F825" s="700"/>
      <c r="G825" s="700"/>
      <c r="H825" s="701"/>
      <c r="I825" s="701"/>
      <c r="J825" s="701"/>
      <c r="K825" s="701"/>
      <c r="L825" s="701"/>
      <c r="M825" s="701"/>
    </row>
    <row r="826" ht="16.5" customHeight="1">
      <c r="B826" s="699"/>
      <c r="C826" s="699"/>
      <c r="D826" s="699"/>
      <c r="E826" s="700"/>
      <c r="F826" s="700"/>
      <c r="G826" s="700"/>
      <c r="H826" s="701"/>
      <c r="I826" s="701"/>
      <c r="J826" s="701"/>
      <c r="K826" s="701"/>
      <c r="L826" s="701"/>
      <c r="M826" s="701"/>
    </row>
    <row r="827" ht="16.5" customHeight="1">
      <c r="B827" s="699"/>
      <c r="C827" s="699"/>
      <c r="D827" s="699"/>
      <c r="E827" s="700"/>
      <c r="F827" s="700"/>
      <c r="G827" s="700"/>
      <c r="H827" s="701"/>
      <c r="I827" s="701"/>
      <c r="J827" s="701"/>
      <c r="K827" s="701"/>
      <c r="L827" s="701"/>
      <c r="M827" s="701"/>
    </row>
    <row r="828" ht="16.5" customHeight="1">
      <c r="B828" s="699"/>
      <c r="C828" s="699"/>
      <c r="D828" s="699"/>
      <c r="E828" s="700"/>
      <c r="F828" s="700"/>
      <c r="G828" s="700"/>
      <c r="H828" s="701"/>
      <c r="I828" s="701"/>
      <c r="J828" s="701"/>
      <c r="K828" s="701"/>
      <c r="L828" s="701"/>
      <c r="M828" s="701"/>
    </row>
    <row r="829" ht="16.5" customHeight="1">
      <c r="B829" s="699"/>
      <c r="C829" s="699"/>
      <c r="D829" s="699"/>
      <c r="E829" s="700"/>
      <c r="F829" s="700"/>
      <c r="G829" s="700"/>
      <c r="H829" s="701"/>
      <c r="I829" s="701"/>
      <c r="J829" s="701"/>
      <c r="K829" s="701"/>
      <c r="L829" s="701"/>
      <c r="M829" s="701"/>
    </row>
    <row r="830" ht="16.5" customHeight="1">
      <c r="B830" s="699"/>
      <c r="C830" s="699"/>
      <c r="D830" s="699"/>
      <c r="E830" s="700"/>
      <c r="F830" s="700"/>
      <c r="G830" s="700"/>
      <c r="H830" s="701"/>
      <c r="I830" s="701"/>
      <c r="J830" s="701"/>
      <c r="K830" s="701"/>
      <c r="L830" s="701"/>
      <c r="M830" s="701"/>
    </row>
    <row r="831" ht="16.5" customHeight="1">
      <c r="B831" s="699"/>
      <c r="C831" s="699"/>
      <c r="D831" s="699"/>
      <c r="E831" s="700"/>
      <c r="F831" s="700"/>
      <c r="G831" s="700"/>
      <c r="H831" s="701"/>
      <c r="I831" s="701"/>
      <c r="J831" s="701"/>
      <c r="K831" s="701"/>
      <c r="L831" s="701"/>
      <c r="M831" s="701"/>
    </row>
    <row r="832" ht="16.5" customHeight="1">
      <c r="B832" s="699"/>
      <c r="C832" s="699"/>
      <c r="D832" s="699"/>
      <c r="E832" s="700"/>
      <c r="F832" s="700"/>
      <c r="G832" s="700"/>
      <c r="H832" s="701"/>
      <c r="I832" s="701"/>
      <c r="J832" s="701"/>
      <c r="K832" s="701"/>
      <c r="L832" s="701"/>
      <c r="M832" s="701"/>
    </row>
    <row r="833" ht="16.5" customHeight="1">
      <c r="B833" s="699"/>
      <c r="C833" s="699"/>
      <c r="D833" s="699"/>
      <c r="E833" s="700"/>
      <c r="F833" s="700"/>
      <c r="G833" s="700"/>
      <c r="H833" s="701"/>
      <c r="I833" s="701"/>
      <c r="J833" s="701"/>
      <c r="K833" s="701"/>
      <c r="L833" s="701"/>
      <c r="M833" s="701"/>
    </row>
    <row r="834" ht="16.5" customHeight="1">
      <c r="B834" s="699"/>
      <c r="C834" s="699"/>
      <c r="D834" s="699"/>
      <c r="E834" s="700"/>
      <c r="F834" s="700"/>
      <c r="G834" s="700"/>
      <c r="H834" s="701"/>
      <c r="I834" s="701"/>
      <c r="J834" s="701"/>
      <c r="K834" s="701"/>
      <c r="L834" s="701"/>
      <c r="M834" s="701"/>
    </row>
    <row r="835" ht="16.5" customHeight="1">
      <c r="B835" s="699"/>
      <c r="C835" s="699"/>
      <c r="D835" s="699"/>
      <c r="E835" s="700"/>
      <c r="F835" s="700"/>
      <c r="G835" s="700"/>
      <c r="H835" s="701"/>
      <c r="I835" s="701"/>
      <c r="J835" s="701"/>
      <c r="K835" s="701"/>
      <c r="L835" s="701"/>
      <c r="M835" s="701"/>
    </row>
    <row r="836" ht="16.5" customHeight="1">
      <c r="B836" s="699"/>
      <c r="C836" s="699"/>
      <c r="D836" s="699"/>
      <c r="E836" s="700"/>
      <c r="F836" s="700"/>
      <c r="G836" s="700"/>
      <c r="H836" s="701"/>
      <c r="I836" s="701"/>
      <c r="J836" s="701"/>
      <c r="K836" s="701"/>
      <c r="L836" s="701"/>
      <c r="M836" s="701"/>
    </row>
    <row r="837" ht="16.5" customHeight="1">
      <c r="B837" s="699"/>
      <c r="C837" s="699"/>
      <c r="D837" s="699"/>
      <c r="E837" s="700"/>
      <c r="F837" s="700"/>
      <c r="G837" s="700"/>
      <c r="H837" s="701"/>
      <c r="I837" s="701"/>
      <c r="J837" s="701"/>
      <c r="K837" s="701"/>
      <c r="L837" s="701"/>
      <c r="M837" s="701"/>
    </row>
    <row r="838" ht="16.5" customHeight="1">
      <c r="B838" s="699"/>
      <c r="C838" s="699"/>
      <c r="D838" s="699"/>
      <c r="E838" s="700"/>
      <c r="F838" s="700"/>
      <c r="G838" s="700"/>
      <c r="H838" s="701"/>
      <c r="I838" s="701"/>
      <c r="J838" s="701"/>
      <c r="K838" s="701"/>
      <c r="L838" s="701"/>
      <c r="M838" s="701"/>
    </row>
    <row r="839" ht="16.5" customHeight="1">
      <c r="B839" s="699"/>
      <c r="C839" s="699"/>
      <c r="D839" s="699"/>
      <c r="E839" s="700"/>
      <c r="F839" s="700"/>
      <c r="G839" s="700"/>
      <c r="H839" s="701"/>
      <c r="I839" s="701"/>
      <c r="J839" s="701"/>
      <c r="K839" s="701"/>
      <c r="L839" s="701"/>
      <c r="M839" s="701"/>
    </row>
    <row r="840" ht="16.5" customHeight="1">
      <c r="B840" s="699"/>
      <c r="C840" s="699"/>
      <c r="D840" s="699"/>
      <c r="E840" s="700"/>
      <c r="F840" s="700"/>
      <c r="G840" s="700"/>
      <c r="H840" s="701"/>
      <c r="I840" s="701"/>
      <c r="J840" s="701"/>
      <c r="K840" s="701"/>
      <c r="L840" s="701"/>
      <c r="M840" s="701"/>
    </row>
    <row r="841" ht="16.5" customHeight="1">
      <c r="B841" s="699"/>
      <c r="C841" s="699"/>
      <c r="D841" s="699"/>
      <c r="E841" s="700"/>
      <c r="F841" s="700"/>
      <c r="G841" s="700"/>
      <c r="H841" s="701"/>
      <c r="I841" s="701"/>
      <c r="J841" s="701"/>
      <c r="K841" s="701"/>
      <c r="L841" s="701"/>
      <c r="M841" s="701"/>
    </row>
    <row r="842" ht="16.5" customHeight="1">
      <c r="B842" s="699"/>
      <c r="C842" s="699"/>
      <c r="D842" s="699"/>
      <c r="E842" s="700"/>
      <c r="F842" s="700"/>
      <c r="G842" s="700"/>
      <c r="H842" s="701"/>
      <c r="I842" s="701"/>
      <c r="J842" s="701"/>
      <c r="K842" s="701"/>
      <c r="L842" s="701"/>
      <c r="M842" s="701"/>
    </row>
    <row r="843" ht="16.5" customHeight="1">
      <c r="B843" s="699"/>
      <c r="C843" s="699"/>
      <c r="D843" s="699"/>
      <c r="E843" s="700"/>
      <c r="F843" s="700"/>
      <c r="G843" s="700"/>
      <c r="H843" s="701"/>
      <c r="I843" s="701"/>
      <c r="J843" s="701"/>
      <c r="K843" s="701"/>
      <c r="L843" s="701"/>
      <c r="M843" s="701"/>
    </row>
    <row r="844" ht="16.5" customHeight="1">
      <c r="B844" s="699"/>
      <c r="C844" s="699"/>
      <c r="D844" s="699"/>
      <c r="E844" s="700"/>
      <c r="F844" s="700"/>
      <c r="G844" s="700"/>
      <c r="H844" s="701"/>
      <c r="I844" s="701"/>
      <c r="J844" s="701"/>
      <c r="K844" s="701"/>
      <c r="L844" s="701"/>
      <c r="M844" s="701"/>
    </row>
    <row r="845" ht="16.5" customHeight="1">
      <c r="B845" s="699"/>
      <c r="C845" s="699"/>
      <c r="D845" s="699"/>
      <c r="E845" s="700"/>
      <c r="F845" s="700"/>
      <c r="G845" s="700"/>
      <c r="H845" s="701"/>
      <c r="I845" s="701"/>
      <c r="J845" s="701"/>
      <c r="K845" s="701"/>
      <c r="L845" s="701"/>
      <c r="M845" s="701"/>
    </row>
    <row r="846" ht="16.5" customHeight="1">
      <c r="B846" s="699"/>
      <c r="C846" s="699"/>
      <c r="D846" s="699"/>
      <c r="E846" s="700"/>
      <c r="F846" s="700"/>
      <c r="G846" s="700"/>
      <c r="H846" s="701"/>
      <c r="I846" s="701"/>
      <c r="J846" s="701"/>
      <c r="K846" s="701"/>
      <c r="L846" s="701"/>
      <c r="M846" s="701"/>
    </row>
    <row r="847" ht="16.5" customHeight="1">
      <c r="B847" s="699"/>
      <c r="C847" s="699"/>
      <c r="D847" s="699"/>
      <c r="E847" s="700"/>
      <c r="F847" s="700"/>
      <c r="G847" s="700"/>
      <c r="H847" s="701"/>
      <c r="I847" s="701"/>
      <c r="J847" s="701"/>
      <c r="K847" s="701"/>
      <c r="L847" s="701"/>
      <c r="M847" s="701"/>
    </row>
    <row r="848" ht="16.5" customHeight="1">
      <c r="B848" s="699"/>
      <c r="C848" s="699"/>
      <c r="D848" s="699"/>
      <c r="E848" s="700"/>
      <c r="F848" s="700"/>
      <c r="G848" s="700"/>
      <c r="H848" s="701"/>
      <c r="I848" s="701"/>
      <c r="J848" s="701"/>
      <c r="K848" s="701"/>
      <c r="L848" s="701"/>
      <c r="M848" s="701"/>
    </row>
    <row r="849" ht="16.5" customHeight="1">
      <c r="B849" s="699"/>
      <c r="C849" s="699"/>
      <c r="D849" s="699"/>
      <c r="E849" s="700"/>
      <c r="F849" s="700"/>
      <c r="G849" s="700"/>
      <c r="H849" s="701"/>
      <c r="I849" s="701"/>
      <c r="J849" s="701"/>
      <c r="K849" s="701"/>
      <c r="L849" s="701"/>
      <c r="M849" s="701"/>
    </row>
    <row r="850" ht="16.5" customHeight="1">
      <c r="B850" s="699"/>
      <c r="C850" s="699"/>
      <c r="D850" s="699"/>
      <c r="E850" s="700"/>
      <c r="F850" s="700"/>
      <c r="G850" s="700"/>
      <c r="H850" s="701"/>
      <c r="I850" s="701"/>
      <c r="J850" s="701"/>
      <c r="K850" s="701"/>
      <c r="L850" s="701"/>
      <c r="M850" s="701"/>
    </row>
    <row r="851" ht="16.5" customHeight="1">
      <c r="B851" s="699"/>
      <c r="C851" s="699"/>
      <c r="D851" s="699"/>
      <c r="E851" s="700"/>
      <c r="F851" s="700"/>
      <c r="G851" s="700"/>
      <c r="H851" s="701"/>
      <c r="I851" s="701"/>
      <c r="J851" s="701"/>
      <c r="K851" s="701"/>
      <c r="L851" s="701"/>
      <c r="M851" s="701"/>
    </row>
    <row r="852" ht="16.5" customHeight="1">
      <c r="B852" s="699"/>
      <c r="C852" s="699"/>
      <c r="D852" s="699"/>
      <c r="E852" s="700"/>
      <c r="F852" s="700"/>
      <c r="G852" s="700"/>
      <c r="H852" s="701"/>
      <c r="I852" s="701"/>
      <c r="J852" s="701"/>
      <c r="K852" s="701"/>
      <c r="L852" s="701"/>
      <c r="M852" s="701"/>
    </row>
    <row r="853" ht="16.5" customHeight="1">
      <c r="B853" s="699"/>
      <c r="C853" s="699"/>
      <c r="D853" s="699"/>
      <c r="E853" s="700"/>
      <c r="F853" s="700"/>
      <c r="G853" s="700"/>
      <c r="H853" s="701"/>
      <c r="I853" s="701"/>
      <c r="J853" s="701"/>
      <c r="K853" s="701"/>
      <c r="L853" s="701"/>
      <c r="M853" s="701"/>
    </row>
    <row r="854" ht="16.5" customHeight="1">
      <c r="B854" s="699"/>
      <c r="C854" s="699"/>
      <c r="D854" s="699"/>
      <c r="E854" s="700"/>
      <c r="F854" s="700"/>
      <c r="G854" s="700"/>
      <c r="H854" s="701"/>
      <c r="I854" s="701"/>
      <c r="J854" s="701"/>
      <c r="K854" s="701"/>
      <c r="L854" s="701"/>
      <c r="M854" s="701"/>
    </row>
    <row r="855" ht="16.5" customHeight="1">
      <c r="B855" s="699"/>
      <c r="C855" s="699"/>
      <c r="D855" s="699"/>
      <c r="E855" s="700"/>
      <c r="F855" s="700"/>
      <c r="G855" s="700"/>
      <c r="H855" s="701"/>
      <c r="I855" s="701"/>
      <c r="J855" s="701"/>
      <c r="K855" s="701"/>
      <c r="L855" s="701"/>
      <c r="M855" s="701"/>
    </row>
    <row r="856" ht="16.5" customHeight="1">
      <c r="B856" s="699"/>
      <c r="C856" s="699"/>
      <c r="D856" s="699"/>
      <c r="E856" s="700"/>
      <c r="F856" s="700"/>
      <c r="G856" s="700"/>
      <c r="H856" s="701"/>
      <c r="I856" s="701"/>
      <c r="J856" s="701"/>
      <c r="K856" s="701"/>
      <c r="L856" s="701"/>
      <c r="M856" s="701"/>
    </row>
    <row r="857" ht="16.5" customHeight="1">
      <c r="B857" s="699"/>
      <c r="C857" s="699"/>
      <c r="D857" s="699"/>
      <c r="E857" s="700"/>
      <c r="F857" s="700"/>
      <c r="G857" s="700"/>
      <c r="H857" s="701"/>
      <c r="I857" s="701"/>
      <c r="J857" s="701"/>
      <c r="K857" s="701"/>
      <c r="L857" s="701"/>
      <c r="M857" s="701"/>
    </row>
    <row r="858" ht="16.5" customHeight="1">
      <c r="B858" s="699"/>
      <c r="C858" s="699"/>
      <c r="D858" s="699"/>
      <c r="E858" s="700"/>
      <c r="F858" s="700"/>
      <c r="G858" s="700"/>
      <c r="H858" s="701"/>
      <c r="I858" s="701"/>
      <c r="J858" s="701"/>
      <c r="K858" s="701"/>
      <c r="L858" s="701"/>
      <c r="M858" s="701"/>
    </row>
    <row r="859" ht="16.5" customHeight="1">
      <c r="B859" s="699"/>
      <c r="C859" s="699"/>
      <c r="D859" s="699"/>
      <c r="E859" s="700"/>
      <c r="F859" s="700"/>
      <c r="G859" s="700"/>
      <c r="H859" s="701"/>
      <c r="I859" s="701"/>
      <c r="J859" s="701"/>
      <c r="K859" s="701"/>
      <c r="L859" s="701"/>
      <c r="M859" s="701"/>
    </row>
    <row r="860" ht="16.5" customHeight="1">
      <c r="B860" s="699"/>
      <c r="C860" s="699"/>
      <c r="D860" s="699"/>
      <c r="E860" s="700"/>
      <c r="F860" s="700"/>
      <c r="G860" s="700"/>
      <c r="H860" s="701"/>
      <c r="I860" s="701"/>
      <c r="J860" s="701"/>
      <c r="K860" s="701"/>
      <c r="L860" s="701"/>
      <c r="M860" s="701"/>
    </row>
    <row r="861" ht="16.5" customHeight="1">
      <c r="B861" s="699"/>
      <c r="C861" s="699"/>
      <c r="D861" s="699"/>
      <c r="E861" s="700"/>
      <c r="F861" s="700"/>
      <c r="G861" s="700"/>
      <c r="H861" s="701"/>
      <c r="I861" s="701"/>
      <c r="J861" s="701"/>
      <c r="K861" s="701"/>
      <c r="L861" s="701"/>
      <c r="M861" s="701"/>
    </row>
    <row r="862" ht="16.5" customHeight="1">
      <c r="B862" s="699"/>
      <c r="C862" s="699"/>
      <c r="D862" s="699"/>
      <c r="E862" s="700"/>
      <c r="F862" s="700"/>
      <c r="G862" s="700"/>
      <c r="H862" s="701"/>
      <c r="I862" s="701"/>
      <c r="J862" s="701"/>
      <c r="K862" s="701"/>
      <c r="L862" s="701"/>
      <c r="M862" s="701"/>
    </row>
    <row r="863" ht="16.5" customHeight="1">
      <c r="B863" s="699"/>
      <c r="C863" s="699"/>
      <c r="D863" s="699"/>
      <c r="E863" s="700"/>
      <c r="F863" s="700"/>
      <c r="G863" s="700"/>
      <c r="H863" s="701"/>
      <c r="I863" s="701"/>
      <c r="J863" s="701"/>
      <c r="K863" s="701"/>
      <c r="L863" s="701"/>
      <c r="M863" s="701"/>
    </row>
    <row r="864" ht="16.5" customHeight="1">
      <c r="B864" s="699"/>
      <c r="C864" s="699"/>
      <c r="D864" s="699"/>
      <c r="E864" s="700"/>
      <c r="F864" s="700"/>
      <c r="G864" s="700"/>
      <c r="H864" s="701"/>
      <c r="I864" s="701"/>
      <c r="J864" s="701"/>
      <c r="K864" s="701"/>
      <c r="L864" s="701"/>
      <c r="M864" s="701"/>
    </row>
    <row r="865" ht="16.5" customHeight="1">
      <c r="B865" s="699"/>
      <c r="C865" s="699"/>
      <c r="D865" s="699"/>
      <c r="E865" s="700"/>
      <c r="F865" s="700"/>
      <c r="G865" s="700"/>
      <c r="H865" s="701"/>
      <c r="I865" s="701"/>
      <c r="J865" s="701"/>
      <c r="K865" s="701"/>
      <c r="L865" s="701"/>
      <c r="M865" s="701"/>
    </row>
    <row r="866" ht="16.5" customHeight="1">
      <c r="B866" s="699"/>
      <c r="C866" s="699"/>
      <c r="D866" s="699"/>
      <c r="E866" s="700"/>
      <c r="F866" s="700"/>
      <c r="G866" s="700"/>
      <c r="H866" s="701"/>
      <c r="I866" s="701"/>
      <c r="J866" s="701"/>
      <c r="K866" s="701"/>
      <c r="L866" s="701"/>
      <c r="M866" s="701"/>
    </row>
    <row r="867" ht="16.5" customHeight="1">
      <c r="B867" s="699"/>
      <c r="C867" s="699"/>
      <c r="D867" s="699"/>
      <c r="E867" s="700"/>
      <c r="F867" s="700"/>
      <c r="G867" s="700"/>
      <c r="H867" s="701"/>
      <c r="I867" s="701"/>
      <c r="J867" s="701"/>
      <c r="K867" s="701"/>
      <c r="L867" s="701"/>
      <c r="M867" s="701"/>
    </row>
    <row r="868" ht="16.5" customHeight="1">
      <c r="B868" s="699"/>
      <c r="C868" s="699"/>
      <c r="D868" s="699"/>
      <c r="E868" s="700"/>
      <c r="F868" s="700"/>
      <c r="G868" s="700"/>
      <c r="H868" s="701"/>
      <c r="I868" s="701"/>
      <c r="J868" s="701"/>
      <c r="K868" s="701"/>
      <c r="L868" s="701"/>
      <c r="M868" s="701"/>
    </row>
    <row r="869" ht="16.5" customHeight="1">
      <c r="B869" s="699"/>
      <c r="C869" s="699"/>
      <c r="D869" s="699"/>
      <c r="E869" s="700"/>
      <c r="F869" s="700"/>
      <c r="G869" s="700"/>
      <c r="H869" s="701"/>
      <c r="I869" s="701"/>
      <c r="J869" s="701"/>
      <c r="K869" s="701"/>
      <c r="L869" s="701"/>
      <c r="M869" s="701"/>
    </row>
    <row r="870" ht="16.5" customHeight="1">
      <c r="B870" s="699"/>
      <c r="C870" s="699"/>
      <c r="D870" s="699"/>
      <c r="E870" s="700"/>
      <c r="F870" s="700"/>
      <c r="G870" s="700"/>
      <c r="H870" s="701"/>
      <c r="I870" s="701"/>
      <c r="J870" s="701"/>
      <c r="K870" s="701"/>
      <c r="L870" s="701"/>
      <c r="M870" s="701"/>
    </row>
    <row r="871" ht="16.5" customHeight="1">
      <c r="B871" s="699"/>
      <c r="C871" s="699"/>
      <c r="D871" s="699"/>
      <c r="E871" s="700"/>
      <c r="F871" s="700"/>
      <c r="G871" s="700"/>
      <c r="H871" s="701"/>
      <c r="I871" s="701"/>
      <c r="J871" s="701"/>
      <c r="K871" s="701"/>
      <c r="L871" s="701"/>
      <c r="M871" s="701"/>
    </row>
    <row r="872" ht="16.5" customHeight="1">
      <c r="B872" s="699"/>
      <c r="C872" s="699"/>
      <c r="D872" s="699"/>
      <c r="E872" s="700"/>
      <c r="F872" s="700"/>
      <c r="G872" s="700"/>
      <c r="H872" s="701"/>
      <c r="I872" s="701"/>
      <c r="J872" s="701"/>
      <c r="K872" s="701"/>
      <c r="L872" s="701"/>
      <c r="M872" s="701"/>
    </row>
    <row r="873" ht="16.5" customHeight="1">
      <c r="B873" s="699"/>
      <c r="C873" s="699"/>
      <c r="D873" s="699"/>
      <c r="E873" s="700"/>
      <c r="F873" s="700"/>
      <c r="G873" s="700"/>
      <c r="H873" s="701"/>
      <c r="I873" s="701"/>
      <c r="J873" s="701"/>
      <c r="K873" s="701"/>
      <c r="L873" s="701"/>
      <c r="M873" s="701"/>
    </row>
    <row r="874" ht="16.5" customHeight="1">
      <c r="B874" s="699"/>
      <c r="C874" s="699"/>
      <c r="D874" s="699"/>
      <c r="E874" s="700"/>
      <c r="F874" s="700"/>
      <c r="G874" s="700"/>
      <c r="H874" s="701"/>
      <c r="I874" s="701"/>
      <c r="J874" s="701"/>
      <c r="K874" s="701"/>
      <c r="L874" s="701"/>
      <c r="M874" s="701"/>
    </row>
    <row r="875" ht="16.5" customHeight="1">
      <c r="B875" s="699"/>
      <c r="C875" s="699"/>
      <c r="D875" s="699"/>
      <c r="E875" s="700"/>
      <c r="F875" s="700"/>
      <c r="G875" s="700"/>
      <c r="H875" s="701"/>
      <c r="I875" s="701"/>
      <c r="J875" s="701"/>
      <c r="K875" s="701"/>
      <c r="L875" s="701"/>
      <c r="M875" s="701"/>
    </row>
    <row r="876" ht="16.5" customHeight="1">
      <c r="B876" s="699"/>
      <c r="C876" s="699"/>
      <c r="D876" s="699"/>
      <c r="E876" s="700"/>
      <c r="F876" s="700"/>
      <c r="G876" s="700"/>
      <c r="H876" s="701"/>
      <c r="I876" s="701"/>
      <c r="J876" s="701"/>
      <c r="K876" s="701"/>
      <c r="L876" s="701"/>
      <c r="M876" s="701"/>
    </row>
    <row r="877" ht="16.5" customHeight="1">
      <c r="B877" s="699"/>
      <c r="C877" s="699"/>
      <c r="D877" s="699"/>
      <c r="E877" s="700"/>
      <c r="F877" s="700"/>
      <c r="G877" s="700"/>
      <c r="H877" s="701"/>
      <c r="I877" s="701"/>
      <c r="J877" s="701"/>
      <c r="K877" s="701"/>
      <c r="L877" s="701"/>
      <c r="M877" s="701"/>
    </row>
    <row r="878" ht="16.5" customHeight="1">
      <c r="B878" s="699"/>
      <c r="C878" s="699"/>
      <c r="D878" s="699"/>
      <c r="E878" s="700"/>
      <c r="F878" s="700"/>
      <c r="G878" s="700"/>
      <c r="H878" s="701"/>
      <c r="I878" s="701"/>
      <c r="J878" s="701"/>
      <c r="K878" s="701"/>
      <c r="L878" s="701"/>
      <c r="M878" s="701"/>
    </row>
    <row r="879" ht="16.5" customHeight="1">
      <c r="B879" s="699"/>
      <c r="C879" s="699"/>
      <c r="D879" s="699"/>
      <c r="E879" s="700"/>
      <c r="F879" s="700"/>
      <c r="G879" s="700"/>
      <c r="H879" s="701"/>
      <c r="I879" s="701"/>
      <c r="J879" s="701"/>
      <c r="K879" s="701"/>
      <c r="L879" s="701"/>
      <c r="M879" s="701"/>
    </row>
    <row r="880" ht="16.5" customHeight="1">
      <c r="B880" s="699"/>
      <c r="C880" s="699"/>
      <c r="D880" s="699"/>
      <c r="E880" s="700"/>
      <c r="F880" s="700"/>
      <c r="G880" s="700"/>
      <c r="H880" s="701"/>
      <c r="I880" s="701"/>
      <c r="J880" s="701"/>
      <c r="K880" s="701"/>
      <c r="L880" s="701"/>
      <c r="M880" s="701"/>
    </row>
    <row r="881" ht="16.5" customHeight="1">
      <c r="B881" s="699"/>
      <c r="C881" s="699"/>
      <c r="D881" s="699"/>
      <c r="E881" s="700"/>
      <c r="F881" s="700"/>
      <c r="G881" s="700"/>
      <c r="H881" s="701"/>
      <c r="I881" s="701"/>
      <c r="J881" s="701"/>
      <c r="K881" s="701"/>
      <c r="L881" s="701"/>
      <c r="M881" s="701"/>
    </row>
    <row r="882" ht="16.5" customHeight="1">
      <c r="B882" s="699"/>
      <c r="C882" s="699"/>
      <c r="D882" s="699"/>
      <c r="E882" s="700"/>
      <c r="F882" s="700"/>
      <c r="G882" s="700"/>
      <c r="H882" s="701"/>
      <c r="I882" s="701"/>
      <c r="J882" s="701"/>
      <c r="K882" s="701"/>
      <c r="L882" s="701"/>
      <c r="M882" s="701"/>
    </row>
    <row r="883" ht="16.5" customHeight="1">
      <c r="B883" s="699"/>
      <c r="C883" s="699"/>
      <c r="D883" s="699"/>
      <c r="E883" s="700"/>
      <c r="F883" s="700"/>
      <c r="G883" s="700"/>
      <c r="H883" s="701"/>
      <c r="I883" s="701"/>
      <c r="J883" s="701"/>
      <c r="K883" s="701"/>
      <c r="L883" s="701"/>
      <c r="M883" s="701"/>
    </row>
    <row r="884" ht="16.5" customHeight="1">
      <c r="B884" s="699"/>
      <c r="C884" s="699"/>
      <c r="D884" s="699"/>
      <c r="E884" s="700"/>
      <c r="F884" s="700"/>
      <c r="G884" s="700"/>
      <c r="H884" s="701"/>
      <c r="I884" s="701"/>
      <c r="J884" s="701"/>
      <c r="K884" s="701"/>
      <c r="L884" s="701"/>
      <c r="M884" s="701"/>
    </row>
    <row r="885" ht="16.5" customHeight="1">
      <c r="B885" s="699"/>
      <c r="C885" s="699"/>
      <c r="D885" s="699"/>
      <c r="E885" s="700"/>
      <c r="F885" s="700"/>
      <c r="G885" s="700"/>
      <c r="H885" s="701"/>
      <c r="I885" s="701"/>
      <c r="J885" s="701"/>
      <c r="K885" s="701"/>
      <c r="L885" s="701"/>
      <c r="M885" s="701"/>
    </row>
    <row r="886" ht="16.5" customHeight="1">
      <c r="B886" s="699"/>
      <c r="C886" s="699"/>
      <c r="D886" s="699"/>
      <c r="E886" s="700"/>
      <c r="F886" s="700"/>
      <c r="G886" s="700"/>
      <c r="H886" s="701"/>
      <c r="I886" s="701"/>
      <c r="J886" s="701"/>
      <c r="K886" s="701"/>
      <c r="L886" s="701"/>
      <c r="M886" s="701"/>
    </row>
    <row r="887" ht="16.5" customHeight="1">
      <c r="B887" s="699"/>
      <c r="C887" s="699"/>
      <c r="D887" s="699"/>
      <c r="E887" s="700"/>
      <c r="F887" s="700"/>
      <c r="G887" s="700"/>
      <c r="H887" s="701"/>
      <c r="I887" s="701"/>
      <c r="J887" s="701"/>
      <c r="K887" s="701"/>
      <c r="L887" s="701"/>
      <c r="M887" s="701"/>
    </row>
    <row r="888" ht="16.5" customHeight="1">
      <c r="B888" s="699"/>
      <c r="C888" s="699"/>
      <c r="D888" s="699"/>
      <c r="E888" s="700"/>
      <c r="F888" s="700"/>
      <c r="G888" s="700"/>
      <c r="H888" s="701"/>
      <c r="I888" s="701"/>
      <c r="J888" s="701"/>
      <c r="K888" s="701"/>
      <c r="L888" s="701"/>
      <c r="M888" s="701"/>
    </row>
    <row r="889" ht="16.5" customHeight="1">
      <c r="B889" s="699"/>
      <c r="C889" s="699"/>
      <c r="D889" s="699"/>
      <c r="E889" s="700"/>
      <c r="F889" s="700"/>
      <c r="G889" s="700"/>
      <c r="H889" s="701"/>
      <c r="I889" s="701"/>
      <c r="J889" s="701"/>
      <c r="K889" s="701"/>
      <c r="L889" s="701"/>
      <c r="M889" s="701"/>
    </row>
    <row r="890" ht="16.5" customHeight="1">
      <c r="B890" s="699"/>
      <c r="C890" s="699"/>
      <c r="D890" s="699"/>
      <c r="E890" s="700"/>
      <c r="F890" s="700"/>
      <c r="G890" s="700"/>
      <c r="H890" s="701"/>
      <c r="I890" s="701"/>
      <c r="J890" s="701"/>
      <c r="K890" s="701"/>
      <c r="L890" s="701"/>
      <c r="M890" s="701"/>
    </row>
    <row r="891" ht="16.5" customHeight="1">
      <c r="B891" s="699"/>
      <c r="C891" s="699"/>
      <c r="D891" s="699"/>
      <c r="E891" s="700"/>
      <c r="F891" s="700"/>
      <c r="G891" s="700"/>
      <c r="H891" s="701"/>
      <c r="I891" s="701"/>
      <c r="J891" s="701"/>
      <c r="K891" s="701"/>
      <c r="L891" s="701"/>
      <c r="M891" s="701"/>
    </row>
    <row r="892" ht="16.5" customHeight="1">
      <c r="B892" s="699"/>
      <c r="C892" s="699"/>
      <c r="D892" s="699"/>
      <c r="E892" s="700"/>
      <c r="F892" s="700"/>
      <c r="G892" s="700"/>
      <c r="H892" s="701"/>
      <c r="I892" s="701"/>
      <c r="J892" s="701"/>
      <c r="K892" s="701"/>
      <c r="L892" s="701"/>
      <c r="M892" s="701"/>
    </row>
    <row r="893" ht="16.5" customHeight="1">
      <c r="B893" s="699"/>
      <c r="C893" s="699"/>
      <c r="D893" s="699"/>
      <c r="E893" s="700"/>
      <c r="F893" s="700"/>
      <c r="G893" s="700"/>
      <c r="H893" s="701"/>
      <c r="I893" s="701"/>
      <c r="J893" s="701"/>
      <c r="K893" s="701"/>
      <c r="L893" s="701"/>
      <c r="M893" s="701"/>
    </row>
    <row r="894" ht="16.5" customHeight="1">
      <c r="B894" s="699"/>
      <c r="C894" s="699"/>
      <c r="D894" s="699"/>
      <c r="E894" s="700"/>
      <c r="F894" s="700"/>
      <c r="G894" s="700"/>
      <c r="H894" s="701"/>
      <c r="I894" s="701"/>
      <c r="J894" s="701"/>
      <c r="K894" s="701"/>
      <c r="L894" s="701"/>
      <c r="M894" s="701"/>
    </row>
    <row r="895" ht="16.5" customHeight="1">
      <c r="B895" s="699"/>
      <c r="C895" s="699"/>
      <c r="D895" s="699"/>
      <c r="E895" s="700"/>
      <c r="F895" s="700"/>
      <c r="G895" s="700"/>
      <c r="H895" s="701"/>
      <c r="I895" s="701"/>
      <c r="J895" s="701"/>
      <c r="K895" s="701"/>
      <c r="L895" s="701"/>
      <c r="M895" s="701"/>
    </row>
    <row r="896" ht="16.5" customHeight="1">
      <c r="B896" s="699"/>
      <c r="C896" s="699"/>
      <c r="D896" s="699"/>
      <c r="E896" s="700"/>
      <c r="F896" s="700"/>
      <c r="G896" s="700"/>
      <c r="H896" s="701"/>
      <c r="I896" s="701"/>
      <c r="J896" s="701"/>
      <c r="K896" s="701"/>
      <c r="L896" s="701"/>
      <c r="M896" s="701"/>
    </row>
    <row r="897" ht="16.5" customHeight="1">
      <c r="B897" s="699"/>
      <c r="C897" s="699"/>
      <c r="D897" s="699"/>
      <c r="E897" s="700"/>
      <c r="F897" s="700"/>
      <c r="G897" s="700"/>
      <c r="H897" s="701"/>
      <c r="I897" s="701"/>
      <c r="J897" s="701"/>
      <c r="K897" s="701"/>
      <c r="L897" s="701"/>
      <c r="M897" s="701"/>
    </row>
    <row r="898" ht="16.5" customHeight="1">
      <c r="B898" s="699"/>
      <c r="C898" s="699"/>
      <c r="D898" s="699"/>
      <c r="E898" s="700"/>
      <c r="F898" s="700"/>
      <c r="G898" s="700"/>
      <c r="H898" s="701"/>
      <c r="I898" s="701"/>
      <c r="J898" s="701"/>
      <c r="K898" s="701"/>
      <c r="L898" s="701"/>
      <c r="M898" s="701"/>
    </row>
    <row r="899" ht="16.5" customHeight="1">
      <c r="B899" s="699"/>
      <c r="C899" s="699"/>
      <c r="D899" s="699"/>
      <c r="E899" s="700"/>
      <c r="F899" s="700"/>
      <c r="G899" s="700"/>
      <c r="H899" s="701"/>
      <c r="I899" s="701"/>
      <c r="J899" s="701"/>
      <c r="K899" s="701"/>
      <c r="L899" s="701"/>
      <c r="M899" s="701"/>
    </row>
    <row r="900" ht="16.5" customHeight="1">
      <c r="B900" s="699"/>
      <c r="C900" s="699"/>
      <c r="D900" s="699"/>
      <c r="E900" s="700"/>
      <c r="F900" s="700"/>
      <c r="G900" s="700"/>
      <c r="H900" s="701"/>
      <c r="I900" s="701"/>
      <c r="J900" s="701"/>
      <c r="K900" s="701"/>
      <c r="L900" s="701"/>
      <c r="M900" s="701"/>
    </row>
    <row r="901" ht="16.5" customHeight="1">
      <c r="B901" s="699"/>
      <c r="C901" s="699"/>
      <c r="D901" s="699"/>
      <c r="E901" s="700"/>
      <c r="F901" s="700"/>
      <c r="G901" s="700"/>
      <c r="H901" s="701"/>
      <c r="I901" s="701"/>
      <c r="J901" s="701"/>
      <c r="K901" s="701"/>
      <c r="L901" s="701"/>
      <c r="M901" s="701"/>
    </row>
    <row r="902" ht="16.5" customHeight="1">
      <c r="B902" s="699"/>
      <c r="C902" s="699"/>
      <c r="D902" s="699"/>
      <c r="E902" s="700"/>
      <c r="F902" s="700"/>
      <c r="G902" s="700"/>
      <c r="H902" s="701"/>
      <c r="I902" s="701"/>
      <c r="J902" s="701"/>
      <c r="K902" s="701"/>
      <c r="L902" s="701"/>
      <c r="M902" s="701"/>
    </row>
    <row r="903" ht="16.5" customHeight="1">
      <c r="B903" s="699"/>
      <c r="C903" s="699"/>
      <c r="D903" s="699"/>
      <c r="E903" s="700"/>
      <c r="F903" s="700"/>
      <c r="G903" s="700"/>
      <c r="H903" s="701"/>
      <c r="I903" s="701"/>
      <c r="J903" s="701"/>
      <c r="K903" s="701"/>
      <c r="L903" s="701"/>
      <c r="M903" s="701"/>
    </row>
    <row r="904" ht="16.5" customHeight="1">
      <c r="B904" s="699"/>
      <c r="C904" s="699"/>
      <c r="D904" s="699"/>
      <c r="E904" s="700"/>
      <c r="F904" s="700"/>
      <c r="G904" s="700"/>
      <c r="H904" s="701"/>
      <c r="I904" s="701"/>
      <c r="J904" s="701"/>
      <c r="K904" s="701"/>
      <c r="L904" s="701"/>
      <c r="M904" s="701"/>
    </row>
    <row r="905" ht="16.5" customHeight="1">
      <c r="B905" s="699"/>
      <c r="C905" s="699"/>
      <c r="D905" s="699"/>
      <c r="E905" s="700"/>
      <c r="F905" s="700"/>
      <c r="G905" s="700"/>
      <c r="H905" s="701"/>
      <c r="I905" s="701"/>
      <c r="J905" s="701"/>
      <c r="K905" s="701"/>
      <c r="L905" s="701"/>
      <c r="M905" s="701"/>
    </row>
    <row r="906" ht="16.5" customHeight="1">
      <c r="B906" s="699"/>
      <c r="C906" s="699"/>
      <c r="D906" s="699"/>
      <c r="E906" s="700"/>
      <c r="F906" s="700"/>
      <c r="G906" s="700"/>
      <c r="H906" s="701"/>
      <c r="I906" s="701"/>
      <c r="J906" s="701"/>
      <c r="K906" s="701"/>
      <c r="L906" s="701"/>
      <c r="M906" s="701"/>
    </row>
    <row r="907" ht="16.5" customHeight="1">
      <c r="B907" s="699"/>
      <c r="C907" s="699"/>
      <c r="D907" s="699"/>
      <c r="E907" s="700"/>
      <c r="F907" s="700"/>
      <c r="G907" s="700"/>
      <c r="H907" s="701"/>
      <c r="I907" s="701"/>
      <c r="J907" s="701"/>
      <c r="K907" s="701"/>
      <c r="L907" s="701"/>
      <c r="M907" s="701"/>
    </row>
    <row r="908" ht="16.5" customHeight="1">
      <c r="B908" s="699"/>
      <c r="C908" s="699"/>
      <c r="D908" s="699"/>
      <c r="E908" s="700"/>
      <c r="F908" s="700"/>
      <c r="G908" s="700"/>
      <c r="H908" s="701"/>
      <c r="I908" s="701"/>
      <c r="J908" s="701"/>
      <c r="K908" s="701"/>
      <c r="L908" s="701"/>
      <c r="M908" s="701"/>
    </row>
    <row r="909" ht="16.5" customHeight="1">
      <c r="B909" s="699"/>
      <c r="C909" s="699"/>
      <c r="D909" s="699"/>
      <c r="E909" s="700"/>
      <c r="F909" s="700"/>
      <c r="G909" s="700"/>
      <c r="H909" s="701"/>
      <c r="I909" s="701"/>
      <c r="J909" s="701"/>
      <c r="K909" s="701"/>
      <c r="L909" s="701"/>
      <c r="M909" s="701"/>
    </row>
    <row r="910" ht="16.5" customHeight="1">
      <c r="B910" s="699"/>
      <c r="C910" s="699"/>
      <c r="D910" s="699"/>
      <c r="E910" s="700"/>
      <c r="F910" s="700"/>
      <c r="G910" s="700"/>
      <c r="H910" s="701"/>
      <c r="I910" s="701"/>
      <c r="J910" s="701"/>
      <c r="K910" s="701"/>
      <c r="L910" s="701"/>
      <c r="M910" s="701"/>
    </row>
    <row r="911" ht="16.5" customHeight="1">
      <c r="B911" s="699"/>
      <c r="C911" s="699"/>
      <c r="D911" s="699"/>
      <c r="E911" s="700"/>
      <c r="F911" s="700"/>
      <c r="G911" s="700"/>
      <c r="H911" s="701"/>
      <c r="I911" s="701"/>
      <c r="J911" s="701"/>
      <c r="K911" s="701"/>
      <c r="L911" s="701"/>
      <c r="M911" s="701"/>
    </row>
    <row r="912" ht="16.5" customHeight="1">
      <c r="B912" s="699"/>
      <c r="C912" s="699"/>
      <c r="D912" s="699"/>
      <c r="E912" s="700"/>
      <c r="F912" s="700"/>
      <c r="G912" s="700"/>
      <c r="H912" s="701"/>
      <c r="I912" s="701"/>
      <c r="J912" s="701"/>
      <c r="K912" s="701"/>
      <c r="L912" s="701"/>
      <c r="M912" s="701"/>
    </row>
    <row r="913" ht="16.5" customHeight="1">
      <c r="B913" s="699"/>
      <c r="C913" s="699"/>
      <c r="D913" s="699"/>
      <c r="E913" s="700"/>
      <c r="F913" s="700"/>
      <c r="G913" s="700"/>
      <c r="H913" s="701"/>
      <c r="I913" s="701"/>
      <c r="J913" s="701"/>
      <c r="K913" s="701"/>
      <c r="L913" s="701"/>
      <c r="M913" s="701"/>
    </row>
    <row r="914" ht="16.5" customHeight="1">
      <c r="B914" s="699"/>
      <c r="C914" s="699"/>
      <c r="D914" s="699"/>
      <c r="E914" s="700"/>
      <c r="F914" s="700"/>
      <c r="G914" s="700"/>
      <c r="H914" s="701"/>
      <c r="I914" s="701"/>
      <c r="J914" s="701"/>
      <c r="K914" s="701"/>
      <c r="L914" s="701"/>
      <c r="M914" s="701"/>
    </row>
    <row r="915" ht="16.5" customHeight="1">
      <c r="B915" s="699"/>
      <c r="C915" s="699"/>
      <c r="D915" s="699"/>
      <c r="E915" s="700"/>
      <c r="F915" s="700"/>
      <c r="G915" s="700"/>
      <c r="H915" s="701"/>
      <c r="I915" s="701"/>
      <c r="J915" s="701"/>
      <c r="K915" s="701"/>
      <c r="L915" s="701"/>
      <c r="M915" s="701"/>
    </row>
    <row r="916" ht="16.5" customHeight="1">
      <c r="B916" s="699"/>
      <c r="C916" s="699"/>
      <c r="D916" s="699"/>
      <c r="E916" s="700"/>
      <c r="F916" s="700"/>
      <c r="G916" s="700"/>
      <c r="H916" s="701"/>
      <c r="I916" s="701"/>
      <c r="J916" s="701"/>
      <c r="K916" s="701"/>
      <c r="L916" s="701"/>
      <c r="M916" s="701"/>
    </row>
    <row r="917" ht="16.5" customHeight="1">
      <c r="B917" s="699"/>
      <c r="C917" s="699"/>
      <c r="D917" s="699"/>
      <c r="E917" s="700"/>
      <c r="F917" s="700"/>
      <c r="G917" s="700"/>
      <c r="H917" s="701"/>
      <c r="I917" s="701"/>
      <c r="J917" s="701"/>
      <c r="K917" s="701"/>
      <c r="L917" s="701"/>
      <c r="M917" s="701"/>
    </row>
    <row r="918" ht="16.5" customHeight="1">
      <c r="B918" s="699"/>
      <c r="C918" s="699"/>
      <c r="D918" s="699"/>
      <c r="E918" s="700"/>
      <c r="F918" s="700"/>
      <c r="G918" s="700"/>
      <c r="H918" s="701"/>
      <c r="I918" s="701"/>
      <c r="J918" s="701"/>
      <c r="K918" s="701"/>
      <c r="L918" s="701"/>
      <c r="M918" s="701"/>
    </row>
    <row r="919" ht="16.5" customHeight="1">
      <c r="B919" s="699"/>
      <c r="C919" s="699"/>
      <c r="D919" s="699"/>
      <c r="E919" s="700"/>
      <c r="F919" s="700"/>
      <c r="G919" s="700"/>
      <c r="H919" s="701"/>
      <c r="I919" s="701"/>
      <c r="J919" s="701"/>
      <c r="K919" s="701"/>
      <c r="L919" s="701"/>
      <c r="M919" s="701"/>
    </row>
    <row r="920" ht="16.5" customHeight="1">
      <c r="B920" s="699"/>
      <c r="C920" s="699"/>
      <c r="D920" s="699"/>
      <c r="E920" s="700"/>
      <c r="F920" s="700"/>
      <c r="G920" s="700"/>
      <c r="H920" s="701"/>
      <c r="I920" s="701"/>
      <c r="J920" s="701"/>
      <c r="K920" s="701"/>
      <c r="L920" s="701"/>
      <c r="M920" s="701"/>
    </row>
    <row r="921" ht="16.5" customHeight="1">
      <c r="B921" s="699"/>
      <c r="C921" s="699"/>
      <c r="D921" s="699"/>
      <c r="E921" s="700"/>
      <c r="F921" s="700"/>
      <c r="G921" s="700"/>
      <c r="H921" s="701"/>
      <c r="I921" s="701"/>
      <c r="J921" s="701"/>
      <c r="K921" s="701"/>
      <c r="L921" s="701"/>
      <c r="M921" s="701"/>
    </row>
    <row r="922" ht="16.5" customHeight="1">
      <c r="B922" s="699"/>
      <c r="C922" s="699"/>
      <c r="D922" s="699"/>
      <c r="E922" s="700"/>
      <c r="F922" s="700"/>
      <c r="G922" s="700"/>
      <c r="H922" s="701"/>
      <c r="I922" s="701"/>
      <c r="J922" s="701"/>
      <c r="K922" s="701"/>
      <c r="L922" s="701"/>
      <c r="M922" s="701"/>
    </row>
    <row r="923" ht="16.5" customHeight="1">
      <c r="B923" s="699"/>
      <c r="C923" s="699"/>
      <c r="D923" s="699"/>
      <c r="E923" s="700"/>
      <c r="F923" s="700"/>
      <c r="G923" s="700"/>
      <c r="H923" s="701"/>
      <c r="I923" s="701"/>
      <c r="J923" s="701"/>
      <c r="K923" s="701"/>
      <c r="L923" s="701"/>
      <c r="M923" s="701"/>
    </row>
    <row r="924" ht="16.5" customHeight="1">
      <c r="B924" s="699"/>
      <c r="C924" s="699"/>
      <c r="D924" s="699"/>
      <c r="E924" s="700"/>
      <c r="F924" s="700"/>
      <c r="G924" s="700"/>
      <c r="H924" s="701"/>
      <c r="I924" s="701"/>
      <c r="J924" s="701"/>
      <c r="K924" s="701"/>
      <c r="L924" s="701"/>
      <c r="M924" s="701"/>
    </row>
    <row r="925" ht="16.5" customHeight="1">
      <c r="B925" s="699"/>
      <c r="C925" s="699"/>
      <c r="D925" s="699"/>
      <c r="E925" s="700"/>
      <c r="F925" s="700"/>
      <c r="G925" s="700"/>
      <c r="H925" s="701"/>
      <c r="I925" s="701"/>
      <c r="J925" s="701"/>
      <c r="K925" s="701"/>
      <c r="L925" s="701"/>
      <c r="M925" s="701"/>
    </row>
    <row r="926" ht="16.5" customHeight="1">
      <c r="B926" s="699"/>
      <c r="C926" s="699"/>
      <c r="D926" s="699"/>
      <c r="E926" s="700"/>
      <c r="F926" s="700"/>
      <c r="G926" s="700"/>
      <c r="H926" s="701"/>
      <c r="I926" s="701"/>
      <c r="J926" s="701"/>
      <c r="K926" s="701"/>
      <c r="L926" s="701"/>
      <c r="M926" s="701"/>
    </row>
    <row r="927" ht="16.5" customHeight="1">
      <c r="B927" s="699"/>
      <c r="C927" s="699"/>
      <c r="D927" s="699"/>
      <c r="E927" s="700"/>
      <c r="F927" s="700"/>
      <c r="G927" s="700"/>
      <c r="H927" s="701"/>
      <c r="I927" s="701"/>
      <c r="J927" s="701"/>
      <c r="K927" s="701"/>
      <c r="L927" s="701"/>
      <c r="M927" s="701"/>
    </row>
    <row r="928" ht="16.5" customHeight="1">
      <c r="B928" s="699"/>
      <c r="C928" s="699"/>
      <c r="D928" s="699"/>
      <c r="E928" s="700"/>
      <c r="F928" s="700"/>
      <c r="G928" s="700"/>
      <c r="H928" s="701"/>
      <c r="I928" s="701"/>
      <c r="J928" s="701"/>
      <c r="K928" s="701"/>
      <c r="L928" s="701"/>
      <c r="M928" s="701"/>
    </row>
    <row r="929" ht="16.5" customHeight="1">
      <c r="B929" s="699"/>
      <c r="C929" s="699"/>
      <c r="D929" s="699"/>
      <c r="E929" s="700"/>
      <c r="F929" s="700"/>
      <c r="G929" s="700"/>
      <c r="H929" s="701"/>
      <c r="I929" s="701"/>
      <c r="J929" s="701"/>
      <c r="K929" s="701"/>
      <c r="L929" s="701"/>
      <c r="M929" s="701"/>
    </row>
    <row r="930" ht="16.5" customHeight="1">
      <c r="B930" s="699"/>
      <c r="C930" s="699"/>
      <c r="D930" s="699"/>
      <c r="E930" s="700"/>
      <c r="F930" s="700"/>
      <c r="G930" s="700"/>
      <c r="H930" s="701"/>
      <c r="I930" s="701"/>
      <c r="J930" s="701"/>
      <c r="K930" s="701"/>
      <c r="L930" s="701"/>
      <c r="M930" s="701"/>
    </row>
    <row r="931" ht="16.5" customHeight="1">
      <c r="B931" s="699"/>
      <c r="C931" s="699"/>
      <c r="D931" s="699"/>
      <c r="E931" s="700"/>
      <c r="F931" s="700"/>
      <c r="G931" s="700"/>
      <c r="H931" s="701"/>
      <c r="I931" s="701"/>
      <c r="J931" s="701"/>
      <c r="K931" s="701"/>
      <c r="L931" s="701"/>
      <c r="M931" s="701"/>
    </row>
    <row r="932" ht="16.5" customHeight="1">
      <c r="B932" s="699"/>
      <c r="C932" s="699"/>
      <c r="D932" s="699"/>
      <c r="E932" s="700"/>
      <c r="F932" s="700"/>
      <c r="G932" s="700"/>
      <c r="H932" s="701"/>
      <c r="I932" s="701"/>
      <c r="J932" s="701"/>
      <c r="K932" s="701"/>
      <c r="L932" s="701"/>
      <c r="M932" s="701"/>
    </row>
    <row r="933" ht="16.5" customHeight="1">
      <c r="B933" s="699"/>
      <c r="C933" s="699"/>
      <c r="D933" s="699"/>
      <c r="E933" s="700"/>
      <c r="F933" s="700"/>
      <c r="G933" s="700"/>
      <c r="H933" s="701"/>
      <c r="I933" s="701"/>
      <c r="J933" s="701"/>
      <c r="K933" s="701"/>
      <c r="L933" s="701"/>
      <c r="M933" s="701"/>
    </row>
    <row r="934" ht="16.5" customHeight="1">
      <c r="B934" s="699"/>
      <c r="C934" s="699"/>
      <c r="D934" s="699"/>
      <c r="E934" s="700"/>
      <c r="F934" s="700"/>
      <c r="G934" s="700"/>
      <c r="H934" s="701"/>
      <c r="I934" s="701"/>
      <c r="J934" s="701"/>
      <c r="K934" s="701"/>
      <c r="L934" s="701"/>
      <c r="M934" s="701"/>
    </row>
    <row r="935" ht="16.5" customHeight="1">
      <c r="B935" s="699"/>
      <c r="C935" s="699"/>
      <c r="D935" s="699"/>
      <c r="E935" s="700"/>
      <c r="F935" s="700"/>
      <c r="G935" s="700"/>
      <c r="H935" s="701"/>
      <c r="I935" s="701"/>
      <c r="J935" s="701"/>
      <c r="K935" s="701"/>
      <c r="L935" s="701"/>
      <c r="M935" s="701"/>
    </row>
    <row r="936" ht="16.5" customHeight="1">
      <c r="B936" s="699"/>
      <c r="C936" s="699"/>
      <c r="D936" s="699"/>
      <c r="E936" s="700"/>
      <c r="F936" s="700"/>
      <c r="G936" s="700"/>
      <c r="H936" s="701"/>
      <c r="I936" s="701"/>
      <c r="J936" s="701"/>
      <c r="K936" s="701"/>
      <c r="L936" s="701"/>
      <c r="M936" s="701"/>
    </row>
    <row r="937" ht="16.5" customHeight="1">
      <c r="B937" s="699"/>
      <c r="C937" s="699"/>
      <c r="D937" s="699"/>
      <c r="E937" s="700"/>
      <c r="F937" s="700"/>
      <c r="G937" s="700"/>
      <c r="H937" s="701"/>
      <c r="I937" s="701"/>
      <c r="J937" s="701"/>
      <c r="K937" s="701"/>
      <c r="L937" s="701"/>
      <c r="M937" s="701"/>
    </row>
    <row r="938" ht="16.5" customHeight="1">
      <c r="B938" s="699"/>
      <c r="C938" s="699"/>
      <c r="D938" s="699"/>
      <c r="E938" s="700"/>
      <c r="F938" s="700"/>
      <c r="G938" s="700"/>
      <c r="H938" s="701"/>
      <c r="I938" s="701"/>
      <c r="J938" s="701"/>
      <c r="K938" s="701"/>
      <c r="L938" s="701"/>
      <c r="M938" s="701"/>
    </row>
    <row r="939" ht="16.5" customHeight="1">
      <c r="B939" s="699"/>
      <c r="C939" s="699"/>
      <c r="D939" s="699"/>
      <c r="E939" s="700"/>
      <c r="F939" s="700"/>
      <c r="G939" s="700"/>
      <c r="H939" s="701"/>
      <c r="I939" s="701"/>
      <c r="J939" s="701"/>
      <c r="K939" s="701"/>
      <c r="L939" s="701"/>
      <c r="M939" s="701"/>
    </row>
    <row r="940" ht="16.5" customHeight="1">
      <c r="B940" s="699"/>
      <c r="C940" s="699"/>
      <c r="D940" s="699"/>
      <c r="E940" s="700"/>
      <c r="F940" s="700"/>
      <c r="G940" s="700"/>
      <c r="H940" s="701"/>
      <c r="I940" s="701"/>
      <c r="J940" s="701"/>
      <c r="K940" s="701"/>
      <c r="L940" s="701"/>
      <c r="M940" s="701"/>
    </row>
    <row r="941" ht="16.5" customHeight="1">
      <c r="B941" s="699"/>
      <c r="C941" s="699"/>
      <c r="D941" s="699"/>
      <c r="E941" s="700"/>
      <c r="F941" s="700"/>
      <c r="G941" s="700"/>
      <c r="H941" s="701"/>
      <c r="I941" s="701"/>
      <c r="J941" s="701"/>
      <c r="K941" s="701"/>
      <c r="L941" s="701"/>
      <c r="M941" s="701"/>
    </row>
    <row r="942" ht="16.5" customHeight="1">
      <c r="B942" s="699"/>
      <c r="C942" s="699"/>
      <c r="D942" s="699"/>
      <c r="E942" s="700"/>
      <c r="F942" s="700"/>
      <c r="G942" s="700"/>
      <c r="H942" s="701"/>
      <c r="I942" s="701"/>
      <c r="J942" s="701"/>
      <c r="K942" s="701"/>
      <c r="L942" s="701"/>
      <c r="M942" s="701"/>
    </row>
    <row r="943" ht="16.5" customHeight="1">
      <c r="B943" s="699"/>
      <c r="C943" s="699"/>
      <c r="D943" s="699"/>
      <c r="E943" s="700"/>
      <c r="F943" s="700"/>
      <c r="G943" s="700"/>
      <c r="H943" s="701"/>
      <c r="I943" s="701"/>
      <c r="J943" s="701"/>
      <c r="K943" s="701"/>
      <c r="L943" s="701"/>
      <c r="M943" s="701"/>
    </row>
    <row r="944" ht="16.5" customHeight="1">
      <c r="B944" s="699"/>
      <c r="C944" s="699"/>
      <c r="D944" s="699"/>
      <c r="E944" s="700"/>
      <c r="F944" s="700"/>
      <c r="G944" s="700"/>
      <c r="H944" s="701"/>
      <c r="I944" s="701"/>
      <c r="J944" s="701"/>
      <c r="K944" s="701"/>
      <c r="L944" s="701"/>
      <c r="M944" s="701"/>
    </row>
    <row r="945" ht="16.5" customHeight="1">
      <c r="B945" s="699"/>
      <c r="C945" s="699"/>
      <c r="D945" s="699"/>
      <c r="E945" s="700"/>
      <c r="F945" s="700"/>
      <c r="G945" s="700"/>
      <c r="H945" s="701"/>
      <c r="I945" s="701"/>
      <c r="J945" s="701"/>
      <c r="K945" s="701"/>
      <c r="L945" s="701"/>
      <c r="M945" s="701"/>
    </row>
    <row r="946" ht="16.5" customHeight="1">
      <c r="B946" s="699"/>
      <c r="C946" s="699"/>
      <c r="D946" s="699"/>
      <c r="E946" s="700"/>
      <c r="F946" s="700"/>
      <c r="G946" s="700"/>
      <c r="H946" s="701"/>
      <c r="I946" s="701"/>
      <c r="J946" s="701"/>
      <c r="K946" s="701"/>
      <c r="L946" s="701"/>
      <c r="M946" s="701"/>
    </row>
    <row r="947" ht="16.5" customHeight="1">
      <c r="B947" s="699"/>
      <c r="C947" s="699"/>
      <c r="D947" s="699"/>
      <c r="E947" s="700"/>
      <c r="F947" s="700"/>
      <c r="G947" s="700"/>
      <c r="H947" s="701"/>
      <c r="I947" s="701"/>
      <c r="J947" s="701"/>
      <c r="K947" s="701"/>
      <c r="L947" s="701"/>
      <c r="M947" s="701"/>
    </row>
    <row r="948" ht="16.5" customHeight="1">
      <c r="B948" s="699"/>
      <c r="C948" s="699"/>
      <c r="D948" s="699"/>
      <c r="E948" s="700"/>
      <c r="F948" s="700"/>
      <c r="G948" s="700"/>
      <c r="H948" s="701"/>
      <c r="I948" s="701"/>
      <c r="J948" s="701"/>
      <c r="K948" s="701"/>
      <c r="L948" s="701"/>
      <c r="M948" s="701"/>
    </row>
    <row r="949" ht="16.5" customHeight="1">
      <c r="B949" s="699"/>
      <c r="C949" s="699"/>
      <c r="D949" s="699"/>
      <c r="E949" s="700"/>
      <c r="F949" s="700"/>
      <c r="G949" s="700"/>
      <c r="H949" s="701"/>
      <c r="I949" s="701"/>
      <c r="J949" s="701"/>
      <c r="K949" s="701"/>
      <c r="L949" s="701"/>
      <c r="M949" s="701"/>
    </row>
    <row r="950" ht="16.5" customHeight="1">
      <c r="B950" s="699"/>
      <c r="C950" s="699"/>
      <c r="D950" s="699"/>
      <c r="E950" s="700"/>
      <c r="F950" s="700"/>
      <c r="G950" s="700"/>
      <c r="H950" s="701"/>
      <c r="I950" s="701"/>
      <c r="J950" s="701"/>
      <c r="K950" s="701"/>
      <c r="L950" s="701"/>
      <c r="M950" s="701"/>
    </row>
    <row r="951" ht="16.5" customHeight="1">
      <c r="B951" s="699"/>
      <c r="C951" s="699"/>
      <c r="D951" s="699"/>
      <c r="E951" s="700"/>
      <c r="F951" s="700"/>
      <c r="G951" s="700"/>
      <c r="H951" s="701"/>
      <c r="I951" s="701"/>
      <c r="J951" s="701"/>
      <c r="K951" s="701"/>
      <c r="L951" s="701"/>
      <c r="M951" s="701"/>
    </row>
    <row r="952" ht="16.5" customHeight="1">
      <c r="B952" s="699"/>
      <c r="C952" s="699"/>
      <c r="D952" s="699"/>
      <c r="E952" s="700"/>
      <c r="F952" s="700"/>
      <c r="G952" s="700"/>
      <c r="H952" s="701"/>
      <c r="I952" s="701"/>
      <c r="J952" s="701"/>
      <c r="K952" s="701"/>
      <c r="L952" s="701"/>
      <c r="M952" s="701"/>
    </row>
    <row r="953" ht="16.5" customHeight="1">
      <c r="B953" s="699"/>
      <c r="C953" s="699"/>
      <c r="D953" s="699"/>
      <c r="E953" s="700"/>
      <c r="F953" s="700"/>
      <c r="G953" s="700"/>
      <c r="H953" s="701"/>
      <c r="I953" s="701"/>
      <c r="J953" s="701"/>
      <c r="K953" s="701"/>
      <c r="L953" s="701"/>
      <c r="M953" s="701"/>
    </row>
    <row r="954" ht="16.5" customHeight="1">
      <c r="B954" s="699"/>
      <c r="C954" s="699"/>
      <c r="D954" s="699"/>
      <c r="E954" s="700"/>
      <c r="F954" s="700"/>
      <c r="G954" s="700"/>
      <c r="H954" s="701"/>
      <c r="I954" s="701"/>
      <c r="J954" s="701"/>
      <c r="K954" s="701"/>
      <c r="L954" s="701"/>
      <c r="M954" s="701"/>
    </row>
    <row r="955" ht="16.5" customHeight="1">
      <c r="B955" s="699"/>
      <c r="C955" s="699"/>
      <c r="D955" s="699"/>
      <c r="E955" s="700"/>
      <c r="F955" s="700"/>
      <c r="G955" s="700"/>
      <c r="H955" s="701"/>
      <c r="I955" s="701"/>
      <c r="J955" s="701"/>
      <c r="K955" s="701"/>
      <c r="L955" s="701"/>
      <c r="M955" s="701"/>
    </row>
    <row r="956" ht="16.5" customHeight="1">
      <c r="B956" s="699"/>
      <c r="C956" s="699"/>
      <c r="D956" s="699"/>
      <c r="E956" s="700"/>
      <c r="F956" s="700"/>
      <c r="G956" s="700"/>
      <c r="H956" s="701"/>
      <c r="I956" s="701"/>
      <c r="J956" s="701"/>
      <c r="K956" s="701"/>
      <c r="L956" s="701"/>
      <c r="M956" s="701"/>
    </row>
    <row r="957" ht="16.5" customHeight="1">
      <c r="B957" s="699"/>
      <c r="C957" s="699"/>
      <c r="D957" s="699"/>
      <c r="E957" s="700"/>
      <c r="F957" s="700"/>
      <c r="G957" s="700"/>
      <c r="H957" s="701"/>
      <c r="I957" s="701"/>
      <c r="J957" s="701"/>
      <c r="K957" s="701"/>
      <c r="L957" s="701"/>
      <c r="M957" s="701"/>
    </row>
    <row r="958" ht="16.5" customHeight="1">
      <c r="B958" s="699"/>
      <c r="C958" s="699"/>
      <c r="D958" s="699"/>
      <c r="E958" s="700"/>
      <c r="F958" s="700"/>
      <c r="G958" s="700"/>
      <c r="H958" s="701"/>
      <c r="I958" s="701"/>
      <c r="J958" s="701"/>
      <c r="K958" s="701"/>
      <c r="L958" s="701"/>
      <c r="M958" s="701"/>
    </row>
    <row r="959" ht="16.5" customHeight="1">
      <c r="B959" s="699"/>
      <c r="C959" s="699"/>
      <c r="D959" s="699"/>
      <c r="E959" s="700"/>
      <c r="F959" s="700"/>
      <c r="G959" s="700"/>
      <c r="H959" s="701"/>
      <c r="I959" s="701"/>
      <c r="J959" s="701"/>
      <c r="K959" s="701"/>
      <c r="L959" s="701"/>
      <c r="M959" s="701"/>
    </row>
    <row r="960" ht="16.5" customHeight="1">
      <c r="B960" s="699"/>
      <c r="C960" s="699"/>
      <c r="D960" s="699"/>
      <c r="E960" s="700"/>
      <c r="F960" s="700"/>
      <c r="G960" s="700"/>
      <c r="H960" s="701"/>
      <c r="I960" s="701"/>
      <c r="J960" s="701"/>
      <c r="K960" s="701"/>
      <c r="L960" s="701"/>
      <c r="M960" s="701"/>
    </row>
    <row r="961" ht="16.5" customHeight="1">
      <c r="B961" s="699"/>
      <c r="C961" s="699"/>
      <c r="D961" s="699"/>
      <c r="E961" s="700"/>
      <c r="F961" s="700"/>
      <c r="G961" s="700"/>
      <c r="H961" s="701"/>
      <c r="I961" s="701"/>
      <c r="J961" s="701"/>
      <c r="K961" s="701"/>
      <c r="L961" s="701"/>
      <c r="M961" s="701"/>
    </row>
    <row r="962" ht="16.5" customHeight="1">
      <c r="B962" s="699"/>
      <c r="C962" s="699"/>
      <c r="D962" s="699"/>
      <c r="E962" s="700"/>
      <c r="F962" s="700"/>
      <c r="G962" s="700"/>
      <c r="H962" s="701"/>
      <c r="I962" s="701"/>
      <c r="J962" s="701"/>
      <c r="K962" s="701"/>
      <c r="L962" s="701"/>
      <c r="M962" s="701"/>
    </row>
    <row r="963" ht="16.5" customHeight="1">
      <c r="B963" s="699"/>
      <c r="C963" s="699"/>
      <c r="D963" s="699"/>
      <c r="E963" s="700"/>
      <c r="F963" s="700"/>
      <c r="G963" s="700"/>
      <c r="H963" s="701"/>
      <c r="I963" s="701"/>
      <c r="J963" s="701"/>
      <c r="K963" s="701"/>
      <c r="L963" s="701"/>
      <c r="M963" s="701"/>
    </row>
    <row r="964" ht="16.5" customHeight="1">
      <c r="B964" s="699"/>
      <c r="C964" s="699"/>
      <c r="D964" s="699"/>
      <c r="E964" s="700"/>
      <c r="F964" s="700"/>
      <c r="G964" s="700"/>
      <c r="H964" s="701"/>
      <c r="I964" s="701"/>
      <c r="J964" s="701"/>
      <c r="K964" s="701"/>
      <c r="L964" s="701"/>
      <c r="M964" s="701"/>
    </row>
    <row r="965" ht="16.5" customHeight="1">
      <c r="B965" s="699"/>
      <c r="C965" s="699"/>
      <c r="D965" s="699"/>
      <c r="E965" s="700"/>
      <c r="F965" s="700"/>
      <c r="G965" s="700"/>
      <c r="H965" s="701"/>
      <c r="I965" s="701"/>
      <c r="J965" s="701"/>
      <c r="K965" s="701"/>
      <c r="L965" s="701"/>
      <c r="M965" s="701"/>
    </row>
    <row r="966" ht="16.5" customHeight="1">
      <c r="B966" s="699"/>
      <c r="C966" s="699"/>
      <c r="D966" s="699"/>
      <c r="E966" s="700"/>
      <c r="F966" s="700"/>
      <c r="G966" s="700"/>
      <c r="H966" s="701"/>
      <c r="I966" s="701"/>
      <c r="J966" s="701"/>
      <c r="K966" s="701"/>
      <c r="L966" s="701"/>
      <c r="M966" s="701"/>
    </row>
    <row r="967" ht="16.5" customHeight="1">
      <c r="B967" s="699"/>
      <c r="C967" s="699"/>
      <c r="D967" s="699"/>
      <c r="E967" s="700"/>
      <c r="F967" s="700"/>
      <c r="G967" s="700"/>
      <c r="H967" s="701"/>
      <c r="I967" s="701"/>
      <c r="J967" s="701"/>
      <c r="K967" s="701"/>
      <c r="L967" s="701"/>
      <c r="M967" s="701"/>
    </row>
    <row r="968" ht="16.5" customHeight="1">
      <c r="B968" s="699"/>
      <c r="C968" s="699"/>
      <c r="D968" s="699"/>
      <c r="E968" s="700"/>
      <c r="F968" s="700"/>
      <c r="G968" s="700"/>
      <c r="H968" s="701"/>
      <c r="I968" s="701"/>
      <c r="J968" s="701"/>
      <c r="K968" s="701"/>
      <c r="L968" s="701"/>
      <c r="M968" s="701"/>
    </row>
    <row r="969" ht="16.5" customHeight="1">
      <c r="B969" s="699"/>
      <c r="C969" s="699"/>
      <c r="D969" s="699"/>
      <c r="E969" s="700"/>
      <c r="F969" s="700"/>
      <c r="G969" s="700"/>
      <c r="H969" s="701"/>
      <c r="I969" s="701"/>
      <c r="J969" s="701"/>
      <c r="K969" s="701"/>
      <c r="L969" s="701"/>
      <c r="M969" s="701"/>
    </row>
    <row r="970" ht="16.5" customHeight="1">
      <c r="B970" s="699"/>
      <c r="C970" s="699"/>
      <c r="D970" s="699"/>
      <c r="E970" s="700"/>
      <c r="F970" s="700"/>
      <c r="G970" s="700"/>
      <c r="H970" s="701"/>
      <c r="I970" s="701"/>
      <c r="J970" s="701"/>
      <c r="K970" s="701"/>
      <c r="L970" s="701"/>
      <c r="M970" s="701"/>
    </row>
    <row r="971" ht="16.5" customHeight="1">
      <c r="B971" s="699"/>
      <c r="C971" s="699"/>
      <c r="D971" s="699"/>
      <c r="E971" s="700"/>
      <c r="F971" s="700"/>
      <c r="G971" s="700"/>
      <c r="H971" s="701"/>
      <c r="I971" s="701"/>
      <c r="J971" s="701"/>
      <c r="K971" s="701"/>
      <c r="L971" s="701"/>
      <c r="M971" s="701"/>
    </row>
    <row r="972" ht="16.5" customHeight="1">
      <c r="B972" s="699"/>
      <c r="C972" s="699"/>
      <c r="D972" s="699"/>
      <c r="E972" s="700"/>
      <c r="F972" s="700"/>
      <c r="G972" s="700"/>
      <c r="H972" s="701"/>
      <c r="I972" s="701"/>
      <c r="J972" s="701"/>
      <c r="K972" s="701"/>
      <c r="L972" s="701"/>
      <c r="M972" s="701"/>
    </row>
    <row r="973" ht="16.5" customHeight="1">
      <c r="B973" s="699"/>
      <c r="C973" s="699"/>
      <c r="D973" s="699"/>
      <c r="E973" s="700"/>
      <c r="F973" s="700"/>
      <c r="G973" s="700"/>
      <c r="H973" s="701"/>
      <c r="I973" s="701"/>
      <c r="J973" s="701"/>
      <c r="K973" s="701"/>
      <c r="L973" s="701"/>
      <c r="M973" s="701"/>
    </row>
    <row r="974" ht="16.5" customHeight="1">
      <c r="B974" s="699"/>
      <c r="C974" s="699"/>
      <c r="D974" s="699"/>
      <c r="E974" s="700"/>
      <c r="F974" s="700"/>
      <c r="G974" s="700"/>
      <c r="H974" s="701"/>
      <c r="I974" s="701"/>
      <c r="J974" s="701"/>
      <c r="K974" s="701"/>
      <c r="L974" s="701"/>
      <c r="M974" s="701"/>
    </row>
    <row r="975" ht="16.5" customHeight="1">
      <c r="B975" s="699"/>
      <c r="C975" s="699"/>
      <c r="D975" s="699"/>
      <c r="E975" s="700"/>
      <c r="F975" s="700"/>
      <c r="G975" s="700"/>
      <c r="H975" s="701"/>
      <c r="I975" s="701"/>
      <c r="J975" s="701"/>
      <c r="K975" s="701"/>
      <c r="L975" s="701"/>
      <c r="M975" s="701"/>
    </row>
    <row r="976" ht="16.5" customHeight="1">
      <c r="B976" s="699"/>
      <c r="C976" s="699"/>
      <c r="D976" s="699"/>
      <c r="E976" s="700"/>
      <c r="F976" s="700"/>
      <c r="G976" s="700"/>
      <c r="H976" s="701"/>
      <c r="I976" s="701"/>
      <c r="J976" s="701"/>
      <c r="K976" s="701"/>
      <c r="L976" s="701"/>
      <c r="M976" s="701"/>
    </row>
    <row r="977" ht="16.5" customHeight="1">
      <c r="B977" s="699"/>
      <c r="C977" s="699"/>
      <c r="D977" s="699"/>
      <c r="E977" s="700"/>
      <c r="F977" s="700"/>
      <c r="G977" s="700"/>
      <c r="H977" s="701"/>
      <c r="I977" s="701"/>
      <c r="J977" s="701"/>
      <c r="K977" s="701"/>
      <c r="L977" s="701"/>
      <c r="M977" s="701"/>
    </row>
    <row r="978" ht="16.5" customHeight="1">
      <c r="B978" s="699"/>
      <c r="C978" s="699"/>
      <c r="D978" s="699"/>
      <c r="E978" s="700"/>
      <c r="F978" s="700"/>
      <c r="G978" s="700"/>
      <c r="H978" s="701"/>
      <c r="I978" s="701"/>
      <c r="J978" s="701"/>
      <c r="K978" s="701"/>
      <c r="L978" s="701"/>
      <c r="M978" s="701"/>
    </row>
    <row r="979" ht="16.5" customHeight="1">
      <c r="B979" s="699"/>
      <c r="C979" s="699"/>
      <c r="D979" s="699"/>
      <c r="E979" s="700"/>
      <c r="F979" s="700"/>
      <c r="G979" s="700"/>
      <c r="H979" s="701"/>
      <c r="I979" s="701"/>
      <c r="J979" s="701"/>
      <c r="K979" s="701"/>
      <c r="L979" s="701"/>
      <c r="M979" s="701"/>
    </row>
    <row r="980" ht="16.5" customHeight="1">
      <c r="B980" s="699"/>
      <c r="C980" s="699"/>
      <c r="D980" s="699"/>
      <c r="E980" s="700"/>
      <c r="F980" s="700"/>
      <c r="G980" s="700"/>
      <c r="H980" s="701"/>
      <c r="I980" s="701"/>
      <c r="J980" s="701"/>
      <c r="K980" s="701"/>
      <c r="L980" s="701"/>
      <c r="M980" s="701"/>
    </row>
    <row r="981" ht="16.5" customHeight="1">
      <c r="B981" s="699"/>
      <c r="C981" s="699"/>
      <c r="D981" s="699"/>
      <c r="E981" s="700"/>
      <c r="F981" s="700"/>
      <c r="G981" s="700"/>
      <c r="H981" s="701"/>
      <c r="I981" s="701"/>
      <c r="J981" s="701"/>
      <c r="K981" s="701"/>
      <c r="L981" s="701"/>
      <c r="M981" s="701"/>
    </row>
    <row r="982" ht="16.5" customHeight="1">
      <c r="B982" s="699"/>
      <c r="C982" s="699"/>
      <c r="D982" s="699"/>
      <c r="E982" s="700"/>
      <c r="F982" s="700"/>
      <c r="G982" s="700"/>
      <c r="H982" s="701"/>
      <c r="I982" s="701"/>
      <c r="J982" s="701"/>
      <c r="K982" s="701"/>
      <c r="L982" s="701"/>
      <c r="M982" s="701"/>
    </row>
    <row r="983" ht="16.5" customHeight="1">
      <c r="B983" s="699"/>
      <c r="C983" s="699"/>
      <c r="D983" s="699"/>
      <c r="E983" s="700"/>
      <c r="F983" s="700"/>
      <c r="G983" s="700"/>
      <c r="H983" s="701"/>
      <c r="I983" s="701"/>
      <c r="J983" s="701"/>
      <c r="K983" s="701"/>
      <c r="L983" s="701"/>
      <c r="M983" s="701"/>
    </row>
    <row r="984" ht="16.5" customHeight="1">
      <c r="B984" s="699"/>
      <c r="C984" s="699"/>
      <c r="D984" s="699"/>
      <c r="E984" s="700"/>
      <c r="F984" s="700"/>
      <c r="G984" s="700"/>
      <c r="H984" s="701"/>
      <c r="I984" s="701"/>
      <c r="J984" s="701"/>
      <c r="K984" s="701"/>
      <c r="L984" s="701"/>
      <c r="M984" s="701"/>
    </row>
    <row r="985" ht="16.5" customHeight="1">
      <c r="B985" s="699"/>
      <c r="C985" s="699"/>
      <c r="D985" s="699"/>
      <c r="E985" s="700"/>
      <c r="F985" s="700"/>
      <c r="G985" s="700"/>
      <c r="H985" s="701"/>
      <c r="I985" s="701"/>
      <c r="J985" s="701"/>
      <c r="K985" s="701"/>
      <c r="L985" s="701"/>
      <c r="M985" s="701"/>
    </row>
    <row r="986" ht="16.5" customHeight="1">
      <c r="B986" s="699"/>
      <c r="C986" s="699"/>
      <c r="D986" s="699"/>
      <c r="E986" s="700"/>
      <c r="F986" s="700"/>
      <c r="G986" s="700"/>
      <c r="H986" s="701"/>
      <c r="I986" s="701"/>
      <c r="J986" s="701"/>
      <c r="K986" s="701"/>
      <c r="L986" s="701"/>
      <c r="M986" s="701"/>
    </row>
    <row r="987" ht="16.5" customHeight="1">
      <c r="B987" s="699"/>
      <c r="C987" s="699"/>
      <c r="D987" s="699"/>
      <c r="E987" s="700"/>
      <c r="F987" s="700"/>
      <c r="G987" s="700"/>
      <c r="H987" s="701"/>
      <c r="I987" s="701"/>
      <c r="J987" s="701"/>
      <c r="K987" s="701"/>
      <c r="L987" s="701"/>
      <c r="M987" s="701"/>
    </row>
    <row r="988" ht="16.5" customHeight="1">
      <c r="B988" s="699"/>
      <c r="C988" s="699"/>
      <c r="D988" s="699"/>
      <c r="E988" s="700"/>
      <c r="F988" s="700"/>
      <c r="G988" s="700"/>
      <c r="H988" s="701"/>
      <c r="I988" s="701"/>
      <c r="J988" s="701"/>
      <c r="K988" s="701"/>
      <c r="L988" s="701"/>
      <c r="M988" s="701"/>
    </row>
    <row r="989" ht="16.5" customHeight="1">
      <c r="B989" s="699"/>
      <c r="C989" s="699"/>
      <c r="D989" s="699"/>
      <c r="E989" s="700"/>
      <c r="F989" s="700"/>
      <c r="G989" s="700"/>
      <c r="H989" s="701"/>
      <c r="I989" s="701"/>
      <c r="J989" s="701"/>
      <c r="K989" s="701"/>
      <c r="L989" s="701"/>
      <c r="M989" s="701"/>
    </row>
    <row r="990" ht="16.5" customHeight="1">
      <c r="B990" s="699"/>
      <c r="C990" s="699"/>
      <c r="D990" s="699"/>
      <c r="E990" s="700"/>
      <c r="F990" s="700"/>
      <c r="G990" s="700"/>
      <c r="H990" s="701"/>
      <c r="I990" s="701"/>
      <c r="J990" s="701"/>
      <c r="K990" s="701"/>
      <c r="L990" s="701"/>
      <c r="M990" s="701"/>
    </row>
    <row r="991" ht="16.5" customHeight="1">
      <c r="B991" s="699"/>
      <c r="C991" s="699"/>
      <c r="D991" s="699"/>
      <c r="E991" s="700"/>
      <c r="F991" s="700"/>
      <c r="G991" s="700"/>
      <c r="H991" s="701"/>
      <c r="I991" s="701"/>
      <c r="J991" s="701"/>
      <c r="K991" s="701"/>
      <c r="L991" s="701"/>
      <c r="M991" s="701"/>
    </row>
    <row r="992" ht="16.5" customHeight="1">
      <c r="B992" s="699"/>
      <c r="C992" s="699"/>
      <c r="D992" s="699"/>
      <c r="E992" s="700"/>
      <c r="F992" s="700"/>
      <c r="G992" s="700"/>
      <c r="H992" s="701"/>
      <c r="I992" s="701"/>
      <c r="J992" s="701"/>
      <c r="K992" s="701"/>
      <c r="L992" s="701"/>
      <c r="M992" s="701"/>
    </row>
    <row r="993" ht="16.5" customHeight="1">
      <c r="B993" s="699"/>
      <c r="C993" s="699"/>
      <c r="D993" s="699"/>
      <c r="E993" s="700"/>
      <c r="F993" s="700"/>
      <c r="G993" s="700"/>
      <c r="H993" s="701"/>
      <c r="I993" s="701"/>
      <c r="J993" s="701"/>
      <c r="K993" s="701"/>
      <c r="L993" s="701"/>
      <c r="M993" s="701"/>
    </row>
    <row r="994" ht="16.5" customHeight="1">
      <c r="B994" s="699"/>
      <c r="C994" s="699"/>
      <c r="D994" s="699"/>
      <c r="E994" s="700"/>
      <c r="F994" s="700"/>
      <c r="G994" s="700"/>
      <c r="H994" s="701"/>
      <c r="I994" s="701"/>
      <c r="J994" s="701"/>
      <c r="K994" s="701"/>
      <c r="L994" s="701"/>
      <c r="M994" s="701"/>
    </row>
    <row r="995" ht="16.5" customHeight="1">
      <c r="B995" s="699"/>
      <c r="C995" s="699"/>
      <c r="D995" s="699"/>
      <c r="E995" s="700"/>
      <c r="F995" s="700"/>
      <c r="G995" s="700"/>
      <c r="H995" s="701"/>
      <c r="I995" s="701"/>
      <c r="J995" s="701"/>
      <c r="K995" s="701"/>
      <c r="L995" s="701"/>
      <c r="M995" s="701"/>
    </row>
    <row r="996" ht="16.5" customHeight="1">
      <c r="B996" s="699"/>
      <c r="C996" s="699"/>
      <c r="D996" s="699"/>
      <c r="E996" s="700"/>
      <c r="F996" s="700"/>
      <c r="G996" s="700"/>
      <c r="H996" s="701"/>
      <c r="I996" s="701"/>
      <c r="J996" s="701"/>
      <c r="K996" s="701"/>
      <c r="L996" s="701"/>
      <c r="M996" s="701"/>
    </row>
    <row r="997" ht="16.5" customHeight="1">
      <c r="B997" s="699"/>
      <c r="C997" s="699"/>
      <c r="D997" s="699"/>
      <c r="E997" s="700"/>
      <c r="F997" s="700"/>
      <c r="G997" s="700"/>
      <c r="H997" s="701"/>
      <c r="I997" s="701"/>
      <c r="J997" s="701"/>
      <c r="K997" s="701"/>
      <c r="L997" s="701"/>
      <c r="M997" s="701"/>
    </row>
    <row r="998" ht="16.5" customHeight="1">
      <c r="B998" s="699"/>
      <c r="C998" s="699"/>
      <c r="D998" s="699"/>
      <c r="E998" s="700"/>
      <c r="F998" s="700"/>
      <c r="G998" s="700"/>
      <c r="H998" s="701"/>
      <c r="I998" s="701"/>
      <c r="J998" s="701"/>
      <c r="K998" s="701"/>
      <c r="L998" s="701"/>
      <c r="M998" s="701"/>
    </row>
    <row r="999" ht="16.5" customHeight="1">
      <c r="B999" s="699"/>
      <c r="C999" s="699"/>
      <c r="D999" s="699"/>
      <c r="E999" s="700"/>
      <c r="F999" s="700"/>
      <c r="G999" s="700"/>
      <c r="H999" s="701"/>
      <c r="I999" s="701"/>
      <c r="J999" s="701"/>
      <c r="K999" s="701"/>
      <c r="L999" s="701"/>
      <c r="M999" s="701"/>
    </row>
    <row r="1000" ht="16.5" customHeight="1">
      <c r="B1000" s="699"/>
      <c r="C1000" s="699"/>
      <c r="D1000" s="699"/>
      <c r="E1000" s="700"/>
      <c r="F1000" s="700"/>
      <c r="G1000" s="700"/>
      <c r="H1000" s="701"/>
      <c r="I1000" s="701"/>
      <c r="J1000" s="701"/>
      <c r="K1000" s="701"/>
      <c r="L1000" s="701"/>
      <c r="M1000" s="701"/>
    </row>
    <row r="1001" ht="16.5" customHeight="1">
      <c r="B1001" s="699"/>
      <c r="C1001" s="699"/>
      <c r="D1001" s="699"/>
      <c r="E1001" s="700"/>
      <c r="F1001" s="700"/>
      <c r="G1001" s="700"/>
      <c r="H1001" s="701"/>
      <c r="I1001" s="701"/>
      <c r="J1001" s="701"/>
      <c r="K1001" s="701"/>
      <c r="L1001" s="701"/>
      <c r="M1001" s="701"/>
    </row>
  </sheetData>
  <mergeCells count="11">
    <mergeCell ref="AC27:AD27"/>
    <mergeCell ref="AF27:AG27"/>
    <mergeCell ref="AI27:AJ27"/>
    <mergeCell ref="U61:W61"/>
    <mergeCell ref="B1:N1"/>
    <mergeCell ref="M3:N3"/>
    <mergeCell ref="N27:O27"/>
    <mergeCell ref="Q27:R27"/>
    <mergeCell ref="T27:U27"/>
    <mergeCell ref="W27:X27"/>
    <mergeCell ref="Z27:AA27"/>
  </mergeCells>
  <conditionalFormatting sqref="C8:P17">
    <cfRule type="expression" dxfId="8" priority="1">
      <formula>$I8=0</formula>
    </cfRule>
  </conditionalFormatting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2" width="4.57"/>
    <col customWidth="1" min="3" max="3" width="10.57"/>
    <col customWidth="1" min="4" max="5" width="20.43"/>
    <col customWidth="1" min="6" max="20" width="10.57"/>
    <col customWidth="1" min="21" max="21" width="4.57"/>
    <col customWidth="1" min="22" max="40" width="9.43"/>
  </cols>
  <sheetData>
    <row r="1" ht="40.5" customHeight="1">
      <c r="A1" s="1"/>
      <c r="B1" s="400" t="s">
        <v>346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6"/>
      <c r="S1" s="1"/>
      <c r="T1" s="1"/>
      <c r="U1" s="1"/>
    </row>
    <row r="2" ht="16.5" customHeight="1">
      <c r="B2" s="699"/>
      <c r="C2" s="699"/>
      <c r="D2" s="699"/>
      <c r="E2" s="699"/>
      <c r="F2" s="700"/>
      <c r="G2" s="700"/>
      <c r="H2" s="700"/>
      <c r="I2" s="701"/>
      <c r="J2" s="701"/>
      <c r="K2" s="701"/>
      <c r="L2" s="701"/>
      <c r="M2" s="701"/>
      <c r="N2" s="701"/>
      <c r="O2" s="701"/>
      <c r="P2" s="699"/>
      <c r="Q2" s="699"/>
    </row>
    <row r="3" ht="24.75" customHeight="1">
      <c r="B3" s="699"/>
      <c r="C3" s="699"/>
      <c r="D3" s="699"/>
      <c r="E3" s="699"/>
      <c r="F3" s="700"/>
      <c r="G3" s="700"/>
      <c r="H3" s="700"/>
      <c r="I3" s="701"/>
      <c r="J3" s="701"/>
      <c r="K3" s="701"/>
      <c r="L3" s="701"/>
      <c r="M3" s="701"/>
      <c r="N3" s="701"/>
      <c r="O3" s="701"/>
      <c r="P3" s="699"/>
      <c r="Q3" s="702" t="s">
        <v>215</v>
      </c>
      <c r="R3" s="703"/>
      <c r="S3" s="704" t="s">
        <v>246</v>
      </c>
      <c r="T3" s="705">
        <f t="shared" ref="T3:T5" si="1">SUMIFS($Q$8:$Q$57,$H$8:$H$57,S3,$K$8:$K$57,"&lt;&gt;만기")</f>
        <v>0</v>
      </c>
    </row>
    <row r="4" ht="24.75" customHeight="1">
      <c r="B4" s="699"/>
      <c r="C4" s="699"/>
      <c r="D4" s="699"/>
      <c r="E4" s="699"/>
      <c r="F4" s="700"/>
      <c r="G4" s="700"/>
      <c r="H4" s="700"/>
      <c r="I4" s="701"/>
      <c r="J4" s="701"/>
      <c r="K4" s="701"/>
      <c r="L4" s="701"/>
      <c r="M4" s="701"/>
      <c r="N4" s="701"/>
      <c r="O4" s="701"/>
      <c r="P4" s="699"/>
      <c r="Q4" s="706" t="s">
        <v>336</v>
      </c>
      <c r="R4" s="707">
        <f>SUMIF($K$8:$K$57,"&lt;&gt;만기",$Q$8:$Q$57)</f>
        <v>600000</v>
      </c>
      <c r="S4" s="708" t="s">
        <v>251</v>
      </c>
      <c r="T4" s="705">
        <f t="shared" si="1"/>
        <v>600000</v>
      </c>
    </row>
    <row r="5" ht="24.75" customHeight="1">
      <c r="B5" s="699"/>
      <c r="C5" s="699"/>
      <c r="D5" s="699"/>
      <c r="E5" s="699"/>
      <c r="F5" s="700"/>
      <c r="G5" s="700"/>
      <c r="H5" s="700"/>
      <c r="I5" s="701"/>
      <c r="J5" s="701"/>
      <c r="K5" s="701"/>
      <c r="L5" s="701"/>
      <c r="M5" s="701"/>
      <c r="N5" s="701"/>
      <c r="O5" s="701"/>
      <c r="P5" s="699"/>
      <c r="Q5" s="709" t="s">
        <v>337</v>
      </c>
      <c r="R5" s="707">
        <f>SUMIF($K$8:$K$57,"&lt;&gt;만기",$T$8:$T$57)</f>
        <v>1966700.42</v>
      </c>
      <c r="S5" s="710" t="s">
        <v>257</v>
      </c>
      <c r="T5" s="711">
        <f t="shared" si="1"/>
        <v>0</v>
      </c>
    </row>
    <row r="6" ht="16.5" customHeight="1">
      <c r="B6" s="699"/>
      <c r="C6" s="699"/>
      <c r="D6" s="699"/>
      <c r="E6" s="699"/>
      <c r="F6" s="700"/>
      <c r="G6" s="700"/>
      <c r="H6" s="700"/>
      <c r="I6" s="701"/>
      <c r="J6" s="701"/>
      <c r="K6" s="701"/>
      <c r="L6" s="701"/>
      <c r="M6" s="701"/>
      <c r="N6" s="701"/>
      <c r="O6" s="701"/>
      <c r="P6" s="699"/>
      <c r="Q6" s="699"/>
    </row>
    <row r="7" ht="24.75" customHeight="1">
      <c r="B7" s="402" t="s">
        <v>286</v>
      </c>
      <c r="C7" s="402" t="s">
        <v>296</v>
      </c>
      <c r="D7" s="402" t="s">
        <v>347</v>
      </c>
      <c r="E7" s="402" t="s">
        <v>190</v>
      </c>
      <c r="F7" s="403" t="s">
        <v>301</v>
      </c>
      <c r="G7" s="403" t="s">
        <v>339</v>
      </c>
      <c r="H7" s="403" t="s">
        <v>279</v>
      </c>
      <c r="I7" s="403" t="s">
        <v>340</v>
      </c>
      <c r="J7" s="403" t="s">
        <v>260</v>
      </c>
      <c r="K7" s="637" t="s">
        <v>348</v>
      </c>
      <c r="L7" s="403" t="s">
        <v>349</v>
      </c>
      <c r="M7" s="402" t="s">
        <v>342</v>
      </c>
      <c r="N7" s="403" t="s">
        <v>343</v>
      </c>
      <c r="O7" s="403" t="s">
        <v>350</v>
      </c>
      <c r="P7" s="403" t="s">
        <v>351</v>
      </c>
      <c r="Q7" s="403" t="s">
        <v>352</v>
      </c>
      <c r="R7" s="403" t="s">
        <v>344</v>
      </c>
      <c r="S7" s="403" t="s">
        <v>345</v>
      </c>
      <c r="T7" s="404" t="s">
        <v>337</v>
      </c>
    </row>
    <row r="8" ht="24.75" customHeight="1">
      <c r="B8" s="411">
        <v>1.0</v>
      </c>
      <c r="C8" s="658" t="s">
        <v>353</v>
      </c>
      <c r="D8" s="80" t="s">
        <v>313</v>
      </c>
      <c r="E8" s="727" t="s">
        <v>354</v>
      </c>
      <c r="F8" s="728">
        <v>45798.0</v>
      </c>
      <c r="G8" s="713">
        <v>46945.0</v>
      </c>
      <c r="H8" s="729" t="str">
        <f t="shared" ref="H8:H17" si="2">IF(I8="","",IF(I8&gt;37,"장기",IF(I8&lt;36,"단기","중기")))</f>
        <v>중기</v>
      </c>
      <c r="I8" s="714">
        <f t="shared" ref="I8:I17" si="3">IF(G8="","",DATEDIF(F8,G8+1,"m"))</f>
        <v>37</v>
      </c>
      <c r="J8" s="714">
        <f t="shared" ref="J8:J17" si="4">IF(G8="","",IF(G8&lt;TODAY(),0,DATEDIF(TODAY(),G8,"m")))</f>
        <v>25</v>
      </c>
      <c r="K8" s="243"/>
      <c r="L8" s="236">
        <v>50000.0</v>
      </c>
      <c r="M8" s="730">
        <v>0.045</v>
      </c>
      <c r="N8" s="716">
        <v>0.154</v>
      </c>
      <c r="O8" s="731" t="s">
        <v>355</v>
      </c>
      <c r="P8" s="732">
        <f t="shared" ref="P8:P17" si="5">IF(L8="","",I8*L8)</f>
        <v>1850000</v>
      </c>
      <c r="Q8" s="732">
        <f t="shared" ref="Q8:Q17" si="6">IF(L8="","",(L8*I8)-(L8*J8))</f>
        <v>600000</v>
      </c>
      <c r="R8" s="238">
        <f t="shared" ref="R8:R17" si="7">IF(M8="","",IF(O8="단리",L8*((I8*(I8+1))/2*(M8/12)),IF(O8="월복리",-FV(M8/12,I8,L8,0,1)-L8*I8,"")))</f>
        <v>137943.7591</v>
      </c>
      <c r="S8" s="238">
        <f t="shared" ref="S8:S17" si="8">IF(R8="","",R8-(R8*N8))</f>
        <v>116700.4202</v>
      </c>
      <c r="T8" s="717">
        <f t="shared" ref="T8:T17" si="9">IF(M8="","",P8+S8)</f>
        <v>1966700.42</v>
      </c>
    </row>
    <row r="9" ht="24.75" customHeight="1">
      <c r="B9" s="411">
        <v>2.0</v>
      </c>
      <c r="C9" s="733" t="s">
        <v>356</v>
      </c>
      <c r="D9" s="733" t="s">
        <v>357</v>
      </c>
      <c r="E9" s="727" t="s">
        <v>358</v>
      </c>
      <c r="F9" s="734"/>
      <c r="G9" s="713"/>
      <c r="H9" s="729" t="str">
        <f t="shared" si="2"/>
        <v/>
      </c>
      <c r="I9" s="714" t="str">
        <f t="shared" si="3"/>
        <v/>
      </c>
      <c r="J9" s="714" t="str">
        <f t="shared" si="4"/>
        <v/>
      </c>
      <c r="K9" s="243"/>
      <c r="L9" s="236"/>
      <c r="M9" s="730"/>
      <c r="N9" s="716">
        <v>0.154</v>
      </c>
      <c r="O9" s="731" t="s">
        <v>359</v>
      </c>
      <c r="P9" s="732" t="str">
        <f t="shared" si="5"/>
        <v/>
      </c>
      <c r="Q9" s="732" t="str">
        <f t="shared" si="6"/>
        <v/>
      </c>
      <c r="R9" s="238" t="str">
        <f t="shared" si="7"/>
        <v/>
      </c>
      <c r="S9" s="238" t="str">
        <f t="shared" si="8"/>
        <v/>
      </c>
      <c r="T9" s="717" t="str">
        <f t="shared" si="9"/>
        <v/>
      </c>
      <c r="AG9" s="718"/>
    </row>
    <row r="10" ht="24.75" customHeight="1">
      <c r="B10" s="411">
        <v>3.0</v>
      </c>
      <c r="C10" s="733" t="s">
        <v>356</v>
      </c>
      <c r="D10" s="733" t="s">
        <v>357</v>
      </c>
      <c r="E10" s="727" t="s">
        <v>358</v>
      </c>
      <c r="F10" s="719"/>
      <c r="G10" s="719"/>
      <c r="H10" s="729" t="str">
        <f t="shared" si="2"/>
        <v/>
      </c>
      <c r="I10" s="714" t="str">
        <f t="shared" si="3"/>
        <v/>
      </c>
      <c r="J10" s="714" t="str">
        <f t="shared" si="4"/>
        <v/>
      </c>
      <c r="K10" s="243"/>
      <c r="L10" s="243"/>
      <c r="M10" s="720"/>
      <c r="N10" s="721"/>
      <c r="O10" s="735"/>
      <c r="P10" s="732" t="str">
        <f t="shared" si="5"/>
        <v/>
      </c>
      <c r="Q10" s="732" t="str">
        <f t="shared" si="6"/>
        <v/>
      </c>
      <c r="R10" s="238" t="str">
        <f t="shared" si="7"/>
        <v/>
      </c>
      <c r="S10" s="238" t="str">
        <f t="shared" si="8"/>
        <v/>
      </c>
      <c r="T10" s="717" t="str">
        <f t="shared" si="9"/>
        <v/>
      </c>
    </row>
    <row r="11" ht="24.75" customHeight="1">
      <c r="B11" s="411">
        <v>4.0</v>
      </c>
      <c r="C11" s="733" t="s">
        <v>360</v>
      </c>
      <c r="D11" s="733" t="s">
        <v>361</v>
      </c>
      <c r="E11" s="727" t="s">
        <v>362</v>
      </c>
      <c r="F11" s="719"/>
      <c r="G11" s="719"/>
      <c r="H11" s="729" t="str">
        <f t="shared" si="2"/>
        <v/>
      </c>
      <c r="I11" s="714" t="str">
        <f t="shared" si="3"/>
        <v/>
      </c>
      <c r="J11" s="714" t="str">
        <f t="shared" si="4"/>
        <v/>
      </c>
      <c r="K11" s="243"/>
      <c r="L11" s="243"/>
      <c r="M11" s="720"/>
      <c r="N11" s="721"/>
      <c r="O11" s="735"/>
      <c r="P11" s="732" t="str">
        <f t="shared" si="5"/>
        <v/>
      </c>
      <c r="Q11" s="732" t="str">
        <f t="shared" si="6"/>
        <v/>
      </c>
      <c r="R11" s="238" t="str">
        <f t="shared" si="7"/>
        <v/>
      </c>
      <c r="S11" s="238" t="str">
        <f t="shared" si="8"/>
        <v/>
      </c>
      <c r="T11" s="717" t="str">
        <f t="shared" si="9"/>
        <v/>
      </c>
    </row>
    <row r="12" ht="24.75" customHeight="1">
      <c r="B12" s="411">
        <v>5.0</v>
      </c>
      <c r="C12" s="733" t="s">
        <v>360</v>
      </c>
      <c r="D12" s="733" t="s">
        <v>361</v>
      </c>
      <c r="E12" s="727" t="s">
        <v>363</v>
      </c>
      <c r="F12" s="719"/>
      <c r="G12" s="719"/>
      <c r="H12" s="729" t="str">
        <f t="shared" si="2"/>
        <v/>
      </c>
      <c r="I12" s="714" t="str">
        <f t="shared" si="3"/>
        <v/>
      </c>
      <c r="J12" s="714" t="str">
        <f t="shared" si="4"/>
        <v/>
      </c>
      <c r="K12" s="243"/>
      <c r="L12" s="243"/>
      <c r="M12" s="720"/>
      <c r="N12" s="721"/>
      <c r="O12" s="735"/>
      <c r="P12" s="732" t="str">
        <f t="shared" si="5"/>
        <v/>
      </c>
      <c r="Q12" s="732" t="str">
        <f t="shared" si="6"/>
        <v/>
      </c>
      <c r="R12" s="238" t="str">
        <f t="shared" si="7"/>
        <v/>
      </c>
      <c r="S12" s="238" t="str">
        <f t="shared" si="8"/>
        <v/>
      </c>
      <c r="T12" s="717" t="str">
        <f t="shared" si="9"/>
        <v/>
      </c>
    </row>
    <row r="13" ht="24.75" customHeight="1">
      <c r="B13" s="416">
        <v>6.0</v>
      </c>
      <c r="C13" s="416"/>
      <c r="D13" s="416"/>
      <c r="E13" s="736"/>
      <c r="F13" s="662"/>
      <c r="G13" s="662"/>
      <c r="H13" s="729" t="str">
        <f t="shared" si="2"/>
        <v/>
      </c>
      <c r="I13" s="737" t="str">
        <f t="shared" si="3"/>
        <v/>
      </c>
      <c r="J13" s="737" t="str">
        <f t="shared" si="4"/>
        <v/>
      </c>
      <c r="K13" s="244"/>
      <c r="L13" s="244"/>
      <c r="M13" s="738"/>
      <c r="N13" s="739"/>
      <c r="O13" s="740"/>
      <c r="P13" s="741" t="str">
        <f t="shared" si="5"/>
        <v/>
      </c>
      <c r="Q13" s="741" t="str">
        <f t="shared" si="6"/>
        <v/>
      </c>
      <c r="R13" s="245" t="str">
        <f t="shared" si="7"/>
        <v/>
      </c>
      <c r="S13" s="245" t="str">
        <f t="shared" si="8"/>
        <v/>
      </c>
      <c r="T13" s="203" t="str">
        <f t="shared" si="9"/>
        <v/>
      </c>
    </row>
    <row r="14" ht="24.75" customHeight="1">
      <c r="B14" s="411">
        <v>7.0</v>
      </c>
      <c r="C14" s="411"/>
      <c r="D14" s="411"/>
      <c r="E14" s="742"/>
      <c r="F14" s="719"/>
      <c r="G14" s="719"/>
      <c r="H14" s="729" t="str">
        <f t="shared" si="2"/>
        <v/>
      </c>
      <c r="I14" s="714" t="str">
        <f t="shared" si="3"/>
        <v/>
      </c>
      <c r="J14" s="714" t="str">
        <f t="shared" si="4"/>
        <v/>
      </c>
      <c r="K14" s="243"/>
      <c r="L14" s="243"/>
      <c r="M14" s="720"/>
      <c r="N14" s="721"/>
      <c r="O14" s="735"/>
      <c r="P14" s="732" t="str">
        <f t="shared" si="5"/>
        <v/>
      </c>
      <c r="Q14" s="732" t="str">
        <f t="shared" si="6"/>
        <v/>
      </c>
      <c r="R14" s="238" t="str">
        <f t="shared" si="7"/>
        <v/>
      </c>
      <c r="S14" s="238" t="str">
        <f t="shared" si="8"/>
        <v/>
      </c>
      <c r="T14" s="717" t="str">
        <f t="shared" si="9"/>
        <v/>
      </c>
    </row>
    <row r="15" ht="24.75" customHeight="1">
      <c r="B15" s="411">
        <v>8.0</v>
      </c>
      <c r="C15" s="411"/>
      <c r="D15" s="411"/>
      <c r="E15" s="742"/>
      <c r="F15" s="719"/>
      <c r="G15" s="719"/>
      <c r="H15" s="729" t="str">
        <f t="shared" si="2"/>
        <v/>
      </c>
      <c r="I15" s="714" t="str">
        <f t="shared" si="3"/>
        <v/>
      </c>
      <c r="J15" s="714" t="str">
        <f t="shared" si="4"/>
        <v/>
      </c>
      <c r="K15" s="243"/>
      <c r="L15" s="243"/>
      <c r="M15" s="720"/>
      <c r="N15" s="721"/>
      <c r="O15" s="735"/>
      <c r="P15" s="732" t="str">
        <f t="shared" si="5"/>
        <v/>
      </c>
      <c r="Q15" s="732" t="str">
        <f t="shared" si="6"/>
        <v/>
      </c>
      <c r="R15" s="238" t="str">
        <f t="shared" si="7"/>
        <v/>
      </c>
      <c r="S15" s="238" t="str">
        <f t="shared" si="8"/>
        <v/>
      </c>
      <c r="T15" s="717" t="str">
        <f t="shared" si="9"/>
        <v/>
      </c>
    </row>
    <row r="16" ht="24.75" customHeight="1">
      <c r="B16" s="411">
        <v>9.0</v>
      </c>
      <c r="C16" s="411"/>
      <c r="D16" s="411"/>
      <c r="E16" s="742"/>
      <c r="F16" s="719"/>
      <c r="G16" s="719"/>
      <c r="H16" s="729" t="str">
        <f t="shared" si="2"/>
        <v/>
      </c>
      <c r="I16" s="714" t="str">
        <f t="shared" si="3"/>
        <v/>
      </c>
      <c r="J16" s="714" t="str">
        <f t="shared" si="4"/>
        <v/>
      </c>
      <c r="K16" s="243"/>
      <c r="L16" s="243"/>
      <c r="M16" s="720"/>
      <c r="N16" s="721"/>
      <c r="O16" s="735"/>
      <c r="P16" s="732" t="str">
        <f t="shared" si="5"/>
        <v/>
      </c>
      <c r="Q16" s="732" t="str">
        <f t="shared" si="6"/>
        <v/>
      </c>
      <c r="R16" s="238" t="str">
        <f t="shared" si="7"/>
        <v/>
      </c>
      <c r="S16" s="238" t="str">
        <f t="shared" si="8"/>
        <v/>
      </c>
      <c r="T16" s="717" t="str">
        <f t="shared" si="9"/>
        <v/>
      </c>
    </row>
    <row r="17" ht="24.75" customHeight="1">
      <c r="B17" s="411">
        <v>10.0</v>
      </c>
      <c r="C17" s="411"/>
      <c r="D17" s="411"/>
      <c r="E17" s="742"/>
      <c r="F17" s="719"/>
      <c r="G17" s="719"/>
      <c r="H17" s="729" t="str">
        <f t="shared" si="2"/>
        <v/>
      </c>
      <c r="I17" s="714" t="str">
        <f t="shared" si="3"/>
        <v/>
      </c>
      <c r="J17" s="714" t="str">
        <f t="shared" si="4"/>
        <v/>
      </c>
      <c r="K17" s="243"/>
      <c r="L17" s="243"/>
      <c r="M17" s="720"/>
      <c r="N17" s="721"/>
      <c r="O17" s="735"/>
      <c r="P17" s="732" t="str">
        <f t="shared" si="5"/>
        <v/>
      </c>
      <c r="Q17" s="732" t="str">
        <f t="shared" si="6"/>
        <v/>
      </c>
      <c r="R17" s="238" t="str">
        <f t="shared" si="7"/>
        <v/>
      </c>
      <c r="S17" s="238" t="str">
        <f t="shared" si="8"/>
        <v/>
      </c>
      <c r="T17" s="717" t="str">
        <f t="shared" si="9"/>
        <v/>
      </c>
    </row>
    <row r="18" ht="24.75" customHeight="1">
      <c r="B18" s="214"/>
      <c r="C18" s="214"/>
      <c r="D18" s="214"/>
      <c r="E18" s="214"/>
      <c r="F18" s="214"/>
      <c r="G18" s="214"/>
      <c r="H18" s="214"/>
      <c r="I18" s="722"/>
      <c r="J18" s="722"/>
      <c r="K18" s="722"/>
      <c r="L18" s="722"/>
      <c r="M18" s="722"/>
      <c r="N18" s="722"/>
      <c r="O18" s="722"/>
      <c r="P18" s="743"/>
      <c r="Q18" s="251"/>
    </row>
    <row r="19" ht="24.75" customHeight="1">
      <c r="B19" s="214"/>
      <c r="C19" s="744"/>
      <c r="D19" s="214"/>
      <c r="E19" s="214"/>
      <c r="F19" s="214"/>
      <c r="G19" s="214"/>
      <c r="H19" s="214"/>
      <c r="I19" s="722"/>
      <c r="J19" s="722"/>
      <c r="K19" s="722"/>
      <c r="L19" s="722"/>
      <c r="M19" s="722"/>
      <c r="N19" s="722"/>
      <c r="O19" s="722"/>
      <c r="P19" s="743"/>
      <c r="Q19" s="251"/>
    </row>
    <row r="20" ht="24.75" customHeight="1">
      <c r="B20" s="214"/>
      <c r="C20" s="744"/>
      <c r="D20" s="214"/>
      <c r="E20" s="214"/>
      <c r="F20" s="214"/>
      <c r="G20" s="214"/>
      <c r="H20" s="214"/>
      <c r="I20" s="722"/>
      <c r="J20" s="722"/>
      <c r="K20" s="722"/>
      <c r="L20" s="722"/>
      <c r="M20" s="722"/>
      <c r="N20" s="722"/>
      <c r="O20" s="722"/>
      <c r="P20" s="251"/>
      <c r="Q20" s="251"/>
    </row>
    <row r="21" ht="24.75" customHeight="1">
      <c r="B21" s="214"/>
      <c r="C21" s="744"/>
      <c r="D21" s="214"/>
      <c r="E21" s="214"/>
      <c r="F21" s="214"/>
      <c r="G21" s="214"/>
      <c r="H21" s="214"/>
      <c r="I21" s="722"/>
      <c r="J21" s="722"/>
      <c r="K21" s="722"/>
      <c r="L21" s="722"/>
      <c r="M21" s="722"/>
      <c r="N21" s="722"/>
      <c r="O21" s="722"/>
      <c r="P21" s="251"/>
      <c r="Q21" s="251"/>
    </row>
    <row r="22" ht="24.75" customHeight="1">
      <c r="B22" s="214"/>
      <c r="C22" s="699"/>
      <c r="D22" s="214"/>
      <c r="E22" s="214"/>
      <c r="F22" s="214"/>
      <c r="G22" s="214"/>
      <c r="H22" s="214"/>
      <c r="I22" s="722"/>
      <c r="J22" s="722"/>
      <c r="K22" s="722"/>
      <c r="L22" s="722"/>
      <c r="M22" s="722"/>
      <c r="N22" s="722"/>
      <c r="O22" s="722"/>
      <c r="P22" s="251"/>
      <c r="Q22" s="251"/>
    </row>
    <row r="23" ht="24.75" customHeight="1">
      <c r="B23" s="214"/>
      <c r="C23" s="214"/>
      <c r="D23" s="214"/>
      <c r="E23" s="214"/>
      <c r="F23" s="214"/>
      <c r="G23" s="214"/>
      <c r="H23" s="214"/>
      <c r="I23" s="722"/>
      <c r="J23" s="722"/>
      <c r="K23" s="722"/>
      <c r="L23" s="722"/>
      <c r="M23" s="722"/>
      <c r="N23" s="722"/>
      <c r="O23" s="722"/>
      <c r="P23" s="251"/>
      <c r="Q23" s="251"/>
      <c r="X23" s="10"/>
      <c r="Y23" s="10"/>
      <c r="Z23" s="10"/>
    </row>
    <row r="24" ht="24.75" customHeight="1">
      <c r="B24" s="214"/>
      <c r="C24" s="214"/>
      <c r="D24" s="214"/>
      <c r="E24" s="214"/>
      <c r="F24" s="214"/>
      <c r="G24" s="214"/>
      <c r="H24" s="214"/>
      <c r="I24" s="722"/>
      <c r="J24" s="722"/>
      <c r="K24" s="722"/>
      <c r="L24" s="722"/>
      <c r="M24" s="722"/>
      <c r="N24" s="722"/>
      <c r="O24" s="722"/>
      <c r="P24" s="251"/>
      <c r="Q24" s="251"/>
      <c r="R24" s="214"/>
      <c r="X24" s="10"/>
      <c r="Y24" s="10"/>
      <c r="Z24" s="10"/>
    </row>
    <row r="25" ht="24.75" customHeight="1">
      <c r="B25" s="214"/>
      <c r="C25" s="214"/>
      <c r="D25" s="214"/>
      <c r="E25" s="214"/>
      <c r="F25" s="214"/>
      <c r="G25" s="214"/>
      <c r="H25" s="214"/>
      <c r="I25" s="722"/>
      <c r="J25" s="722"/>
      <c r="K25" s="722"/>
      <c r="L25" s="722"/>
      <c r="M25" s="722"/>
      <c r="N25" s="722"/>
      <c r="O25" s="722"/>
      <c r="P25" s="251"/>
      <c r="Q25" s="251"/>
      <c r="X25" s="10"/>
      <c r="Y25" s="10"/>
      <c r="Z25" s="10"/>
      <c r="AD25" s="723"/>
      <c r="AE25" s="10"/>
      <c r="AF25" s="10"/>
      <c r="AJ25" s="10"/>
      <c r="AK25" s="10"/>
      <c r="AL25" s="10"/>
    </row>
    <row r="26" ht="24.75" customHeight="1">
      <c r="B26" s="214"/>
      <c r="C26" s="214"/>
      <c r="D26" s="214"/>
      <c r="E26" s="214"/>
      <c r="F26" s="214"/>
      <c r="G26" s="214"/>
      <c r="H26" s="214"/>
      <c r="I26" s="722"/>
      <c r="J26" s="722"/>
      <c r="K26" s="722"/>
      <c r="L26" s="722"/>
      <c r="M26" s="722"/>
      <c r="N26" s="722"/>
      <c r="O26" s="722"/>
      <c r="P26" s="251"/>
      <c r="Q26" s="251"/>
      <c r="R26" s="214"/>
      <c r="U26" s="214"/>
      <c r="X26" s="214"/>
      <c r="AA26" s="214"/>
      <c r="AD26" s="214"/>
      <c r="AG26" s="214"/>
      <c r="AJ26" s="214"/>
      <c r="AM26" s="214"/>
    </row>
    <row r="27" ht="24.75" customHeight="1">
      <c r="B27" s="214"/>
      <c r="C27" s="214"/>
      <c r="D27" s="214"/>
      <c r="E27" s="214"/>
      <c r="F27" s="214"/>
      <c r="G27" s="214"/>
      <c r="H27" s="214"/>
      <c r="I27" s="722"/>
      <c r="J27" s="722"/>
      <c r="K27" s="722"/>
      <c r="L27" s="722"/>
      <c r="M27" s="722"/>
      <c r="N27" s="722"/>
      <c r="O27" s="722"/>
      <c r="P27" s="251"/>
      <c r="Q27" s="251"/>
      <c r="R27" s="724"/>
      <c r="U27" s="724"/>
      <c r="X27" s="724"/>
      <c r="AA27" s="724"/>
      <c r="AD27" s="724"/>
      <c r="AG27" s="724"/>
      <c r="AJ27" s="724"/>
      <c r="AL27" s="725"/>
      <c r="AM27" s="724"/>
    </row>
    <row r="28" ht="24.75" customHeight="1">
      <c r="B28" s="214"/>
      <c r="C28" s="214"/>
      <c r="D28" s="214"/>
      <c r="E28" s="214"/>
      <c r="F28" s="214"/>
      <c r="G28" s="214"/>
      <c r="H28" s="214"/>
      <c r="I28" s="722"/>
      <c r="J28" s="722"/>
      <c r="K28" s="722"/>
      <c r="L28" s="722"/>
      <c r="M28" s="722"/>
      <c r="N28" s="722"/>
      <c r="O28" s="722"/>
      <c r="P28" s="251"/>
      <c r="Q28" s="251"/>
    </row>
    <row r="29" ht="24.75" customHeight="1">
      <c r="B29" s="214"/>
      <c r="C29" s="214"/>
      <c r="D29" s="214"/>
      <c r="E29" s="214"/>
      <c r="F29" s="214"/>
      <c r="G29" s="214"/>
      <c r="H29" s="214"/>
      <c r="I29" s="722"/>
      <c r="J29" s="722"/>
      <c r="K29" s="722"/>
      <c r="L29" s="722"/>
      <c r="M29" s="722"/>
      <c r="N29" s="722"/>
      <c r="O29" s="722"/>
      <c r="P29" s="251"/>
      <c r="Q29" s="251"/>
    </row>
    <row r="30" ht="24.75" customHeight="1">
      <c r="B30" s="214"/>
      <c r="C30" s="214"/>
      <c r="D30" s="214"/>
      <c r="E30" s="214"/>
      <c r="F30" s="214"/>
      <c r="G30" s="214"/>
      <c r="H30" s="214"/>
      <c r="I30" s="722"/>
      <c r="J30" s="722"/>
      <c r="K30" s="722"/>
      <c r="L30" s="722"/>
      <c r="M30" s="722"/>
      <c r="N30" s="722"/>
      <c r="O30" s="722"/>
      <c r="P30" s="251"/>
      <c r="Q30" s="251"/>
    </row>
    <row r="31" ht="24.75" customHeight="1">
      <c r="B31" s="214"/>
      <c r="C31" s="214"/>
      <c r="D31" s="214"/>
      <c r="E31" s="214"/>
      <c r="F31" s="214"/>
      <c r="G31" s="214"/>
      <c r="H31" s="214"/>
      <c r="I31" s="722"/>
      <c r="J31" s="722"/>
      <c r="K31" s="722"/>
      <c r="L31" s="722"/>
      <c r="M31" s="722"/>
      <c r="N31" s="722"/>
      <c r="O31" s="722"/>
      <c r="P31" s="251"/>
      <c r="Q31" s="251"/>
    </row>
    <row r="32" ht="24.75" customHeight="1">
      <c r="B32" s="214"/>
      <c r="C32" s="214"/>
      <c r="D32" s="214"/>
      <c r="E32" s="214"/>
      <c r="F32" s="214"/>
      <c r="G32" s="214"/>
      <c r="H32" s="214"/>
      <c r="I32" s="722"/>
      <c r="J32" s="722"/>
      <c r="K32" s="722"/>
      <c r="L32" s="722"/>
      <c r="M32" s="722"/>
      <c r="N32" s="722"/>
      <c r="O32" s="722"/>
      <c r="P32" s="251"/>
      <c r="Q32" s="251"/>
    </row>
    <row r="33" ht="24.75" customHeight="1">
      <c r="B33" s="214"/>
      <c r="C33" s="214"/>
      <c r="D33" s="214"/>
      <c r="E33" s="214"/>
      <c r="F33" s="214"/>
      <c r="G33" s="214"/>
      <c r="H33" s="214"/>
      <c r="I33" s="722"/>
      <c r="J33" s="722"/>
      <c r="K33" s="722"/>
      <c r="L33" s="722"/>
      <c r="M33" s="722"/>
      <c r="N33" s="722"/>
      <c r="O33" s="722"/>
      <c r="P33" s="251"/>
      <c r="Q33" s="251"/>
    </row>
    <row r="34" ht="24.75" customHeight="1">
      <c r="B34" s="214"/>
      <c r="C34" s="214"/>
      <c r="D34" s="214"/>
      <c r="E34" s="214"/>
      <c r="F34" s="214"/>
      <c r="G34" s="214"/>
      <c r="H34" s="214"/>
      <c r="I34" s="722"/>
      <c r="J34" s="722"/>
      <c r="K34" s="722"/>
      <c r="L34" s="722"/>
      <c r="M34" s="722"/>
      <c r="N34" s="722"/>
      <c r="O34" s="722"/>
      <c r="P34" s="251"/>
      <c r="Q34" s="251"/>
    </row>
    <row r="35" ht="24.75" customHeight="1">
      <c r="B35" s="214"/>
      <c r="C35" s="214"/>
      <c r="D35" s="214"/>
      <c r="E35" s="214"/>
      <c r="F35" s="214"/>
      <c r="G35" s="214"/>
      <c r="H35" s="214"/>
      <c r="I35" s="722"/>
      <c r="J35" s="722"/>
      <c r="K35" s="722"/>
      <c r="L35" s="722"/>
      <c r="M35" s="722"/>
      <c r="N35" s="722"/>
      <c r="O35" s="722"/>
      <c r="P35" s="251"/>
      <c r="Q35" s="251"/>
    </row>
    <row r="36" ht="24.75" customHeight="1">
      <c r="B36" s="214"/>
      <c r="C36" s="214"/>
      <c r="D36" s="214"/>
      <c r="E36" s="214"/>
      <c r="F36" s="214"/>
      <c r="G36" s="214"/>
      <c r="H36" s="214"/>
      <c r="I36" s="722"/>
      <c r="J36" s="722"/>
      <c r="K36" s="722"/>
      <c r="L36" s="722"/>
      <c r="M36" s="722"/>
      <c r="N36" s="722"/>
      <c r="O36" s="722"/>
      <c r="P36" s="251"/>
      <c r="Q36" s="251"/>
    </row>
    <row r="37" ht="24.75" customHeight="1">
      <c r="B37" s="214"/>
      <c r="C37" s="214"/>
      <c r="D37" s="214"/>
      <c r="E37" s="214"/>
      <c r="F37" s="214"/>
      <c r="G37" s="214"/>
      <c r="H37" s="214"/>
      <c r="I37" s="722"/>
      <c r="J37" s="722"/>
      <c r="K37" s="722"/>
      <c r="L37" s="722"/>
      <c r="M37" s="722"/>
      <c r="N37" s="722"/>
      <c r="O37" s="722"/>
      <c r="P37" s="251"/>
      <c r="Q37" s="251"/>
    </row>
    <row r="38" ht="24.75" customHeight="1">
      <c r="B38" s="214"/>
      <c r="C38" s="214"/>
      <c r="D38" s="214"/>
      <c r="E38" s="214"/>
      <c r="F38" s="214"/>
      <c r="G38" s="214"/>
      <c r="H38" s="214"/>
      <c r="I38" s="722"/>
      <c r="J38" s="722"/>
      <c r="K38" s="722"/>
      <c r="L38" s="722"/>
      <c r="M38" s="722"/>
      <c r="N38" s="722"/>
      <c r="O38" s="722"/>
      <c r="P38" s="251"/>
      <c r="Q38" s="251"/>
    </row>
    <row r="39" ht="24.75" customHeight="1">
      <c r="B39" s="214"/>
      <c r="C39" s="214"/>
      <c r="D39" s="214"/>
      <c r="E39" s="214"/>
      <c r="F39" s="214"/>
      <c r="G39" s="214"/>
      <c r="H39" s="214"/>
      <c r="I39" s="722"/>
      <c r="J39" s="722"/>
      <c r="K39" s="722"/>
      <c r="L39" s="722"/>
      <c r="M39" s="722"/>
      <c r="N39" s="722"/>
      <c r="O39" s="722"/>
      <c r="P39" s="251"/>
      <c r="Q39" s="251"/>
    </row>
    <row r="40" ht="24.75" customHeight="1">
      <c r="B40" s="214"/>
      <c r="C40" s="214"/>
      <c r="D40" s="214"/>
      <c r="E40" s="214"/>
      <c r="F40" s="214"/>
      <c r="G40" s="214"/>
      <c r="H40" s="214"/>
      <c r="I40" s="722"/>
      <c r="J40" s="722"/>
      <c r="K40" s="722"/>
      <c r="L40" s="722"/>
      <c r="M40" s="722"/>
      <c r="N40" s="722"/>
      <c r="O40" s="722"/>
      <c r="P40" s="251"/>
      <c r="Q40" s="251"/>
    </row>
    <row r="41" ht="24.75" customHeight="1">
      <c r="B41" s="214"/>
      <c r="C41" s="214"/>
      <c r="D41" s="214"/>
      <c r="E41" s="214"/>
      <c r="F41" s="214"/>
      <c r="G41" s="214"/>
      <c r="H41" s="214"/>
      <c r="I41" s="722"/>
      <c r="J41" s="722"/>
      <c r="K41" s="722"/>
      <c r="L41" s="722"/>
      <c r="M41" s="722"/>
      <c r="N41" s="722"/>
      <c r="O41" s="722"/>
      <c r="P41" s="251"/>
      <c r="Q41" s="251"/>
    </row>
    <row r="42" ht="24.75" customHeight="1">
      <c r="B42" s="214"/>
      <c r="C42" s="214"/>
      <c r="D42" s="214"/>
      <c r="E42" s="214"/>
      <c r="F42" s="214"/>
      <c r="G42" s="214"/>
      <c r="H42" s="214"/>
      <c r="I42" s="722"/>
      <c r="J42" s="722"/>
      <c r="K42" s="722"/>
      <c r="L42" s="722"/>
      <c r="M42" s="722"/>
      <c r="N42" s="722"/>
      <c r="O42" s="722"/>
      <c r="P42" s="251"/>
      <c r="Q42" s="251"/>
    </row>
    <row r="43" ht="24.75" customHeight="1">
      <c r="B43" s="214"/>
      <c r="C43" s="214"/>
      <c r="D43" s="214"/>
      <c r="E43" s="214"/>
      <c r="F43" s="214"/>
      <c r="G43" s="214"/>
      <c r="H43" s="214"/>
      <c r="I43" s="722"/>
      <c r="J43" s="722"/>
      <c r="K43" s="722"/>
      <c r="L43" s="722"/>
      <c r="M43" s="722"/>
      <c r="N43" s="722"/>
      <c r="O43" s="722"/>
      <c r="P43" s="251"/>
      <c r="Q43" s="251"/>
    </row>
    <row r="44" ht="24.75" customHeight="1">
      <c r="B44" s="214"/>
      <c r="C44" s="214"/>
      <c r="D44" s="214"/>
      <c r="E44" s="214"/>
      <c r="F44" s="214"/>
      <c r="G44" s="214"/>
      <c r="H44" s="214"/>
      <c r="I44" s="722"/>
      <c r="J44" s="722"/>
      <c r="K44" s="722"/>
      <c r="L44" s="722"/>
      <c r="M44" s="722"/>
      <c r="N44" s="722"/>
      <c r="O44" s="722"/>
      <c r="P44" s="251"/>
      <c r="Q44" s="251"/>
    </row>
    <row r="45" ht="24.75" customHeight="1">
      <c r="B45" s="214"/>
      <c r="C45" s="214"/>
      <c r="D45" s="214"/>
      <c r="E45" s="214"/>
      <c r="F45" s="214"/>
      <c r="G45" s="214"/>
      <c r="H45" s="214"/>
      <c r="I45" s="722"/>
      <c r="J45" s="722"/>
      <c r="K45" s="722"/>
      <c r="L45" s="722"/>
      <c r="M45" s="722"/>
      <c r="N45" s="722"/>
      <c r="O45" s="722"/>
      <c r="P45" s="251"/>
      <c r="Q45" s="251"/>
    </row>
    <row r="46" ht="24.75" customHeight="1">
      <c r="B46" s="214"/>
      <c r="C46" s="214"/>
      <c r="D46" s="214"/>
      <c r="E46" s="214"/>
      <c r="F46" s="214"/>
      <c r="G46" s="214"/>
      <c r="H46" s="214"/>
      <c r="I46" s="722"/>
      <c r="J46" s="722"/>
      <c r="K46" s="722"/>
      <c r="L46" s="722"/>
      <c r="M46" s="722"/>
      <c r="N46" s="722"/>
      <c r="O46" s="722"/>
      <c r="P46" s="251"/>
      <c r="Q46" s="251"/>
    </row>
    <row r="47" ht="24.75" customHeight="1">
      <c r="B47" s="214"/>
      <c r="C47" s="214"/>
      <c r="D47" s="214"/>
      <c r="E47" s="214"/>
      <c r="F47" s="214"/>
      <c r="G47" s="214"/>
      <c r="H47" s="214"/>
      <c r="I47" s="722"/>
      <c r="J47" s="722"/>
      <c r="K47" s="722"/>
      <c r="L47" s="722"/>
      <c r="M47" s="722"/>
      <c r="N47" s="722"/>
      <c r="O47" s="722"/>
      <c r="P47" s="251"/>
      <c r="Q47" s="251"/>
    </row>
    <row r="48" ht="24.75" customHeight="1">
      <c r="B48" s="214"/>
      <c r="C48" s="214"/>
      <c r="D48" s="214"/>
      <c r="E48" s="214"/>
      <c r="F48" s="214"/>
      <c r="G48" s="214"/>
      <c r="H48" s="214"/>
      <c r="I48" s="722"/>
      <c r="J48" s="722"/>
      <c r="K48" s="722"/>
      <c r="L48" s="722"/>
      <c r="M48" s="722"/>
      <c r="N48" s="722"/>
      <c r="O48" s="722"/>
      <c r="P48" s="251"/>
      <c r="Q48" s="251"/>
    </row>
    <row r="49" ht="24.75" customHeight="1">
      <c r="B49" s="214"/>
      <c r="C49" s="214"/>
      <c r="D49" s="214"/>
      <c r="E49" s="214"/>
      <c r="F49" s="214"/>
      <c r="G49" s="214"/>
      <c r="H49" s="214"/>
      <c r="I49" s="722"/>
      <c r="J49" s="722"/>
      <c r="K49" s="722"/>
      <c r="L49" s="722"/>
      <c r="M49" s="722"/>
      <c r="N49" s="722"/>
      <c r="O49" s="722"/>
      <c r="P49" s="251"/>
      <c r="Q49" s="251"/>
    </row>
    <row r="50" ht="24.75" customHeight="1">
      <c r="B50" s="214"/>
      <c r="C50" s="214"/>
      <c r="D50" s="214"/>
      <c r="E50" s="214"/>
      <c r="F50" s="214"/>
      <c r="G50" s="214"/>
      <c r="H50" s="214"/>
      <c r="I50" s="722"/>
      <c r="J50" s="722"/>
      <c r="K50" s="722"/>
      <c r="L50" s="722"/>
      <c r="M50" s="722"/>
      <c r="N50" s="722"/>
      <c r="O50" s="722"/>
      <c r="P50" s="251"/>
      <c r="Q50" s="251"/>
    </row>
    <row r="51" ht="24.75" customHeight="1">
      <c r="B51" s="214"/>
      <c r="C51" s="214"/>
      <c r="D51" s="214"/>
      <c r="E51" s="214"/>
      <c r="F51" s="214"/>
      <c r="G51" s="214"/>
      <c r="H51" s="214"/>
      <c r="I51" s="722"/>
      <c r="J51" s="722"/>
      <c r="K51" s="722"/>
      <c r="L51" s="722"/>
      <c r="M51" s="722"/>
      <c r="N51" s="722"/>
      <c r="O51" s="722"/>
      <c r="P51" s="251"/>
      <c r="Q51" s="251"/>
    </row>
    <row r="52" ht="24.75" customHeight="1">
      <c r="B52" s="214"/>
      <c r="C52" s="214"/>
      <c r="D52" s="214"/>
      <c r="E52" s="214"/>
      <c r="F52" s="214"/>
      <c r="G52" s="214"/>
      <c r="H52" s="214"/>
      <c r="I52" s="722"/>
      <c r="J52" s="722"/>
      <c r="K52" s="722"/>
      <c r="L52" s="722"/>
      <c r="M52" s="722"/>
      <c r="N52" s="722"/>
      <c r="O52" s="722"/>
      <c r="P52" s="251"/>
      <c r="Q52" s="251"/>
    </row>
    <row r="53" ht="24.75" customHeight="1">
      <c r="B53" s="214"/>
      <c r="C53" s="214"/>
      <c r="D53" s="214"/>
      <c r="E53" s="214"/>
      <c r="F53" s="214"/>
      <c r="G53" s="214"/>
      <c r="H53" s="214"/>
      <c r="I53" s="722"/>
      <c r="J53" s="722"/>
      <c r="K53" s="722"/>
      <c r="L53" s="722"/>
      <c r="M53" s="722"/>
      <c r="N53" s="722"/>
      <c r="O53" s="722"/>
      <c r="P53" s="251"/>
      <c r="Q53" s="251"/>
    </row>
    <row r="54" ht="24.75" customHeight="1">
      <c r="B54" s="214"/>
      <c r="C54" s="214"/>
      <c r="D54" s="214"/>
      <c r="E54" s="214"/>
      <c r="F54" s="214"/>
      <c r="G54" s="214"/>
      <c r="H54" s="214"/>
      <c r="I54" s="722"/>
      <c r="J54" s="722"/>
      <c r="K54" s="722"/>
      <c r="L54" s="722"/>
      <c r="M54" s="722"/>
      <c r="N54" s="722"/>
      <c r="O54" s="722"/>
      <c r="P54" s="251"/>
      <c r="Q54" s="251"/>
    </row>
    <row r="55" ht="24.75" customHeight="1">
      <c r="B55" s="214"/>
      <c r="C55" s="214"/>
      <c r="D55" s="214"/>
      <c r="E55" s="214"/>
      <c r="F55" s="214"/>
      <c r="G55" s="214"/>
      <c r="H55" s="214"/>
      <c r="I55" s="722"/>
      <c r="J55" s="722"/>
      <c r="K55" s="722"/>
      <c r="L55" s="722"/>
      <c r="M55" s="722"/>
      <c r="N55" s="722"/>
      <c r="O55" s="722"/>
      <c r="P55" s="251"/>
      <c r="Q55" s="251"/>
    </row>
    <row r="56" ht="24.75" customHeight="1">
      <c r="B56" s="214"/>
      <c r="C56" s="214"/>
      <c r="D56" s="214"/>
      <c r="E56" s="214"/>
      <c r="F56" s="214"/>
      <c r="G56" s="214"/>
      <c r="H56" s="214"/>
      <c r="I56" s="722"/>
      <c r="J56" s="722"/>
      <c r="K56" s="722"/>
      <c r="L56" s="722"/>
      <c r="M56" s="722"/>
      <c r="N56" s="722"/>
      <c r="O56" s="722"/>
      <c r="P56" s="251"/>
      <c r="Q56" s="251"/>
    </row>
    <row r="57" ht="24.75" customHeight="1">
      <c r="B57" s="214"/>
      <c r="C57" s="214"/>
      <c r="D57" s="214"/>
      <c r="E57" s="214"/>
      <c r="F57" s="214"/>
      <c r="G57" s="214"/>
      <c r="H57" s="214"/>
      <c r="I57" s="722"/>
      <c r="J57" s="722"/>
      <c r="K57" s="722"/>
      <c r="L57" s="722"/>
      <c r="M57" s="722"/>
      <c r="N57" s="722"/>
      <c r="O57" s="722"/>
      <c r="P57" s="251"/>
      <c r="Q57" s="251"/>
    </row>
    <row r="58" ht="16.5" customHeight="1">
      <c r="B58" s="214"/>
      <c r="C58" s="214"/>
      <c r="D58" s="214"/>
      <c r="E58" s="214"/>
      <c r="F58" s="214"/>
      <c r="G58" s="214"/>
      <c r="H58" s="214"/>
      <c r="I58" s="722"/>
      <c r="J58" s="722"/>
      <c r="K58" s="722"/>
      <c r="L58" s="722"/>
      <c r="M58" s="722"/>
      <c r="N58" s="722"/>
      <c r="O58" s="722"/>
      <c r="P58" s="251"/>
      <c r="Q58" s="251"/>
    </row>
    <row r="59" ht="16.5" customHeight="1">
      <c r="B59" s="214"/>
      <c r="C59" s="214"/>
      <c r="D59" s="214"/>
      <c r="E59" s="214"/>
      <c r="F59" s="214"/>
      <c r="G59" s="214"/>
      <c r="H59" s="214"/>
      <c r="I59" s="722"/>
      <c r="J59" s="722"/>
      <c r="K59" s="722"/>
      <c r="L59" s="722"/>
      <c r="M59" s="722"/>
      <c r="N59" s="722"/>
      <c r="O59" s="722"/>
      <c r="P59" s="251"/>
      <c r="Q59" s="251"/>
    </row>
    <row r="60" ht="16.5" customHeight="1">
      <c r="B60" s="214"/>
      <c r="C60" s="214"/>
      <c r="D60" s="214"/>
      <c r="E60" s="214"/>
      <c r="F60" s="214"/>
      <c r="G60" s="214"/>
      <c r="H60" s="214"/>
      <c r="I60" s="722"/>
      <c r="J60" s="722"/>
      <c r="K60" s="722"/>
      <c r="L60" s="722"/>
      <c r="M60" s="722"/>
      <c r="N60" s="722"/>
      <c r="O60" s="722"/>
      <c r="P60" s="251"/>
      <c r="Q60" s="251"/>
    </row>
    <row r="61" ht="16.5" customHeight="1">
      <c r="B61" s="214"/>
      <c r="C61" s="214"/>
      <c r="D61" s="214"/>
      <c r="E61" s="214"/>
      <c r="F61" s="214"/>
      <c r="G61" s="214"/>
      <c r="H61" s="214"/>
      <c r="I61" s="722"/>
      <c r="J61" s="722"/>
      <c r="K61" s="722"/>
      <c r="L61" s="722"/>
      <c r="M61" s="722"/>
      <c r="N61" s="722"/>
      <c r="O61" s="722"/>
      <c r="P61" s="251"/>
      <c r="Q61" s="251"/>
      <c r="X61" s="10"/>
      <c r="Y61" s="726"/>
      <c r="AA61" s="184"/>
      <c r="AB61" s="10"/>
      <c r="AC61" s="10"/>
    </row>
    <row r="62" ht="16.5" customHeight="1">
      <c r="B62" s="214"/>
      <c r="C62" s="214"/>
      <c r="D62" s="214"/>
      <c r="E62" s="214"/>
      <c r="F62" s="214"/>
      <c r="G62" s="214"/>
      <c r="H62" s="214"/>
      <c r="I62" s="722"/>
      <c r="J62" s="722"/>
      <c r="K62" s="722"/>
      <c r="L62" s="722"/>
      <c r="M62" s="722"/>
      <c r="N62" s="722"/>
      <c r="O62" s="722"/>
      <c r="P62" s="251"/>
      <c r="Q62" s="251"/>
      <c r="X62" s="10"/>
      <c r="Y62" s="10"/>
      <c r="Z62" s="10"/>
      <c r="AA62" s="10"/>
      <c r="AB62" s="10"/>
      <c r="AC62" s="10"/>
    </row>
    <row r="63" ht="16.5" customHeight="1">
      <c r="B63" s="214"/>
      <c r="C63" s="214"/>
      <c r="D63" s="214"/>
      <c r="E63" s="214"/>
      <c r="F63" s="214"/>
      <c r="G63" s="214"/>
      <c r="H63" s="214"/>
      <c r="I63" s="722"/>
      <c r="J63" s="722"/>
      <c r="K63" s="722"/>
      <c r="L63" s="722"/>
      <c r="M63" s="722"/>
      <c r="N63" s="722"/>
      <c r="O63" s="722"/>
      <c r="P63" s="251"/>
      <c r="Q63" s="251"/>
      <c r="X63" s="10"/>
      <c r="Y63" s="10"/>
      <c r="Z63" s="10"/>
      <c r="AA63" s="10"/>
      <c r="AB63" s="10"/>
      <c r="AC63" s="10"/>
    </row>
    <row r="64" ht="16.5" customHeight="1">
      <c r="B64" s="214"/>
      <c r="C64" s="214"/>
      <c r="D64" s="214"/>
      <c r="E64" s="214"/>
      <c r="F64" s="214"/>
      <c r="G64" s="214"/>
      <c r="H64" s="214"/>
      <c r="I64" s="722"/>
      <c r="J64" s="722"/>
      <c r="K64" s="722"/>
      <c r="L64" s="722"/>
      <c r="M64" s="722"/>
      <c r="N64" s="722"/>
      <c r="O64" s="722"/>
      <c r="P64" s="251"/>
      <c r="Q64" s="251"/>
      <c r="X64" s="10"/>
      <c r="Y64" s="10"/>
      <c r="Z64" s="10"/>
      <c r="AA64" s="10"/>
      <c r="AB64" s="10"/>
      <c r="AC64" s="10"/>
    </row>
    <row r="65" ht="16.5" customHeight="1">
      <c r="B65" s="214"/>
      <c r="C65" s="214"/>
      <c r="D65" s="214"/>
      <c r="E65" s="214"/>
      <c r="F65" s="214"/>
      <c r="G65" s="214"/>
      <c r="H65" s="214"/>
      <c r="I65" s="722"/>
      <c r="J65" s="722"/>
      <c r="K65" s="722"/>
      <c r="L65" s="722"/>
      <c r="M65" s="722"/>
      <c r="N65" s="722"/>
      <c r="O65" s="722"/>
      <c r="P65" s="251"/>
      <c r="Q65" s="251"/>
      <c r="X65" s="10"/>
      <c r="Y65" s="10"/>
      <c r="Z65" s="10"/>
      <c r="AA65" s="10"/>
      <c r="AB65" s="10"/>
      <c r="AC65" s="10"/>
    </row>
    <row r="66" ht="16.5" customHeight="1">
      <c r="B66" s="214"/>
      <c r="C66" s="214"/>
      <c r="D66" s="214"/>
      <c r="E66" s="214"/>
      <c r="F66" s="214"/>
      <c r="G66" s="214"/>
      <c r="H66" s="214"/>
      <c r="I66" s="722"/>
      <c r="J66" s="722"/>
      <c r="K66" s="722"/>
      <c r="L66" s="722"/>
      <c r="M66" s="722"/>
      <c r="N66" s="722"/>
      <c r="O66" s="722"/>
      <c r="P66" s="251"/>
      <c r="Q66" s="251"/>
      <c r="X66" s="10"/>
      <c r="Y66" s="10"/>
      <c r="Z66" s="10"/>
      <c r="AA66" s="10"/>
      <c r="AB66" s="10"/>
      <c r="AC66" s="10"/>
    </row>
    <row r="67" ht="16.5" customHeight="1">
      <c r="B67" s="214"/>
      <c r="C67" s="214"/>
      <c r="D67" s="214"/>
      <c r="E67" s="214"/>
      <c r="F67" s="214"/>
      <c r="G67" s="214"/>
      <c r="H67" s="214"/>
      <c r="I67" s="722"/>
      <c r="J67" s="722"/>
      <c r="K67" s="722"/>
      <c r="L67" s="722"/>
      <c r="M67" s="722"/>
      <c r="N67" s="722"/>
      <c r="O67" s="722"/>
      <c r="P67" s="251"/>
      <c r="Q67" s="251"/>
      <c r="X67" s="10"/>
      <c r="Y67" s="10"/>
      <c r="Z67" s="10"/>
      <c r="AA67" s="10"/>
      <c r="AB67" s="10"/>
      <c r="AC67" s="10"/>
    </row>
    <row r="68" ht="16.5" customHeight="1">
      <c r="B68" s="214"/>
      <c r="C68" s="214"/>
      <c r="D68" s="214"/>
      <c r="E68" s="214"/>
      <c r="F68" s="214"/>
      <c r="G68" s="214"/>
      <c r="H68" s="214"/>
      <c r="I68" s="722"/>
      <c r="J68" s="722"/>
      <c r="K68" s="722"/>
      <c r="L68" s="722"/>
      <c r="M68" s="722"/>
      <c r="N68" s="722"/>
      <c r="O68" s="722"/>
      <c r="P68" s="251"/>
      <c r="Q68" s="251"/>
      <c r="X68" s="10"/>
      <c r="Y68" s="10"/>
      <c r="Z68" s="10"/>
      <c r="AA68" s="10"/>
      <c r="AB68" s="10"/>
      <c r="AC68" s="10"/>
    </row>
    <row r="69" ht="16.5" customHeight="1">
      <c r="B69" s="214"/>
      <c r="C69" s="214"/>
      <c r="D69" s="214"/>
      <c r="E69" s="214"/>
      <c r="F69" s="214"/>
      <c r="G69" s="214"/>
      <c r="H69" s="214"/>
      <c r="I69" s="722"/>
      <c r="J69" s="722"/>
      <c r="K69" s="722"/>
      <c r="L69" s="722"/>
      <c r="M69" s="722"/>
      <c r="N69" s="722"/>
      <c r="O69" s="722"/>
      <c r="P69" s="251"/>
      <c r="Q69" s="251"/>
      <c r="X69" s="10"/>
      <c r="Y69" s="10"/>
      <c r="Z69" s="10"/>
      <c r="AA69" s="10"/>
      <c r="AB69" s="10"/>
      <c r="AC69" s="10"/>
    </row>
    <row r="70" ht="16.5" customHeight="1">
      <c r="B70" s="214"/>
      <c r="C70" s="214"/>
      <c r="D70" s="214"/>
      <c r="E70" s="214"/>
      <c r="F70" s="214"/>
      <c r="G70" s="214"/>
      <c r="H70" s="214"/>
      <c r="I70" s="722"/>
      <c r="J70" s="722"/>
      <c r="K70" s="722"/>
      <c r="L70" s="722"/>
      <c r="M70" s="722"/>
      <c r="N70" s="722"/>
      <c r="O70" s="722"/>
      <c r="P70" s="251"/>
      <c r="Q70" s="251"/>
      <c r="X70" s="10"/>
      <c r="Y70" s="10"/>
      <c r="Z70" s="10"/>
      <c r="AA70" s="10"/>
      <c r="AB70" s="10"/>
      <c r="AC70" s="10"/>
    </row>
    <row r="71" ht="16.5" customHeight="1">
      <c r="B71" s="214"/>
      <c r="C71" s="214"/>
      <c r="D71" s="214"/>
      <c r="E71" s="214"/>
      <c r="F71" s="214"/>
      <c r="G71" s="214"/>
      <c r="H71" s="214"/>
      <c r="I71" s="722"/>
      <c r="J71" s="722"/>
      <c r="K71" s="722"/>
      <c r="L71" s="722"/>
      <c r="M71" s="722"/>
      <c r="N71" s="722"/>
      <c r="O71" s="722"/>
      <c r="P71" s="251"/>
      <c r="Q71" s="251"/>
      <c r="X71" s="10"/>
      <c r="Y71" s="10"/>
      <c r="Z71" s="10"/>
      <c r="AA71" s="10"/>
      <c r="AB71" s="10"/>
      <c r="AC71" s="10"/>
    </row>
    <row r="72" ht="16.5" customHeight="1">
      <c r="B72" s="214"/>
      <c r="C72" s="214"/>
      <c r="D72" s="214"/>
      <c r="E72" s="214"/>
      <c r="F72" s="214"/>
      <c r="G72" s="214"/>
      <c r="H72" s="214"/>
      <c r="I72" s="722"/>
      <c r="J72" s="722"/>
      <c r="K72" s="722"/>
      <c r="L72" s="722"/>
      <c r="M72" s="722"/>
      <c r="N72" s="722"/>
      <c r="O72" s="722"/>
      <c r="P72" s="251"/>
      <c r="Q72" s="251"/>
      <c r="X72" s="10"/>
      <c r="Y72" s="10"/>
      <c r="Z72" s="10"/>
      <c r="AA72" s="10"/>
      <c r="AB72" s="10"/>
      <c r="AC72" s="10"/>
    </row>
    <row r="73" ht="16.5" customHeight="1">
      <c r="B73" s="214"/>
      <c r="C73" s="214"/>
      <c r="D73" s="214"/>
      <c r="E73" s="214"/>
      <c r="F73" s="214"/>
      <c r="G73" s="214"/>
      <c r="H73" s="214"/>
      <c r="I73" s="722"/>
      <c r="J73" s="722"/>
      <c r="K73" s="722"/>
      <c r="L73" s="722"/>
      <c r="M73" s="722"/>
      <c r="N73" s="722"/>
      <c r="O73" s="722"/>
      <c r="P73" s="251"/>
      <c r="Q73" s="251"/>
      <c r="X73" s="10"/>
      <c r="Y73" s="10"/>
      <c r="Z73" s="10"/>
      <c r="AA73" s="10"/>
      <c r="AB73" s="10"/>
      <c r="AC73" s="10"/>
    </row>
    <row r="74" ht="16.5" customHeight="1">
      <c r="B74" s="214"/>
      <c r="C74" s="214"/>
      <c r="D74" s="214"/>
      <c r="E74" s="214"/>
      <c r="F74" s="214"/>
      <c r="G74" s="214"/>
      <c r="H74" s="214"/>
      <c r="I74" s="722"/>
      <c r="J74" s="722"/>
      <c r="K74" s="722"/>
      <c r="L74" s="722"/>
      <c r="M74" s="722"/>
      <c r="N74" s="722"/>
      <c r="O74" s="722"/>
      <c r="P74" s="251"/>
      <c r="Q74" s="251"/>
      <c r="X74" s="10"/>
      <c r="Y74" s="10"/>
      <c r="Z74" s="10"/>
      <c r="AA74" s="10"/>
      <c r="AB74" s="10"/>
      <c r="AC74" s="10"/>
    </row>
    <row r="75" ht="16.5" customHeight="1">
      <c r="B75" s="214"/>
      <c r="C75" s="214"/>
      <c r="D75" s="214"/>
      <c r="E75" s="214"/>
      <c r="F75" s="214"/>
      <c r="G75" s="214"/>
      <c r="H75" s="214"/>
      <c r="I75" s="722"/>
      <c r="J75" s="722"/>
      <c r="K75" s="722"/>
      <c r="L75" s="722"/>
      <c r="M75" s="722"/>
      <c r="N75" s="722"/>
      <c r="O75" s="722"/>
      <c r="P75" s="251"/>
      <c r="Q75" s="251"/>
      <c r="X75" s="10"/>
      <c r="Y75" s="10"/>
      <c r="Z75" s="10"/>
      <c r="AA75" s="10"/>
      <c r="AB75" s="10"/>
      <c r="AC75" s="10"/>
    </row>
    <row r="76" ht="16.5" customHeight="1">
      <c r="B76" s="214"/>
      <c r="C76" s="214"/>
      <c r="D76" s="214"/>
      <c r="E76" s="214"/>
      <c r="F76" s="214"/>
      <c r="G76" s="214"/>
      <c r="H76" s="214"/>
      <c r="I76" s="722"/>
      <c r="J76" s="722"/>
      <c r="K76" s="722"/>
      <c r="L76" s="722"/>
      <c r="M76" s="722"/>
      <c r="N76" s="722"/>
      <c r="O76" s="722"/>
      <c r="P76" s="251"/>
      <c r="Q76" s="251"/>
      <c r="X76" s="10"/>
      <c r="Y76" s="10"/>
      <c r="Z76" s="10"/>
      <c r="AA76" s="10"/>
      <c r="AB76" s="10"/>
      <c r="AC76" s="10"/>
    </row>
    <row r="77" ht="16.5" customHeight="1">
      <c r="B77" s="214"/>
      <c r="C77" s="214"/>
      <c r="D77" s="214"/>
      <c r="E77" s="214"/>
      <c r="F77" s="214"/>
      <c r="G77" s="214"/>
      <c r="H77" s="214"/>
      <c r="I77" s="722"/>
      <c r="J77" s="722"/>
      <c r="K77" s="722"/>
      <c r="L77" s="722"/>
      <c r="M77" s="722"/>
      <c r="N77" s="722"/>
      <c r="O77" s="722"/>
      <c r="P77" s="251"/>
      <c r="Q77" s="251"/>
      <c r="X77" s="10"/>
      <c r="Y77" s="10"/>
      <c r="Z77" s="10"/>
      <c r="AA77" s="10"/>
      <c r="AB77" s="10"/>
      <c r="AC77" s="10"/>
    </row>
    <row r="78" ht="16.5" customHeight="1">
      <c r="B78" s="214"/>
      <c r="C78" s="214"/>
      <c r="D78" s="214"/>
      <c r="E78" s="214"/>
      <c r="F78" s="214"/>
      <c r="G78" s="214"/>
      <c r="H78" s="214"/>
      <c r="I78" s="722"/>
      <c r="J78" s="722"/>
      <c r="K78" s="722"/>
      <c r="L78" s="722"/>
      <c r="M78" s="722"/>
      <c r="N78" s="722"/>
      <c r="O78" s="722"/>
      <c r="P78" s="251"/>
      <c r="Q78" s="251"/>
      <c r="X78" s="10"/>
      <c r="Y78" s="10"/>
      <c r="Z78" s="10"/>
      <c r="AA78" s="10"/>
      <c r="AB78" s="10"/>
      <c r="AC78" s="10"/>
    </row>
    <row r="79" ht="16.5" customHeight="1">
      <c r="B79" s="214"/>
      <c r="C79" s="214"/>
      <c r="D79" s="214"/>
      <c r="E79" s="214"/>
      <c r="F79" s="214"/>
      <c r="G79" s="214"/>
      <c r="H79" s="214"/>
      <c r="I79" s="722"/>
      <c r="J79" s="722"/>
      <c r="K79" s="722"/>
      <c r="L79" s="722"/>
      <c r="M79" s="722"/>
      <c r="N79" s="722"/>
      <c r="O79" s="722"/>
      <c r="P79" s="251"/>
      <c r="Q79" s="251"/>
      <c r="X79" s="10"/>
      <c r="Y79" s="10"/>
      <c r="Z79" s="10"/>
      <c r="AA79" s="10"/>
      <c r="AB79" s="10"/>
      <c r="AC79" s="10"/>
    </row>
    <row r="80" ht="16.5" customHeight="1">
      <c r="B80" s="214"/>
      <c r="C80" s="214"/>
      <c r="D80" s="214"/>
      <c r="E80" s="214"/>
      <c r="F80" s="214"/>
      <c r="G80" s="214"/>
      <c r="H80" s="214"/>
      <c r="I80" s="722"/>
      <c r="J80" s="722"/>
      <c r="K80" s="722"/>
      <c r="L80" s="722"/>
      <c r="M80" s="722"/>
      <c r="N80" s="722"/>
      <c r="O80" s="722"/>
      <c r="P80" s="251"/>
      <c r="Q80" s="251"/>
      <c r="X80" s="10"/>
      <c r="Y80" s="10"/>
      <c r="Z80" s="10"/>
      <c r="AA80" s="10"/>
      <c r="AB80" s="10"/>
      <c r="AC80" s="10"/>
    </row>
    <row r="81" ht="16.5" customHeight="1">
      <c r="B81" s="214"/>
      <c r="C81" s="214"/>
      <c r="D81" s="214"/>
      <c r="E81" s="214"/>
      <c r="F81" s="214"/>
      <c r="G81" s="214"/>
      <c r="H81" s="214"/>
      <c r="I81" s="722"/>
      <c r="J81" s="722"/>
      <c r="K81" s="722"/>
      <c r="L81" s="722"/>
      <c r="M81" s="722"/>
      <c r="N81" s="722"/>
      <c r="O81" s="722"/>
      <c r="P81" s="251"/>
      <c r="Q81" s="251"/>
      <c r="X81" s="10"/>
      <c r="Y81" s="10"/>
      <c r="Z81" s="10"/>
      <c r="AA81" s="10"/>
      <c r="AB81" s="10"/>
      <c r="AC81" s="10"/>
    </row>
    <row r="82" ht="16.5" customHeight="1">
      <c r="B82" s="214"/>
      <c r="C82" s="214"/>
      <c r="D82" s="214"/>
      <c r="E82" s="214"/>
      <c r="F82" s="214"/>
      <c r="G82" s="214"/>
      <c r="H82" s="214"/>
      <c r="I82" s="722"/>
      <c r="J82" s="722"/>
      <c r="K82" s="722"/>
      <c r="L82" s="722"/>
      <c r="M82" s="722"/>
      <c r="N82" s="722"/>
      <c r="O82" s="722"/>
      <c r="P82" s="251"/>
      <c r="Q82" s="251"/>
      <c r="X82" s="10"/>
      <c r="Y82" s="10"/>
      <c r="Z82" s="10"/>
      <c r="AA82" s="10"/>
      <c r="AB82" s="10"/>
      <c r="AC82" s="10"/>
    </row>
    <row r="83" ht="16.5" customHeight="1">
      <c r="B83" s="214"/>
      <c r="C83" s="214"/>
      <c r="D83" s="214"/>
      <c r="E83" s="214"/>
      <c r="F83" s="214"/>
      <c r="G83" s="214"/>
      <c r="H83" s="214"/>
      <c r="I83" s="722"/>
      <c r="J83" s="722"/>
      <c r="K83" s="722"/>
      <c r="L83" s="722"/>
      <c r="M83" s="722"/>
      <c r="N83" s="722"/>
      <c r="O83" s="722"/>
      <c r="P83" s="251"/>
      <c r="Q83" s="251"/>
      <c r="X83" s="10"/>
      <c r="Y83" s="10"/>
      <c r="Z83" s="10"/>
      <c r="AA83" s="10"/>
      <c r="AB83" s="10"/>
      <c r="AC83" s="10"/>
    </row>
    <row r="84" ht="16.5" customHeight="1">
      <c r="B84" s="214"/>
      <c r="C84" s="214"/>
      <c r="D84" s="214"/>
      <c r="E84" s="214"/>
      <c r="F84" s="214"/>
      <c r="G84" s="214"/>
      <c r="H84" s="214"/>
      <c r="I84" s="722"/>
      <c r="J84" s="722"/>
      <c r="K84" s="722"/>
      <c r="L84" s="722"/>
      <c r="M84" s="722"/>
      <c r="N84" s="722"/>
      <c r="O84" s="722"/>
      <c r="P84" s="251"/>
      <c r="Q84" s="251"/>
      <c r="X84" s="10"/>
      <c r="Y84" s="10"/>
      <c r="Z84" s="10"/>
      <c r="AA84" s="10"/>
      <c r="AB84" s="10"/>
      <c r="AC84" s="10"/>
    </row>
    <row r="85" ht="16.5" customHeight="1">
      <c r="B85" s="214"/>
      <c r="C85" s="214"/>
      <c r="D85" s="214"/>
      <c r="E85" s="214"/>
      <c r="F85" s="214"/>
      <c r="G85" s="214"/>
      <c r="H85" s="214"/>
      <c r="I85" s="722"/>
      <c r="J85" s="722"/>
      <c r="K85" s="722"/>
      <c r="L85" s="722"/>
      <c r="M85" s="722"/>
      <c r="N85" s="722"/>
      <c r="O85" s="722"/>
      <c r="P85" s="251"/>
      <c r="Q85" s="251"/>
      <c r="X85" s="10"/>
      <c r="Y85" s="10"/>
      <c r="Z85" s="10"/>
      <c r="AA85" s="10"/>
      <c r="AB85" s="10"/>
      <c r="AC85" s="10"/>
    </row>
    <row r="86" ht="16.5" customHeight="1">
      <c r="B86" s="214"/>
      <c r="C86" s="214"/>
      <c r="D86" s="214"/>
      <c r="E86" s="214"/>
      <c r="F86" s="214"/>
      <c r="G86" s="214"/>
      <c r="H86" s="214"/>
      <c r="I86" s="722"/>
      <c r="J86" s="722"/>
      <c r="K86" s="722"/>
      <c r="L86" s="722"/>
      <c r="M86" s="722"/>
      <c r="N86" s="722"/>
      <c r="O86" s="722"/>
      <c r="P86" s="251"/>
      <c r="Q86" s="251"/>
      <c r="X86" s="10"/>
      <c r="Y86" s="10"/>
      <c r="Z86" s="10"/>
      <c r="AA86" s="10"/>
      <c r="AB86" s="10"/>
      <c r="AC86" s="10"/>
    </row>
    <row r="87" ht="16.5" customHeight="1">
      <c r="B87" s="214"/>
      <c r="C87" s="214"/>
      <c r="D87" s="214"/>
      <c r="E87" s="214"/>
      <c r="F87" s="214"/>
      <c r="G87" s="214"/>
      <c r="H87" s="214"/>
      <c r="I87" s="722"/>
      <c r="J87" s="722"/>
      <c r="K87" s="722"/>
      <c r="L87" s="722"/>
      <c r="M87" s="722"/>
      <c r="N87" s="722"/>
      <c r="O87" s="722"/>
      <c r="P87" s="251"/>
      <c r="Q87" s="251"/>
      <c r="X87" s="10"/>
      <c r="Y87" s="10"/>
      <c r="Z87" s="10"/>
      <c r="AA87" s="10"/>
      <c r="AB87" s="10"/>
      <c r="AC87" s="10"/>
    </row>
    <row r="88" ht="16.5" customHeight="1">
      <c r="B88" s="214"/>
      <c r="C88" s="214"/>
      <c r="D88" s="214"/>
      <c r="E88" s="214"/>
      <c r="F88" s="214"/>
      <c r="G88" s="214"/>
      <c r="H88" s="214"/>
      <c r="I88" s="722"/>
      <c r="J88" s="722"/>
      <c r="K88" s="722"/>
      <c r="L88" s="722"/>
      <c r="M88" s="722"/>
      <c r="N88" s="722"/>
      <c r="O88" s="722"/>
      <c r="P88" s="251"/>
      <c r="Q88" s="251"/>
      <c r="X88" s="10"/>
      <c r="Y88" s="10"/>
      <c r="Z88" s="10"/>
      <c r="AA88" s="10"/>
      <c r="AB88" s="10"/>
      <c r="AC88" s="10"/>
    </row>
    <row r="89" ht="16.5" customHeight="1">
      <c r="B89" s="214"/>
      <c r="C89" s="214"/>
      <c r="D89" s="214"/>
      <c r="E89" s="214"/>
      <c r="F89" s="214"/>
      <c r="G89" s="214"/>
      <c r="H89" s="214"/>
      <c r="I89" s="722"/>
      <c r="J89" s="722"/>
      <c r="K89" s="722"/>
      <c r="L89" s="722"/>
      <c r="M89" s="722"/>
      <c r="N89" s="722"/>
      <c r="O89" s="722"/>
      <c r="P89" s="251"/>
      <c r="Q89" s="251"/>
      <c r="X89" s="10"/>
      <c r="Y89" s="10"/>
      <c r="Z89" s="10"/>
      <c r="AA89" s="10"/>
      <c r="AB89" s="10"/>
      <c r="AC89" s="10"/>
    </row>
    <row r="90" ht="16.5" customHeight="1">
      <c r="B90" s="214"/>
      <c r="C90" s="214"/>
      <c r="D90" s="214"/>
      <c r="E90" s="214"/>
      <c r="F90" s="214"/>
      <c r="G90" s="214"/>
      <c r="H90" s="214"/>
      <c r="I90" s="722"/>
      <c r="J90" s="722"/>
      <c r="K90" s="722"/>
      <c r="L90" s="722"/>
      <c r="M90" s="722"/>
      <c r="N90" s="722"/>
      <c r="O90" s="722"/>
      <c r="P90" s="251"/>
      <c r="Q90" s="251"/>
      <c r="X90" s="10"/>
      <c r="Y90" s="10"/>
      <c r="Z90" s="10"/>
      <c r="AA90" s="10"/>
      <c r="AB90" s="10"/>
      <c r="AC90" s="10"/>
    </row>
    <row r="91" ht="16.5" customHeight="1">
      <c r="B91" s="214"/>
      <c r="C91" s="214"/>
      <c r="D91" s="214"/>
      <c r="E91" s="214"/>
      <c r="F91" s="214"/>
      <c r="G91" s="214"/>
      <c r="H91" s="214"/>
      <c r="I91" s="722"/>
      <c r="J91" s="722"/>
      <c r="K91" s="722"/>
      <c r="L91" s="722"/>
      <c r="M91" s="722"/>
      <c r="N91" s="722"/>
      <c r="O91" s="722"/>
      <c r="P91" s="251"/>
      <c r="Q91" s="251"/>
      <c r="X91" s="10"/>
      <c r="Y91" s="10"/>
      <c r="Z91" s="10"/>
      <c r="AA91" s="10"/>
      <c r="AB91" s="10"/>
      <c r="AC91" s="10"/>
    </row>
    <row r="92" ht="16.5" customHeight="1">
      <c r="B92" s="214"/>
      <c r="C92" s="214"/>
      <c r="D92" s="214"/>
      <c r="E92" s="214"/>
      <c r="F92" s="214"/>
      <c r="G92" s="214"/>
      <c r="H92" s="214"/>
      <c r="I92" s="722"/>
      <c r="J92" s="722"/>
      <c r="K92" s="722"/>
      <c r="L92" s="722"/>
      <c r="M92" s="722"/>
      <c r="N92" s="722"/>
      <c r="O92" s="722"/>
      <c r="P92" s="251"/>
      <c r="Q92" s="251"/>
      <c r="X92" s="10"/>
      <c r="Y92" s="10"/>
      <c r="Z92" s="10"/>
      <c r="AA92" s="10"/>
      <c r="AB92" s="10"/>
      <c r="AC92" s="10"/>
    </row>
    <row r="93" ht="16.5" customHeight="1">
      <c r="B93" s="214"/>
      <c r="C93" s="214"/>
      <c r="D93" s="214"/>
      <c r="E93" s="214"/>
      <c r="F93" s="214"/>
      <c r="G93" s="214"/>
      <c r="H93" s="214"/>
      <c r="I93" s="722"/>
      <c r="J93" s="722"/>
      <c r="K93" s="722"/>
      <c r="L93" s="722"/>
      <c r="M93" s="722"/>
      <c r="N93" s="722"/>
      <c r="O93" s="722"/>
      <c r="P93" s="251"/>
      <c r="Q93" s="251"/>
      <c r="X93" s="10"/>
      <c r="Y93" s="10"/>
      <c r="Z93" s="10"/>
      <c r="AA93" s="10"/>
      <c r="AB93" s="10"/>
      <c r="AC93" s="10"/>
    </row>
    <row r="94" ht="16.5" customHeight="1">
      <c r="B94" s="214"/>
      <c r="C94" s="214"/>
      <c r="D94" s="214"/>
      <c r="E94" s="214"/>
      <c r="F94" s="214"/>
      <c r="G94" s="214"/>
      <c r="H94" s="214"/>
      <c r="I94" s="722"/>
      <c r="J94" s="722"/>
      <c r="K94" s="722"/>
      <c r="L94" s="722"/>
      <c r="M94" s="722"/>
      <c r="N94" s="722"/>
      <c r="O94" s="722"/>
      <c r="P94" s="251"/>
      <c r="Q94" s="251"/>
    </row>
    <row r="95" ht="16.5" customHeight="1">
      <c r="B95" s="214"/>
      <c r="C95" s="214"/>
      <c r="D95" s="214"/>
      <c r="E95" s="214"/>
      <c r="F95" s="214"/>
      <c r="G95" s="214"/>
      <c r="H95" s="214"/>
      <c r="I95" s="722"/>
      <c r="J95" s="722"/>
      <c r="K95" s="722"/>
      <c r="L95" s="722"/>
      <c r="M95" s="722"/>
      <c r="N95" s="722"/>
      <c r="O95" s="722"/>
      <c r="P95" s="251"/>
      <c r="Q95" s="251"/>
    </row>
    <row r="96" ht="16.5" customHeight="1">
      <c r="B96" s="214"/>
      <c r="C96" s="214"/>
      <c r="D96" s="214"/>
      <c r="E96" s="214"/>
      <c r="F96" s="214"/>
      <c r="G96" s="214"/>
      <c r="H96" s="214"/>
      <c r="I96" s="722"/>
      <c r="J96" s="722"/>
      <c r="K96" s="722"/>
      <c r="L96" s="722"/>
      <c r="M96" s="722"/>
      <c r="N96" s="722"/>
      <c r="O96" s="722"/>
      <c r="P96" s="251"/>
      <c r="Q96" s="251"/>
    </row>
    <row r="97" ht="16.5" customHeight="1">
      <c r="B97" s="214"/>
      <c r="C97" s="214"/>
      <c r="D97" s="214"/>
      <c r="E97" s="214"/>
      <c r="F97" s="214"/>
      <c r="G97" s="214"/>
      <c r="H97" s="214"/>
      <c r="I97" s="722"/>
      <c r="J97" s="722"/>
      <c r="K97" s="722"/>
      <c r="L97" s="722"/>
      <c r="M97" s="722"/>
      <c r="N97" s="722"/>
      <c r="O97" s="722"/>
      <c r="P97" s="251"/>
      <c r="Q97" s="251"/>
    </row>
    <row r="98" ht="16.5" customHeight="1">
      <c r="B98" s="214"/>
      <c r="C98" s="214"/>
      <c r="D98" s="214"/>
      <c r="E98" s="214"/>
      <c r="F98" s="214"/>
      <c r="G98" s="214"/>
      <c r="H98" s="214"/>
      <c r="I98" s="722"/>
      <c r="J98" s="722"/>
      <c r="K98" s="722"/>
      <c r="L98" s="722"/>
      <c r="M98" s="722"/>
      <c r="N98" s="722"/>
      <c r="O98" s="722"/>
      <c r="P98" s="251"/>
      <c r="Q98" s="251"/>
    </row>
    <row r="99" ht="16.5" customHeight="1">
      <c r="B99" s="214"/>
      <c r="C99" s="214"/>
      <c r="D99" s="214"/>
      <c r="E99" s="214"/>
      <c r="F99" s="214"/>
      <c r="G99" s="214"/>
      <c r="H99" s="214"/>
      <c r="I99" s="722"/>
      <c r="J99" s="722"/>
      <c r="K99" s="722"/>
      <c r="L99" s="722"/>
      <c r="M99" s="722"/>
      <c r="N99" s="722"/>
      <c r="O99" s="722"/>
      <c r="P99" s="251"/>
      <c r="Q99" s="251"/>
    </row>
    <row r="100" ht="16.5" customHeight="1">
      <c r="B100" s="214"/>
      <c r="C100" s="214"/>
      <c r="D100" s="214"/>
      <c r="E100" s="214"/>
      <c r="F100" s="214"/>
      <c r="G100" s="214"/>
      <c r="H100" s="214"/>
      <c r="I100" s="722"/>
      <c r="J100" s="722"/>
      <c r="K100" s="722"/>
      <c r="L100" s="722"/>
      <c r="M100" s="722"/>
      <c r="N100" s="722"/>
      <c r="O100" s="722"/>
      <c r="P100" s="251"/>
      <c r="Q100" s="251"/>
    </row>
    <row r="101" ht="16.5" customHeight="1">
      <c r="B101" s="214"/>
      <c r="C101" s="214"/>
      <c r="D101" s="214"/>
      <c r="E101" s="214"/>
      <c r="F101" s="214"/>
      <c r="G101" s="214"/>
      <c r="H101" s="214"/>
      <c r="I101" s="722"/>
      <c r="J101" s="722"/>
      <c r="K101" s="722"/>
      <c r="L101" s="722"/>
      <c r="M101" s="722"/>
      <c r="N101" s="722"/>
      <c r="O101" s="722"/>
      <c r="P101" s="251"/>
      <c r="Q101" s="251"/>
    </row>
    <row r="102" ht="16.5" customHeight="1">
      <c r="B102" s="214"/>
      <c r="C102" s="214"/>
      <c r="D102" s="214"/>
      <c r="E102" s="214"/>
      <c r="F102" s="214"/>
      <c r="G102" s="214"/>
      <c r="H102" s="214"/>
      <c r="I102" s="722"/>
      <c r="J102" s="722"/>
      <c r="K102" s="722"/>
      <c r="L102" s="722"/>
      <c r="M102" s="722"/>
      <c r="N102" s="722"/>
      <c r="O102" s="722"/>
      <c r="P102" s="251"/>
      <c r="Q102" s="251"/>
    </row>
    <row r="103" ht="16.5" customHeight="1">
      <c r="B103" s="214"/>
      <c r="C103" s="214"/>
      <c r="D103" s="214"/>
      <c r="E103" s="214"/>
      <c r="F103" s="214"/>
      <c r="G103" s="214"/>
      <c r="H103" s="214"/>
      <c r="I103" s="722"/>
      <c r="J103" s="722"/>
      <c r="K103" s="722"/>
      <c r="L103" s="722"/>
      <c r="M103" s="722"/>
      <c r="N103" s="722"/>
      <c r="O103" s="722"/>
      <c r="P103" s="251"/>
      <c r="Q103" s="251"/>
    </row>
    <row r="104" ht="16.5" customHeight="1">
      <c r="B104" s="214"/>
      <c r="C104" s="214"/>
      <c r="D104" s="214"/>
      <c r="E104" s="214"/>
      <c r="F104" s="214"/>
      <c r="G104" s="214"/>
      <c r="H104" s="214"/>
      <c r="I104" s="722"/>
      <c r="J104" s="722"/>
      <c r="K104" s="722"/>
      <c r="L104" s="722"/>
      <c r="M104" s="722"/>
      <c r="N104" s="722"/>
      <c r="O104" s="722"/>
      <c r="P104" s="251"/>
      <c r="Q104" s="251"/>
    </row>
    <row r="105" ht="16.5" customHeight="1">
      <c r="B105" s="214"/>
      <c r="C105" s="214"/>
      <c r="D105" s="214"/>
      <c r="E105" s="214"/>
      <c r="F105" s="214"/>
      <c r="G105" s="214"/>
      <c r="H105" s="214"/>
      <c r="I105" s="722"/>
      <c r="J105" s="722"/>
      <c r="K105" s="722"/>
      <c r="L105" s="722"/>
      <c r="M105" s="722"/>
      <c r="N105" s="722"/>
      <c r="O105" s="722"/>
      <c r="P105" s="251"/>
      <c r="Q105" s="251"/>
    </row>
    <row r="106" ht="16.5" customHeight="1">
      <c r="B106" s="214"/>
      <c r="C106" s="214"/>
      <c r="D106" s="214"/>
      <c r="E106" s="214"/>
      <c r="F106" s="214"/>
      <c r="G106" s="214"/>
      <c r="H106" s="214"/>
      <c r="I106" s="722"/>
      <c r="J106" s="722"/>
      <c r="K106" s="722"/>
      <c r="L106" s="722"/>
      <c r="M106" s="722"/>
      <c r="N106" s="722"/>
      <c r="O106" s="722"/>
      <c r="P106" s="251"/>
      <c r="Q106" s="251"/>
    </row>
    <row r="107" ht="16.5" customHeight="1">
      <c r="B107" s="214"/>
      <c r="C107" s="214"/>
      <c r="D107" s="214"/>
      <c r="E107" s="214"/>
      <c r="F107" s="214"/>
      <c r="G107" s="214"/>
      <c r="H107" s="214"/>
      <c r="I107" s="722"/>
      <c r="J107" s="722"/>
      <c r="K107" s="722"/>
      <c r="L107" s="722"/>
      <c r="M107" s="722"/>
      <c r="N107" s="722"/>
      <c r="O107" s="722"/>
      <c r="P107" s="251"/>
      <c r="Q107" s="251"/>
    </row>
    <row r="108" ht="16.5" customHeight="1">
      <c r="B108" s="214"/>
      <c r="C108" s="214"/>
      <c r="D108" s="214"/>
      <c r="E108" s="214"/>
      <c r="F108" s="214"/>
      <c r="G108" s="214"/>
      <c r="H108" s="214"/>
      <c r="I108" s="722"/>
      <c r="J108" s="722"/>
      <c r="K108" s="722"/>
      <c r="L108" s="722"/>
      <c r="M108" s="722"/>
      <c r="N108" s="722"/>
      <c r="O108" s="722"/>
      <c r="P108" s="251"/>
      <c r="Q108" s="251"/>
    </row>
    <row r="109" ht="16.5" customHeight="1">
      <c r="B109" s="214"/>
      <c r="C109" s="214"/>
      <c r="D109" s="214"/>
      <c r="E109" s="214"/>
      <c r="F109" s="214"/>
      <c r="G109" s="214"/>
      <c r="H109" s="214"/>
      <c r="I109" s="722"/>
      <c r="J109" s="722"/>
      <c r="K109" s="722"/>
      <c r="L109" s="722"/>
      <c r="M109" s="722"/>
      <c r="N109" s="722"/>
      <c r="O109" s="722"/>
      <c r="P109" s="251"/>
      <c r="Q109" s="251"/>
    </row>
    <row r="110" ht="16.5" customHeight="1">
      <c r="B110" s="214"/>
      <c r="C110" s="214"/>
      <c r="D110" s="214"/>
      <c r="E110" s="214"/>
      <c r="F110" s="214"/>
      <c r="G110" s="214"/>
      <c r="H110" s="214"/>
      <c r="I110" s="722"/>
      <c r="J110" s="722"/>
      <c r="K110" s="722"/>
      <c r="L110" s="722"/>
      <c r="M110" s="722"/>
      <c r="N110" s="722"/>
      <c r="O110" s="722"/>
      <c r="P110" s="251"/>
      <c r="Q110" s="251"/>
    </row>
    <row r="111" ht="16.5" customHeight="1">
      <c r="B111" s="214"/>
      <c r="C111" s="214"/>
      <c r="D111" s="214"/>
      <c r="E111" s="214"/>
      <c r="F111" s="214"/>
      <c r="G111" s="214"/>
      <c r="H111" s="214"/>
      <c r="I111" s="722"/>
      <c r="J111" s="722"/>
      <c r="K111" s="722"/>
      <c r="L111" s="722"/>
      <c r="M111" s="722"/>
      <c r="N111" s="722"/>
      <c r="O111" s="722"/>
      <c r="P111" s="251"/>
      <c r="Q111" s="251"/>
    </row>
    <row r="112" ht="16.5" customHeight="1">
      <c r="B112" s="214"/>
      <c r="C112" s="214"/>
      <c r="D112" s="214"/>
      <c r="E112" s="214"/>
      <c r="F112" s="214"/>
      <c r="G112" s="214"/>
      <c r="H112" s="214"/>
      <c r="I112" s="722"/>
      <c r="J112" s="722"/>
      <c r="K112" s="722"/>
      <c r="L112" s="722"/>
      <c r="M112" s="722"/>
      <c r="N112" s="722"/>
      <c r="O112" s="722"/>
      <c r="P112" s="251"/>
      <c r="Q112" s="251"/>
    </row>
    <row r="113" ht="16.5" customHeight="1">
      <c r="B113" s="214"/>
      <c r="C113" s="214"/>
      <c r="D113" s="214"/>
      <c r="E113" s="214"/>
      <c r="F113" s="214"/>
      <c r="G113" s="214"/>
      <c r="H113" s="214"/>
      <c r="I113" s="722"/>
      <c r="J113" s="722"/>
      <c r="K113" s="722"/>
      <c r="L113" s="722"/>
      <c r="M113" s="722"/>
      <c r="N113" s="722"/>
      <c r="O113" s="722"/>
      <c r="P113" s="251"/>
      <c r="Q113" s="251"/>
    </row>
    <row r="114" ht="16.5" customHeight="1">
      <c r="B114" s="214"/>
      <c r="C114" s="214"/>
      <c r="D114" s="214"/>
      <c r="E114" s="214"/>
      <c r="F114" s="214"/>
      <c r="G114" s="214"/>
      <c r="H114" s="214"/>
      <c r="I114" s="722"/>
      <c r="J114" s="722"/>
      <c r="K114" s="722"/>
      <c r="L114" s="722"/>
      <c r="M114" s="722"/>
      <c r="N114" s="722"/>
      <c r="O114" s="722"/>
      <c r="P114" s="251"/>
      <c r="Q114" s="251"/>
    </row>
    <row r="115" ht="16.5" customHeight="1">
      <c r="B115" s="214"/>
      <c r="C115" s="214"/>
      <c r="D115" s="214"/>
      <c r="E115" s="214"/>
      <c r="F115" s="214"/>
      <c r="G115" s="214"/>
      <c r="H115" s="214"/>
      <c r="I115" s="722"/>
      <c r="J115" s="722"/>
      <c r="K115" s="722"/>
      <c r="L115" s="722"/>
      <c r="M115" s="722"/>
      <c r="N115" s="722"/>
      <c r="O115" s="722"/>
      <c r="P115" s="251"/>
      <c r="Q115" s="251"/>
    </row>
    <row r="116" ht="16.5" customHeight="1">
      <c r="B116" s="214"/>
      <c r="C116" s="214"/>
      <c r="D116" s="214"/>
      <c r="E116" s="214"/>
      <c r="F116" s="214"/>
      <c r="G116" s="214"/>
      <c r="H116" s="214"/>
      <c r="I116" s="722"/>
      <c r="J116" s="722"/>
      <c r="K116" s="722"/>
      <c r="L116" s="722"/>
      <c r="M116" s="722"/>
      <c r="N116" s="722"/>
      <c r="O116" s="722"/>
      <c r="P116" s="251"/>
      <c r="Q116" s="251"/>
    </row>
    <row r="117" ht="16.5" customHeight="1">
      <c r="B117" s="214"/>
      <c r="C117" s="214"/>
      <c r="D117" s="214"/>
      <c r="E117" s="214"/>
      <c r="F117" s="214"/>
      <c r="G117" s="214"/>
      <c r="H117" s="214"/>
      <c r="I117" s="722"/>
      <c r="J117" s="722"/>
      <c r="K117" s="722"/>
      <c r="L117" s="722"/>
      <c r="M117" s="722"/>
      <c r="N117" s="722"/>
      <c r="O117" s="722"/>
      <c r="P117" s="251"/>
      <c r="Q117" s="251"/>
    </row>
    <row r="118" ht="16.5" customHeight="1">
      <c r="B118" s="214"/>
      <c r="C118" s="214"/>
      <c r="D118" s="214"/>
      <c r="E118" s="214"/>
      <c r="F118" s="214"/>
      <c r="G118" s="214"/>
      <c r="H118" s="214"/>
      <c r="I118" s="722"/>
      <c r="J118" s="722"/>
      <c r="K118" s="722"/>
      <c r="L118" s="722"/>
      <c r="M118" s="722"/>
      <c r="N118" s="722"/>
      <c r="O118" s="722"/>
      <c r="P118" s="251"/>
      <c r="Q118" s="251"/>
    </row>
    <row r="119" ht="16.5" customHeight="1">
      <c r="B119" s="214"/>
      <c r="C119" s="214"/>
      <c r="D119" s="214"/>
      <c r="E119" s="214"/>
      <c r="F119" s="214"/>
      <c r="G119" s="214"/>
      <c r="H119" s="214"/>
      <c r="I119" s="722"/>
      <c r="J119" s="722"/>
      <c r="K119" s="722"/>
      <c r="L119" s="722"/>
      <c r="M119" s="722"/>
      <c r="N119" s="722"/>
      <c r="O119" s="722"/>
      <c r="P119" s="251"/>
      <c r="Q119" s="251"/>
    </row>
    <row r="120" ht="16.5" customHeight="1">
      <c r="B120" s="214"/>
      <c r="C120" s="214"/>
      <c r="D120" s="214"/>
      <c r="E120" s="214"/>
      <c r="F120" s="214"/>
      <c r="G120" s="214"/>
      <c r="H120" s="214"/>
      <c r="I120" s="722"/>
      <c r="J120" s="722"/>
      <c r="K120" s="722"/>
      <c r="L120" s="722"/>
      <c r="M120" s="722"/>
      <c r="N120" s="722"/>
      <c r="O120" s="722"/>
      <c r="P120" s="251"/>
      <c r="Q120" s="251"/>
    </row>
    <row r="121" ht="16.5" customHeight="1">
      <c r="B121" s="214"/>
      <c r="C121" s="214"/>
      <c r="D121" s="214"/>
      <c r="E121" s="214"/>
      <c r="F121" s="214"/>
      <c r="G121" s="214"/>
      <c r="H121" s="214"/>
      <c r="I121" s="722"/>
      <c r="J121" s="722"/>
      <c r="K121" s="722"/>
      <c r="L121" s="722"/>
      <c r="M121" s="722"/>
      <c r="N121" s="722"/>
      <c r="O121" s="722"/>
      <c r="P121" s="251"/>
      <c r="Q121" s="251"/>
    </row>
    <row r="122" ht="16.5" customHeight="1">
      <c r="B122" s="214"/>
      <c r="C122" s="214"/>
      <c r="D122" s="214"/>
      <c r="E122" s="214"/>
      <c r="F122" s="214"/>
      <c r="G122" s="214"/>
      <c r="H122" s="214"/>
      <c r="I122" s="722"/>
      <c r="J122" s="722"/>
      <c r="K122" s="722"/>
      <c r="L122" s="722"/>
      <c r="M122" s="722"/>
      <c r="N122" s="722"/>
      <c r="O122" s="722"/>
      <c r="P122" s="251"/>
      <c r="Q122" s="251"/>
    </row>
    <row r="123" ht="16.5" customHeight="1">
      <c r="B123" s="214"/>
      <c r="C123" s="214"/>
      <c r="D123" s="214"/>
      <c r="E123" s="214"/>
      <c r="F123" s="214"/>
      <c r="G123" s="214"/>
      <c r="H123" s="214"/>
      <c r="I123" s="722"/>
      <c r="J123" s="722"/>
      <c r="K123" s="722"/>
      <c r="L123" s="722"/>
      <c r="M123" s="722"/>
      <c r="N123" s="722"/>
      <c r="O123" s="722"/>
      <c r="P123" s="251"/>
      <c r="Q123" s="251"/>
    </row>
    <row r="124" ht="16.5" customHeight="1">
      <c r="B124" s="214"/>
      <c r="C124" s="214"/>
      <c r="D124" s="214"/>
      <c r="E124" s="214"/>
      <c r="F124" s="214"/>
      <c r="G124" s="214"/>
      <c r="H124" s="214"/>
      <c r="I124" s="722"/>
      <c r="J124" s="722"/>
      <c r="K124" s="722"/>
      <c r="L124" s="722"/>
      <c r="M124" s="722"/>
      <c r="N124" s="722"/>
      <c r="O124" s="722"/>
      <c r="P124" s="251"/>
      <c r="Q124" s="251"/>
    </row>
    <row r="125" ht="16.5" customHeight="1">
      <c r="B125" s="214"/>
      <c r="C125" s="214"/>
      <c r="D125" s="214"/>
      <c r="E125" s="214"/>
      <c r="F125" s="214"/>
      <c r="G125" s="214"/>
      <c r="H125" s="214"/>
      <c r="I125" s="722"/>
      <c r="J125" s="722"/>
      <c r="K125" s="722"/>
      <c r="L125" s="722"/>
      <c r="M125" s="722"/>
      <c r="N125" s="722"/>
      <c r="O125" s="722"/>
      <c r="P125" s="251"/>
      <c r="Q125" s="251"/>
    </row>
    <row r="126" ht="16.5" customHeight="1">
      <c r="B126" s="214"/>
      <c r="C126" s="214"/>
      <c r="D126" s="214"/>
      <c r="E126" s="214"/>
      <c r="F126" s="214"/>
      <c r="G126" s="214"/>
      <c r="H126" s="214"/>
      <c r="I126" s="722"/>
      <c r="J126" s="722"/>
      <c r="K126" s="722"/>
      <c r="L126" s="722"/>
      <c r="M126" s="722"/>
      <c r="N126" s="722"/>
      <c r="O126" s="722"/>
      <c r="P126" s="251"/>
      <c r="Q126" s="251"/>
    </row>
    <row r="127" ht="16.5" customHeight="1">
      <c r="B127" s="214"/>
      <c r="C127" s="214"/>
      <c r="D127" s="214"/>
      <c r="E127" s="214"/>
      <c r="F127" s="214"/>
      <c r="G127" s="214"/>
      <c r="H127" s="214"/>
      <c r="I127" s="722"/>
      <c r="J127" s="722"/>
      <c r="K127" s="722"/>
      <c r="L127" s="722"/>
      <c r="M127" s="722"/>
      <c r="N127" s="722"/>
      <c r="O127" s="722"/>
      <c r="P127" s="251"/>
      <c r="Q127" s="251"/>
    </row>
    <row r="128" ht="16.5" customHeight="1">
      <c r="B128" s="214"/>
      <c r="C128" s="214"/>
      <c r="D128" s="214"/>
      <c r="E128" s="214"/>
      <c r="F128" s="214"/>
      <c r="G128" s="214"/>
      <c r="H128" s="214"/>
      <c r="I128" s="722"/>
      <c r="J128" s="722"/>
      <c r="K128" s="722"/>
      <c r="L128" s="722"/>
      <c r="M128" s="722"/>
      <c r="N128" s="722"/>
      <c r="O128" s="722"/>
      <c r="P128" s="251"/>
      <c r="Q128" s="251"/>
    </row>
    <row r="129" ht="16.5" customHeight="1">
      <c r="B129" s="214"/>
      <c r="C129" s="214"/>
      <c r="D129" s="214"/>
      <c r="E129" s="214"/>
      <c r="F129" s="214"/>
      <c r="G129" s="214"/>
      <c r="H129" s="214"/>
      <c r="I129" s="722"/>
      <c r="J129" s="722"/>
      <c r="K129" s="722"/>
      <c r="L129" s="722"/>
      <c r="M129" s="722"/>
      <c r="N129" s="722"/>
      <c r="O129" s="722"/>
      <c r="P129" s="251"/>
      <c r="Q129" s="251"/>
    </row>
    <row r="130" ht="16.5" customHeight="1">
      <c r="B130" s="214"/>
      <c r="C130" s="214"/>
      <c r="D130" s="214"/>
      <c r="E130" s="214"/>
      <c r="F130" s="214"/>
      <c r="G130" s="214"/>
      <c r="H130" s="214"/>
      <c r="I130" s="722"/>
      <c r="J130" s="722"/>
      <c r="K130" s="722"/>
      <c r="L130" s="722"/>
      <c r="M130" s="722"/>
      <c r="N130" s="722"/>
      <c r="O130" s="722"/>
      <c r="P130" s="251"/>
      <c r="Q130" s="251"/>
    </row>
    <row r="131" ht="16.5" customHeight="1">
      <c r="B131" s="214"/>
      <c r="C131" s="214"/>
      <c r="D131" s="214"/>
      <c r="E131" s="214"/>
      <c r="F131" s="214"/>
      <c r="G131" s="214"/>
      <c r="H131" s="214"/>
      <c r="I131" s="722"/>
      <c r="J131" s="722"/>
      <c r="K131" s="722"/>
      <c r="L131" s="722"/>
      <c r="M131" s="722"/>
      <c r="N131" s="722"/>
      <c r="O131" s="722"/>
      <c r="P131" s="251"/>
      <c r="Q131" s="251"/>
    </row>
    <row r="132" ht="16.5" customHeight="1">
      <c r="B132" s="214"/>
      <c r="C132" s="214"/>
      <c r="D132" s="214"/>
      <c r="E132" s="214"/>
      <c r="F132" s="214"/>
      <c r="G132" s="214"/>
      <c r="H132" s="214"/>
      <c r="I132" s="722"/>
      <c r="J132" s="722"/>
      <c r="K132" s="722"/>
      <c r="L132" s="722"/>
      <c r="M132" s="722"/>
      <c r="N132" s="722"/>
      <c r="O132" s="722"/>
      <c r="P132" s="251"/>
      <c r="Q132" s="251"/>
    </row>
    <row r="133" ht="16.5" customHeight="1">
      <c r="B133" s="214"/>
      <c r="C133" s="214"/>
      <c r="D133" s="214"/>
      <c r="E133" s="214"/>
      <c r="F133" s="214"/>
      <c r="G133" s="214"/>
      <c r="H133" s="214"/>
      <c r="I133" s="722"/>
      <c r="J133" s="722"/>
      <c r="K133" s="722"/>
      <c r="L133" s="722"/>
      <c r="M133" s="722"/>
      <c r="N133" s="722"/>
      <c r="O133" s="722"/>
      <c r="P133" s="251"/>
      <c r="Q133" s="251"/>
    </row>
    <row r="134" ht="16.5" customHeight="1">
      <c r="B134" s="214"/>
      <c r="C134" s="214"/>
      <c r="D134" s="214"/>
      <c r="E134" s="214"/>
      <c r="F134" s="214"/>
      <c r="G134" s="214"/>
      <c r="H134" s="214"/>
      <c r="I134" s="722"/>
      <c r="J134" s="722"/>
      <c r="K134" s="722"/>
      <c r="L134" s="722"/>
      <c r="M134" s="722"/>
      <c r="N134" s="722"/>
      <c r="O134" s="722"/>
      <c r="P134" s="251"/>
      <c r="Q134" s="251"/>
    </row>
    <row r="135" ht="16.5" customHeight="1">
      <c r="B135" s="214"/>
      <c r="C135" s="214"/>
      <c r="D135" s="214"/>
      <c r="E135" s="214"/>
      <c r="F135" s="214"/>
      <c r="G135" s="214"/>
      <c r="H135" s="214"/>
      <c r="I135" s="722"/>
      <c r="J135" s="722"/>
      <c r="K135" s="722"/>
      <c r="L135" s="722"/>
      <c r="M135" s="722"/>
      <c r="N135" s="722"/>
      <c r="O135" s="722"/>
      <c r="P135" s="251"/>
      <c r="Q135" s="251"/>
    </row>
    <row r="136" ht="16.5" customHeight="1">
      <c r="B136" s="214"/>
      <c r="C136" s="214"/>
      <c r="D136" s="214"/>
      <c r="E136" s="214"/>
      <c r="F136" s="214"/>
      <c r="G136" s="214"/>
      <c r="H136" s="214"/>
      <c r="I136" s="722"/>
      <c r="J136" s="722"/>
      <c r="K136" s="722"/>
      <c r="L136" s="722"/>
      <c r="M136" s="722"/>
      <c r="N136" s="722"/>
      <c r="O136" s="722"/>
      <c r="P136" s="251"/>
      <c r="Q136" s="251"/>
    </row>
    <row r="137" ht="16.5" customHeight="1">
      <c r="B137" s="214"/>
      <c r="C137" s="214"/>
      <c r="D137" s="214"/>
      <c r="E137" s="214"/>
      <c r="F137" s="214"/>
      <c r="G137" s="214"/>
      <c r="H137" s="214"/>
      <c r="I137" s="722"/>
      <c r="J137" s="722"/>
      <c r="K137" s="722"/>
      <c r="L137" s="722"/>
      <c r="M137" s="722"/>
      <c r="N137" s="722"/>
      <c r="O137" s="722"/>
      <c r="P137" s="251"/>
      <c r="Q137" s="251"/>
    </row>
    <row r="138" ht="16.5" customHeight="1">
      <c r="B138" s="214"/>
      <c r="C138" s="214"/>
      <c r="D138" s="214"/>
      <c r="E138" s="214"/>
      <c r="F138" s="214"/>
      <c r="G138" s="214"/>
      <c r="H138" s="214"/>
      <c r="I138" s="722"/>
      <c r="J138" s="722"/>
      <c r="K138" s="722"/>
      <c r="L138" s="722"/>
      <c r="M138" s="722"/>
      <c r="N138" s="722"/>
      <c r="O138" s="722"/>
      <c r="P138" s="251"/>
      <c r="Q138" s="251"/>
    </row>
    <row r="139" ht="16.5" customHeight="1">
      <c r="B139" s="214"/>
      <c r="C139" s="214"/>
      <c r="D139" s="214"/>
      <c r="E139" s="214"/>
      <c r="F139" s="214"/>
      <c r="G139" s="214"/>
      <c r="H139" s="214"/>
      <c r="I139" s="722"/>
      <c r="J139" s="722"/>
      <c r="K139" s="722"/>
      <c r="L139" s="722"/>
      <c r="M139" s="722"/>
      <c r="N139" s="722"/>
      <c r="O139" s="722"/>
      <c r="P139" s="251"/>
      <c r="Q139" s="251"/>
    </row>
    <row r="140" ht="16.5" customHeight="1">
      <c r="B140" s="214"/>
      <c r="C140" s="214"/>
      <c r="D140" s="214"/>
      <c r="E140" s="214"/>
      <c r="F140" s="214"/>
      <c r="G140" s="214"/>
      <c r="H140" s="214"/>
      <c r="I140" s="722"/>
      <c r="J140" s="722"/>
      <c r="K140" s="722"/>
      <c r="L140" s="722"/>
      <c r="M140" s="722"/>
      <c r="N140" s="722"/>
      <c r="O140" s="722"/>
      <c r="P140" s="251"/>
      <c r="Q140" s="251"/>
    </row>
    <row r="141" ht="16.5" customHeight="1">
      <c r="B141" s="214"/>
      <c r="C141" s="214"/>
      <c r="D141" s="214"/>
      <c r="E141" s="214"/>
      <c r="F141" s="214"/>
      <c r="G141" s="214"/>
      <c r="H141" s="214"/>
      <c r="I141" s="722"/>
      <c r="J141" s="722"/>
      <c r="K141" s="722"/>
      <c r="L141" s="722"/>
      <c r="M141" s="722"/>
      <c r="N141" s="722"/>
      <c r="O141" s="722"/>
      <c r="P141" s="251"/>
      <c r="Q141" s="251"/>
    </row>
    <row r="142" ht="16.5" customHeight="1">
      <c r="B142" s="214"/>
      <c r="C142" s="214"/>
      <c r="D142" s="214"/>
      <c r="E142" s="214"/>
      <c r="F142" s="214"/>
      <c r="G142" s="214"/>
      <c r="H142" s="214"/>
      <c r="I142" s="722"/>
      <c r="J142" s="722"/>
      <c r="K142" s="722"/>
      <c r="L142" s="722"/>
      <c r="M142" s="722"/>
      <c r="N142" s="722"/>
      <c r="O142" s="722"/>
      <c r="P142" s="251"/>
      <c r="Q142" s="251"/>
    </row>
    <row r="143" ht="16.5" customHeight="1">
      <c r="B143" s="214"/>
      <c r="C143" s="214"/>
      <c r="D143" s="214"/>
      <c r="E143" s="214"/>
      <c r="F143" s="214"/>
      <c r="G143" s="214"/>
      <c r="H143" s="214"/>
      <c r="I143" s="722"/>
      <c r="J143" s="722"/>
      <c r="K143" s="722"/>
      <c r="L143" s="722"/>
      <c r="M143" s="722"/>
      <c r="N143" s="722"/>
      <c r="O143" s="722"/>
      <c r="P143" s="251"/>
      <c r="Q143" s="251"/>
    </row>
    <row r="144" ht="16.5" customHeight="1">
      <c r="B144" s="214"/>
      <c r="C144" s="214"/>
      <c r="D144" s="214"/>
      <c r="E144" s="214"/>
      <c r="F144" s="214"/>
      <c r="G144" s="214"/>
      <c r="H144" s="214"/>
      <c r="I144" s="722"/>
      <c r="J144" s="722"/>
      <c r="K144" s="722"/>
      <c r="L144" s="722"/>
      <c r="M144" s="722"/>
      <c r="N144" s="722"/>
      <c r="O144" s="722"/>
      <c r="P144" s="251"/>
      <c r="Q144" s="251"/>
    </row>
    <row r="145" ht="16.5" customHeight="1">
      <c r="B145" s="214"/>
      <c r="C145" s="214"/>
      <c r="D145" s="214"/>
      <c r="E145" s="214"/>
      <c r="F145" s="214"/>
      <c r="G145" s="214"/>
      <c r="H145" s="214"/>
      <c r="I145" s="722"/>
      <c r="J145" s="722"/>
      <c r="K145" s="722"/>
      <c r="L145" s="722"/>
      <c r="M145" s="722"/>
      <c r="N145" s="722"/>
      <c r="O145" s="722"/>
      <c r="P145" s="251"/>
      <c r="Q145" s="251"/>
    </row>
    <row r="146" ht="16.5" customHeight="1">
      <c r="B146" s="214"/>
      <c r="C146" s="214"/>
      <c r="D146" s="214"/>
      <c r="E146" s="214"/>
      <c r="F146" s="214"/>
      <c r="G146" s="214"/>
      <c r="H146" s="214"/>
      <c r="I146" s="722"/>
      <c r="J146" s="722"/>
      <c r="K146" s="722"/>
      <c r="L146" s="722"/>
      <c r="M146" s="722"/>
      <c r="N146" s="722"/>
      <c r="O146" s="722"/>
      <c r="P146" s="251"/>
      <c r="Q146" s="251"/>
    </row>
    <row r="147" ht="16.5" customHeight="1">
      <c r="B147" s="214"/>
      <c r="C147" s="214"/>
      <c r="D147" s="214"/>
      <c r="E147" s="214"/>
      <c r="F147" s="214"/>
      <c r="G147" s="214"/>
      <c r="H147" s="214"/>
      <c r="I147" s="722"/>
      <c r="J147" s="722"/>
      <c r="K147" s="722"/>
      <c r="L147" s="722"/>
      <c r="M147" s="722"/>
      <c r="N147" s="722"/>
      <c r="O147" s="722"/>
      <c r="P147" s="251"/>
      <c r="Q147" s="251"/>
    </row>
    <row r="148" ht="16.5" customHeight="1">
      <c r="B148" s="214"/>
      <c r="C148" s="214"/>
      <c r="D148" s="214"/>
      <c r="E148" s="214"/>
      <c r="F148" s="214"/>
      <c r="G148" s="214"/>
      <c r="H148" s="214"/>
      <c r="I148" s="722"/>
      <c r="J148" s="722"/>
      <c r="K148" s="722"/>
      <c r="L148" s="722"/>
      <c r="M148" s="722"/>
      <c r="N148" s="722"/>
      <c r="O148" s="722"/>
      <c r="P148" s="251"/>
      <c r="Q148" s="251"/>
    </row>
    <row r="149" ht="16.5" customHeight="1">
      <c r="B149" s="214"/>
      <c r="C149" s="214"/>
      <c r="D149" s="214"/>
      <c r="E149" s="214"/>
      <c r="F149" s="214"/>
      <c r="G149" s="214"/>
      <c r="H149" s="214"/>
      <c r="I149" s="722"/>
      <c r="J149" s="722"/>
      <c r="K149" s="722"/>
      <c r="L149" s="722"/>
      <c r="M149" s="722"/>
      <c r="N149" s="722"/>
      <c r="O149" s="722"/>
      <c r="P149" s="251"/>
      <c r="Q149" s="251"/>
    </row>
    <row r="150" ht="16.5" customHeight="1">
      <c r="B150" s="214"/>
      <c r="C150" s="214"/>
      <c r="D150" s="214"/>
      <c r="E150" s="214"/>
      <c r="F150" s="214"/>
      <c r="G150" s="214"/>
      <c r="H150" s="214"/>
      <c r="I150" s="722"/>
      <c r="J150" s="722"/>
      <c r="K150" s="722"/>
      <c r="L150" s="722"/>
      <c r="M150" s="722"/>
      <c r="N150" s="722"/>
      <c r="O150" s="722"/>
      <c r="P150" s="251"/>
      <c r="Q150" s="251"/>
    </row>
    <row r="151" ht="16.5" customHeight="1">
      <c r="B151" s="214"/>
      <c r="C151" s="214"/>
      <c r="D151" s="214"/>
      <c r="E151" s="214"/>
      <c r="F151" s="214"/>
      <c r="G151" s="214"/>
      <c r="H151" s="214"/>
      <c r="I151" s="722"/>
      <c r="J151" s="722"/>
      <c r="K151" s="722"/>
      <c r="L151" s="722"/>
      <c r="M151" s="722"/>
      <c r="N151" s="722"/>
      <c r="O151" s="722"/>
      <c r="P151" s="251"/>
      <c r="Q151" s="251"/>
    </row>
    <row r="152" ht="16.5" customHeight="1">
      <c r="B152" s="214"/>
      <c r="C152" s="214"/>
      <c r="D152" s="214"/>
      <c r="E152" s="214"/>
      <c r="F152" s="214"/>
      <c r="G152" s="214"/>
      <c r="H152" s="214"/>
      <c r="I152" s="722"/>
      <c r="J152" s="722"/>
      <c r="K152" s="722"/>
      <c r="L152" s="722"/>
      <c r="M152" s="722"/>
      <c r="N152" s="722"/>
      <c r="O152" s="722"/>
      <c r="P152" s="251"/>
      <c r="Q152" s="251"/>
    </row>
    <row r="153" ht="16.5" customHeight="1">
      <c r="B153" s="214"/>
      <c r="C153" s="214"/>
      <c r="D153" s="214"/>
      <c r="E153" s="214"/>
      <c r="F153" s="214"/>
      <c r="G153" s="214"/>
      <c r="H153" s="214"/>
      <c r="I153" s="722"/>
      <c r="J153" s="722"/>
      <c r="K153" s="722"/>
      <c r="L153" s="722"/>
      <c r="M153" s="722"/>
      <c r="N153" s="722"/>
      <c r="O153" s="722"/>
      <c r="P153" s="251"/>
      <c r="Q153" s="251"/>
    </row>
    <row r="154" ht="16.5" customHeight="1">
      <c r="B154" s="214"/>
      <c r="C154" s="214"/>
      <c r="D154" s="214"/>
      <c r="E154" s="214"/>
      <c r="F154" s="214"/>
      <c r="G154" s="214"/>
      <c r="H154" s="214"/>
      <c r="I154" s="722"/>
      <c r="J154" s="722"/>
      <c r="K154" s="722"/>
      <c r="L154" s="722"/>
      <c r="M154" s="722"/>
      <c r="N154" s="722"/>
      <c r="O154" s="722"/>
      <c r="P154" s="251"/>
      <c r="Q154" s="251"/>
    </row>
    <row r="155" ht="16.5" customHeight="1">
      <c r="B155" s="214"/>
      <c r="C155" s="214"/>
      <c r="D155" s="214"/>
      <c r="E155" s="214"/>
      <c r="F155" s="214"/>
      <c r="G155" s="214"/>
      <c r="H155" s="214"/>
      <c r="I155" s="722"/>
      <c r="J155" s="722"/>
      <c r="K155" s="722"/>
      <c r="L155" s="722"/>
      <c r="M155" s="722"/>
      <c r="N155" s="722"/>
      <c r="O155" s="722"/>
      <c r="P155" s="251"/>
      <c r="Q155" s="251"/>
    </row>
    <row r="156" ht="16.5" customHeight="1">
      <c r="B156" s="214"/>
      <c r="C156" s="214"/>
      <c r="D156" s="214"/>
      <c r="E156" s="214"/>
      <c r="F156" s="214"/>
      <c r="G156" s="214"/>
      <c r="H156" s="214"/>
      <c r="I156" s="722"/>
      <c r="J156" s="722"/>
      <c r="K156" s="722"/>
      <c r="L156" s="722"/>
      <c r="M156" s="722"/>
      <c r="N156" s="722"/>
      <c r="O156" s="722"/>
      <c r="P156" s="251"/>
      <c r="Q156" s="251"/>
    </row>
    <row r="157" ht="16.5" customHeight="1">
      <c r="B157" s="214"/>
      <c r="C157" s="214"/>
      <c r="D157" s="214"/>
      <c r="E157" s="214"/>
      <c r="F157" s="214"/>
      <c r="G157" s="214"/>
      <c r="H157" s="214"/>
      <c r="I157" s="722"/>
      <c r="J157" s="722"/>
      <c r="K157" s="722"/>
      <c r="L157" s="722"/>
      <c r="M157" s="722"/>
      <c r="N157" s="722"/>
      <c r="O157" s="722"/>
      <c r="P157" s="251"/>
      <c r="Q157" s="251"/>
    </row>
    <row r="158" ht="16.5" customHeight="1">
      <c r="B158" s="214"/>
      <c r="C158" s="214"/>
      <c r="D158" s="214"/>
      <c r="E158" s="214"/>
      <c r="F158" s="214"/>
      <c r="G158" s="214"/>
      <c r="H158" s="214"/>
      <c r="I158" s="722"/>
      <c r="J158" s="722"/>
      <c r="K158" s="722"/>
      <c r="L158" s="722"/>
      <c r="M158" s="722"/>
      <c r="N158" s="722"/>
      <c r="O158" s="722"/>
      <c r="P158" s="251"/>
      <c r="Q158" s="251"/>
    </row>
    <row r="159" ht="16.5" customHeight="1">
      <c r="B159" s="214"/>
      <c r="C159" s="214"/>
      <c r="D159" s="214"/>
      <c r="E159" s="214"/>
      <c r="F159" s="214"/>
      <c r="G159" s="214"/>
      <c r="H159" s="214"/>
      <c r="I159" s="722"/>
      <c r="J159" s="722"/>
      <c r="K159" s="722"/>
      <c r="L159" s="722"/>
      <c r="M159" s="722"/>
      <c r="N159" s="722"/>
      <c r="O159" s="722"/>
      <c r="P159" s="251"/>
      <c r="Q159" s="251"/>
    </row>
    <row r="160" ht="16.5" customHeight="1">
      <c r="B160" s="214"/>
      <c r="C160" s="214"/>
      <c r="D160" s="214"/>
      <c r="E160" s="214"/>
      <c r="F160" s="214"/>
      <c r="G160" s="214"/>
      <c r="H160" s="214"/>
      <c r="I160" s="722"/>
      <c r="J160" s="722"/>
      <c r="K160" s="722"/>
      <c r="L160" s="722"/>
      <c r="M160" s="722"/>
      <c r="N160" s="722"/>
      <c r="O160" s="722"/>
      <c r="P160" s="251"/>
      <c r="Q160" s="251"/>
    </row>
    <row r="161" ht="16.5" customHeight="1">
      <c r="B161" s="214"/>
      <c r="C161" s="214"/>
      <c r="D161" s="214"/>
      <c r="E161" s="214"/>
      <c r="F161" s="214"/>
      <c r="G161" s="214"/>
      <c r="H161" s="214"/>
      <c r="I161" s="722"/>
      <c r="J161" s="722"/>
      <c r="K161" s="722"/>
      <c r="L161" s="722"/>
      <c r="M161" s="722"/>
      <c r="N161" s="722"/>
      <c r="O161" s="722"/>
      <c r="P161" s="251"/>
      <c r="Q161" s="251"/>
    </row>
    <row r="162" ht="16.5" customHeight="1">
      <c r="B162" s="214"/>
      <c r="C162" s="214"/>
      <c r="D162" s="214"/>
      <c r="E162" s="214"/>
      <c r="F162" s="214"/>
      <c r="G162" s="214"/>
      <c r="H162" s="214"/>
      <c r="I162" s="722"/>
      <c r="J162" s="722"/>
      <c r="K162" s="722"/>
      <c r="L162" s="722"/>
      <c r="M162" s="722"/>
      <c r="N162" s="722"/>
      <c r="O162" s="722"/>
      <c r="P162" s="251"/>
      <c r="Q162" s="251"/>
    </row>
    <row r="163" ht="16.5" customHeight="1">
      <c r="B163" s="214"/>
      <c r="C163" s="214"/>
      <c r="D163" s="214"/>
      <c r="E163" s="214"/>
      <c r="F163" s="214"/>
      <c r="G163" s="214"/>
      <c r="H163" s="214"/>
      <c r="I163" s="722"/>
      <c r="J163" s="722"/>
      <c r="K163" s="722"/>
      <c r="L163" s="722"/>
      <c r="M163" s="722"/>
      <c r="N163" s="722"/>
      <c r="O163" s="722"/>
      <c r="P163" s="251"/>
      <c r="Q163" s="251"/>
    </row>
    <row r="164" ht="16.5" customHeight="1">
      <c r="B164" s="214"/>
      <c r="C164" s="214"/>
      <c r="D164" s="214"/>
      <c r="E164" s="214"/>
      <c r="F164" s="214"/>
      <c r="G164" s="214"/>
      <c r="H164" s="214"/>
      <c r="I164" s="722"/>
      <c r="J164" s="722"/>
      <c r="K164" s="722"/>
      <c r="L164" s="722"/>
      <c r="M164" s="722"/>
      <c r="N164" s="722"/>
      <c r="O164" s="722"/>
      <c r="P164" s="251"/>
      <c r="Q164" s="251"/>
    </row>
    <row r="165" ht="16.5" customHeight="1">
      <c r="B165" s="214"/>
      <c r="C165" s="214"/>
      <c r="D165" s="214"/>
      <c r="E165" s="214"/>
      <c r="F165" s="214"/>
      <c r="G165" s="214"/>
      <c r="H165" s="214"/>
      <c r="I165" s="722"/>
      <c r="J165" s="722"/>
      <c r="K165" s="722"/>
      <c r="L165" s="722"/>
      <c r="M165" s="722"/>
      <c r="N165" s="722"/>
      <c r="O165" s="722"/>
      <c r="P165" s="251"/>
      <c r="Q165" s="251"/>
    </row>
    <row r="166" ht="16.5" customHeight="1">
      <c r="B166" s="214"/>
      <c r="C166" s="214"/>
      <c r="D166" s="214"/>
      <c r="E166" s="214"/>
      <c r="F166" s="214"/>
      <c r="G166" s="214"/>
      <c r="H166" s="214"/>
      <c r="I166" s="722"/>
      <c r="J166" s="722"/>
      <c r="K166" s="722"/>
      <c r="L166" s="722"/>
      <c r="M166" s="722"/>
      <c r="N166" s="722"/>
      <c r="O166" s="722"/>
      <c r="P166" s="251"/>
      <c r="Q166" s="251"/>
    </row>
    <row r="167" ht="16.5" customHeight="1">
      <c r="B167" s="214"/>
      <c r="C167" s="214"/>
      <c r="D167" s="214"/>
      <c r="E167" s="214"/>
      <c r="F167" s="214"/>
      <c r="G167" s="214"/>
      <c r="H167" s="214"/>
      <c r="I167" s="722"/>
      <c r="J167" s="722"/>
      <c r="K167" s="722"/>
      <c r="L167" s="722"/>
      <c r="M167" s="722"/>
      <c r="N167" s="722"/>
      <c r="O167" s="722"/>
      <c r="P167" s="251"/>
      <c r="Q167" s="251"/>
    </row>
    <row r="168" ht="16.5" customHeight="1">
      <c r="B168" s="214"/>
      <c r="C168" s="214"/>
      <c r="D168" s="214"/>
      <c r="E168" s="214"/>
      <c r="F168" s="214"/>
      <c r="G168" s="214"/>
      <c r="H168" s="214"/>
      <c r="I168" s="722"/>
      <c r="J168" s="722"/>
      <c r="K168" s="722"/>
      <c r="L168" s="722"/>
      <c r="M168" s="722"/>
      <c r="N168" s="722"/>
      <c r="O168" s="722"/>
      <c r="P168" s="251"/>
      <c r="Q168" s="251"/>
    </row>
    <row r="169" ht="16.5" customHeight="1">
      <c r="B169" s="214"/>
      <c r="C169" s="214"/>
      <c r="D169" s="214"/>
      <c r="E169" s="214"/>
      <c r="F169" s="214"/>
      <c r="G169" s="214"/>
      <c r="H169" s="214"/>
      <c r="I169" s="722"/>
      <c r="J169" s="722"/>
      <c r="K169" s="722"/>
      <c r="L169" s="722"/>
      <c r="M169" s="722"/>
      <c r="N169" s="722"/>
      <c r="O169" s="722"/>
      <c r="P169" s="251"/>
      <c r="Q169" s="251"/>
    </row>
    <row r="170" ht="16.5" customHeight="1">
      <c r="B170" s="214"/>
      <c r="C170" s="214"/>
      <c r="D170" s="214"/>
      <c r="E170" s="214"/>
      <c r="F170" s="214"/>
      <c r="G170" s="214"/>
      <c r="H170" s="214"/>
      <c r="I170" s="722"/>
      <c r="J170" s="722"/>
      <c r="K170" s="722"/>
      <c r="L170" s="722"/>
      <c r="M170" s="722"/>
      <c r="N170" s="722"/>
      <c r="O170" s="722"/>
      <c r="P170" s="251"/>
      <c r="Q170" s="251"/>
    </row>
    <row r="171" ht="16.5" customHeight="1">
      <c r="B171" s="214"/>
      <c r="C171" s="214"/>
      <c r="D171" s="214"/>
      <c r="E171" s="214"/>
      <c r="F171" s="214"/>
      <c r="G171" s="214"/>
      <c r="H171" s="214"/>
      <c r="I171" s="722"/>
      <c r="J171" s="722"/>
      <c r="K171" s="722"/>
      <c r="L171" s="722"/>
      <c r="M171" s="722"/>
      <c r="N171" s="722"/>
      <c r="O171" s="722"/>
      <c r="P171" s="251"/>
      <c r="Q171" s="251"/>
    </row>
    <row r="172" ht="16.5" customHeight="1">
      <c r="B172" s="214"/>
      <c r="C172" s="214"/>
      <c r="D172" s="214"/>
      <c r="E172" s="214"/>
      <c r="F172" s="214"/>
      <c r="G172" s="214"/>
      <c r="H172" s="214"/>
      <c r="I172" s="722"/>
      <c r="J172" s="722"/>
      <c r="K172" s="722"/>
      <c r="L172" s="722"/>
      <c r="M172" s="722"/>
      <c r="N172" s="722"/>
      <c r="O172" s="722"/>
      <c r="P172" s="251"/>
      <c r="Q172" s="251"/>
    </row>
    <row r="173" ht="16.5" customHeight="1">
      <c r="B173" s="214"/>
      <c r="C173" s="214"/>
      <c r="D173" s="214"/>
      <c r="E173" s="214"/>
      <c r="F173" s="214"/>
      <c r="G173" s="214"/>
      <c r="H173" s="214"/>
      <c r="I173" s="722"/>
      <c r="J173" s="722"/>
      <c r="K173" s="722"/>
      <c r="L173" s="722"/>
      <c r="M173" s="722"/>
      <c r="N173" s="722"/>
      <c r="O173" s="722"/>
      <c r="P173" s="251"/>
      <c r="Q173" s="251"/>
    </row>
    <row r="174" ht="16.5" customHeight="1">
      <c r="B174" s="214"/>
      <c r="C174" s="214"/>
      <c r="D174" s="214"/>
      <c r="E174" s="214"/>
      <c r="F174" s="214"/>
      <c r="G174" s="214"/>
      <c r="H174" s="214"/>
      <c r="I174" s="722"/>
      <c r="J174" s="722"/>
      <c r="K174" s="722"/>
      <c r="L174" s="722"/>
      <c r="M174" s="722"/>
      <c r="N174" s="722"/>
      <c r="O174" s="722"/>
      <c r="P174" s="251"/>
      <c r="Q174" s="251"/>
    </row>
    <row r="175" ht="16.5" customHeight="1">
      <c r="B175" s="214"/>
      <c r="C175" s="214"/>
      <c r="D175" s="214"/>
      <c r="E175" s="214"/>
      <c r="F175" s="214"/>
      <c r="G175" s="214"/>
      <c r="H175" s="214"/>
      <c r="I175" s="722"/>
      <c r="J175" s="722"/>
      <c r="K175" s="722"/>
      <c r="L175" s="722"/>
      <c r="M175" s="722"/>
      <c r="N175" s="722"/>
      <c r="O175" s="722"/>
      <c r="P175" s="251"/>
      <c r="Q175" s="251"/>
    </row>
    <row r="176" ht="16.5" customHeight="1">
      <c r="B176" s="214"/>
      <c r="C176" s="214"/>
      <c r="D176" s="214"/>
      <c r="E176" s="214"/>
      <c r="F176" s="214"/>
      <c r="G176" s="214"/>
      <c r="H176" s="214"/>
      <c r="I176" s="722"/>
      <c r="J176" s="722"/>
      <c r="K176" s="722"/>
      <c r="L176" s="722"/>
      <c r="M176" s="722"/>
      <c r="N176" s="722"/>
      <c r="O176" s="722"/>
      <c r="P176" s="251"/>
      <c r="Q176" s="251"/>
    </row>
    <row r="177" ht="16.5" customHeight="1">
      <c r="B177" s="214"/>
      <c r="C177" s="214"/>
      <c r="D177" s="214"/>
      <c r="E177" s="214"/>
      <c r="F177" s="214"/>
      <c r="G177" s="214"/>
      <c r="H177" s="214"/>
      <c r="I177" s="722"/>
      <c r="J177" s="722"/>
      <c r="K177" s="722"/>
      <c r="L177" s="722"/>
      <c r="M177" s="722"/>
      <c r="N177" s="722"/>
      <c r="O177" s="722"/>
      <c r="P177" s="251"/>
      <c r="Q177" s="251"/>
    </row>
    <row r="178" ht="16.5" customHeight="1">
      <c r="B178" s="214"/>
      <c r="C178" s="214"/>
      <c r="D178" s="214"/>
      <c r="E178" s="214"/>
      <c r="F178" s="214"/>
      <c r="G178" s="214"/>
      <c r="H178" s="214"/>
      <c r="I178" s="722"/>
      <c r="J178" s="722"/>
      <c r="K178" s="722"/>
      <c r="L178" s="722"/>
      <c r="M178" s="722"/>
      <c r="N178" s="722"/>
      <c r="O178" s="722"/>
      <c r="P178" s="251"/>
      <c r="Q178" s="251"/>
    </row>
    <row r="179" ht="16.5" customHeight="1">
      <c r="B179" s="214"/>
      <c r="C179" s="214"/>
      <c r="D179" s="214"/>
      <c r="E179" s="214"/>
      <c r="F179" s="214"/>
      <c r="G179" s="214"/>
      <c r="H179" s="214"/>
      <c r="I179" s="722"/>
      <c r="J179" s="722"/>
      <c r="K179" s="722"/>
      <c r="L179" s="722"/>
      <c r="M179" s="722"/>
      <c r="N179" s="722"/>
      <c r="O179" s="722"/>
      <c r="P179" s="251"/>
      <c r="Q179" s="251"/>
    </row>
    <row r="180" ht="16.5" customHeight="1">
      <c r="B180" s="214"/>
      <c r="C180" s="214"/>
      <c r="D180" s="214"/>
      <c r="E180" s="214"/>
      <c r="F180" s="214"/>
      <c r="G180" s="214"/>
      <c r="H180" s="214"/>
      <c r="I180" s="722"/>
      <c r="J180" s="722"/>
      <c r="K180" s="722"/>
      <c r="L180" s="722"/>
      <c r="M180" s="722"/>
      <c r="N180" s="722"/>
      <c r="O180" s="722"/>
      <c r="P180" s="251"/>
      <c r="Q180" s="251"/>
    </row>
    <row r="181" ht="16.5" customHeight="1">
      <c r="B181" s="214"/>
      <c r="C181" s="214"/>
      <c r="D181" s="214"/>
      <c r="E181" s="214"/>
      <c r="F181" s="214"/>
      <c r="G181" s="214"/>
      <c r="H181" s="214"/>
      <c r="I181" s="722"/>
      <c r="J181" s="722"/>
      <c r="K181" s="722"/>
      <c r="L181" s="722"/>
      <c r="M181" s="722"/>
      <c r="N181" s="722"/>
      <c r="O181" s="722"/>
      <c r="P181" s="251"/>
      <c r="Q181" s="251"/>
    </row>
    <row r="182" ht="16.5" customHeight="1">
      <c r="B182" s="214"/>
      <c r="C182" s="214"/>
      <c r="D182" s="214"/>
      <c r="E182" s="214"/>
      <c r="F182" s="214"/>
      <c r="G182" s="214"/>
      <c r="H182" s="214"/>
      <c r="I182" s="722"/>
      <c r="J182" s="722"/>
      <c r="K182" s="722"/>
      <c r="L182" s="722"/>
      <c r="M182" s="722"/>
      <c r="N182" s="722"/>
      <c r="O182" s="722"/>
      <c r="P182" s="251"/>
      <c r="Q182" s="251"/>
    </row>
    <row r="183" ht="16.5" customHeight="1">
      <c r="B183" s="214"/>
      <c r="C183" s="214"/>
      <c r="D183" s="214"/>
      <c r="E183" s="214"/>
      <c r="F183" s="214"/>
      <c r="G183" s="214"/>
      <c r="H183" s="214"/>
      <c r="I183" s="722"/>
      <c r="J183" s="722"/>
      <c r="K183" s="722"/>
      <c r="L183" s="722"/>
      <c r="M183" s="722"/>
      <c r="N183" s="722"/>
      <c r="O183" s="722"/>
      <c r="P183" s="251"/>
      <c r="Q183" s="251"/>
    </row>
    <row r="184" ht="16.5" customHeight="1">
      <c r="B184" s="214"/>
      <c r="C184" s="214"/>
      <c r="D184" s="214"/>
      <c r="E184" s="214"/>
      <c r="F184" s="214"/>
      <c r="G184" s="214"/>
      <c r="H184" s="214"/>
      <c r="I184" s="722"/>
      <c r="J184" s="722"/>
      <c r="K184" s="722"/>
      <c r="L184" s="722"/>
      <c r="M184" s="722"/>
      <c r="N184" s="722"/>
      <c r="O184" s="722"/>
      <c r="P184" s="251"/>
      <c r="Q184" s="251"/>
    </row>
    <row r="185" ht="16.5" customHeight="1">
      <c r="B185" s="214"/>
      <c r="C185" s="214"/>
      <c r="D185" s="214"/>
      <c r="E185" s="214"/>
      <c r="F185" s="214"/>
      <c r="G185" s="214"/>
      <c r="H185" s="214"/>
      <c r="I185" s="722"/>
      <c r="J185" s="722"/>
      <c r="K185" s="722"/>
      <c r="L185" s="722"/>
      <c r="M185" s="722"/>
      <c r="N185" s="722"/>
      <c r="O185" s="722"/>
      <c r="P185" s="251"/>
      <c r="Q185" s="251"/>
    </row>
    <row r="186" ht="16.5" customHeight="1">
      <c r="B186" s="214"/>
      <c r="C186" s="214"/>
      <c r="D186" s="214"/>
      <c r="E186" s="214"/>
      <c r="F186" s="214"/>
      <c r="G186" s="214"/>
      <c r="H186" s="214"/>
      <c r="I186" s="722"/>
      <c r="J186" s="722"/>
      <c r="K186" s="722"/>
      <c r="L186" s="722"/>
      <c r="M186" s="722"/>
      <c r="N186" s="722"/>
      <c r="O186" s="722"/>
      <c r="P186" s="251"/>
      <c r="Q186" s="251"/>
    </row>
    <row r="187" ht="16.5" customHeight="1">
      <c r="B187" s="214"/>
      <c r="C187" s="214"/>
      <c r="D187" s="214"/>
      <c r="E187" s="214"/>
      <c r="F187" s="214"/>
      <c r="G187" s="214"/>
      <c r="H187" s="214"/>
      <c r="I187" s="722"/>
      <c r="J187" s="722"/>
      <c r="K187" s="722"/>
      <c r="L187" s="722"/>
      <c r="M187" s="722"/>
      <c r="N187" s="722"/>
      <c r="O187" s="722"/>
      <c r="P187" s="251"/>
      <c r="Q187" s="251"/>
    </row>
    <row r="188" ht="16.5" customHeight="1">
      <c r="B188" s="214"/>
      <c r="C188" s="214"/>
      <c r="D188" s="214"/>
      <c r="E188" s="214"/>
      <c r="F188" s="214"/>
      <c r="G188" s="214"/>
      <c r="H188" s="214"/>
      <c r="I188" s="722"/>
      <c r="J188" s="722"/>
      <c r="K188" s="722"/>
      <c r="L188" s="722"/>
      <c r="M188" s="722"/>
      <c r="N188" s="722"/>
      <c r="O188" s="722"/>
      <c r="P188" s="251"/>
      <c r="Q188" s="251"/>
    </row>
    <row r="189" ht="16.5" customHeight="1">
      <c r="B189" s="214"/>
      <c r="C189" s="214"/>
      <c r="D189" s="214"/>
      <c r="E189" s="214"/>
      <c r="F189" s="214"/>
      <c r="G189" s="214"/>
      <c r="H189" s="214"/>
      <c r="I189" s="722"/>
      <c r="J189" s="722"/>
      <c r="K189" s="722"/>
      <c r="L189" s="722"/>
      <c r="M189" s="722"/>
      <c r="N189" s="722"/>
      <c r="O189" s="722"/>
      <c r="P189" s="251"/>
      <c r="Q189" s="251"/>
    </row>
    <row r="190" ht="16.5" customHeight="1">
      <c r="B190" s="214"/>
      <c r="C190" s="214"/>
      <c r="D190" s="214"/>
      <c r="E190" s="214"/>
      <c r="F190" s="214"/>
      <c r="G190" s="214"/>
      <c r="H190" s="214"/>
      <c r="I190" s="722"/>
      <c r="J190" s="722"/>
      <c r="K190" s="722"/>
      <c r="L190" s="722"/>
      <c r="M190" s="722"/>
      <c r="N190" s="722"/>
      <c r="O190" s="722"/>
      <c r="P190" s="251"/>
      <c r="Q190" s="251"/>
    </row>
    <row r="191" ht="16.5" customHeight="1">
      <c r="B191" s="214"/>
      <c r="C191" s="214"/>
      <c r="D191" s="214"/>
      <c r="E191" s="214"/>
      <c r="F191" s="214"/>
      <c r="G191" s="214"/>
      <c r="H191" s="214"/>
      <c r="I191" s="722"/>
      <c r="J191" s="722"/>
      <c r="K191" s="722"/>
      <c r="L191" s="722"/>
      <c r="M191" s="722"/>
      <c r="N191" s="722"/>
      <c r="O191" s="722"/>
      <c r="P191" s="251"/>
      <c r="Q191" s="251"/>
    </row>
    <row r="192" ht="16.5" customHeight="1">
      <c r="B192" s="214"/>
      <c r="C192" s="214"/>
      <c r="D192" s="214"/>
      <c r="E192" s="214"/>
      <c r="F192" s="214"/>
      <c r="G192" s="214"/>
      <c r="H192" s="214"/>
      <c r="I192" s="722"/>
      <c r="J192" s="722"/>
      <c r="K192" s="722"/>
      <c r="L192" s="722"/>
      <c r="M192" s="722"/>
      <c r="N192" s="722"/>
      <c r="O192" s="722"/>
      <c r="P192" s="251"/>
      <c r="Q192" s="251"/>
    </row>
    <row r="193" ht="16.5" customHeight="1">
      <c r="B193" s="214"/>
      <c r="C193" s="214"/>
      <c r="D193" s="214"/>
      <c r="E193" s="214"/>
      <c r="F193" s="214"/>
      <c r="G193" s="214"/>
      <c r="H193" s="214"/>
      <c r="I193" s="722"/>
      <c r="J193" s="722"/>
      <c r="K193" s="722"/>
      <c r="L193" s="722"/>
      <c r="M193" s="722"/>
      <c r="N193" s="722"/>
      <c r="O193" s="722"/>
      <c r="P193" s="251"/>
      <c r="Q193" s="251"/>
    </row>
    <row r="194" ht="16.5" customHeight="1">
      <c r="B194" s="214"/>
      <c r="C194" s="214"/>
      <c r="D194" s="214"/>
      <c r="E194" s="214"/>
      <c r="F194" s="214"/>
      <c r="G194" s="214"/>
      <c r="H194" s="214"/>
      <c r="I194" s="722"/>
      <c r="J194" s="722"/>
      <c r="K194" s="722"/>
      <c r="L194" s="722"/>
      <c r="M194" s="722"/>
      <c r="N194" s="722"/>
      <c r="O194" s="722"/>
      <c r="P194" s="251"/>
      <c r="Q194" s="251"/>
    </row>
    <row r="195" ht="16.5" customHeight="1">
      <c r="B195" s="214"/>
      <c r="C195" s="214"/>
      <c r="D195" s="214"/>
      <c r="E195" s="214"/>
      <c r="F195" s="214"/>
      <c r="G195" s="214"/>
      <c r="H195" s="214"/>
      <c r="I195" s="722"/>
      <c r="J195" s="722"/>
      <c r="K195" s="722"/>
      <c r="L195" s="722"/>
      <c r="M195" s="722"/>
      <c r="N195" s="722"/>
      <c r="O195" s="722"/>
      <c r="P195" s="251"/>
      <c r="Q195" s="251"/>
    </row>
    <row r="196" ht="16.5" customHeight="1">
      <c r="B196" s="214"/>
      <c r="C196" s="214"/>
      <c r="D196" s="214"/>
      <c r="E196" s="214"/>
      <c r="F196" s="214"/>
      <c r="G196" s="214"/>
      <c r="H196" s="214"/>
      <c r="I196" s="722"/>
      <c r="J196" s="722"/>
      <c r="K196" s="722"/>
      <c r="L196" s="722"/>
      <c r="M196" s="722"/>
      <c r="N196" s="722"/>
      <c r="O196" s="722"/>
      <c r="P196" s="251"/>
      <c r="Q196" s="251"/>
    </row>
    <row r="197" ht="16.5" customHeight="1">
      <c r="B197" s="214"/>
      <c r="C197" s="214"/>
      <c r="D197" s="214"/>
      <c r="E197" s="214"/>
      <c r="F197" s="214"/>
      <c r="G197" s="214"/>
      <c r="H197" s="214"/>
      <c r="I197" s="722"/>
      <c r="J197" s="722"/>
      <c r="K197" s="722"/>
      <c r="L197" s="722"/>
      <c r="M197" s="722"/>
      <c r="N197" s="722"/>
      <c r="O197" s="722"/>
      <c r="P197" s="251"/>
      <c r="Q197" s="251"/>
    </row>
    <row r="198" ht="16.5" customHeight="1">
      <c r="B198" s="214"/>
      <c r="C198" s="214"/>
      <c r="D198" s="214"/>
      <c r="E198" s="214"/>
      <c r="F198" s="214"/>
      <c r="G198" s="214"/>
      <c r="H198" s="214"/>
      <c r="I198" s="722"/>
      <c r="J198" s="722"/>
      <c r="K198" s="722"/>
      <c r="L198" s="722"/>
      <c r="M198" s="722"/>
      <c r="N198" s="722"/>
      <c r="O198" s="722"/>
      <c r="P198" s="251"/>
      <c r="Q198" s="251"/>
    </row>
    <row r="199" ht="16.5" customHeight="1">
      <c r="B199" s="214"/>
      <c r="C199" s="214"/>
      <c r="D199" s="214"/>
      <c r="E199" s="214"/>
      <c r="F199" s="214"/>
      <c r="G199" s="214"/>
      <c r="H199" s="214"/>
      <c r="I199" s="722"/>
      <c r="J199" s="722"/>
      <c r="K199" s="722"/>
      <c r="L199" s="722"/>
      <c r="M199" s="722"/>
      <c r="N199" s="722"/>
      <c r="O199" s="722"/>
      <c r="P199" s="251"/>
      <c r="Q199" s="251"/>
    </row>
    <row r="200" ht="16.5" customHeight="1">
      <c r="B200" s="214"/>
      <c r="C200" s="214"/>
      <c r="D200" s="214"/>
      <c r="E200" s="214"/>
      <c r="F200" s="214"/>
      <c r="G200" s="214"/>
      <c r="H200" s="214"/>
      <c r="I200" s="722"/>
      <c r="J200" s="722"/>
      <c r="K200" s="722"/>
      <c r="L200" s="722"/>
      <c r="M200" s="722"/>
      <c r="N200" s="722"/>
      <c r="O200" s="722"/>
      <c r="P200" s="251"/>
      <c r="Q200" s="251"/>
    </row>
    <row r="201" ht="16.5" customHeight="1">
      <c r="B201" s="214"/>
      <c r="C201" s="214"/>
      <c r="D201" s="214"/>
      <c r="E201" s="214"/>
      <c r="F201" s="214"/>
      <c r="G201" s="214"/>
      <c r="H201" s="214"/>
      <c r="I201" s="722"/>
      <c r="J201" s="722"/>
      <c r="K201" s="722"/>
      <c r="L201" s="722"/>
      <c r="M201" s="722"/>
      <c r="N201" s="722"/>
      <c r="O201" s="722"/>
      <c r="P201" s="251"/>
      <c r="Q201" s="251"/>
    </row>
    <row r="202" ht="16.5" customHeight="1">
      <c r="B202" s="214"/>
      <c r="C202" s="214"/>
      <c r="D202" s="214"/>
      <c r="E202" s="214"/>
      <c r="F202" s="214"/>
      <c r="G202" s="214"/>
      <c r="H202" s="214"/>
      <c r="I202" s="722"/>
      <c r="J202" s="722"/>
      <c r="K202" s="722"/>
      <c r="L202" s="722"/>
      <c r="M202" s="722"/>
      <c r="N202" s="722"/>
      <c r="O202" s="722"/>
      <c r="P202" s="251"/>
      <c r="Q202" s="251"/>
    </row>
    <row r="203" ht="16.5" customHeight="1">
      <c r="B203" s="214"/>
      <c r="C203" s="214"/>
      <c r="D203" s="214"/>
      <c r="E203" s="214"/>
      <c r="F203" s="214"/>
      <c r="G203" s="214"/>
      <c r="H203" s="214"/>
      <c r="I203" s="722"/>
      <c r="J203" s="722"/>
      <c r="K203" s="722"/>
      <c r="L203" s="722"/>
      <c r="M203" s="722"/>
      <c r="N203" s="722"/>
      <c r="O203" s="722"/>
      <c r="P203" s="251"/>
      <c r="Q203" s="251"/>
    </row>
    <row r="204" ht="16.5" customHeight="1">
      <c r="B204" s="214"/>
      <c r="C204" s="214"/>
      <c r="D204" s="214"/>
      <c r="E204" s="214"/>
      <c r="F204" s="214"/>
      <c r="G204" s="214"/>
      <c r="H204" s="214"/>
      <c r="I204" s="722"/>
      <c r="J204" s="722"/>
      <c r="K204" s="722"/>
      <c r="L204" s="722"/>
      <c r="M204" s="722"/>
      <c r="N204" s="722"/>
      <c r="O204" s="722"/>
      <c r="P204" s="251"/>
      <c r="Q204" s="251"/>
    </row>
    <row r="205" ht="16.5" customHeight="1">
      <c r="B205" s="214"/>
      <c r="C205" s="214"/>
      <c r="D205" s="214"/>
      <c r="E205" s="214"/>
      <c r="F205" s="214"/>
      <c r="G205" s="214"/>
      <c r="H205" s="214"/>
      <c r="I205" s="722"/>
      <c r="J205" s="722"/>
      <c r="K205" s="722"/>
      <c r="L205" s="722"/>
      <c r="M205" s="722"/>
      <c r="N205" s="722"/>
      <c r="O205" s="722"/>
      <c r="P205" s="251"/>
      <c r="Q205" s="251"/>
    </row>
    <row r="206" ht="16.5" customHeight="1">
      <c r="B206" s="214"/>
      <c r="C206" s="214"/>
      <c r="D206" s="214"/>
      <c r="E206" s="214"/>
      <c r="F206" s="214"/>
      <c r="G206" s="214"/>
      <c r="H206" s="214"/>
      <c r="I206" s="722"/>
      <c r="J206" s="722"/>
      <c r="K206" s="722"/>
      <c r="L206" s="722"/>
      <c r="M206" s="722"/>
      <c r="N206" s="722"/>
      <c r="O206" s="722"/>
      <c r="P206" s="251"/>
      <c r="Q206" s="251"/>
    </row>
    <row r="207" ht="16.5" customHeight="1">
      <c r="B207" s="214"/>
      <c r="C207" s="214"/>
      <c r="D207" s="214"/>
      <c r="E207" s="214"/>
      <c r="F207" s="214"/>
      <c r="G207" s="214"/>
      <c r="H207" s="214"/>
      <c r="I207" s="722"/>
      <c r="J207" s="722"/>
      <c r="K207" s="722"/>
      <c r="L207" s="722"/>
      <c r="M207" s="722"/>
      <c r="N207" s="722"/>
      <c r="O207" s="722"/>
      <c r="P207" s="251"/>
      <c r="Q207" s="251"/>
    </row>
    <row r="208" ht="16.5" customHeight="1">
      <c r="B208" s="214"/>
      <c r="C208" s="214"/>
      <c r="D208" s="214"/>
      <c r="E208" s="214"/>
      <c r="F208" s="214"/>
      <c r="G208" s="214"/>
      <c r="H208" s="214"/>
      <c r="I208" s="722"/>
      <c r="J208" s="722"/>
      <c r="K208" s="722"/>
      <c r="L208" s="722"/>
      <c r="M208" s="722"/>
      <c r="N208" s="722"/>
      <c r="O208" s="722"/>
      <c r="P208" s="251"/>
      <c r="Q208" s="251"/>
    </row>
    <row r="209" ht="16.5" customHeight="1">
      <c r="B209" s="214"/>
      <c r="C209" s="214"/>
      <c r="D209" s="214"/>
      <c r="E209" s="214"/>
      <c r="F209" s="214"/>
      <c r="G209" s="214"/>
      <c r="H209" s="214"/>
      <c r="I209" s="722"/>
      <c r="J209" s="722"/>
      <c r="K209" s="722"/>
      <c r="L209" s="722"/>
      <c r="M209" s="722"/>
      <c r="N209" s="722"/>
      <c r="O209" s="722"/>
      <c r="P209" s="251"/>
      <c r="Q209" s="251"/>
    </row>
    <row r="210" ht="16.5" customHeight="1">
      <c r="B210" s="214"/>
      <c r="C210" s="214"/>
      <c r="D210" s="214"/>
      <c r="E210" s="214"/>
      <c r="F210" s="214"/>
      <c r="G210" s="214"/>
      <c r="H210" s="214"/>
      <c r="I210" s="722"/>
      <c r="J210" s="722"/>
      <c r="K210" s="722"/>
      <c r="L210" s="722"/>
      <c r="M210" s="722"/>
      <c r="N210" s="722"/>
      <c r="O210" s="722"/>
      <c r="P210" s="251"/>
      <c r="Q210" s="251"/>
    </row>
    <row r="211" ht="16.5" customHeight="1">
      <c r="B211" s="214"/>
      <c r="C211" s="214"/>
      <c r="D211" s="214"/>
      <c r="E211" s="214"/>
      <c r="F211" s="214"/>
      <c r="G211" s="214"/>
      <c r="H211" s="214"/>
      <c r="I211" s="722"/>
      <c r="J211" s="722"/>
      <c r="K211" s="722"/>
      <c r="L211" s="722"/>
      <c r="M211" s="722"/>
      <c r="N211" s="722"/>
      <c r="O211" s="722"/>
      <c r="P211" s="251"/>
      <c r="Q211" s="251"/>
    </row>
    <row r="212" ht="16.5" customHeight="1">
      <c r="B212" s="214"/>
      <c r="C212" s="214"/>
      <c r="D212" s="214"/>
      <c r="E212" s="214"/>
      <c r="F212" s="214"/>
      <c r="G212" s="214"/>
      <c r="H212" s="214"/>
      <c r="I212" s="722"/>
      <c r="J212" s="722"/>
      <c r="K212" s="722"/>
      <c r="L212" s="722"/>
      <c r="M212" s="722"/>
      <c r="N212" s="722"/>
      <c r="O212" s="722"/>
      <c r="P212" s="251"/>
      <c r="Q212" s="251"/>
    </row>
    <row r="213" ht="16.5" customHeight="1">
      <c r="B213" s="214"/>
      <c r="C213" s="214"/>
      <c r="D213" s="214"/>
      <c r="E213" s="214"/>
      <c r="F213" s="214"/>
      <c r="G213" s="214"/>
      <c r="H213" s="214"/>
      <c r="I213" s="722"/>
      <c r="J213" s="722"/>
      <c r="K213" s="722"/>
      <c r="L213" s="722"/>
      <c r="M213" s="722"/>
      <c r="N213" s="722"/>
      <c r="O213" s="722"/>
      <c r="P213" s="251"/>
      <c r="Q213" s="251"/>
    </row>
    <row r="214" ht="16.5" customHeight="1">
      <c r="B214" s="214"/>
      <c r="C214" s="214"/>
      <c r="D214" s="214"/>
      <c r="E214" s="214"/>
      <c r="F214" s="214"/>
      <c r="G214" s="214"/>
      <c r="H214" s="214"/>
      <c r="I214" s="722"/>
      <c r="J214" s="722"/>
      <c r="K214" s="722"/>
      <c r="L214" s="722"/>
      <c r="M214" s="722"/>
      <c r="N214" s="722"/>
      <c r="O214" s="722"/>
      <c r="P214" s="251"/>
      <c r="Q214" s="251"/>
    </row>
    <row r="215" ht="16.5" customHeight="1">
      <c r="B215" s="214"/>
      <c r="C215" s="214"/>
      <c r="D215" s="214"/>
      <c r="E215" s="214"/>
      <c r="F215" s="214"/>
      <c r="G215" s="214"/>
      <c r="H215" s="214"/>
      <c r="I215" s="722"/>
      <c r="J215" s="722"/>
      <c r="K215" s="722"/>
      <c r="L215" s="722"/>
      <c r="M215" s="722"/>
      <c r="N215" s="722"/>
      <c r="O215" s="722"/>
      <c r="P215" s="251"/>
      <c r="Q215" s="251"/>
    </row>
    <row r="216" ht="16.5" customHeight="1">
      <c r="B216" s="214"/>
      <c r="C216" s="214"/>
      <c r="D216" s="214"/>
      <c r="E216" s="214"/>
      <c r="F216" s="214"/>
      <c r="G216" s="214"/>
      <c r="H216" s="214"/>
      <c r="I216" s="722"/>
      <c r="J216" s="722"/>
      <c r="K216" s="722"/>
      <c r="L216" s="722"/>
      <c r="M216" s="722"/>
      <c r="N216" s="722"/>
      <c r="O216" s="722"/>
      <c r="P216" s="251"/>
      <c r="Q216" s="251"/>
    </row>
    <row r="217" ht="16.5" customHeight="1">
      <c r="B217" s="214"/>
      <c r="C217" s="214"/>
      <c r="D217" s="214"/>
      <c r="E217" s="214"/>
      <c r="F217" s="214"/>
      <c r="G217" s="214"/>
      <c r="H217" s="214"/>
      <c r="I217" s="722"/>
      <c r="J217" s="722"/>
      <c r="K217" s="722"/>
      <c r="L217" s="722"/>
      <c r="M217" s="722"/>
      <c r="N217" s="722"/>
      <c r="O217" s="722"/>
      <c r="P217" s="251"/>
      <c r="Q217" s="251"/>
    </row>
    <row r="218" ht="16.5" customHeight="1">
      <c r="B218" s="214"/>
      <c r="C218" s="214"/>
      <c r="D218" s="214"/>
      <c r="E218" s="214"/>
      <c r="F218" s="214"/>
      <c r="G218" s="214"/>
      <c r="H218" s="214"/>
      <c r="I218" s="722"/>
      <c r="J218" s="722"/>
      <c r="K218" s="722"/>
      <c r="L218" s="722"/>
      <c r="M218" s="722"/>
      <c r="N218" s="722"/>
      <c r="O218" s="722"/>
      <c r="P218" s="251"/>
      <c r="Q218" s="251"/>
    </row>
    <row r="219" ht="16.5" customHeight="1">
      <c r="B219" s="214"/>
      <c r="C219" s="214"/>
      <c r="D219" s="214"/>
      <c r="E219" s="214"/>
      <c r="F219" s="214"/>
      <c r="G219" s="214"/>
      <c r="H219" s="214"/>
      <c r="I219" s="722"/>
      <c r="J219" s="722"/>
      <c r="K219" s="722"/>
      <c r="L219" s="722"/>
      <c r="M219" s="722"/>
      <c r="N219" s="722"/>
      <c r="O219" s="722"/>
      <c r="P219" s="251"/>
      <c r="Q219" s="251"/>
    </row>
    <row r="220" ht="16.5" customHeight="1">
      <c r="B220" s="214"/>
      <c r="C220" s="214"/>
      <c r="D220" s="214"/>
      <c r="E220" s="214"/>
      <c r="F220" s="214"/>
      <c r="G220" s="214"/>
      <c r="H220" s="214"/>
      <c r="I220" s="722"/>
      <c r="J220" s="722"/>
      <c r="K220" s="722"/>
      <c r="L220" s="722"/>
      <c r="M220" s="722"/>
      <c r="N220" s="722"/>
      <c r="O220" s="722"/>
      <c r="P220" s="251"/>
      <c r="Q220" s="251"/>
    </row>
    <row r="221" ht="16.5" customHeight="1">
      <c r="B221" s="214"/>
      <c r="C221" s="214"/>
      <c r="D221" s="214"/>
      <c r="E221" s="214"/>
      <c r="F221" s="214"/>
      <c r="G221" s="214"/>
      <c r="H221" s="214"/>
      <c r="I221" s="722"/>
      <c r="J221" s="722"/>
      <c r="K221" s="722"/>
      <c r="L221" s="722"/>
      <c r="M221" s="722"/>
      <c r="N221" s="722"/>
      <c r="O221" s="722"/>
      <c r="P221" s="251"/>
      <c r="Q221" s="251"/>
    </row>
    <row r="222" ht="16.5" customHeight="1">
      <c r="B222" s="699"/>
      <c r="C222" s="699"/>
      <c r="D222" s="699"/>
      <c r="E222" s="699"/>
      <c r="F222" s="700"/>
      <c r="G222" s="700"/>
      <c r="H222" s="700"/>
      <c r="I222" s="701"/>
      <c r="J222" s="701"/>
      <c r="K222" s="701"/>
      <c r="L222" s="701"/>
      <c r="M222" s="701"/>
      <c r="N222" s="701"/>
      <c r="O222" s="701"/>
      <c r="P222" s="745"/>
      <c r="Q222" s="745"/>
    </row>
    <row r="223" ht="16.5" customHeight="1">
      <c r="B223" s="699"/>
      <c r="C223" s="699"/>
      <c r="D223" s="699"/>
      <c r="E223" s="699"/>
      <c r="F223" s="700"/>
      <c r="G223" s="700"/>
      <c r="H223" s="700"/>
      <c r="I223" s="701"/>
      <c r="J223" s="701"/>
      <c r="K223" s="701"/>
      <c r="L223" s="701"/>
      <c r="M223" s="701"/>
      <c r="N223" s="701"/>
      <c r="O223" s="701"/>
      <c r="P223" s="745"/>
      <c r="Q223" s="745"/>
    </row>
    <row r="224" ht="16.5" customHeight="1">
      <c r="B224" s="699"/>
      <c r="C224" s="699"/>
      <c r="D224" s="699"/>
      <c r="E224" s="699"/>
      <c r="F224" s="700"/>
      <c r="G224" s="700"/>
      <c r="H224" s="700"/>
      <c r="I224" s="701"/>
      <c r="J224" s="701"/>
      <c r="K224" s="701"/>
      <c r="L224" s="701"/>
      <c r="M224" s="701"/>
      <c r="N224" s="701"/>
      <c r="O224" s="701"/>
      <c r="P224" s="745"/>
      <c r="Q224" s="745"/>
    </row>
    <row r="225" ht="16.5" customHeight="1">
      <c r="B225" s="699"/>
      <c r="C225" s="699"/>
      <c r="D225" s="699"/>
      <c r="E225" s="699"/>
      <c r="F225" s="700"/>
      <c r="G225" s="700"/>
      <c r="H225" s="700"/>
      <c r="I225" s="701"/>
      <c r="J225" s="701"/>
      <c r="K225" s="701"/>
      <c r="L225" s="701"/>
      <c r="M225" s="701"/>
      <c r="N225" s="701"/>
      <c r="O225" s="701"/>
      <c r="P225" s="745"/>
      <c r="Q225" s="745"/>
    </row>
    <row r="226" ht="16.5" customHeight="1">
      <c r="B226" s="699"/>
      <c r="C226" s="699"/>
      <c r="D226" s="699"/>
      <c r="E226" s="699"/>
      <c r="F226" s="700"/>
      <c r="G226" s="700"/>
      <c r="H226" s="700"/>
      <c r="I226" s="701"/>
      <c r="J226" s="701"/>
      <c r="K226" s="701"/>
      <c r="L226" s="701"/>
      <c r="M226" s="701"/>
      <c r="N226" s="701"/>
      <c r="O226" s="701"/>
      <c r="P226" s="745"/>
      <c r="Q226" s="745"/>
    </row>
    <row r="227" ht="16.5" customHeight="1">
      <c r="B227" s="699"/>
      <c r="C227" s="699"/>
      <c r="D227" s="699"/>
      <c r="E227" s="699"/>
      <c r="F227" s="700"/>
      <c r="G227" s="700"/>
      <c r="H227" s="700"/>
      <c r="I227" s="701"/>
      <c r="J227" s="701"/>
      <c r="K227" s="701"/>
      <c r="L227" s="701"/>
      <c r="M227" s="701"/>
      <c r="N227" s="701"/>
      <c r="O227" s="701"/>
      <c r="P227" s="745"/>
      <c r="Q227" s="745"/>
    </row>
    <row r="228" ht="16.5" customHeight="1">
      <c r="B228" s="699"/>
      <c r="C228" s="699"/>
      <c r="D228" s="699"/>
      <c r="E228" s="699"/>
      <c r="F228" s="700"/>
      <c r="G228" s="700"/>
      <c r="H228" s="700"/>
      <c r="I228" s="701"/>
      <c r="J228" s="701"/>
      <c r="K228" s="701"/>
      <c r="L228" s="701"/>
      <c r="M228" s="701"/>
      <c r="N228" s="701"/>
      <c r="O228" s="701"/>
      <c r="P228" s="745"/>
      <c r="Q228" s="745"/>
    </row>
    <row r="229" ht="16.5" customHeight="1">
      <c r="B229" s="699"/>
      <c r="C229" s="699"/>
      <c r="D229" s="699"/>
      <c r="E229" s="699"/>
      <c r="F229" s="700"/>
      <c r="G229" s="700"/>
      <c r="H229" s="700"/>
      <c r="I229" s="701"/>
      <c r="J229" s="701"/>
      <c r="K229" s="701"/>
      <c r="L229" s="701"/>
      <c r="M229" s="701"/>
      <c r="N229" s="701"/>
      <c r="O229" s="701"/>
      <c r="P229" s="745"/>
      <c r="Q229" s="745"/>
    </row>
    <row r="230" ht="16.5" customHeight="1">
      <c r="B230" s="699"/>
      <c r="C230" s="699"/>
      <c r="D230" s="699"/>
      <c r="E230" s="699"/>
      <c r="F230" s="700"/>
      <c r="G230" s="700"/>
      <c r="H230" s="700"/>
      <c r="I230" s="701"/>
      <c r="J230" s="701"/>
      <c r="K230" s="701"/>
      <c r="L230" s="701"/>
      <c r="M230" s="701"/>
      <c r="N230" s="701"/>
      <c r="O230" s="701"/>
      <c r="P230" s="745"/>
      <c r="Q230" s="745"/>
    </row>
    <row r="231" ht="16.5" customHeight="1">
      <c r="B231" s="699"/>
      <c r="C231" s="699"/>
      <c r="D231" s="699"/>
      <c r="E231" s="699"/>
      <c r="F231" s="700"/>
      <c r="G231" s="700"/>
      <c r="H231" s="700"/>
      <c r="I231" s="701"/>
      <c r="J231" s="701"/>
      <c r="K231" s="701"/>
      <c r="L231" s="701"/>
      <c r="M231" s="701"/>
      <c r="N231" s="701"/>
      <c r="O231" s="701"/>
      <c r="P231" s="745"/>
      <c r="Q231" s="745"/>
    </row>
    <row r="232" ht="16.5" customHeight="1">
      <c r="B232" s="699"/>
      <c r="C232" s="699"/>
      <c r="D232" s="699"/>
      <c r="E232" s="699"/>
      <c r="F232" s="700"/>
      <c r="G232" s="700"/>
      <c r="H232" s="700"/>
      <c r="I232" s="701"/>
      <c r="J232" s="701"/>
      <c r="K232" s="701"/>
      <c r="L232" s="701"/>
      <c r="M232" s="701"/>
      <c r="N232" s="701"/>
      <c r="O232" s="701"/>
      <c r="P232" s="745"/>
      <c r="Q232" s="745"/>
    </row>
    <row r="233" ht="16.5" customHeight="1">
      <c r="B233" s="699"/>
      <c r="C233" s="699"/>
      <c r="D233" s="699"/>
      <c r="E233" s="699"/>
      <c r="F233" s="700"/>
      <c r="G233" s="700"/>
      <c r="H233" s="700"/>
      <c r="I233" s="701"/>
      <c r="J233" s="701"/>
      <c r="K233" s="701"/>
      <c r="L233" s="701"/>
      <c r="M233" s="701"/>
      <c r="N233" s="701"/>
      <c r="O233" s="701"/>
      <c r="P233" s="745"/>
      <c r="Q233" s="745"/>
    </row>
    <row r="234" ht="16.5" customHeight="1">
      <c r="B234" s="699"/>
      <c r="C234" s="699"/>
      <c r="D234" s="699"/>
      <c r="E234" s="699"/>
      <c r="F234" s="700"/>
      <c r="G234" s="700"/>
      <c r="H234" s="700"/>
      <c r="I234" s="701"/>
      <c r="J234" s="701"/>
      <c r="K234" s="701"/>
      <c r="L234" s="701"/>
      <c r="M234" s="701"/>
      <c r="N234" s="701"/>
      <c r="O234" s="701"/>
      <c r="P234" s="745"/>
      <c r="Q234" s="745"/>
    </row>
    <row r="235" ht="16.5" customHeight="1">
      <c r="B235" s="699"/>
      <c r="C235" s="699"/>
      <c r="D235" s="699"/>
      <c r="E235" s="699"/>
      <c r="F235" s="700"/>
      <c r="G235" s="700"/>
      <c r="H235" s="700"/>
      <c r="I235" s="701"/>
      <c r="J235" s="701"/>
      <c r="K235" s="701"/>
      <c r="L235" s="701"/>
      <c r="M235" s="701"/>
      <c r="N235" s="701"/>
      <c r="O235" s="701"/>
      <c r="P235" s="745"/>
      <c r="Q235" s="745"/>
    </row>
    <row r="236" ht="16.5" customHeight="1">
      <c r="B236" s="699"/>
      <c r="C236" s="699"/>
      <c r="D236" s="699"/>
      <c r="E236" s="699"/>
      <c r="F236" s="700"/>
      <c r="G236" s="700"/>
      <c r="H236" s="700"/>
      <c r="I236" s="701"/>
      <c r="J236" s="701"/>
      <c r="K236" s="701"/>
      <c r="L236" s="701"/>
      <c r="M236" s="701"/>
      <c r="N236" s="701"/>
      <c r="O236" s="701"/>
      <c r="P236" s="745"/>
      <c r="Q236" s="745"/>
    </row>
    <row r="237" ht="16.5" customHeight="1">
      <c r="B237" s="699"/>
      <c r="C237" s="699"/>
      <c r="D237" s="699"/>
      <c r="E237" s="699"/>
      <c r="F237" s="700"/>
      <c r="G237" s="700"/>
      <c r="H237" s="700"/>
      <c r="I237" s="701"/>
      <c r="J237" s="701"/>
      <c r="K237" s="701"/>
      <c r="L237" s="701"/>
      <c r="M237" s="701"/>
      <c r="N237" s="701"/>
      <c r="O237" s="701"/>
      <c r="P237" s="745"/>
      <c r="Q237" s="745"/>
    </row>
    <row r="238" ht="16.5" customHeight="1">
      <c r="B238" s="699"/>
      <c r="C238" s="699"/>
      <c r="D238" s="699"/>
      <c r="E238" s="699"/>
      <c r="F238" s="700"/>
      <c r="G238" s="700"/>
      <c r="H238" s="700"/>
      <c r="I238" s="701"/>
      <c r="J238" s="701"/>
      <c r="K238" s="701"/>
      <c r="L238" s="701"/>
      <c r="M238" s="701"/>
      <c r="N238" s="701"/>
      <c r="O238" s="701"/>
      <c r="P238" s="745"/>
      <c r="Q238" s="745"/>
    </row>
    <row r="239" ht="16.5" customHeight="1">
      <c r="B239" s="699"/>
      <c r="C239" s="699"/>
      <c r="D239" s="699"/>
      <c r="E239" s="699"/>
      <c r="F239" s="700"/>
      <c r="G239" s="700"/>
      <c r="H239" s="700"/>
      <c r="I239" s="701"/>
      <c r="J239" s="701"/>
      <c r="K239" s="701"/>
      <c r="L239" s="701"/>
      <c r="M239" s="701"/>
      <c r="N239" s="701"/>
      <c r="O239" s="701"/>
      <c r="P239" s="745"/>
      <c r="Q239" s="745"/>
    </row>
    <row r="240" ht="16.5" customHeight="1">
      <c r="B240" s="699"/>
      <c r="C240" s="699"/>
      <c r="D240" s="699"/>
      <c r="E240" s="699"/>
      <c r="F240" s="700"/>
      <c r="G240" s="700"/>
      <c r="H240" s="700"/>
      <c r="I240" s="701"/>
      <c r="J240" s="701"/>
      <c r="K240" s="701"/>
      <c r="L240" s="701"/>
      <c r="M240" s="701"/>
      <c r="N240" s="701"/>
      <c r="O240" s="701"/>
      <c r="P240" s="745"/>
      <c r="Q240" s="745"/>
    </row>
    <row r="241" ht="16.5" customHeight="1">
      <c r="B241" s="699"/>
      <c r="C241" s="699"/>
      <c r="D241" s="699"/>
      <c r="E241" s="699"/>
      <c r="F241" s="700"/>
      <c r="G241" s="700"/>
      <c r="H241" s="700"/>
      <c r="I241" s="701"/>
      <c r="J241" s="701"/>
      <c r="K241" s="701"/>
      <c r="L241" s="701"/>
      <c r="M241" s="701"/>
      <c r="N241" s="701"/>
      <c r="O241" s="701"/>
      <c r="P241" s="745"/>
      <c r="Q241" s="745"/>
    </row>
    <row r="242" ht="16.5" customHeight="1">
      <c r="B242" s="699"/>
      <c r="C242" s="699"/>
      <c r="D242" s="699"/>
      <c r="E242" s="699"/>
      <c r="F242" s="700"/>
      <c r="G242" s="700"/>
      <c r="H242" s="700"/>
      <c r="I242" s="701"/>
      <c r="J242" s="701"/>
      <c r="K242" s="701"/>
      <c r="L242" s="701"/>
      <c r="M242" s="701"/>
      <c r="N242" s="701"/>
      <c r="O242" s="701"/>
      <c r="P242" s="745"/>
      <c r="Q242" s="745"/>
    </row>
    <row r="243" ht="16.5" customHeight="1">
      <c r="B243" s="699"/>
      <c r="C243" s="699"/>
      <c r="D243" s="699"/>
      <c r="E243" s="699"/>
      <c r="F243" s="700"/>
      <c r="G243" s="700"/>
      <c r="H243" s="700"/>
      <c r="I243" s="701"/>
      <c r="J243" s="701"/>
      <c r="K243" s="701"/>
      <c r="L243" s="701"/>
      <c r="M243" s="701"/>
      <c r="N243" s="701"/>
      <c r="O243" s="701"/>
      <c r="P243" s="745"/>
      <c r="Q243" s="745"/>
    </row>
    <row r="244" ht="16.5" customHeight="1">
      <c r="B244" s="699"/>
      <c r="C244" s="699"/>
      <c r="D244" s="699"/>
      <c r="E244" s="699"/>
      <c r="F244" s="700"/>
      <c r="G244" s="700"/>
      <c r="H244" s="700"/>
      <c r="I244" s="701"/>
      <c r="J244" s="701"/>
      <c r="K244" s="701"/>
      <c r="L244" s="701"/>
      <c r="M244" s="701"/>
      <c r="N244" s="701"/>
      <c r="O244" s="701"/>
      <c r="P244" s="745"/>
      <c r="Q244" s="745"/>
    </row>
    <row r="245" ht="16.5" customHeight="1">
      <c r="B245" s="699"/>
      <c r="C245" s="699"/>
      <c r="D245" s="699"/>
      <c r="E245" s="699"/>
      <c r="F245" s="700"/>
      <c r="G245" s="700"/>
      <c r="H245" s="700"/>
      <c r="I245" s="701"/>
      <c r="J245" s="701"/>
      <c r="K245" s="701"/>
      <c r="L245" s="701"/>
      <c r="M245" s="701"/>
      <c r="N245" s="701"/>
      <c r="O245" s="701"/>
      <c r="P245" s="745"/>
      <c r="Q245" s="745"/>
    </row>
    <row r="246" ht="16.5" customHeight="1">
      <c r="B246" s="699"/>
      <c r="C246" s="699"/>
      <c r="D246" s="699"/>
      <c r="E246" s="699"/>
      <c r="F246" s="700"/>
      <c r="G246" s="700"/>
      <c r="H246" s="700"/>
      <c r="I246" s="701"/>
      <c r="J246" s="701"/>
      <c r="K246" s="701"/>
      <c r="L246" s="701"/>
      <c r="M246" s="701"/>
      <c r="N246" s="701"/>
      <c r="O246" s="701"/>
      <c r="P246" s="745"/>
      <c r="Q246" s="745"/>
    </row>
    <row r="247" ht="16.5" customHeight="1">
      <c r="B247" s="699"/>
      <c r="C247" s="699"/>
      <c r="D247" s="699"/>
      <c r="E247" s="699"/>
      <c r="F247" s="700"/>
      <c r="G247" s="700"/>
      <c r="H247" s="700"/>
      <c r="I247" s="701"/>
      <c r="J247" s="701"/>
      <c r="K247" s="701"/>
      <c r="L247" s="701"/>
      <c r="M247" s="701"/>
      <c r="N247" s="701"/>
      <c r="O247" s="701"/>
      <c r="P247" s="745"/>
      <c r="Q247" s="745"/>
    </row>
    <row r="248" ht="16.5" customHeight="1">
      <c r="B248" s="699"/>
      <c r="C248" s="699"/>
      <c r="D248" s="699"/>
      <c r="E248" s="699"/>
      <c r="F248" s="700"/>
      <c r="G248" s="700"/>
      <c r="H248" s="700"/>
      <c r="I248" s="701"/>
      <c r="J248" s="701"/>
      <c r="K248" s="701"/>
      <c r="L248" s="701"/>
      <c r="M248" s="701"/>
      <c r="N248" s="701"/>
      <c r="O248" s="701"/>
      <c r="P248" s="745"/>
      <c r="Q248" s="745"/>
    </row>
    <row r="249" ht="16.5" customHeight="1">
      <c r="B249" s="699"/>
      <c r="C249" s="699"/>
      <c r="D249" s="699"/>
      <c r="E249" s="699"/>
      <c r="F249" s="700"/>
      <c r="G249" s="700"/>
      <c r="H249" s="700"/>
      <c r="I249" s="701"/>
      <c r="J249" s="701"/>
      <c r="K249" s="701"/>
      <c r="L249" s="701"/>
      <c r="M249" s="701"/>
      <c r="N249" s="701"/>
      <c r="O249" s="701"/>
      <c r="P249" s="745"/>
      <c r="Q249" s="745"/>
    </row>
    <row r="250" ht="16.5" customHeight="1">
      <c r="B250" s="699"/>
      <c r="C250" s="699"/>
      <c r="D250" s="699"/>
      <c r="E250" s="699"/>
      <c r="F250" s="700"/>
      <c r="G250" s="700"/>
      <c r="H250" s="700"/>
      <c r="I250" s="701"/>
      <c r="J250" s="701"/>
      <c r="K250" s="701"/>
      <c r="L250" s="701"/>
      <c r="M250" s="701"/>
      <c r="N250" s="701"/>
      <c r="O250" s="701"/>
      <c r="P250" s="745"/>
      <c r="Q250" s="745"/>
    </row>
    <row r="251" ht="16.5" customHeight="1">
      <c r="B251" s="699"/>
      <c r="C251" s="699"/>
      <c r="D251" s="699"/>
      <c r="E251" s="699"/>
      <c r="F251" s="700"/>
      <c r="G251" s="700"/>
      <c r="H251" s="700"/>
      <c r="I251" s="701"/>
      <c r="J251" s="701"/>
      <c r="K251" s="701"/>
      <c r="L251" s="701"/>
      <c r="M251" s="701"/>
      <c r="N251" s="701"/>
      <c r="O251" s="701"/>
      <c r="P251" s="745"/>
      <c r="Q251" s="745"/>
    </row>
    <row r="252" ht="16.5" customHeight="1">
      <c r="B252" s="699"/>
      <c r="C252" s="699"/>
      <c r="D252" s="699"/>
      <c r="E252" s="699"/>
      <c r="F252" s="700"/>
      <c r="G252" s="700"/>
      <c r="H252" s="700"/>
      <c r="I252" s="701"/>
      <c r="J252" s="701"/>
      <c r="K252" s="701"/>
      <c r="L252" s="701"/>
      <c r="M252" s="701"/>
      <c r="N252" s="701"/>
      <c r="O252" s="701"/>
      <c r="P252" s="745"/>
      <c r="Q252" s="745"/>
    </row>
    <row r="253" ht="16.5" customHeight="1">
      <c r="B253" s="699"/>
      <c r="C253" s="699"/>
      <c r="D253" s="699"/>
      <c r="E253" s="699"/>
      <c r="F253" s="700"/>
      <c r="G253" s="700"/>
      <c r="H253" s="700"/>
      <c r="I253" s="701"/>
      <c r="J253" s="701"/>
      <c r="K253" s="701"/>
      <c r="L253" s="701"/>
      <c r="M253" s="701"/>
      <c r="N253" s="701"/>
      <c r="O253" s="701"/>
      <c r="P253" s="745"/>
      <c r="Q253" s="745"/>
    </row>
    <row r="254" ht="16.5" customHeight="1">
      <c r="B254" s="699"/>
      <c r="C254" s="699"/>
      <c r="D254" s="699"/>
      <c r="E254" s="699"/>
      <c r="F254" s="700"/>
      <c r="G254" s="700"/>
      <c r="H254" s="700"/>
      <c r="I254" s="701"/>
      <c r="J254" s="701"/>
      <c r="K254" s="701"/>
      <c r="L254" s="701"/>
      <c r="M254" s="701"/>
      <c r="N254" s="701"/>
      <c r="O254" s="701"/>
      <c r="P254" s="745"/>
      <c r="Q254" s="745"/>
    </row>
    <row r="255" ht="16.5" customHeight="1">
      <c r="B255" s="699"/>
      <c r="C255" s="699"/>
      <c r="D255" s="699"/>
      <c r="E255" s="699"/>
      <c r="F255" s="700"/>
      <c r="G255" s="700"/>
      <c r="H255" s="700"/>
      <c r="I255" s="701"/>
      <c r="J255" s="701"/>
      <c r="K255" s="701"/>
      <c r="L255" s="701"/>
      <c r="M255" s="701"/>
      <c r="N255" s="701"/>
      <c r="O255" s="701"/>
      <c r="P255" s="745"/>
      <c r="Q255" s="745"/>
    </row>
    <row r="256" ht="16.5" customHeight="1">
      <c r="B256" s="699"/>
      <c r="C256" s="699"/>
      <c r="D256" s="699"/>
      <c r="E256" s="699"/>
      <c r="F256" s="700"/>
      <c r="G256" s="700"/>
      <c r="H256" s="700"/>
      <c r="I256" s="701"/>
      <c r="J256" s="701"/>
      <c r="K256" s="701"/>
      <c r="L256" s="701"/>
      <c r="M256" s="701"/>
      <c r="N256" s="701"/>
      <c r="O256" s="701"/>
      <c r="P256" s="745"/>
      <c r="Q256" s="745"/>
    </row>
    <row r="257" ht="16.5" customHeight="1">
      <c r="B257" s="699"/>
      <c r="C257" s="699"/>
      <c r="D257" s="699"/>
      <c r="E257" s="699"/>
      <c r="F257" s="700"/>
      <c r="G257" s="700"/>
      <c r="H257" s="700"/>
      <c r="I257" s="701"/>
      <c r="J257" s="701"/>
      <c r="K257" s="701"/>
      <c r="L257" s="701"/>
      <c r="M257" s="701"/>
      <c r="N257" s="701"/>
      <c r="O257" s="701"/>
      <c r="P257" s="745"/>
      <c r="Q257" s="745"/>
    </row>
    <row r="258" ht="16.5" customHeight="1">
      <c r="B258" s="699"/>
      <c r="C258" s="699"/>
      <c r="D258" s="699"/>
      <c r="E258" s="699"/>
      <c r="F258" s="700"/>
      <c r="G258" s="700"/>
      <c r="H258" s="700"/>
      <c r="I258" s="701"/>
      <c r="J258" s="701"/>
      <c r="K258" s="701"/>
      <c r="L258" s="701"/>
      <c r="M258" s="701"/>
      <c r="N258" s="701"/>
      <c r="O258" s="701"/>
      <c r="P258" s="745"/>
      <c r="Q258" s="745"/>
    </row>
    <row r="259" ht="16.5" customHeight="1">
      <c r="B259" s="699"/>
      <c r="C259" s="699"/>
      <c r="D259" s="699"/>
      <c r="E259" s="699"/>
      <c r="F259" s="700"/>
      <c r="G259" s="700"/>
      <c r="H259" s="700"/>
      <c r="I259" s="701"/>
      <c r="J259" s="701"/>
      <c r="K259" s="701"/>
      <c r="L259" s="701"/>
      <c r="M259" s="701"/>
      <c r="N259" s="701"/>
      <c r="O259" s="701"/>
      <c r="P259" s="745"/>
      <c r="Q259" s="745"/>
    </row>
    <row r="260" ht="16.5" customHeight="1">
      <c r="B260" s="699"/>
      <c r="C260" s="699"/>
      <c r="D260" s="699"/>
      <c r="E260" s="699"/>
      <c r="F260" s="700"/>
      <c r="G260" s="700"/>
      <c r="H260" s="700"/>
      <c r="I260" s="701"/>
      <c r="J260" s="701"/>
      <c r="K260" s="701"/>
      <c r="L260" s="701"/>
      <c r="M260" s="701"/>
      <c r="N260" s="701"/>
      <c r="O260" s="701"/>
      <c r="P260" s="745"/>
      <c r="Q260" s="745"/>
    </row>
    <row r="261" ht="16.5" customHeight="1">
      <c r="B261" s="699"/>
      <c r="C261" s="699"/>
      <c r="D261" s="699"/>
      <c r="E261" s="699"/>
      <c r="F261" s="700"/>
      <c r="G261" s="700"/>
      <c r="H261" s="700"/>
      <c r="I261" s="701"/>
      <c r="J261" s="701"/>
      <c r="K261" s="701"/>
      <c r="L261" s="701"/>
      <c r="M261" s="701"/>
      <c r="N261" s="701"/>
      <c r="O261" s="701"/>
      <c r="P261" s="745"/>
      <c r="Q261" s="745"/>
    </row>
    <row r="262" ht="16.5" customHeight="1">
      <c r="B262" s="699"/>
      <c r="C262" s="699"/>
      <c r="D262" s="699"/>
      <c r="E262" s="699"/>
      <c r="F262" s="700"/>
      <c r="G262" s="700"/>
      <c r="H262" s="700"/>
      <c r="I262" s="701"/>
      <c r="J262" s="701"/>
      <c r="K262" s="701"/>
      <c r="L262" s="701"/>
      <c r="M262" s="701"/>
      <c r="N262" s="701"/>
      <c r="O262" s="701"/>
      <c r="P262" s="745"/>
      <c r="Q262" s="745"/>
    </row>
    <row r="263" ht="16.5" customHeight="1">
      <c r="B263" s="699"/>
      <c r="C263" s="699"/>
      <c r="D263" s="699"/>
      <c r="E263" s="699"/>
      <c r="F263" s="700"/>
      <c r="G263" s="700"/>
      <c r="H263" s="700"/>
      <c r="I263" s="701"/>
      <c r="J263" s="701"/>
      <c r="K263" s="701"/>
      <c r="L263" s="701"/>
      <c r="M263" s="701"/>
      <c r="N263" s="701"/>
      <c r="O263" s="701"/>
      <c r="P263" s="745"/>
      <c r="Q263" s="745"/>
    </row>
    <row r="264" ht="16.5" customHeight="1">
      <c r="B264" s="699"/>
      <c r="C264" s="699"/>
      <c r="D264" s="699"/>
      <c r="E264" s="699"/>
      <c r="F264" s="700"/>
      <c r="G264" s="700"/>
      <c r="H264" s="700"/>
      <c r="I264" s="701"/>
      <c r="J264" s="701"/>
      <c r="K264" s="701"/>
      <c r="L264" s="701"/>
      <c r="M264" s="701"/>
      <c r="N264" s="701"/>
      <c r="O264" s="701"/>
      <c r="P264" s="745"/>
      <c r="Q264" s="745"/>
    </row>
    <row r="265" ht="16.5" customHeight="1">
      <c r="B265" s="699"/>
      <c r="C265" s="699"/>
      <c r="D265" s="699"/>
      <c r="E265" s="699"/>
      <c r="F265" s="700"/>
      <c r="G265" s="700"/>
      <c r="H265" s="700"/>
      <c r="I265" s="701"/>
      <c r="J265" s="701"/>
      <c r="K265" s="701"/>
      <c r="L265" s="701"/>
      <c r="M265" s="701"/>
      <c r="N265" s="701"/>
      <c r="O265" s="701"/>
      <c r="P265" s="745"/>
      <c r="Q265" s="745"/>
    </row>
    <row r="266" ht="16.5" customHeight="1">
      <c r="B266" s="699"/>
      <c r="C266" s="699"/>
      <c r="D266" s="699"/>
      <c r="E266" s="699"/>
      <c r="F266" s="700"/>
      <c r="G266" s="700"/>
      <c r="H266" s="700"/>
      <c r="I266" s="701"/>
      <c r="J266" s="701"/>
      <c r="K266" s="701"/>
      <c r="L266" s="701"/>
      <c r="M266" s="701"/>
      <c r="N266" s="701"/>
      <c r="O266" s="701"/>
      <c r="P266" s="745"/>
      <c r="Q266" s="745"/>
    </row>
    <row r="267" ht="16.5" customHeight="1">
      <c r="B267" s="699"/>
      <c r="C267" s="699"/>
      <c r="D267" s="699"/>
      <c r="E267" s="699"/>
      <c r="F267" s="700"/>
      <c r="G267" s="700"/>
      <c r="H267" s="700"/>
      <c r="I267" s="701"/>
      <c r="J267" s="701"/>
      <c r="K267" s="701"/>
      <c r="L267" s="701"/>
      <c r="M267" s="701"/>
      <c r="N267" s="701"/>
      <c r="O267" s="701"/>
      <c r="P267" s="745"/>
      <c r="Q267" s="745"/>
    </row>
    <row r="268" ht="16.5" customHeight="1">
      <c r="B268" s="699"/>
      <c r="C268" s="699"/>
      <c r="D268" s="699"/>
      <c r="E268" s="699"/>
      <c r="F268" s="700"/>
      <c r="G268" s="700"/>
      <c r="H268" s="700"/>
      <c r="I268" s="701"/>
      <c r="J268" s="701"/>
      <c r="K268" s="701"/>
      <c r="L268" s="701"/>
      <c r="M268" s="701"/>
      <c r="N268" s="701"/>
      <c r="O268" s="701"/>
      <c r="P268" s="745"/>
      <c r="Q268" s="745"/>
    </row>
    <row r="269" ht="16.5" customHeight="1">
      <c r="B269" s="699"/>
      <c r="C269" s="699"/>
      <c r="D269" s="699"/>
      <c r="E269" s="699"/>
      <c r="F269" s="700"/>
      <c r="G269" s="700"/>
      <c r="H269" s="700"/>
      <c r="I269" s="701"/>
      <c r="J269" s="701"/>
      <c r="K269" s="701"/>
      <c r="L269" s="701"/>
      <c r="M269" s="701"/>
      <c r="N269" s="701"/>
      <c r="O269" s="701"/>
      <c r="P269" s="745"/>
      <c r="Q269" s="745"/>
    </row>
    <row r="270" ht="16.5" customHeight="1">
      <c r="B270" s="699"/>
      <c r="C270" s="699"/>
      <c r="D270" s="699"/>
      <c r="E270" s="699"/>
      <c r="F270" s="700"/>
      <c r="G270" s="700"/>
      <c r="H270" s="700"/>
      <c r="I270" s="701"/>
      <c r="J270" s="701"/>
      <c r="K270" s="701"/>
      <c r="L270" s="701"/>
      <c r="M270" s="701"/>
      <c r="N270" s="701"/>
      <c r="O270" s="701"/>
      <c r="P270" s="745"/>
      <c r="Q270" s="745"/>
    </row>
    <row r="271" ht="16.5" customHeight="1">
      <c r="B271" s="699"/>
      <c r="C271" s="699"/>
      <c r="D271" s="699"/>
      <c r="E271" s="699"/>
      <c r="F271" s="700"/>
      <c r="G271" s="700"/>
      <c r="H271" s="700"/>
      <c r="I271" s="701"/>
      <c r="J271" s="701"/>
      <c r="K271" s="701"/>
      <c r="L271" s="701"/>
      <c r="M271" s="701"/>
      <c r="N271" s="701"/>
      <c r="O271" s="701"/>
      <c r="P271" s="745"/>
      <c r="Q271" s="745"/>
    </row>
    <row r="272" ht="16.5" customHeight="1">
      <c r="B272" s="699"/>
      <c r="C272" s="699"/>
      <c r="D272" s="699"/>
      <c r="E272" s="699"/>
      <c r="F272" s="700"/>
      <c r="G272" s="700"/>
      <c r="H272" s="700"/>
      <c r="I272" s="701"/>
      <c r="J272" s="701"/>
      <c r="K272" s="701"/>
      <c r="L272" s="701"/>
      <c r="M272" s="701"/>
      <c r="N272" s="701"/>
      <c r="O272" s="701"/>
      <c r="P272" s="745"/>
      <c r="Q272" s="745"/>
    </row>
    <row r="273" ht="16.5" customHeight="1">
      <c r="B273" s="699"/>
      <c r="C273" s="699"/>
      <c r="D273" s="699"/>
      <c r="E273" s="699"/>
      <c r="F273" s="700"/>
      <c r="G273" s="700"/>
      <c r="H273" s="700"/>
      <c r="I273" s="701"/>
      <c r="J273" s="701"/>
      <c r="K273" s="701"/>
      <c r="L273" s="701"/>
      <c r="M273" s="701"/>
      <c r="N273" s="701"/>
      <c r="O273" s="701"/>
      <c r="P273" s="745"/>
      <c r="Q273" s="745"/>
    </row>
    <row r="274" ht="16.5" customHeight="1">
      <c r="B274" s="699"/>
      <c r="C274" s="699"/>
      <c r="D274" s="699"/>
      <c r="E274" s="699"/>
      <c r="F274" s="700"/>
      <c r="G274" s="700"/>
      <c r="H274" s="700"/>
      <c r="I274" s="701"/>
      <c r="J274" s="701"/>
      <c r="K274" s="701"/>
      <c r="L274" s="701"/>
      <c r="M274" s="701"/>
      <c r="N274" s="701"/>
      <c r="O274" s="701"/>
      <c r="P274" s="745"/>
      <c r="Q274" s="745"/>
    </row>
    <row r="275" ht="16.5" customHeight="1">
      <c r="B275" s="699"/>
      <c r="C275" s="699"/>
      <c r="D275" s="699"/>
      <c r="E275" s="699"/>
      <c r="F275" s="700"/>
      <c r="G275" s="700"/>
      <c r="H275" s="700"/>
      <c r="I275" s="701"/>
      <c r="J275" s="701"/>
      <c r="K275" s="701"/>
      <c r="L275" s="701"/>
      <c r="M275" s="701"/>
      <c r="N275" s="701"/>
      <c r="O275" s="701"/>
      <c r="P275" s="745"/>
      <c r="Q275" s="745"/>
    </row>
    <row r="276" ht="16.5" customHeight="1">
      <c r="B276" s="699"/>
      <c r="C276" s="699"/>
      <c r="D276" s="699"/>
      <c r="E276" s="699"/>
      <c r="F276" s="700"/>
      <c r="G276" s="700"/>
      <c r="H276" s="700"/>
      <c r="I276" s="701"/>
      <c r="J276" s="701"/>
      <c r="K276" s="701"/>
      <c r="L276" s="701"/>
      <c r="M276" s="701"/>
      <c r="N276" s="701"/>
      <c r="O276" s="701"/>
      <c r="P276" s="745"/>
      <c r="Q276" s="745"/>
    </row>
    <row r="277" ht="16.5" customHeight="1">
      <c r="B277" s="699"/>
      <c r="C277" s="699"/>
      <c r="D277" s="699"/>
      <c r="E277" s="699"/>
      <c r="F277" s="700"/>
      <c r="G277" s="700"/>
      <c r="H277" s="700"/>
      <c r="I277" s="701"/>
      <c r="J277" s="701"/>
      <c r="K277" s="701"/>
      <c r="L277" s="701"/>
      <c r="M277" s="701"/>
      <c r="N277" s="701"/>
      <c r="O277" s="701"/>
      <c r="P277" s="745"/>
      <c r="Q277" s="745"/>
    </row>
    <row r="278" ht="16.5" customHeight="1">
      <c r="B278" s="699"/>
      <c r="C278" s="699"/>
      <c r="D278" s="699"/>
      <c r="E278" s="699"/>
      <c r="F278" s="700"/>
      <c r="G278" s="700"/>
      <c r="H278" s="700"/>
      <c r="I278" s="701"/>
      <c r="J278" s="701"/>
      <c r="K278" s="701"/>
      <c r="L278" s="701"/>
      <c r="M278" s="701"/>
      <c r="N278" s="701"/>
      <c r="O278" s="701"/>
      <c r="P278" s="745"/>
      <c r="Q278" s="745"/>
    </row>
    <row r="279" ht="16.5" customHeight="1">
      <c r="B279" s="699"/>
      <c r="C279" s="699"/>
      <c r="D279" s="699"/>
      <c r="E279" s="699"/>
      <c r="F279" s="700"/>
      <c r="G279" s="700"/>
      <c r="H279" s="700"/>
      <c r="I279" s="701"/>
      <c r="J279" s="701"/>
      <c r="K279" s="701"/>
      <c r="L279" s="701"/>
      <c r="M279" s="701"/>
      <c r="N279" s="701"/>
      <c r="O279" s="701"/>
      <c r="P279" s="745"/>
      <c r="Q279" s="745"/>
    </row>
    <row r="280" ht="16.5" customHeight="1">
      <c r="B280" s="699"/>
      <c r="C280" s="699"/>
      <c r="D280" s="699"/>
      <c r="E280" s="699"/>
      <c r="F280" s="700"/>
      <c r="G280" s="700"/>
      <c r="H280" s="700"/>
      <c r="I280" s="701"/>
      <c r="J280" s="701"/>
      <c r="K280" s="701"/>
      <c r="L280" s="701"/>
      <c r="M280" s="701"/>
      <c r="N280" s="701"/>
      <c r="O280" s="701"/>
      <c r="P280" s="745"/>
      <c r="Q280" s="745"/>
    </row>
    <row r="281" ht="16.5" customHeight="1">
      <c r="B281" s="699"/>
      <c r="C281" s="699"/>
      <c r="D281" s="699"/>
      <c r="E281" s="699"/>
      <c r="F281" s="700"/>
      <c r="G281" s="700"/>
      <c r="H281" s="700"/>
      <c r="I281" s="701"/>
      <c r="J281" s="701"/>
      <c r="K281" s="701"/>
      <c r="L281" s="701"/>
      <c r="M281" s="701"/>
      <c r="N281" s="701"/>
      <c r="O281" s="701"/>
      <c r="P281" s="745"/>
      <c r="Q281" s="745"/>
    </row>
    <row r="282" ht="16.5" customHeight="1">
      <c r="B282" s="699"/>
      <c r="C282" s="699"/>
      <c r="D282" s="699"/>
      <c r="E282" s="699"/>
      <c r="F282" s="700"/>
      <c r="G282" s="700"/>
      <c r="H282" s="700"/>
      <c r="I282" s="701"/>
      <c r="J282" s="701"/>
      <c r="K282" s="701"/>
      <c r="L282" s="701"/>
      <c r="M282" s="701"/>
      <c r="N282" s="701"/>
      <c r="O282" s="701"/>
      <c r="P282" s="745"/>
      <c r="Q282" s="745"/>
    </row>
    <row r="283" ht="16.5" customHeight="1">
      <c r="B283" s="699"/>
      <c r="C283" s="699"/>
      <c r="D283" s="699"/>
      <c r="E283" s="699"/>
      <c r="F283" s="700"/>
      <c r="G283" s="700"/>
      <c r="H283" s="700"/>
      <c r="I283" s="701"/>
      <c r="J283" s="701"/>
      <c r="K283" s="701"/>
      <c r="L283" s="701"/>
      <c r="M283" s="701"/>
      <c r="N283" s="701"/>
      <c r="O283" s="701"/>
      <c r="P283" s="745"/>
      <c r="Q283" s="745"/>
    </row>
    <row r="284" ht="16.5" customHeight="1">
      <c r="B284" s="699"/>
      <c r="C284" s="699"/>
      <c r="D284" s="699"/>
      <c r="E284" s="699"/>
      <c r="F284" s="700"/>
      <c r="G284" s="700"/>
      <c r="H284" s="700"/>
      <c r="I284" s="701"/>
      <c r="J284" s="701"/>
      <c r="K284" s="701"/>
      <c r="L284" s="701"/>
      <c r="M284" s="701"/>
      <c r="N284" s="701"/>
      <c r="O284" s="701"/>
      <c r="P284" s="745"/>
      <c r="Q284" s="745"/>
    </row>
    <row r="285" ht="16.5" customHeight="1">
      <c r="B285" s="699"/>
      <c r="C285" s="699"/>
      <c r="D285" s="699"/>
      <c r="E285" s="699"/>
      <c r="F285" s="700"/>
      <c r="G285" s="700"/>
      <c r="H285" s="700"/>
      <c r="I285" s="701"/>
      <c r="J285" s="701"/>
      <c r="K285" s="701"/>
      <c r="L285" s="701"/>
      <c r="M285" s="701"/>
      <c r="N285" s="701"/>
      <c r="O285" s="701"/>
      <c r="P285" s="745"/>
      <c r="Q285" s="745"/>
    </row>
    <row r="286" ht="16.5" customHeight="1">
      <c r="B286" s="699"/>
      <c r="C286" s="699"/>
      <c r="D286" s="699"/>
      <c r="E286" s="699"/>
      <c r="F286" s="700"/>
      <c r="G286" s="700"/>
      <c r="H286" s="700"/>
      <c r="I286" s="701"/>
      <c r="J286" s="701"/>
      <c r="K286" s="701"/>
      <c r="L286" s="701"/>
      <c r="M286" s="701"/>
      <c r="N286" s="701"/>
      <c r="O286" s="701"/>
      <c r="P286" s="745"/>
      <c r="Q286" s="745"/>
    </row>
    <row r="287" ht="16.5" customHeight="1">
      <c r="B287" s="699"/>
      <c r="C287" s="699"/>
      <c r="D287" s="699"/>
      <c r="E287" s="699"/>
      <c r="F287" s="700"/>
      <c r="G287" s="700"/>
      <c r="H287" s="700"/>
      <c r="I287" s="701"/>
      <c r="J287" s="701"/>
      <c r="K287" s="701"/>
      <c r="L287" s="701"/>
      <c r="M287" s="701"/>
      <c r="N287" s="701"/>
      <c r="O287" s="701"/>
      <c r="P287" s="745"/>
      <c r="Q287" s="745"/>
    </row>
    <row r="288" ht="16.5" customHeight="1">
      <c r="B288" s="699"/>
      <c r="C288" s="699"/>
      <c r="D288" s="699"/>
      <c r="E288" s="699"/>
      <c r="F288" s="700"/>
      <c r="G288" s="700"/>
      <c r="H288" s="700"/>
      <c r="I288" s="701"/>
      <c r="J288" s="701"/>
      <c r="K288" s="701"/>
      <c r="L288" s="701"/>
      <c r="M288" s="701"/>
      <c r="N288" s="701"/>
      <c r="O288" s="701"/>
      <c r="P288" s="745"/>
      <c r="Q288" s="745"/>
    </row>
    <row r="289" ht="16.5" customHeight="1">
      <c r="B289" s="699"/>
      <c r="C289" s="699"/>
      <c r="D289" s="699"/>
      <c r="E289" s="699"/>
      <c r="F289" s="700"/>
      <c r="G289" s="700"/>
      <c r="H289" s="700"/>
      <c r="I289" s="701"/>
      <c r="J289" s="701"/>
      <c r="K289" s="701"/>
      <c r="L289" s="701"/>
      <c r="M289" s="701"/>
      <c r="N289" s="701"/>
      <c r="O289" s="701"/>
      <c r="P289" s="745"/>
      <c r="Q289" s="745"/>
    </row>
    <row r="290" ht="16.5" customHeight="1">
      <c r="B290" s="699"/>
      <c r="C290" s="699"/>
      <c r="D290" s="699"/>
      <c r="E290" s="699"/>
      <c r="F290" s="700"/>
      <c r="G290" s="700"/>
      <c r="H290" s="700"/>
      <c r="I290" s="701"/>
      <c r="J290" s="701"/>
      <c r="K290" s="701"/>
      <c r="L290" s="701"/>
      <c r="M290" s="701"/>
      <c r="N290" s="701"/>
      <c r="O290" s="701"/>
      <c r="P290" s="745"/>
      <c r="Q290" s="745"/>
    </row>
    <row r="291" ht="16.5" customHeight="1">
      <c r="B291" s="699"/>
      <c r="C291" s="699"/>
      <c r="D291" s="699"/>
      <c r="E291" s="699"/>
      <c r="F291" s="700"/>
      <c r="G291" s="700"/>
      <c r="H291" s="700"/>
      <c r="I291" s="701"/>
      <c r="J291" s="701"/>
      <c r="K291" s="701"/>
      <c r="L291" s="701"/>
      <c r="M291" s="701"/>
      <c r="N291" s="701"/>
      <c r="O291" s="701"/>
      <c r="P291" s="745"/>
      <c r="Q291" s="745"/>
    </row>
    <row r="292" ht="16.5" customHeight="1">
      <c r="B292" s="699"/>
      <c r="C292" s="699"/>
      <c r="D292" s="699"/>
      <c r="E292" s="699"/>
      <c r="F292" s="700"/>
      <c r="G292" s="700"/>
      <c r="H292" s="700"/>
      <c r="I292" s="701"/>
      <c r="J292" s="701"/>
      <c r="K292" s="701"/>
      <c r="L292" s="701"/>
      <c r="M292" s="701"/>
      <c r="N292" s="701"/>
      <c r="O292" s="701"/>
      <c r="P292" s="745"/>
      <c r="Q292" s="745"/>
    </row>
    <row r="293" ht="16.5" customHeight="1">
      <c r="B293" s="699"/>
      <c r="C293" s="699"/>
      <c r="D293" s="699"/>
      <c r="E293" s="699"/>
      <c r="F293" s="700"/>
      <c r="G293" s="700"/>
      <c r="H293" s="700"/>
      <c r="I293" s="701"/>
      <c r="J293" s="701"/>
      <c r="K293" s="701"/>
      <c r="L293" s="701"/>
      <c r="M293" s="701"/>
      <c r="N293" s="701"/>
      <c r="O293" s="701"/>
      <c r="P293" s="745"/>
      <c r="Q293" s="745"/>
    </row>
    <row r="294" ht="16.5" customHeight="1">
      <c r="B294" s="699"/>
      <c r="C294" s="699"/>
      <c r="D294" s="699"/>
      <c r="E294" s="699"/>
      <c r="F294" s="700"/>
      <c r="G294" s="700"/>
      <c r="H294" s="700"/>
      <c r="I294" s="701"/>
      <c r="J294" s="701"/>
      <c r="K294" s="701"/>
      <c r="L294" s="701"/>
      <c r="M294" s="701"/>
      <c r="N294" s="701"/>
      <c r="O294" s="701"/>
      <c r="P294" s="745"/>
      <c r="Q294" s="745"/>
    </row>
    <row r="295" ht="16.5" customHeight="1">
      <c r="B295" s="699"/>
      <c r="C295" s="699"/>
      <c r="D295" s="699"/>
      <c r="E295" s="699"/>
      <c r="F295" s="700"/>
      <c r="G295" s="700"/>
      <c r="H295" s="700"/>
      <c r="I295" s="701"/>
      <c r="J295" s="701"/>
      <c r="K295" s="701"/>
      <c r="L295" s="701"/>
      <c r="M295" s="701"/>
      <c r="N295" s="701"/>
      <c r="O295" s="701"/>
      <c r="P295" s="745"/>
      <c r="Q295" s="745"/>
    </row>
    <row r="296" ht="16.5" customHeight="1">
      <c r="B296" s="699"/>
      <c r="C296" s="699"/>
      <c r="D296" s="699"/>
      <c r="E296" s="699"/>
      <c r="F296" s="700"/>
      <c r="G296" s="700"/>
      <c r="H296" s="700"/>
      <c r="I296" s="701"/>
      <c r="J296" s="701"/>
      <c r="K296" s="701"/>
      <c r="L296" s="701"/>
      <c r="M296" s="701"/>
      <c r="N296" s="701"/>
      <c r="O296" s="701"/>
      <c r="P296" s="745"/>
      <c r="Q296" s="745"/>
    </row>
    <row r="297" ht="16.5" customHeight="1">
      <c r="B297" s="699"/>
      <c r="C297" s="699"/>
      <c r="D297" s="699"/>
      <c r="E297" s="699"/>
      <c r="F297" s="700"/>
      <c r="G297" s="700"/>
      <c r="H297" s="700"/>
      <c r="I297" s="701"/>
      <c r="J297" s="701"/>
      <c r="K297" s="701"/>
      <c r="L297" s="701"/>
      <c r="M297" s="701"/>
      <c r="N297" s="701"/>
      <c r="O297" s="701"/>
      <c r="P297" s="745"/>
      <c r="Q297" s="745"/>
    </row>
    <row r="298" ht="16.5" customHeight="1">
      <c r="B298" s="699"/>
      <c r="C298" s="699"/>
      <c r="D298" s="699"/>
      <c r="E298" s="699"/>
      <c r="F298" s="700"/>
      <c r="G298" s="700"/>
      <c r="H298" s="700"/>
      <c r="I298" s="701"/>
      <c r="J298" s="701"/>
      <c r="K298" s="701"/>
      <c r="L298" s="701"/>
      <c r="M298" s="701"/>
      <c r="N298" s="701"/>
      <c r="O298" s="701"/>
      <c r="P298" s="745"/>
      <c r="Q298" s="745"/>
    </row>
    <row r="299" ht="16.5" customHeight="1">
      <c r="B299" s="699"/>
      <c r="C299" s="699"/>
      <c r="D299" s="699"/>
      <c r="E299" s="699"/>
      <c r="F299" s="700"/>
      <c r="G299" s="700"/>
      <c r="H299" s="700"/>
      <c r="I299" s="701"/>
      <c r="J299" s="701"/>
      <c r="K299" s="701"/>
      <c r="L299" s="701"/>
      <c r="M299" s="701"/>
      <c r="N299" s="701"/>
      <c r="O299" s="701"/>
      <c r="P299" s="745"/>
      <c r="Q299" s="745"/>
    </row>
    <row r="300" ht="16.5" customHeight="1">
      <c r="B300" s="699"/>
      <c r="C300" s="699"/>
      <c r="D300" s="699"/>
      <c r="E300" s="699"/>
      <c r="F300" s="700"/>
      <c r="G300" s="700"/>
      <c r="H300" s="700"/>
      <c r="I300" s="701"/>
      <c r="J300" s="701"/>
      <c r="K300" s="701"/>
      <c r="L300" s="701"/>
      <c r="M300" s="701"/>
      <c r="N300" s="701"/>
      <c r="O300" s="701"/>
      <c r="P300" s="745"/>
      <c r="Q300" s="745"/>
    </row>
    <row r="301" ht="16.5" customHeight="1">
      <c r="B301" s="699"/>
      <c r="C301" s="699"/>
      <c r="D301" s="699"/>
      <c r="E301" s="699"/>
      <c r="F301" s="700"/>
      <c r="G301" s="700"/>
      <c r="H301" s="700"/>
      <c r="I301" s="701"/>
      <c r="J301" s="701"/>
      <c r="K301" s="701"/>
      <c r="L301" s="701"/>
      <c r="M301" s="701"/>
      <c r="N301" s="701"/>
      <c r="O301" s="701"/>
      <c r="P301" s="745"/>
      <c r="Q301" s="745"/>
    </row>
    <row r="302" ht="16.5" customHeight="1">
      <c r="B302" s="699"/>
      <c r="C302" s="699"/>
      <c r="D302" s="699"/>
      <c r="E302" s="699"/>
      <c r="F302" s="700"/>
      <c r="G302" s="700"/>
      <c r="H302" s="700"/>
      <c r="I302" s="701"/>
      <c r="J302" s="701"/>
      <c r="K302" s="701"/>
      <c r="L302" s="701"/>
      <c r="M302" s="701"/>
      <c r="N302" s="701"/>
      <c r="O302" s="701"/>
      <c r="P302" s="745"/>
      <c r="Q302" s="745"/>
    </row>
    <row r="303" ht="16.5" customHeight="1">
      <c r="B303" s="699"/>
      <c r="C303" s="699"/>
      <c r="D303" s="699"/>
      <c r="E303" s="699"/>
      <c r="F303" s="700"/>
      <c r="G303" s="700"/>
      <c r="H303" s="700"/>
      <c r="I303" s="701"/>
      <c r="J303" s="701"/>
      <c r="K303" s="701"/>
      <c r="L303" s="701"/>
      <c r="M303" s="701"/>
      <c r="N303" s="701"/>
      <c r="O303" s="701"/>
      <c r="P303" s="745"/>
      <c r="Q303" s="745"/>
    </row>
    <row r="304" ht="16.5" customHeight="1">
      <c r="B304" s="699"/>
      <c r="C304" s="699"/>
      <c r="D304" s="699"/>
      <c r="E304" s="699"/>
      <c r="F304" s="700"/>
      <c r="G304" s="700"/>
      <c r="H304" s="700"/>
      <c r="I304" s="701"/>
      <c r="J304" s="701"/>
      <c r="K304" s="701"/>
      <c r="L304" s="701"/>
      <c r="M304" s="701"/>
      <c r="N304" s="701"/>
      <c r="O304" s="701"/>
      <c r="P304" s="745"/>
      <c r="Q304" s="745"/>
    </row>
    <row r="305" ht="16.5" customHeight="1">
      <c r="B305" s="699"/>
      <c r="C305" s="699"/>
      <c r="D305" s="699"/>
      <c r="E305" s="699"/>
      <c r="F305" s="700"/>
      <c r="G305" s="700"/>
      <c r="H305" s="700"/>
      <c r="I305" s="701"/>
      <c r="J305" s="701"/>
      <c r="K305" s="701"/>
      <c r="L305" s="701"/>
      <c r="M305" s="701"/>
      <c r="N305" s="701"/>
      <c r="O305" s="701"/>
      <c r="P305" s="745"/>
      <c r="Q305" s="745"/>
    </row>
    <row r="306" ht="16.5" customHeight="1">
      <c r="B306" s="699"/>
      <c r="C306" s="699"/>
      <c r="D306" s="699"/>
      <c r="E306" s="699"/>
      <c r="F306" s="700"/>
      <c r="G306" s="700"/>
      <c r="H306" s="700"/>
      <c r="I306" s="701"/>
      <c r="J306" s="701"/>
      <c r="K306" s="701"/>
      <c r="L306" s="701"/>
      <c r="M306" s="701"/>
      <c r="N306" s="701"/>
      <c r="O306" s="701"/>
      <c r="P306" s="745"/>
      <c r="Q306" s="745"/>
    </row>
    <row r="307" ht="16.5" customHeight="1">
      <c r="B307" s="699"/>
      <c r="C307" s="699"/>
      <c r="D307" s="699"/>
      <c r="E307" s="699"/>
      <c r="F307" s="700"/>
      <c r="G307" s="700"/>
      <c r="H307" s="700"/>
      <c r="I307" s="701"/>
      <c r="J307" s="701"/>
      <c r="K307" s="701"/>
      <c r="L307" s="701"/>
      <c r="M307" s="701"/>
      <c r="N307" s="701"/>
      <c r="O307" s="701"/>
      <c r="P307" s="745"/>
      <c r="Q307" s="745"/>
    </row>
    <row r="308" ht="16.5" customHeight="1">
      <c r="B308" s="699"/>
      <c r="C308" s="699"/>
      <c r="D308" s="699"/>
      <c r="E308" s="699"/>
      <c r="F308" s="700"/>
      <c r="G308" s="700"/>
      <c r="H308" s="700"/>
      <c r="I308" s="701"/>
      <c r="J308" s="701"/>
      <c r="K308" s="701"/>
      <c r="L308" s="701"/>
      <c r="M308" s="701"/>
      <c r="N308" s="701"/>
      <c r="O308" s="701"/>
      <c r="P308" s="745"/>
      <c r="Q308" s="745"/>
    </row>
    <row r="309" ht="16.5" customHeight="1">
      <c r="B309" s="699"/>
      <c r="C309" s="699"/>
      <c r="D309" s="699"/>
      <c r="E309" s="699"/>
      <c r="F309" s="700"/>
      <c r="G309" s="700"/>
      <c r="H309" s="700"/>
      <c r="I309" s="701"/>
      <c r="J309" s="701"/>
      <c r="K309" s="701"/>
      <c r="L309" s="701"/>
      <c r="M309" s="701"/>
      <c r="N309" s="701"/>
      <c r="O309" s="701"/>
      <c r="P309" s="745"/>
      <c r="Q309" s="745"/>
    </row>
    <row r="310" ht="16.5" customHeight="1">
      <c r="B310" s="699"/>
      <c r="C310" s="699"/>
      <c r="D310" s="699"/>
      <c r="E310" s="699"/>
      <c r="F310" s="700"/>
      <c r="G310" s="700"/>
      <c r="H310" s="700"/>
      <c r="I310" s="701"/>
      <c r="J310" s="701"/>
      <c r="K310" s="701"/>
      <c r="L310" s="701"/>
      <c r="M310" s="701"/>
      <c r="N310" s="701"/>
      <c r="O310" s="701"/>
      <c r="P310" s="745"/>
      <c r="Q310" s="745"/>
    </row>
    <row r="311" ht="16.5" customHeight="1">
      <c r="B311" s="699"/>
      <c r="C311" s="699"/>
      <c r="D311" s="699"/>
      <c r="E311" s="699"/>
      <c r="F311" s="700"/>
      <c r="G311" s="700"/>
      <c r="H311" s="700"/>
      <c r="I311" s="701"/>
      <c r="J311" s="701"/>
      <c r="K311" s="701"/>
      <c r="L311" s="701"/>
      <c r="M311" s="701"/>
      <c r="N311" s="701"/>
      <c r="O311" s="701"/>
      <c r="P311" s="745"/>
      <c r="Q311" s="745"/>
    </row>
    <row r="312" ht="16.5" customHeight="1">
      <c r="B312" s="699"/>
      <c r="C312" s="699"/>
      <c r="D312" s="699"/>
      <c r="E312" s="699"/>
      <c r="F312" s="700"/>
      <c r="G312" s="700"/>
      <c r="H312" s="700"/>
      <c r="I312" s="701"/>
      <c r="J312" s="701"/>
      <c r="K312" s="701"/>
      <c r="L312" s="701"/>
      <c r="M312" s="701"/>
      <c r="N312" s="701"/>
      <c r="O312" s="701"/>
      <c r="P312" s="745"/>
      <c r="Q312" s="745"/>
    </row>
    <row r="313" ht="16.5" customHeight="1">
      <c r="B313" s="699"/>
      <c r="C313" s="699"/>
      <c r="D313" s="699"/>
      <c r="E313" s="699"/>
      <c r="F313" s="700"/>
      <c r="G313" s="700"/>
      <c r="H313" s="700"/>
      <c r="I313" s="701"/>
      <c r="J313" s="701"/>
      <c r="K313" s="701"/>
      <c r="L313" s="701"/>
      <c r="M313" s="701"/>
      <c r="N313" s="701"/>
      <c r="O313" s="701"/>
      <c r="P313" s="745"/>
      <c r="Q313" s="745"/>
    </row>
    <row r="314" ht="16.5" customHeight="1">
      <c r="B314" s="699"/>
      <c r="C314" s="699"/>
      <c r="D314" s="699"/>
      <c r="E314" s="699"/>
      <c r="F314" s="700"/>
      <c r="G314" s="700"/>
      <c r="H314" s="700"/>
      <c r="I314" s="701"/>
      <c r="J314" s="701"/>
      <c r="K314" s="701"/>
      <c r="L314" s="701"/>
      <c r="M314" s="701"/>
      <c r="N314" s="701"/>
      <c r="O314" s="701"/>
      <c r="P314" s="745"/>
      <c r="Q314" s="745"/>
    </row>
    <row r="315" ht="16.5" customHeight="1">
      <c r="B315" s="699"/>
      <c r="C315" s="699"/>
      <c r="D315" s="699"/>
      <c r="E315" s="699"/>
      <c r="F315" s="700"/>
      <c r="G315" s="700"/>
      <c r="H315" s="700"/>
      <c r="I315" s="701"/>
      <c r="J315" s="701"/>
      <c r="K315" s="701"/>
      <c r="L315" s="701"/>
      <c r="M315" s="701"/>
      <c r="N315" s="701"/>
      <c r="O315" s="701"/>
      <c r="P315" s="745"/>
      <c r="Q315" s="745"/>
    </row>
    <row r="316" ht="16.5" customHeight="1">
      <c r="B316" s="699"/>
      <c r="C316" s="699"/>
      <c r="D316" s="699"/>
      <c r="E316" s="699"/>
      <c r="F316" s="700"/>
      <c r="G316" s="700"/>
      <c r="H316" s="700"/>
      <c r="I316" s="701"/>
      <c r="J316" s="701"/>
      <c r="K316" s="701"/>
      <c r="L316" s="701"/>
      <c r="M316" s="701"/>
      <c r="N316" s="701"/>
      <c r="O316" s="701"/>
      <c r="P316" s="745"/>
      <c r="Q316" s="745"/>
    </row>
    <row r="317" ht="16.5" customHeight="1">
      <c r="B317" s="699"/>
      <c r="C317" s="699"/>
      <c r="D317" s="699"/>
      <c r="E317" s="699"/>
      <c r="F317" s="700"/>
      <c r="G317" s="700"/>
      <c r="H317" s="700"/>
      <c r="I317" s="701"/>
      <c r="J317" s="701"/>
      <c r="K317" s="701"/>
      <c r="L317" s="701"/>
      <c r="M317" s="701"/>
      <c r="N317" s="701"/>
      <c r="O317" s="701"/>
      <c r="P317" s="745"/>
      <c r="Q317" s="745"/>
    </row>
    <row r="318" ht="16.5" customHeight="1">
      <c r="B318" s="699"/>
      <c r="C318" s="699"/>
      <c r="D318" s="699"/>
      <c r="E318" s="699"/>
      <c r="F318" s="700"/>
      <c r="G318" s="700"/>
      <c r="H318" s="700"/>
      <c r="I318" s="701"/>
      <c r="J318" s="701"/>
      <c r="K318" s="701"/>
      <c r="L318" s="701"/>
      <c r="M318" s="701"/>
      <c r="N318" s="701"/>
      <c r="O318" s="701"/>
      <c r="P318" s="745"/>
      <c r="Q318" s="745"/>
    </row>
    <row r="319" ht="16.5" customHeight="1">
      <c r="B319" s="699"/>
      <c r="C319" s="699"/>
      <c r="D319" s="699"/>
      <c r="E319" s="699"/>
      <c r="F319" s="700"/>
      <c r="G319" s="700"/>
      <c r="H319" s="700"/>
      <c r="I319" s="701"/>
      <c r="J319" s="701"/>
      <c r="K319" s="701"/>
      <c r="L319" s="701"/>
      <c r="M319" s="701"/>
      <c r="N319" s="701"/>
      <c r="O319" s="701"/>
      <c r="P319" s="745"/>
      <c r="Q319" s="745"/>
    </row>
    <row r="320" ht="16.5" customHeight="1">
      <c r="B320" s="699"/>
      <c r="C320" s="699"/>
      <c r="D320" s="699"/>
      <c r="E320" s="699"/>
      <c r="F320" s="700"/>
      <c r="G320" s="700"/>
      <c r="H320" s="700"/>
      <c r="I320" s="701"/>
      <c r="J320" s="701"/>
      <c r="K320" s="701"/>
      <c r="L320" s="701"/>
      <c r="M320" s="701"/>
      <c r="N320" s="701"/>
      <c r="O320" s="701"/>
      <c r="P320" s="745"/>
      <c r="Q320" s="745"/>
    </row>
    <row r="321" ht="16.5" customHeight="1">
      <c r="B321" s="699"/>
      <c r="C321" s="699"/>
      <c r="D321" s="699"/>
      <c r="E321" s="699"/>
      <c r="F321" s="700"/>
      <c r="G321" s="700"/>
      <c r="H321" s="700"/>
      <c r="I321" s="701"/>
      <c r="J321" s="701"/>
      <c r="K321" s="701"/>
      <c r="L321" s="701"/>
      <c r="M321" s="701"/>
      <c r="N321" s="701"/>
      <c r="O321" s="701"/>
      <c r="P321" s="745"/>
      <c r="Q321" s="745"/>
    </row>
    <row r="322" ht="16.5" customHeight="1">
      <c r="B322" s="699"/>
      <c r="C322" s="699"/>
      <c r="D322" s="699"/>
      <c r="E322" s="699"/>
      <c r="F322" s="700"/>
      <c r="G322" s="700"/>
      <c r="H322" s="700"/>
      <c r="I322" s="701"/>
      <c r="J322" s="701"/>
      <c r="K322" s="701"/>
      <c r="L322" s="701"/>
      <c r="M322" s="701"/>
      <c r="N322" s="701"/>
      <c r="O322" s="701"/>
      <c r="P322" s="745"/>
      <c r="Q322" s="745"/>
    </row>
    <row r="323" ht="16.5" customHeight="1">
      <c r="B323" s="699"/>
      <c r="C323" s="699"/>
      <c r="D323" s="699"/>
      <c r="E323" s="699"/>
      <c r="F323" s="700"/>
      <c r="G323" s="700"/>
      <c r="H323" s="700"/>
      <c r="I323" s="701"/>
      <c r="J323" s="701"/>
      <c r="K323" s="701"/>
      <c r="L323" s="701"/>
      <c r="M323" s="701"/>
      <c r="N323" s="701"/>
      <c r="O323" s="701"/>
      <c r="P323" s="745"/>
      <c r="Q323" s="745"/>
    </row>
    <row r="324" ht="16.5" customHeight="1">
      <c r="B324" s="699"/>
      <c r="C324" s="699"/>
      <c r="D324" s="699"/>
      <c r="E324" s="699"/>
      <c r="F324" s="700"/>
      <c r="G324" s="700"/>
      <c r="H324" s="700"/>
      <c r="I324" s="701"/>
      <c r="J324" s="701"/>
      <c r="K324" s="701"/>
      <c r="L324" s="701"/>
      <c r="M324" s="701"/>
      <c r="N324" s="701"/>
      <c r="O324" s="701"/>
      <c r="P324" s="745"/>
      <c r="Q324" s="745"/>
    </row>
    <row r="325" ht="16.5" customHeight="1">
      <c r="B325" s="699"/>
      <c r="C325" s="699"/>
      <c r="D325" s="699"/>
      <c r="E325" s="699"/>
      <c r="F325" s="700"/>
      <c r="G325" s="700"/>
      <c r="H325" s="700"/>
      <c r="I325" s="701"/>
      <c r="J325" s="701"/>
      <c r="K325" s="701"/>
      <c r="L325" s="701"/>
      <c r="M325" s="701"/>
      <c r="N325" s="701"/>
      <c r="O325" s="701"/>
      <c r="P325" s="745"/>
      <c r="Q325" s="745"/>
    </row>
    <row r="326" ht="16.5" customHeight="1">
      <c r="B326" s="699"/>
      <c r="C326" s="699"/>
      <c r="D326" s="699"/>
      <c r="E326" s="699"/>
      <c r="F326" s="700"/>
      <c r="G326" s="700"/>
      <c r="H326" s="700"/>
      <c r="I326" s="701"/>
      <c r="J326" s="701"/>
      <c r="K326" s="701"/>
      <c r="L326" s="701"/>
      <c r="M326" s="701"/>
      <c r="N326" s="701"/>
      <c r="O326" s="701"/>
      <c r="P326" s="745"/>
      <c r="Q326" s="745"/>
    </row>
    <row r="327" ht="16.5" customHeight="1">
      <c r="B327" s="699"/>
      <c r="C327" s="699"/>
      <c r="D327" s="699"/>
      <c r="E327" s="699"/>
      <c r="F327" s="700"/>
      <c r="G327" s="700"/>
      <c r="H327" s="700"/>
      <c r="I327" s="701"/>
      <c r="J327" s="701"/>
      <c r="K327" s="701"/>
      <c r="L327" s="701"/>
      <c r="M327" s="701"/>
      <c r="N327" s="701"/>
      <c r="O327" s="701"/>
      <c r="P327" s="745"/>
      <c r="Q327" s="745"/>
    </row>
    <row r="328" ht="16.5" customHeight="1">
      <c r="B328" s="699"/>
      <c r="C328" s="699"/>
      <c r="D328" s="699"/>
      <c r="E328" s="699"/>
      <c r="F328" s="700"/>
      <c r="G328" s="700"/>
      <c r="H328" s="700"/>
      <c r="I328" s="701"/>
      <c r="J328" s="701"/>
      <c r="K328" s="701"/>
      <c r="L328" s="701"/>
      <c r="M328" s="701"/>
      <c r="N328" s="701"/>
      <c r="O328" s="701"/>
      <c r="P328" s="745"/>
      <c r="Q328" s="745"/>
    </row>
    <row r="329" ht="16.5" customHeight="1">
      <c r="B329" s="699"/>
      <c r="C329" s="699"/>
      <c r="D329" s="699"/>
      <c r="E329" s="699"/>
      <c r="F329" s="700"/>
      <c r="G329" s="700"/>
      <c r="H329" s="700"/>
      <c r="I329" s="701"/>
      <c r="J329" s="701"/>
      <c r="K329" s="701"/>
      <c r="L329" s="701"/>
      <c r="M329" s="701"/>
      <c r="N329" s="701"/>
      <c r="O329" s="701"/>
      <c r="P329" s="745"/>
      <c r="Q329" s="745"/>
    </row>
    <row r="330" ht="16.5" customHeight="1">
      <c r="B330" s="699"/>
      <c r="C330" s="699"/>
      <c r="D330" s="699"/>
      <c r="E330" s="699"/>
      <c r="F330" s="700"/>
      <c r="G330" s="700"/>
      <c r="H330" s="700"/>
      <c r="I330" s="701"/>
      <c r="J330" s="701"/>
      <c r="K330" s="701"/>
      <c r="L330" s="701"/>
      <c r="M330" s="701"/>
      <c r="N330" s="701"/>
      <c r="O330" s="701"/>
      <c r="P330" s="745"/>
      <c r="Q330" s="745"/>
    </row>
    <row r="331" ht="16.5" customHeight="1">
      <c r="B331" s="699"/>
      <c r="C331" s="699"/>
      <c r="D331" s="699"/>
      <c r="E331" s="699"/>
      <c r="F331" s="700"/>
      <c r="G331" s="700"/>
      <c r="H331" s="700"/>
      <c r="I331" s="701"/>
      <c r="J331" s="701"/>
      <c r="K331" s="701"/>
      <c r="L331" s="701"/>
      <c r="M331" s="701"/>
      <c r="N331" s="701"/>
      <c r="O331" s="701"/>
      <c r="P331" s="745"/>
      <c r="Q331" s="745"/>
    </row>
    <row r="332" ht="16.5" customHeight="1">
      <c r="B332" s="699"/>
      <c r="C332" s="699"/>
      <c r="D332" s="699"/>
      <c r="E332" s="699"/>
      <c r="F332" s="700"/>
      <c r="G332" s="700"/>
      <c r="H332" s="700"/>
      <c r="I332" s="701"/>
      <c r="J332" s="701"/>
      <c r="K332" s="701"/>
      <c r="L332" s="701"/>
      <c r="M332" s="701"/>
      <c r="N332" s="701"/>
      <c r="O332" s="701"/>
      <c r="P332" s="745"/>
      <c r="Q332" s="745"/>
    </row>
    <row r="333" ht="16.5" customHeight="1">
      <c r="B333" s="699"/>
      <c r="C333" s="699"/>
      <c r="D333" s="699"/>
      <c r="E333" s="699"/>
      <c r="F333" s="700"/>
      <c r="G333" s="700"/>
      <c r="H333" s="700"/>
      <c r="I333" s="701"/>
      <c r="J333" s="701"/>
      <c r="K333" s="701"/>
      <c r="L333" s="701"/>
      <c r="M333" s="701"/>
      <c r="N333" s="701"/>
      <c r="O333" s="701"/>
      <c r="P333" s="745"/>
      <c r="Q333" s="745"/>
    </row>
    <row r="334" ht="16.5" customHeight="1">
      <c r="B334" s="699"/>
      <c r="C334" s="699"/>
      <c r="D334" s="699"/>
      <c r="E334" s="699"/>
      <c r="F334" s="700"/>
      <c r="G334" s="700"/>
      <c r="H334" s="700"/>
      <c r="I334" s="701"/>
      <c r="J334" s="701"/>
      <c r="K334" s="701"/>
      <c r="L334" s="701"/>
      <c r="M334" s="701"/>
      <c r="N334" s="701"/>
      <c r="O334" s="701"/>
      <c r="P334" s="745"/>
      <c r="Q334" s="745"/>
    </row>
    <row r="335" ht="16.5" customHeight="1">
      <c r="B335" s="699"/>
      <c r="C335" s="699"/>
      <c r="D335" s="699"/>
      <c r="E335" s="699"/>
      <c r="F335" s="700"/>
      <c r="G335" s="700"/>
      <c r="H335" s="700"/>
      <c r="I335" s="701"/>
      <c r="J335" s="701"/>
      <c r="K335" s="701"/>
      <c r="L335" s="701"/>
      <c r="M335" s="701"/>
      <c r="N335" s="701"/>
      <c r="O335" s="701"/>
      <c r="P335" s="745"/>
      <c r="Q335" s="745"/>
    </row>
    <row r="336" ht="16.5" customHeight="1">
      <c r="B336" s="699"/>
      <c r="C336" s="699"/>
      <c r="D336" s="699"/>
      <c r="E336" s="699"/>
      <c r="F336" s="700"/>
      <c r="G336" s="700"/>
      <c r="H336" s="700"/>
      <c r="I336" s="701"/>
      <c r="J336" s="701"/>
      <c r="K336" s="701"/>
      <c r="L336" s="701"/>
      <c r="M336" s="701"/>
      <c r="N336" s="701"/>
      <c r="O336" s="701"/>
      <c r="P336" s="745"/>
      <c r="Q336" s="745"/>
    </row>
    <row r="337" ht="16.5" customHeight="1">
      <c r="B337" s="699"/>
      <c r="C337" s="699"/>
      <c r="D337" s="699"/>
      <c r="E337" s="699"/>
      <c r="F337" s="700"/>
      <c r="G337" s="700"/>
      <c r="H337" s="700"/>
      <c r="I337" s="701"/>
      <c r="J337" s="701"/>
      <c r="K337" s="701"/>
      <c r="L337" s="701"/>
      <c r="M337" s="701"/>
      <c r="N337" s="701"/>
      <c r="O337" s="701"/>
      <c r="P337" s="745"/>
      <c r="Q337" s="745"/>
    </row>
    <row r="338" ht="16.5" customHeight="1">
      <c r="B338" s="699"/>
      <c r="C338" s="699"/>
      <c r="D338" s="699"/>
      <c r="E338" s="699"/>
      <c r="F338" s="700"/>
      <c r="G338" s="700"/>
      <c r="H338" s="700"/>
      <c r="I338" s="701"/>
      <c r="J338" s="701"/>
      <c r="K338" s="701"/>
      <c r="L338" s="701"/>
      <c r="M338" s="701"/>
      <c r="N338" s="701"/>
      <c r="O338" s="701"/>
      <c r="P338" s="745"/>
      <c r="Q338" s="745"/>
    </row>
    <row r="339" ht="16.5" customHeight="1">
      <c r="B339" s="699"/>
      <c r="C339" s="699"/>
      <c r="D339" s="699"/>
      <c r="E339" s="699"/>
      <c r="F339" s="700"/>
      <c r="G339" s="700"/>
      <c r="H339" s="700"/>
      <c r="I339" s="701"/>
      <c r="J339" s="701"/>
      <c r="K339" s="701"/>
      <c r="L339" s="701"/>
      <c r="M339" s="701"/>
      <c r="N339" s="701"/>
      <c r="O339" s="701"/>
      <c r="P339" s="745"/>
      <c r="Q339" s="745"/>
    </row>
    <row r="340" ht="16.5" customHeight="1">
      <c r="B340" s="699"/>
      <c r="C340" s="699"/>
      <c r="D340" s="699"/>
      <c r="E340" s="699"/>
      <c r="F340" s="700"/>
      <c r="G340" s="700"/>
      <c r="H340" s="700"/>
      <c r="I340" s="701"/>
      <c r="J340" s="701"/>
      <c r="K340" s="701"/>
      <c r="L340" s="701"/>
      <c r="M340" s="701"/>
      <c r="N340" s="701"/>
      <c r="O340" s="701"/>
      <c r="P340" s="745"/>
      <c r="Q340" s="745"/>
    </row>
    <row r="341" ht="16.5" customHeight="1">
      <c r="B341" s="699"/>
      <c r="C341" s="699"/>
      <c r="D341" s="699"/>
      <c r="E341" s="699"/>
      <c r="F341" s="700"/>
      <c r="G341" s="700"/>
      <c r="H341" s="700"/>
      <c r="I341" s="701"/>
      <c r="J341" s="701"/>
      <c r="K341" s="701"/>
      <c r="L341" s="701"/>
      <c r="M341" s="701"/>
      <c r="N341" s="701"/>
      <c r="O341" s="701"/>
      <c r="P341" s="745"/>
      <c r="Q341" s="745"/>
    </row>
    <row r="342" ht="16.5" customHeight="1">
      <c r="B342" s="699"/>
      <c r="C342" s="699"/>
      <c r="D342" s="699"/>
      <c r="E342" s="699"/>
      <c r="F342" s="700"/>
      <c r="G342" s="700"/>
      <c r="H342" s="700"/>
      <c r="I342" s="701"/>
      <c r="J342" s="701"/>
      <c r="K342" s="701"/>
      <c r="L342" s="701"/>
      <c r="M342" s="701"/>
      <c r="N342" s="701"/>
      <c r="O342" s="701"/>
      <c r="P342" s="745"/>
      <c r="Q342" s="745"/>
    </row>
    <row r="343" ht="16.5" customHeight="1">
      <c r="B343" s="699"/>
      <c r="C343" s="699"/>
      <c r="D343" s="699"/>
      <c r="E343" s="699"/>
      <c r="F343" s="700"/>
      <c r="G343" s="700"/>
      <c r="H343" s="700"/>
      <c r="I343" s="701"/>
      <c r="J343" s="701"/>
      <c r="K343" s="701"/>
      <c r="L343" s="701"/>
      <c r="M343" s="701"/>
      <c r="N343" s="701"/>
      <c r="O343" s="701"/>
      <c r="P343" s="745"/>
      <c r="Q343" s="745"/>
    </row>
    <row r="344" ht="16.5" customHeight="1">
      <c r="B344" s="699"/>
      <c r="C344" s="699"/>
      <c r="D344" s="699"/>
      <c r="E344" s="699"/>
      <c r="F344" s="700"/>
      <c r="G344" s="700"/>
      <c r="H344" s="700"/>
      <c r="I344" s="701"/>
      <c r="J344" s="701"/>
      <c r="K344" s="701"/>
      <c r="L344" s="701"/>
      <c r="M344" s="701"/>
      <c r="N344" s="701"/>
      <c r="O344" s="701"/>
      <c r="P344" s="745"/>
      <c r="Q344" s="745"/>
    </row>
    <row r="345" ht="16.5" customHeight="1">
      <c r="B345" s="699"/>
      <c r="C345" s="699"/>
      <c r="D345" s="699"/>
      <c r="E345" s="699"/>
      <c r="F345" s="700"/>
      <c r="G345" s="700"/>
      <c r="H345" s="700"/>
      <c r="I345" s="701"/>
      <c r="J345" s="701"/>
      <c r="K345" s="701"/>
      <c r="L345" s="701"/>
      <c r="M345" s="701"/>
      <c r="N345" s="701"/>
      <c r="O345" s="701"/>
      <c r="P345" s="745"/>
      <c r="Q345" s="745"/>
    </row>
    <row r="346" ht="16.5" customHeight="1">
      <c r="B346" s="699"/>
      <c r="C346" s="699"/>
      <c r="D346" s="699"/>
      <c r="E346" s="699"/>
      <c r="F346" s="700"/>
      <c r="G346" s="700"/>
      <c r="H346" s="700"/>
      <c r="I346" s="701"/>
      <c r="J346" s="701"/>
      <c r="K346" s="701"/>
      <c r="L346" s="701"/>
      <c r="M346" s="701"/>
      <c r="N346" s="701"/>
      <c r="O346" s="701"/>
      <c r="P346" s="745"/>
      <c r="Q346" s="745"/>
    </row>
    <row r="347" ht="16.5" customHeight="1">
      <c r="B347" s="699"/>
      <c r="C347" s="699"/>
      <c r="D347" s="699"/>
      <c r="E347" s="699"/>
      <c r="F347" s="700"/>
      <c r="G347" s="700"/>
      <c r="H347" s="700"/>
      <c r="I347" s="701"/>
      <c r="J347" s="701"/>
      <c r="K347" s="701"/>
      <c r="L347" s="701"/>
      <c r="M347" s="701"/>
      <c r="N347" s="701"/>
      <c r="O347" s="701"/>
      <c r="P347" s="745"/>
      <c r="Q347" s="745"/>
    </row>
    <row r="348" ht="16.5" customHeight="1">
      <c r="B348" s="699"/>
      <c r="C348" s="699"/>
      <c r="D348" s="699"/>
      <c r="E348" s="699"/>
      <c r="F348" s="700"/>
      <c r="G348" s="700"/>
      <c r="H348" s="700"/>
      <c r="I348" s="701"/>
      <c r="J348" s="701"/>
      <c r="K348" s="701"/>
      <c r="L348" s="701"/>
      <c r="M348" s="701"/>
      <c r="N348" s="701"/>
      <c r="O348" s="701"/>
      <c r="P348" s="745"/>
      <c r="Q348" s="745"/>
    </row>
    <row r="349" ht="16.5" customHeight="1">
      <c r="B349" s="699"/>
      <c r="C349" s="699"/>
      <c r="D349" s="699"/>
      <c r="E349" s="699"/>
      <c r="F349" s="700"/>
      <c r="G349" s="700"/>
      <c r="H349" s="700"/>
      <c r="I349" s="701"/>
      <c r="J349" s="701"/>
      <c r="K349" s="701"/>
      <c r="L349" s="701"/>
      <c r="M349" s="701"/>
      <c r="N349" s="701"/>
      <c r="O349" s="701"/>
      <c r="P349" s="745"/>
      <c r="Q349" s="745"/>
    </row>
    <row r="350" ht="16.5" customHeight="1">
      <c r="B350" s="699"/>
      <c r="C350" s="699"/>
      <c r="D350" s="699"/>
      <c r="E350" s="699"/>
      <c r="F350" s="700"/>
      <c r="G350" s="700"/>
      <c r="H350" s="700"/>
      <c r="I350" s="701"/>
      <c r="J350" s="701"/>
      <c r="K350" s="701"/>
      <c r="L350" s="701"/>
      <c r="M350" s="701"/>
      <c r="N350" s="701"/>
      <c r="O350" s="701"/>
      <c r="P350" s="745"/>
      <c r="Q350" s="745"/>
    </row>
    <row r="351" ht="16.5" customHeight="1">
      <c r="B351" s="699"/>
      <c r="C351" s="699"/>
      <c r="D351" s="699"/>
      <c r="E351" s="699"/>
      <c r="F351" s="700"/>
      <c r="G351" s="700"/>
      <c r="H351" s="700"/>
      <c r="I351" s="701"/>
      <c r="J351" s="701"/>
      <c r="K351" s="701"/>
      <c r="L351" s="701"/>
      <c r="M351" s="701"/>
      <c r="N351" s="701"/>
      <c r="O351" s="701"/>
      <c r="P351" s="745"/>
      <c r="Q351" s="745"/>
    </row>
    <row r="352" ht="16.5" customHeight="1">
      <c r="B352" s="699"/>
      <c r="C352" s="699"/>
      <c r="D352" s="699"/>
      <c r="E352" s="699"/>
      <c r="F352" s="700"/>
      <c r="G352" s="700"/>
      <c r="H352" s="700"/>
      <c r="I352" s="701"/>
      <c r="J352" s="701"/>
      <c r="K352" s="701"/>
      <c r="L352" s="701"/>
      <c r="M352" s="701"/>
      <c r="N352" s="701"/>
      <c r="O352" s="701"/>
      <c r="P352" s="745"/>
      <c r="Q352" s="745"/>
    </row>
    <row r="353" ht="16.5" customHeight="1">
      <c r="B353" s="699"/>
      <c r="C353" s="699"/>
      <c r="D353" s="699"/>
      <c r="E353" s="699"/>
      <c r="F353" s="700"/>
      <c r="G353" s="700"/>
      <c r="H353" s="700"/>
      <c r="I353" s="701"/>
      <c r="J353" s="701"/>
      <c r="K353" s="701"/>
      <c r="L353" s="701"/>
      <c r="M353" s="701"/>
      <c r="N353" s="701"/>
      <c r="O353" s="701"/>
      <c r="P353" s="745"/>
      <c r="Q353" s="745"/>
    </row>
    <row r="354" ht="16.5" customHeight="1">
      <c r="B354" s="699"/>
      <c r="C354" s="699"/>
      <c r="D354" s="699"/>
      <c r="E354" s="699"/>
      <c r="F354" s="700"/>
      <c r="G354" s="700"/>
      <c r="H354" s="700"/>
      <c r="I354" s="701"/>
      <c r="J354" s="701"/>
      <c r="K354" s="701"/>
      <c r="L354" s="701"/>
      <c r="M354" s="701"/>
      <c r="N354" s="701"/>
      <c r="O354" s="701"/>
      <c r="P354" s="745"/>
      <c r="Q354" s="745"/>
    </row>
    <row r="355" ht="16.5" customHeight="1">
      <c r="B355" s="699"/>
      <c r="C355" s="699"/>
      <c r="D355" s="699"/>
      <c r="E355" s="699"/>
      <c r="F355" s="700"/>
      <c r="G355" s="700"/>
      <c r="H355" s="700"/>
      <c r="I355" s="701"/>
      <c r="J355" s="701"/>
      <c r="K355" s="701"/>
      <c r="L355" s="701"/>
      <c r="M355" s="701"/>
      <c r="N355" s="701"/>
      <c r="O355" s="701"/>
      <c r="P355" s="745"/>
      <c r="Q355" s="745"/>
    </row>
    <row r="356" ht="16.5" customHeight="1">
      <c r="B356" s="699"/>
      <c r="C356" s="699"/>
      <c r="D356" s="699"/>
      <c r="E356" s="699"/>
      <c r="F356" s="700"/>
      <c r="G356" s="700"/>
      <c r="H356" s="700"/>
      <c r="I356" s="701"/>
      <c r="J356" s="701"/>
      <c r="K356" s="701"/>
      <c r="L356" s="701"/>
      <c r="M356" s="701"/>
      <c r="N356" s="701"/>
      <c r="O356" s="701"/>
      <c r="P356" s="745"/>
      <c r="Q356" s="745"/>
    </row>
    <row r="357" ht="16.5" customHeight="1">
      <c r="B357" s="699"/>
      <c r="C357" s="699"/>
      <c r="D357" s="699"/>
      <c r="E357" s="699"/>
      <c r="F357" s="700"/>
      <c r="G357" s="700"/>
      <c r="H357" s="700"/>
      <c r="I357" s="701"/>
      <c r="J357" s="701"/>
      <c r="K357" s="701"/>
      <c r="L357" s="701"/>
      <c r="M357" s="701"/>
      <c r="N357" s="701"/>
      <c r="O357" s="701"/>
      <c r="P357" s="745"/>
      <c r="Q357" s="745"/>
    </row>
    <row r="358" ht="16.5" customHeight="1">
      <c r="B358" s="699"/>
      <c r="C358" s="699"/>
      <c r="D358" s="699"/>
      <c r="E358" s="699"/>
      <c r="F358" s="700"/>
      <c r="G358" s="700"/>
      <c r="H358" s="700"/>
      <c r="I358" s="701"/>
      <c r="J358" s="701"/>
      <c r="K358" s="701"/>
      <c r="L358" s="701"/>
      <c r="M358" s="701"/>
      <c r="N358" s="701"/>
      <c r="O358" s="701"/>
      <c r="P358" s="745"/>
      <c r="Q358" s="745"/>
    </row>
    <row r="359" ht="16.5" customHeight="1">
      <c r="B359" s="699"/>
      <c r="C359" s="699"/>
      <c r="D359" s="699"/>
      <c r="E359" s="699"/>
      <c r="F359" s="700"/>
      <c r="G359" s="700"/>
      <c r="H359" s="700"/>
      <c r="I359" s="701"/>
      <c r="J359" s="701"/>
      <c r="K359" s="701"/>
      <c r="L359" s="701"/>
      <c r="M359" s="701"/>
      <c r="N359" s="701"/>
      <c r="O359" s="701"/>
      <c r="P359" s="745"/>
      <c r="Q359" s="745"/>
    </row>
    <row r="360" ht="16.5" customHeight="1">
      <c r="B360" s="699"/>
      <c r="C360" s="699"/>
      <c r="D360" s="699"/>
      <c r="E360" s="699"/>
      <c r="F360" s="700"/>
      <c r="G360" s="700"/>
      <c r="H360" s="700"/>
      <c r="I360" s="701"/>
      <c r="J360" s="701"/>
      <c r="K360" s="701"/>
      <c r="L360" s="701"/>
      <c r="M360" s="701"/>
      <c r="N360" s="701"/>
      <c r="O360" s="701"/>
      <c r="P360" s="745"/>
      <c r="Q360" s="745"/>
    </row>
    <row r="361" ht="16.5" customHeight="1">
      <c r="B361" s="699"/>
      <c r="C361" s="699"/>
      <c r="D361" s="699"/>
      <c r="E361" s="699"/>
      <c r="F361" s="700"/>
      <c r="G361" s="700"/>
      <c r="H361" s="700"/>
      <c r="I361" s="701"/>
      <c r="J361" s="701"/>
      <c r="K361" s="701"/>
      <c r="L361" s="701"/>
      <c r="M361" s="701"/>
      <c r="N361" s="701"/>
      <c r="O361" s="701"/>
      <c r="P361" s="745"/>
      <c r="Q361" s="745"/>
    </row>
    <row r="362" ht="16.5" customHeight="1">
      <c r="B362" s="699"/>
      <c r="C362" s="699"/>
      <c r="D362" s="699"/>
      <c r="E362" s="699"/>
      <c r="F362" s="700"/>
      <c r="G362" s="700"/>
      <c r="H362" s="700"/>
      <c r="I362" s="701"/>
      <c r="J362" s="701"/>
      <c r="K362" s="701"/>
      <c r="L362" s="701"/>
      <c r="M362" s="701"/>
      <c r="N362" s="701"/>
      <c r="O362" s="701"/>
      <c r="P362" s="745"/>
      <c r="Q362" s="745"/>
    </row>
    <row r="363" ht="16.5" customHeight="1">
      <c r="B363" s="699"/>
      <c r="C363" s="699"/>
      <c r="D363" s="699"/>
      <c r="E363" s="699"/>
      <c r="F363" s="700"/>
      <c r="G363" s="700"/>
      <c r="H363" s="700"/>
      <c r="I363" s="701"/>
      <c r="J363" s="701"/>
      <c r="K363" s="701"/>
      <c r="L363" s="701"/>
      <c r="M363" s="701"/>
      <c r="N363" s="701"/>
      <c r="O363" s="701"/>
      <c r="P363" s="745"/>
      <c r="Q363" s="745"/>
    </row>
    <row r="364" ht="16.5" customHeight="1">
      <c r="B364" s="699"/>
      <c r="C364" s="699"/>
      <c r="D364" s="699"/>
      <c r="E364" s="699"/>
      <c r="F364" s="700"/>
      <c r="G364" s="700"/>
      <c r="H364" s="700"/>
      <c r="I364" s="701"/>
      <c r="J364" s="701"/>
      <c r="K364" s="701"/>
      <c r="L364" s="701"/>
      <c r="M364" s="701"/>
      <c r="N364" s="701"/>
      <c r="O364" s="701"/>
      <c r="P364" s="745"/>
      <c r="Q364" s="745"/>
    </row>
    <row r="365" ht="16.5" customHeight="1">
      <c r="B365" s="699"/>
      <c r="C365" s="699"/>
      <c r="D365" s="699"/>
      <c r="E365" s="699"/>
      <c r="F365" s="700"/>
      <c r="G365" s="700"/>
      <c r="H365" s="700"/>
      <c r="I365" s="701"/>
      <c r="J365" s="701"/>
      <c r="K365" s="701"/>
      <c r="L365" s="701"/>
      <c r="M365" s="701"/>
      <c r="N365" s="701"/>
      <c r="O365" s="701"/>
      <c r="P365" s="745"/>
      <c r="Q365" s="745"/>
    </row>
    <row r="366" ht="16.5" customHeight="1">
      <c r="B366" s="699"/>
      <c r="C366" s="699"/>
      <c r="D366" s="699"/>
      <c r="E366" s="699"/>
      <c r="F366" s="700"/>
      <c r="G366" s="700"/>
      <c r="H366" s="700"/>
      <c r="I366" s="701"/>
      <c r="J366" s="701"/>
      <c r="K366" s="701"/>
      <c r="L366" s="701"/>
      <c r="M366" s="701"/>
      <c r="N366" s="701"/>
      <c r="O366" s="701"/>
      <c r="P366" s="745"/>
      <c r="Q366" s="745"/>
    </row>
    <row r="367" ht="16.5" customHeight="1">
      <c r="B367" s="699"/>
      <c r="C367" s="699"/>
      <c r="D367" s="699"/>
      <c r="E367" s="699"/>
      <c r="F367" s="700"/>
      <c r="G367" s="700"/>
      <c r="H367" s="700"/>
      <c r="I367" s="701"/>
      <c r="J367" s="701"/>
      <c r="K367" s="701"/>
      <c r="L367" s="701"/>
      <c r="M367" s="701"/>
      <c r="N367" s="701"/>
      <c r="O367" s="701"/>
      <c r="P367" s="745"/>
      <c r="Q367" s="745"/>
    </row>
    <row r="368" ht="16.5" customHeight="1">
      <c r="B368" s="699"/>
      <c r="C368" s="699"/>
      <c r="D368" s="699"/>
      <c r="E368" s="699"/>
      <c r="F368" s="700"/>
      <c r="G368" s="700"/>
      <c r="H368" s="700"/>
      <c r="I368" s="701"/>
      <c r="J368" s="701"/>
      <c r="K368" s="701"/>
      <c r="L368" s="701"/>
      <c r="M368" s="701"/>
      <c r="N368" s="701"/>
      <c r="O368" s="701"/>
      <c r="P368" s="745"/>
      <c r="Q368" s="745"/>
    </row>
    <row r="369" ht="16.5" customHeight="1">
      <c r="B369" s="699"/>
      <c r="C369" s="699"/>
      <c r="D369" s="699"/>
      <c r="E369" s="699"/>
      <c r="F369" s="700"/>
      <c r="G369" s="700"/>
      <c r="H369" s="700"/>
      <c r="I369" s="701"/>
      <c r="J369" s="701"/>
      <c r="K369" s="701"/>
      <c r="L369" s="701"/>
      <c r="M369" s="701"/>
      <c r="N369" s="701"/>
      <c r="O369" s="701"/>
      <c r="P369" s="745"/>
      <c r="Q369" s="745"/>
    </row>
    <row r="370" ht="16.5" customHeight="1">
      <c r="B370" s="699"/>
      <c r="C370" s="699"/>
      <c r="D370" s="699"/>
      <c r="E370" s="699"/>
      <c r="F370" s="700"/>
      <c r="G370" s="700"/>
      <c r="H370" s="700"/>
      <c r="I370" s="701"/>
      <c r="J370" s="701"/>
      <c r="K370" s="701"/>
      <c r="L370" s="701"/>
      <c r="M370" s="701"/>
      <c r="N370" s="701"/>
      <c r="O370" s="701"/>
      <c r="P370" s="745"/>
      <c r="Q370" s="745"/>
    </row>
    <row r="371" ht="16.5" customHeight="1">
      <c r="B371" s="699"/>
      <c r="C371" s="699"/>
      <c r="D371" s="699"/>
      <c r="E371" s="699"/>
      <c r="F371" s="700"/>
      <c r="G371" s="700"/>
      <c r="H371" s="700"/>
      <c r="I371" s="701"/>
      <c r="J371" s="701"/>
      <c r="K371" s="701"/>
      <c r="L371" s="701"/>
      <c r="M371" s="701"/>
      <c r="N371" s="701"/>
      <c r="O371" s="701"/>
      <c r="P371" s="745"/>
      <c r="Q371" s="745"/>
    </row>
    <row r="372" ht="16.5" customHeight="1">
      <c r="B372" s="699"/>
      <c r="C372" s="699"/>
      <c r="D372" s="699"/>
      <c r="E372" s="699"/>
      <c r="F372" s="700"/>
      <c r="G372" s="700"/>
      <c r="H372" s="700"/>
      <c r="I372" s="701"/>
      <c r="J372" s="701"/>
      <c r="K372" s="701"/>
      <c r="L372" s="701"/>
      <c r="M372" s="701"/>
      <c r="N372" s="701"/>
      <c r="O372" s="701"/>
      <c r="P372" s="745"/>
      <c r="Q372" s="745"/>
    </row>
    <row r="373" ht="16.5" customHeight="1">
      <c r="B373" s="699"/>
      <c r="C373" s="699"/>
      <c r="D373" s="699"/>
      <c r="E373" s="699"/>
      <c r="F373" s="700"/>
      <c r="G373" s="700"/>
      <c r="H373" s="700"/>
      <c r="I373" s="701"/>
      <c r="J373" s="701"/>
      <c r="K373" s="701"/>
      <c r="L373" s="701"/>
      <c r="M373" s="701"/>
      <c r="N373" s="701"/>
      <c r="O373" s="701"/>
      <c r="P373" s="745"/>
      <c r="Q373" s="745"/>
    </row>
    <row r="374" ht="16.5" customHeight="1">
      <c r="B374" s="699"/>
      <c r="C374" s="699"/>
      <c r="D374" s="699"/>
      <c r="E374" s="699"/>
      <c r="F374" s="700"/>
      <c r="G374" s="700"/>
      <c r="H374" s="700"/>
      <c r="I374" s="701"/>
      <c r="J374" s="701"/>
      <c r="K374" s="701"/>
      <c r="L374" s="701"/>
      <c r="M374" s="701"/>
      <c r="N374" s="701"/>
      <c r="O374" s="701"/>
      <c r="P374" s="745"/>
      <c r="Q374" s="745"/>
    </row>
    <row r="375" ht="16.5" customHeight="1">
      <c r="B375" s="699"/>
      <c r="C375" s="699"/>
      <c r="D375" s="699"/>
      <c r="E375" s="699"/>
      <c r="F375" s="700"/>
      <c r="G375" s="700"/>
      <c r="H375" s="700"/>
      <c r="I375" s="701"/>
      <c r="J375" s="701"/>
      <c r="K375" s="701"/>
      <c r="L375" s="701"/>
      <c r="M375" s="701"/>
      <c r="N375" s="701"/>
      <c r="O375" s="701"/>
      <c r="P375" s="745"/>
      <c r="Q375" s="745"/>
    </row>
    <row r="376" ht="16.5" customHeight="1">
      <c r="B376" s="699"/>
      <c r="C376" s="699"/>
      <c r="D376" s="699"/>
      <c r="E376" s="699"/>
      <c r="F376" s="700"/>
      <c r="G376" s="700"/>
      <c r="H376" s="700"/>
      <c r="I376" s="701"/>
      <c r="J376" s="701"/>
      <c r="K376" s="701"/>
      <c r="L376" s="701"/>
      <c r="M376" s="701"/>
      <c r="N376" s="701"/>
      <c r="O376" s="701"/>
      <c r="P376" s="745"/>
      <c r="Q376" s="745"/>
    </row>
    <row r="377" ht="16.5" customHeight="1">
      <c r="B377" s="699"/>
      <c r="C377" s="699"/>
      <c r="D377" s="699"/>
      <c r="E377" s="699"/>
      <c r="F377" s="700"/>
      <c r="G377" s="700"/>
      <c r="H377" s="700"/>
      <c r="I377" s="701"/>
      <c r="J377" s="701"/>
      <c r="K377" s="701"/>
      <c r="L377" s="701"/>
      <c r="M377" s="701"/>
      <c r="N377" s="701"/>
      <c r="O377" s="701"/>
      <c r="P377" s="745"/>
      <c r="Q377" s="745"/>
    </row>
    <row r="378" ht="16.5" customHeight="1">
      <c r="B378" s="699"/>
      <c r="C378" s="699"/>
      <c r="D378" s="699"/>
      <c r="E378" s="699"/>
      <c r="F378" s="700"/>
      <c r="G378" s="700"/>
      <c r="H378" s="700"/>
      <c r="I378" s="701"/>
      <c r="J378" s="701"/>
      <c r="K378" s="701"/>
      <c r="L378" s="701"/>
      <c r="M378" s="701"/>
      <c r="N378" s="701"/>
      <c r="O378" s="701"/>
      <c r="P378" s="745"/>
      <c r="Q378" s="745"/>
    </row>
    <row r="379" ht="16.5" customHeight="1">
      <c r="B379" s="699"/>
      <c r="C379" s="699"/>
      <c r="D379" s="699"/>
      <c r="E379" s="699"/>
      <c r="F379" s="700"/>
      <c r="G379" s="700"/>
      <c r="H379" s="700"/>
      <c r="I379" s="701"/>
      <c r="J379" s="701"/>
      <c r="K379" s="701"/>
      <c r="L379" s="701"/>
      <c r="M379" s="701"/>
      <c r="N379" s="701"/>
      <c r="O379" s="701"/>
      <c r="P379" s="745"/>
      <c r="Q379" s="745"/>
    </row>
    <row r="380" ht="16.5" customHeight="1">
      <c r="B380" s="699"/>
      <c r="C380" s="699"/>
      <c r="D380" s="699"/>
      <c r="E380" s="699"/>
      <c r="F380" s="700"/>
      <c r="G380" s="700"/>
      <c r="H380" s="700"/>
      <c r="I380" s="701"/>
      <c r="J380" s="701"/>
      <c r="K380" s="701"/>
      <c r="L380" s="701"/>
      <c r="M380" s="701"/>
      <c r="N380" s="701"/>
      <c r="O380" s="701"/>
      <c r="P380" s="745"/>
      <c r="Q380" s="745"/>
    </row>
    <row r="381" ht="16.5" customHeight="1">
      <c r="B381" s="699"/>
      <c r="C381" s="699"/>
      <c r="D381" s="699"/>
      <c r="E381" s="699"/>
      <c r="F381" s="700"/>
      <c r="G381" s="700"/>
      <c r="H381" s="700"/>
      <c r="I381" s="701"/>
      <c r="J381" s="701"/>
      <c r="K381" s="701"/>
      <c r="L381" s="701"/>
      <c r="M381" s="701"/>
      <c r="N381" s="701"/>
      <c r="O381" s="701"/>
      <c r="P381" s="745"/>
      <c r="Q381" s="745"/>
    </row>
    <row r="382" ht="16.5" customHeight="1">
      <c r="B382" s="699"/>
      <c r="C382" s="699"/>
      <c r="D382" s="699"/>
      <c r="E382" s="699"/>
      <c r="F382" s="700"/>
      <c r="G382" s="700"/>
      <c r="H382" s="700"/>
      <c r="I382" s="701"/>
      <c r="J382" s="701"/>
      <c r="K382" s="701"/>
      <c r="L382" s="701"/>
      <c r="M382" s="701"/>
      <c r="N382" s="701"/>
      <c r="O382" s="701"/>
      <c r="P382" s="745"/>
      <c r="Q382" s="745"/>
    </row>
    <row r="383" ht="16.5" customHeight="1">
      <c r="B383" s="699"/>
      <c r="C383" s="699"/>
      <c r="D383" s="699"/>
      <c r="E383" s="699"/>
      <c r="F383" s="700"/>
      <c r="G383" s="700"/>
      <c r="H383" s="700"/>
      <c r="I383" s="701"/>
      <c r="J383" s="701"/>
      <c r="K383" s="701"/>
      <c r="L383" s="701"/>
      <c r="M383" s="701"/>
      <c r="N383" s="701"/>
      <c r="O383" s="701"/>
      <c r="P383" s="745"/>
      <c r="Q383" s="745"/>
    </row>
    <row r="384" ht="16.5" customHeight="1">
      <c r="B384" s="699"/>
      <c r="C384" s="699"/>
      <c r="D384" s="699"/>
      <c r="E384" s="699"/>
      <c r="F384" s="700"/>
      <c r="G384" s="700"/>
      <c r="H384" s="700"/>
      <c r="I384" s="701"/>
      <c r="J384" s="701"/>
      <c r="K384" s="701"/>
      <c r="L384" s="701"/>
      <c r="M384" s="701"/>
      <c r="N384" s="701"/>
      <c r="O384" s="701"/>
      <c r="P384" s="745"/>
      <c r="Q384" s="745"/>
    </row>
    <row r="385" ht="16.5" customHeight="1">
      <c r="B385" s="699"/>
      <c r="C385" s="699"/>
      <c r="D385" s="699"/>
      <c r="E385" s="699"/>
      <c r="F385" s="700"/>
      <c r="G385" s="700"/>
      <c r="H385" s="700"/>
      <c r="I385" s="701"/>
      <c r="J385" s="701"/>
      <c r="K385" s="701"/>
      <c r="L385" s="701"/>
      <c r="M385" s="701"/>
      <c r="N385" s="701"/>
      <c r="O385" s="701"/>
      <c r="P385" s="745"/>
      <c r="Q385" s="745"/>
    </row>
    <row r="386" ht="16.5" customHeight="1">
      <c r="B386" s="699"/>
      <c r="C386" s="699"/>
      <c r="D386" s="699"/>
      <c r="E386" s="699"/>
      <c r="F386" s="700"/>
      <c r="G386" s="700"/>
      <c r="H386" s="700"/>
      <c r="I386" s="701"/>
      <c r="J386" s="701"/>
      <c r="K386" s="701"/>
      <c r="L386" s="701"/>
      <c r="M386" s="701"/>
      <c r="N386" s="701"/>
      <c r="O386" s="701"/>
      <c r="P386" s="745"/>
      <c r="Q386" s="745"/>
    </row>
    <row r="387" ht="16.5" customHeight="1">
      <c r="B387" s="699"/>
      <c r="C387" s="699"/>
      <c r="D387" s="699"/>
      <c r="E387" s="699"/>
      <c r="F387" s="700"/>
      <c r="G387" s="700"/>
      <c r="H387" s="700"/>
      <c r="I387" s="701"/>
      <c r="J387" s="701"/>
      <c r="K387" s="701"/>
      <c r="L387" s="701"/>
      <c r="M387" s="701"/>
      <c r="N387" s="701"/>
      <c r="O387" s="701"/>
      <c r="P387" s="745"/>
      <c r="Q387" s="745"/>
    </row>
    <row r="388" ht="16.5" customHeight="1">
      <c r="B388" s="699"/>
      <c r="C388" s="699"/>
      <c r="D388" s="699"/>
      <c r="E388" s="699"/>
      <c r="F388" s="700"/>
      <c r="G388" s="700"/>
      <c r="H388" s="700"/>
      <c r="I388" s="701"/>
      <c r="J388" s="701"/>
      <c r="K388" s="701"/>
      <c r="L388" s="701"/>
      <c r="M388" s="701"/>
      <c r="N388" s="701"/>
      <c r="O388" s="701"/>
      <c r="P388" s="745"/>
      <c r="Q388" s="745"/>
    </row>
    <row r="389" ht="16.5" customHeight="1">
      <c r="B389" s="699"/>
      <c r="C389" s="699"/>
      <c r="D389" s="699"/>
      <c r="E389" s="699"/>
      <c r="F389" s="700"/>
      <c r="G389" s="700"/>
      <c r="H389" s="700"/>
      <c r="I389" s="701"/>
      <c r="J389" s="701"/>
      <c r="K389" s="701"/>
      <c r="L389" s="701"/>
      <c r="M389" s="701"/>
      <c r="N389" s="701"/>
      <c r="O389" s="701"/>
      <c r="P389" s="745"/>
      <c r="Q389" s="745"/>
    </row>
    <row r="390" ht="16.5" customHeight="1">
      <c r="B390" s="699"/>
      <c r="C390" s="699"/>
      <c r="D390" s="699"/>
      <c r="E390" s="699"/>
      <c r="F390" s="700"/>
      <c r="G390" s="700"/>
      <c r="H390" s="700"/>
      <c r="I390" s="701"/>
      <c r="J390" s="701"/>
      <c r="K390" s="701"/>
      <c r="L390" s="701"/>
      <c r="M390" s="701"/>
      <c r="N390" s="701"/>
      <c r="O390" s="701"/>
      <c r="P390" s="745"/>
      <c r="Q390" s="745"/>
    </row>
    <row r="391" ht="16.5" customHeight="1">
      <c r="B391" s="699"/>
      <c r="C391" s="699"/>
      <c r="D391" s="699"/>
      <c r="E391" s="699"/>
      <c r="F391" s="700"/>
      <c r="G391" s="700"/>
      <c r="H391" s="700"/>
      <c r="I391" s="701"/>
      <c r="J391" s="701"/>
      <c r="K391" s="701"/>
      <c r="L391" s="701"/>
      <c r="M391" s="701"/>
      <c r="N391" s="701"/>
      <c r="O391" s="701"/>
      <c r="P391" s="745"/>
      <c r="Q391" s="745"/>
    </row>
    <row r="392" ht="16.5" customHeight="1">
      <c r="B392" s="699"/>
      <c r="C392" s="699"/>
      <c r="D392" s="699"/>
      <c r="E392" s="699"/>
      <c r="F392" s="700"/>
      <c r="G392" s="700"/>
      <c r="H392" s="700"/>
      <c r="I392" s="701"/>
      <c r="J392" s="701"/>
      <c r="K392" s="701"/>
      <c r="L392" s="701"/>
      <c r="M392" s="701"/>
      <c r="N392" s="701"/>
      <c r="O392" s="701"/>
      <c r="P392" s="745"/>
      <c r="Q392" s="745"/>
    </row>
    <row r="393" ht="16.5" customHeight="1">
      <c r="B393" s="699"/>
      <c r="C393" s="699"/>
      <c r="D393" s="699"/>
      <c r="E393" s="699"/>
      <c r="F393" s="700"/>
      <c r="G393" s="700"/>
      <c r="H393" s="700"/>
      <c r="I393" s="701"/>
      <c r="J393" s="701"/>
      <c r="K393" s="701"/>
      <c r="L393" s="701"/>
      <c r="M393" s="701"/>
      <c r="N393" s="701"/>
      <c r="O393" s="701"/>
      <c r="P393" s="745"/>
      <c r="Q393" s="745"/>
    </row>
    <row r="394" ht="16.5" customHeight="1">
      <c r="B394" s="699"/>
      <c r="C394" s="699"/>
      <c r="D394" s="699"/>
      <c r="E394" s="699"/>
      <c r="F394" s="700"/>
      <c r="G394" s="700"/>
      <c r="H394" s="700"/>
      <c r="I394" s="701"/>
      <c r="J394" s="701"/>
      <c r="K394" s="701"/>
      <c r="L394" s="701"/>
      <c r="M394" s="701"/>
      <c r="N394" s="701"/>
      <c r="O394" s="701"/>
      <c r="P394" s="745"/>
      <c r="Q394" s="745"/>
    </row>
    <row r="395" ht="16.5" customHeight="1">
      <c r="B395" s="699"/>
      <c r="C395" s="699"/>
      <c r="D395" s="699"/>
      <c r="E395" s="699"/>
      <c r="F395" s="700"/>
      <c r="G395" s="700"/>
      <c r="H395" s="700"/>
      <c r="I395" s="701"/>
      <c r="J395" s="701"/>
      <c r="K395" s="701"/>
      <c r="L395" s="701"/>
      <c r="M395" s="701"/>
      <c r="N395" s="701"/>
      <c r="O395" s="701"/>
      <c r="P395" s="745"/>
      <c r="Q395" s="745"/>
    </row>
    <row r="396" ht="16.5" customHeight="1">
      <c r="B396" s="699"/>
      <c r="C396" s="699"/>
      <c r="D396" s="699"/>
      <c r="E396" s="699"/>
      <c r="F396" s="700"/>
      <c r="G396" s="700"/>
      <c r="H396" s="700"/>
      <c r="I396" s="701"/>
      <c r="J396" s="701"/>
      <c r="K396" s="701"/>
      <c r="L396" s="701"/>
      <c r="M396" s="701"/>
      <c r="N396" s="701"/>
      <c r="O396" s="701"/>
      <c r="P396" s="745"/>
      <c r="Q396" s="745"/>
    </row>
    <row r="397" ht="16.5" customHeight="1">
      <c r="B397" s="699"/>
      <c r="C397" s="699"/>
      <c r="D397" s="699"/>
      <c r="E397" s="699"/>
      <c r="F397" s="700"/>
      <c r="G397" s="700"/>
      <c r="H397" s="700"/>
      <c r="I397" s="701"/>
      <c r="J397" s="701"/>
      <c r="K397" s="701"/>
      <c r="L397" s="701"/>
      <c r="M397" s="701"/>
      <c r="N397" s="701"/>
      <c r="O397" s="701"/>
      <c r="P397" s="745"/>
      <c r="Q397" s="745"/>
    </row>
    <row r="398" ht="16.5" customHeight="1">
      <c r="B398" s="699"/>
      <c r="C398" s="699"/>
      <c r="D398" s="699"/>
      <c r="E398" s="699"/>
      <c r="F398" s="700"/>
      <c r="G398" s="700"/>
      <c r="H398" s="700"/>
      <c r="I398" s="701"/>
      <c r="J398" s="701"/>
      <c r="K398" s="701"/>
      <c r="L398" s="701"/>
      <c r="M398" s="701"/>
      <c r="N398" s="701"/>
      <c r="O398" s="701"/>
      <c r="P398" s="745"/>
      <c r="Q398" s="745"/>
    </row>
    <row r="399" ht="16.5" customHeight="1">
      <c r="B399" s="699"/>
      <c r="C399" s="699"/>
      <c r="D399" s="699"/>
      <c r="E399" s="699"/>
      <c r="F399" s="700"/>
      <c r="G399" s="700"/>
      <c r="H399" s="700"/>
      <c r="I399" s="701"/>
      <c r="J399" s="701"/>
      <c r="K399" s="701"/>
      <c r="L399" s="701"/>
      <c r="M399" s="701"/>
      <c r="N399" s="701"/>
      <c r="O399" s="701"/>
      <c r="P399" s="745"/>
      <c r="Q399" s="745"/>
    </row>
    <row r="400" ht="16.5" customHeight="1">
      <c r="B400" s="699"/>
      <c r="C400" s="699"/>
      <c r="D400" s="699"/>
      <c r="E400" s="699"/>
      <c r="F400" s="700"/>
      <c r="G400" s="700"/>
      <c r="H400" s="700"/>
      <c r="I400" s="701"/>
      <c r="J400" s="701"/>
      <c r="K400" s="701"/>
      <c r="L400" s="701"/>
      <c r="M400" s="701"/>
      <c r="N400" s="701"/>
      <c r="O400" s="701"/>
      <c r="P400" s="745"/>
      <c r="Q400" s="745"/>
    </row>
    <row r="401" ht="16.5" customHeight="1">
      <c r="B401" s="699"/>
      <c r="C401" s="699"/>
      <c r="D401" s="699"/>
      <c r="E401" s="699"/>
      <c r="F401" s="700"/>
      <c r="G401" s="700"/>
      <c r="H401" s="700"/>
      <c r="I401" s="701"/>
      <c r="J401" s="701"/>
      <c r="K401" s="701"/>
      <c r="L401" s="701"/>
      <c r="M401" s="701"/>
      <c r="N401" s="701"/>
      <c r="O401" s="701"/>
      <c r="P401" s="745"/>
      <c r="Q401" s="745"/>
    </row>
    <row r="402" ht="16.5" customHeight="1">
      <c r="B402" s="699"/>
      <c r="C402" s="699"/>
      <c r="D402" s="699"/>
      <c r="E402" s="699"/>
      <c r="F402" s="700"/>
      <c r="G402" s="700"/>
      <c r="H402" s="700"/>
      <c r="I402" s="701"/>
      <c r="J402" s="701"/>
      <c r="K402" s="701"/>
      <c r="L402" s="701"/>
      <c r="M402" s="701"/>
      <c r="N402" s="701"/>
      <c r="O402" s="701"/>
      <c r="P402" s="745"/>
      <c r="Q402" s="745"/>
    </row>
    <row r="403" ht="16.5" customHeight="1">
      <c r="B403" s="699"/>
      <c r="C403" s="699"/>
      <c r="D403" s="699"/>
      <c r="E403" s="699"/>
      <c r="F403" s="700"/>
      <c r="G403" s="700"/>
      <c r="H403" s="700"/>
      <c r="I403" s="701"/>
      <c r="J403" s="701"/>
      <c r="K403" s="701"/>
      <c r="L403" s="701"/>
      <c r="M403" s="701"/>
      <c r="N403" s="701"/>
      <c r="O403" s="701"/>
      <c r="P403" s="745"/>
      <c r="Q403" s="745"/>
    </row>
    <row r="404" ht="16.5" customHeight="1">
      <c r="B404" s="699"/>
      <c r="C404" s="699"/>
      <c r="D404" s="699"/>
      <c r="E404" s="699"/>
      <c r="F404" s="700"/>
      <c r="G404" s="700"/>
      <c r="H404" s="700"/>
      <c r="I404" s="701"/>
      <c r="J404" s="701"/>
      <c r="K404" s="701"/>
      <c r="L404" s="701"/>
      <c r="M404" s="701"/>
      <c r="N404" s="701"/>
      <c r="O404" s="701"/>
      <c r="P404" s="745"/>
      <c r="Q404" s="745"/>
    </row>
    <row r="405" ht="16.5" customHeight="1">
      <c r="B405" s="699"/>
      <c r="C405" s="699"/>
      <c r="D405" s="699"/>
      <c r="E405" s="699"/>
      <c r="F405" s="700"/>
      <c r="G405" s="700"/>
      <c r="H405" s="700"/>
      <c r="I405" s="701"/>
      <c r="J405" s="701"/>
      <c r="K405" s="701"/>
      <c r="L405" s="701"/>
      <c r="M405" s="701"/>
      <c r="N405" s="701"/>
      <c r="O405" s="701"/>
      <c r="P405" s="745"/>
      <c r="Q405" s="745"/>
    </row>
    <row r="406" ht="16.5" customHeight="1">
      <c r="B406" s="699"/>
      <c r="C406" s="699"/>
      <c r="D406" s="699"/>
      <c r="E406" s="699"/>
      <c r="F406" s="700"/>
      <c r="G406" s="700"/>
      <c r="H406" s="700"/>
      <c r="I406" s="701"/>
      <c r="J406" s="701"/>
      <c r="K406" s="701"/>
      <c r="L406" s="701"/>
      <c r="M406" s="701"/>
      <c r="N406" s="701"/>
      <c r="O406" s="701"/>
      <c r="P406" s="745"/>
      <c r="Q406" s="745"/>
    </row>
    <row r="407" ht="16.5" customHeight="1">
      <c r="B407" s="699"/>
      <c r="C407" s="699"/>
      <c r="D407" s="699"/>
      <c r="E407" s="699"/>
      <c r="F407" s="700"/>
      <c r="G407" s="700"/>
      <c r="H407" s="700"/>
      <c r="I407" s="701"/>
      <c r="J407" s="701"/>
      <c r="K407" s="701"/>
      <c r="L407" s="701"/>
      <c r="M407" s="701"/>
      <c r="N407" s="701"/>
      <c r="O407" s="701"/>
      <c r="P407" s="745"/>
      <c r="Q407" s="745"/>
    </row>
    <row r="408" ht="16.5" customHeight="1">
      <c r="B408" s="699"/>
      <c r="C408" s="699"/>
      <c r="D408" s="699"/>
      <c r="E408" s="699"/>
      <c r="F408" s="700"/>
      <c r="G408" s="700"/>
      <c r="H408" s="700"/>
      <c r="I408" s="701"/>
      <c r="J408" s="701"/>
      <c r="K408" s="701"/>
      <c r="L408" s="701"/>
      <c r="M408" s="701"/>
      <c r="N408" s="701"/>
      <c r="O408" s="701"/>
      <c r="P408" s="745"/>
      <c r="Q408" s="745"/>
    </row>
    <row r="409" ht="16.5" customHeight="1">
      <c r="B409" s="699"/>
      <c r="C409" s="699"/>
      <c r="D409" s="699"/>
      <c r="E409" s="699"/>
      <c r="F409" s="700"/>
      <c r="G409" s="700"/>
      <c r="H409" s="700"/>
      <c r="I409" s="701"/>
      <c r="J409" s="701"/>
      <c r="K409" s="701"/>
      <c r="L409" s="701"/>
      <c r="M409" s="701"/>
      <c r="N409" s="701"/>
      <c r="O409" s="701"/>
      <c r="P409" s="745"/>
      <c r="Q409" s="745"/>
    </row>
    <row r="410" ht="16.5" customHeight="1">
      <c r="B410" s="699"/>
      <c r="C410" s="699"/>
      <c r="D410" s="699"/>
      <c r="E410" s="699"/>
      <c r="F410" s="700"/>
      <c r="G410" s="700"/>
      <c r="H410" s="700"/>
      <c r="I410" s="701"/>
      <c r="J410" s="701"/>
      <c r="K410" s="701"/>
      <c r="L410" s="701"/>
      <c r="M410" s="701"/>
      <c r="N410" s="701"/>
      <c r="O410" s="701"/>
      <c r="P410" s="745"/>
      <c r="Q410" s="745"/>
    </row>
    <row r="411" ht="16.5" customHeight="1">
      <c r="B411" s="699"/>
      <c r="C411" s="699"/>
      <c r="D411" s="699"/>
      <c r="E411" s="699"/>
      <c r="F411" s="700"/>
      <c r="G411" s="700"/>
      <c r="H411" s="700"/>
      <c r="I411" s="701"/>
      <c r="J411" s="701"/>
      <c r="K411" s="701"/>
      <c r="L411" s="701"/>
      <c r="M411" s="701"/>
      <c r="N411" s="701"/>
      <c r="O411" s="701"/>
      <c r="P411" s="745"/>
      <c r="Q411" s="745"/>
    </row>
    <row r="412" ht="16.5" customHeight="1">
      <c r="B412" s="699"/>
      <c r="C412" s="699"/>
      <c r="D412" s="699"/>
      <c r="E412" s="699"/>
      <c r="F412" s="700"/>
      <c r="G412" s="700"/>
      <c r="H412" s="700"/>
      <c r="I412" s="701"/>
      <c r="J412" s="701"/>
      <c r="K412" s="701"/>
      <c r="L412" s="701"/>
      <c r="M412" s="701"/>
      <c r="N412" s="701"/>
      <c r="O412" s="701"/>
      <c r="P412" s="745"/>
      <c r="Q412" s="745"/>
    </row>
    <row r="413" ht="16.5" customHeight="1">
      <c r="B413" s="699"/>
      <c r="C413" s="699"/>
      <c r="D413" s="699"/>
      <c r="E413" s="699"/>
      <c r="F413" s="700"/>
      <c r="G413" s="700"/>
      <c r="H413" s="700"/>
      <c r="I413" s="701"/>
      <c r="J413" s="701"/>
      <c r="K413" s="701"/>
      <c r="L413" s="701"/>
      <c r="M413" s="701"/>
      <c r="N413" s="701"/>
      <c r="O413" s="701"/>
      <c r="P413" s="745"/>
      <c r="Q413" s="745"/>
    </row>
    <row r="414" ht="16.5" customHeight="1">
      <c r="B414" s="699"/>
      <c r="C414" s="699"/>
      <c r="D414" s="699"/>
      <c r="E414" s="699"/>
      <c r="F414" s="700"/>
      <c r="G414" s="700"/>
      <c r="H414" s="700"/>
      <c r="I414" s="701"/>
      <c r="J414" s="701"/>
      <c r="K414" s="701"/>
      <c r="L414" s="701"/>
      <c r="M414" s="701"/>
      <c r="N414" s="701"/>
      <c r="O414" s="701"/>
      <c r="P414" s="745"/>
      <c r="Q414" s="745"/>
    </row>
    <row r="415" ht="16.5" customHeight="1">
      <c r="B415" s="699"/>
      <c r="C415" s="699"/>
      <c r="D415" s="699"/>
      <c r="E415" s="699"/>
      <c r="F415" s="700"/>
      <c r="G415" s="700"/>
      <c r="H415" s="700"/>
      <c r="I415" s="701"/>
      <c r="J415" s="701"/>
      <c r="K415" s="701"/>
      <c r="L415" s="701"/>
      <c r="M415" s="701"/>
      <c r="N415" s="701"/>
      <c r="O415" s="701"/>
      <c r="P415" s="745"/>
      <c r="Q415" s="745"/>
    </row>
    <row r="416" ht="16.5" customHeight="1">
      <c r="B416" s="699"/>
      <c r="C416" s="699"/>
      <c r="D416" s="699"/>
      <c r="E416" s="699"/>
      <c r="F416" s="700"/>
      <c r="G416" s="700"/>
      <c r="H416" s="700"/>
      <c r="I416" s="701"/>
      <c r="J416" s="701"/>
      <c r="K416" s="701"/>
      <c r="L416" s="701"/>
      <c r="M416" s="701"/>
      <c r="N416" s="701"/>
      <c r="O416" s="701"/>
      <c r="P416" s="745"/>
      <c r="Q416" s="745"/>
    </row>
    <row r="417" ht="16.5" customHeight="1">
      <c r="B417" s="699"/>
      <c r="C417" s="699"/>
      <c r="D417" s="699"/>
      <c r="E417" s="699"/>
      <c r="F417" s="700"/>
      <c r="G417" s="700"/>
      <c r="H417" s="700"/>
      <c r="I417" s="701"/>
      <c r="J417" s="701"/>
      <c r="K417" s="701"/>
      <c r="L417" s="701"/>
      <c r="M417" s="701"/>
      <c r="N417" s="701"/>
      <c r="O417" s="701"/>
      <c r="P417" s="745"/>
      <c r="Q417" s="745"/>
    </row>
    <row r="418" ht="16.5" customHeight="1">
      <c r="B418" s="699"/>
      <c r="C418" s="699"/>
      <c r="D418" s="699"/>
      <c r="E418" s="699"/>
      <c r="F418" s="700"/>
      <c r="G418" s="700"/>
      <c r="H418" s="700"/>
      <c r="I418" s="701"/>
      <c r="J418" s="701"/>
      <c r="K418" s="701"/>
      <c r="L418" s="701"/>
      <c r="M418" s="701"/>
      <c r="N418" s="701"/>
      <c r="O418" s="701"/>
      <c r="P418" s="745"/>
      <c r="Q418" s="745"/>
    </row>
    <row r="419" ht="16.5" customHeight="1">
      <c r="B419" s="699"/>
      <c r="C419" s="699"/>
      <c r="D419" s="699"/>
      <c r="E419" s="699"/>
      <c r="F419" s="700"/>
      <c r="G419" s="700"/>
      <c r="H419" s="700"/>
      <c r="I419" s="701"/>
      <c r="J419" s="701"/>
      <c r="K419" s="701"/>
      <c r="L419" s="701"/>
      <c r="M419" s="701"/>
      <c r="N419" s="701"/>
      <c r="O419" s="701"/>
      <c r="P419" s="745"/>
      <c r="Q419" s="745"/>
    </row>
    <row r="420" ht="16.5" customHeight="1">
      <c r="B420" s="699"/>
      <c r="C420" s="699"/>
      <c r="D420" s="699"/>
      <c r="E420" s="699"/>
      <c r="F420" s="700"/>
      <c r="G420" s="700"/>
      <c r="H420" s="700"/>
      <c r="I420" s="701"/>
      <c r="J420" s="701"/>
      <c r="K420" s="701"/>
      <c r="L420" s="701"/>
      <c r="M420" s="701"/>
      <c r="N420" s="701"/>
      <c r="O420" s="701"/>
      <c r="P420" s="745"/>
      <c r="Q420" s="745"/>
    </row>
    <row r="421" ht="16.5" customHeight="1">
      <c r="B421" s="699"/>
      <c r="C421" s="699"/>
      <c r="D421" s="699"/>
      <c r="E421" s="699"/>
      <c r="F421" s="700"/>
      <c r="G421" s="700"/>
      <c r="H421" s="700"/>
      <c r="I421" s="701"/>
      <c r="J421" s="701"/>
      <c r="K421" s="701"/>
      <c r="L421" s="701"/>
      <c r="M421" s="701"/>
      <c r="N421" s="701"/>
      <c r="O421" s="701"/>
      <c r="P421" s="745"/>
      <c r="Q421" s="745"/>
    </row>
    <row r="422" ht="16.5" customHeight="1">
      <c r="B422" s="699"/>
      <c r="C422" s="699"/>
      <c r="D422" s="699"/>
      <c r="E422" s="699"/>
      <c r="F422" s="700"/>
      <c r="G422" s="700"/>
      <c r="H422" s="700"/>
      <c r="I422" s="701"/>
      <c r="J422" s="701"/>
      <c r="K422" s="701"/>
      <c r="L422" s="701"/>
      <c r="M422" s="701"/>
      <c r="N422" s="701"/>
      <c r="O422" s="701"/>
      <c r="P422" s="745"/>
      <c r="Q422" s="745"/>
    </row>
    <row r="423" ht="16.5" customHeight="1">
      <c r="B423" s="699"/>
      <c r="C423" s="699"/>
      <c r="D423" s="699"/>
      <c r="E423" s="699"/>
      <c r="F423" s="700"/>
      <c r="G423" s="700"/>
      <c r="H423" s="700"/>
      <c r="I423" s="701"/>
      <c r="J423" s="701"/>
      <c r="K423" s="701"/>
      <c r="L423" s="701"/>
      <c r="M423" s="701"/>
      <c r="N423" s="701"/>
      <c r="O423" s="701"/>
      <c r="P423" s="745"/>
      <c r="Q423" s="745"/>
    </row>
    <row r="424" ht="16.5" customHeight="1">
      <c r="B424" s="699"/>
      <c r="C424" s="699"/>
      <c r="D424" s="699"/>
      <c r="E424" s="699"/>
      <c r="F424" s="700"/>
      <c r="G424" s="700"/>
      <c r="H424" s="700"/>
      <c r="I424" s="701"/>
      <c r="J424" s="701"/>
      <c r="K424" s="701"/>
      <c r="L424" s="701"/>
      <c r="M424" s="701"/>
      <c r="N424" s="701"/>
      <c r="O424" s="701"/>
      <c r="P424" s="745"/>
      <c r="Q424" s="745"/>
    </row>
    <row r="425" ht="16.5" customHeight="1">
      <c r="B425" s="699"/>
      <c r="C425" s="699"/>
      <c r="D425" s="699"/>
      <c r="E425" s="699"/>
      <c r="F425" s="700"/>
      <c r="G425" s="700"/>
      <c r="H425" s="700"/>
      <c r="I425" s="701"/>
      <c r="J425" s="701"/>
      <c r="K425" s="701"/>
      <c r="L425" s="701"/>
      <c r="M425" s="701"/>
      <c r="N425" s="701"/>
      <c r="O425" s="701"/>
      <c r="P425" s="745"/>
      <c r="Q425" s="745"/>
    </row>
    <row r="426" ht="16.5" customHeight="1">
      <c r="B426" s="699"/>
      <c r="C426" s="699"/>
      <c r="D426" s="699"/>
      <c r="E426" s="699"/>
      <c r="F426" s="700"/>
      <c r="G426" s="700"/>
      <c r="H426" s="700"/>
      <c r="I426" s="701"/>
      <c r="J426" s="701"/>
      <c r="K426" s="701"/>
      <c r="L426" s="701"/>
      <c r="M426" s="701"/>
      <c r="N426" s="701"/>
      <c r="O426" s="701"/>
      <c r="P426" s="745"/>
      <c r="Q426" s="745"/>
    </row>
    <row r="427" ht="16.5" customHeight="1">
      <c r="B427" s="699"/>
      <c r="C427" s="699"/>
      <c r="D427" s="699"/>
      <c r="E427" s="699"/>
      <c r="F427" s="700"/>
      <c r="G427" s="700"/>
      <c r="H427" s="700"/>
      <c r="I427" s="701"/>
      <c r="J427" s="701"/>
      <c r="K427" s="701"/>
      <c r="L427" s="701"/>
      <c r="M427" s="701"/>
      <c r="N427" s="701"/>
      <c r="O427" s="701"/>
      <c r="P427" s="745"/>
      <c r="Q427" s="745"/>
    </row>
    <row r="428" ht="16.5" customHeight="1">
      <c r="B428" s="699"/>
      <c r="C428" s="699"/>
      <c r="D428" s="699"/>
      <c r="E428" s="699"/>
      <c r="F428" s="700"/>
      <c r="G428" s="700"/>
      <c r="H428" s="700"/>
      <c r="I428" s="701"/>
      <c r="J428" s="701"/>
      <c r="K428" s="701"/>
      <c r="L428" s="701"/>
      <c r="M428" s="701"/>
      <c r="N428" s="701"/>
      <c r="O428" s="701"/>
      <c r="P428" s="745"/>
      <c r="Q428" s="745"/>
    </row>
    <row r="429" ht="16.5" customHeight="1">
      <c r="B429" s="699"/>
      <c r="C429" s="699"/>
      <c r="D429" s="699"/>
      <c r="E429" s="699"/>
      <c r="F429" s="700"/>
      <c r="G429" s="700"/>
      <c r="H429" s="700"/>
      <c r="I429" s="701"/>
      <c r="J429" s="701"/>
      <c r="K429" s="701"/>
      <c r="L429" s="701"/>
      <c r="M429" s="701"/>
      <c r="N429" s="701"/>
      <c r="O429" s="701"/>
      <c r="P429" s="745"/>
      <c r="Q429" s="745"/>
    </row>
    <row r="430" ht="16.5" customHeight="1">
      <c r="B430" s="699"/>
      <c r="C430" s="699"/>
      <c r="D430" s="699"/>
      <c r="E430" s="699"/>
      <c r="F430" s="700"/>
      <c r="G430" s="700"/>
      <c r="H430" s="700"/>
      <c r="I430" s="701"/>
      <c r="J430" s="701"/>
      <c r="K430" s="701"/>
      <c r="L430" s="701"/>
      <c r="M430" s="701"/>
      <c r="N430" s="701"/>
      <c r="O430" s="701"/>
      <c r="P430" s="745"/>
      <c r="Q430" s="745"/>
    </row>
    <row r="431" ht="16.5" customHeight="1">
      <c r="B431" s="699"/>
      <c r="C431" s="699"/>
      <c r="D431" s="699"/>
      <c r="E431" s="699"/>
      <c r="F431" s="700"/>
      <c r="G431" s="700"/>
      <c r="H431" s="700"/>
      <c r="I431" s="701"/>
      <c r="J431" s="701"/>
      <c r="K431" s="701"/>
      <c r="L431" s="701"/>
      <c r="M431" s="701"/>
      <c r="N431" s="701"/>
      <c r="O431" s="701"/>
      <c r="P431" s="745"/>
      <c r="Q431" s="745"/>
    </row>
    <row r="432" ht="16.5" customHeight="1">
      <c r="B432" s="699"/>
      <c r="C432" s="699"/>
      <c r="D432" s="699"/>
      <c r="E432" s="699"/>
      <c r="F432" s="700"/>
      <c r="G432" s="700"/>
      <c r="H432" s="700"/>
      <c r="I432" s="701"/>
      <c r="J432" s="701"/>
      <c r="K432" s="701"/>
      <c r="L432" s="701"/>
      <c r="M432" s="701"/>
      <c r="N432" s="701"/>
      <c r="O432" s="701"/>
      <c r="P432" s="745"/>
      <c r="Q432" s="745"/>
    </row>
    <row r="433" ht="16.5" customHeight="1">
      <c r="B433" s="699"/>
      <c r="C433" s="699"/>
      <c r="D433" s="699"/>
      <c r="E433" s="699"/>
      <c r="F433" s="700"/>
      <c r="G433" s="700"/>
      <c r="H433" s="700"/>
      <c r="I433" s="701"/>
      <c r="J433" s="701"/>
      <c r="K433" s="701"/>
      <c r="L433" s="701"/>
      <c r="M433" s="701"/>
      <c r="N433" s="701"/>
      <c r="O433" s="701"/>
      <c r="P433" s="745"/>
      <c r="Q433" s="745"/>
    </row>
    <row r="434" ht="16.5" customHeight="1">
      <c r="B434" s="699"/>
      <c r="C434" s="699"/>
      <c r="D434" s="699"/>
      <c r="E434" s="699"/>
      <c r="F434" s="700"/>
      <c r="G434" s="700"/>
      <c r="H434" s="700"/>
      <c r="I434" s="701"/>
      <c r="J434" s="701"/>
      <c r="K434" s="701"/>
      <c r="L434" s="701"/>
      <c r="M434" s="701"/>
      <c r="N434" s="701"/>
      <c r="O434" s="701"/>
      <c r="P434" s="745"/>
      <c r="Q434" s="745"/>
    </row>
    <row r="435" ht="16.5" customHeight="1">
      <c r="B435" s="699"/>
      <c r="C435" s="699"/>
      <c r="D435" s="699"/>
      <c r="E435" s="699"/>
      <c r="F435" s="700"/>
      <c r="G435" s="700"/>
      <c r="H435" s="700"/>
      <c r="I435" s="701"/>
      <c r="J435" s="701"/>
      <c r="K435" s="701"/>
      <c r="L435" s="701"/>
      <c r="M435" s="701"/>
      <c r="N435" s="701"/>
      <c r="O435" s="701"/>
      <c r="P435" s="745"/>
      <c r="Q435" s="745"/>
    </row>
    <row r="436" ht="16.5" customHeight="1">
      <c r="B436" s="699"/>
      <c r="C436" s="699"/>
      <c r="D436" s="699"/>
      <c r="E436" s="699"/>
      <c r="F436" s="700"/>
      <c r="G436" s="700"/>
      <c r="H436" s="700"/>
      <c r="I436" s="701"/>
      <c r="J436" s="701"/>
      <c r="K436" s="701"/>
      <c r="L436" s="701"/>
      <c r="M436" s="701"/>
      <c r="N436" s="701"/>
      <c r="O436" s="701"/>
      <c r="P436" s="745"/>
      <c r="Q436" s="745"/>
    </row>
    <row r="437" ht="16.5" customHeight="1">
      <c r="B437" s="699"/>
      <c r="C437" s="699"/>
      <c r="D437" s="699"/>
      <c r="E437" s="699"/>
      <c r="F437" s="700"/>
      <c r="G437" s="700"/>
      <c r="H437" s="700"/>
      <c r="I437" s="701"/>
      <c r="J437" s="701"/>
      <c r="K437" s="701"/>
      <c r="L437" s="701"/>
      <c r="M437" s="701"/>
      <c r="N437" s="701"/>
      <c r="O437" s="701"/>
      <c r="P437" s="745"/>
      <c r="Q437" s="745"/>
    </row>
    <row r="438" ht="16.5" customHeight="1">
      <c r="B438" s="699"/>
      <c r="C438" s="699"/>
      <c r="D438" s="699"/>
      <c r="E438" s="699"/>
      <c r="F438" s="700"/>
      <c r="G438" s="700"/>
      <c r="H438" s="700"/>
      <c r="I438" s="701"/>
      <c r="J438" s="701"/>
      <c r="K438" s="701"/>
      <c r="L438" s="701"/>
      <c r="M438" s="701"/>
      <c r="N438" s="701"/>
      <c r="O438" s="701"/>
      <c r="P438" s="745"/>
      <c r="Q438" s="745"/>
    </row>
    <row r="439" ht="16.5" customHeight="1">
      <c r="B439" s="699"/>
      <c r="C439" s="699"/>
      <c r="D439" s="699"/>
      <c r="E439" s="699"/>
      <c r="F439" s="700"/>
      <c r="G439" s="700"/>
      <c r="H439" s="700"/>
      <c r="I439" s="701"/>
      <c r="J439" s="701"/>
      <c r="K439" s="701"/>
      <c r="L439" s="701"/>
      <c r="M439" s="701"/>
      <c r="N439" s="701"/>
      <c r="O439" s="701"/>
      <c r="P439" s="745"/>
      <c r="Q439" s="745"/>
    </row>
    <row r="440" ht="16.5" customHeight="1">
      <c r="B440" s="699"/>
      <c r="C440" s="699"/>
      <c r="D440" s="699"/>
      <c r="E440" s="699"/>
      <c r="F440" s="700"/>
      <c r="G440" s="700"/>
      <c r="H440" s="700"/>
      <c r="I440" s="701"/>
      <c r="J440" s="701"/>
      <c r="K440" s="701"/>
      <c r="L440" s="701"/>
      <c r="M440" s="701"/>
      <c r="N440" s="701"/>
      <c r="O440" s="701"/>
      <c r="P440" s="745"/>
      <c r="Q440" s="745"/>
    </row>
    <row r="441" ht="16.5" customHeight="1">
      <c r="B441" s="699"/>
      <c r="C441" s="699"/>
      <c r="D441" s="699"/>
      <c r="E441" s="699"/>
      <c r="F441" s="700"/>
      <c r="G441" s="700"/>
      <c r="H441" s="700"/>
      <c r="I441" s="701"/>
      <c r="J441" s="701"/>
      <c r="K441" s="701"/>
      <c r="L441" s="701"/>
      <c r="M441" s="701"/>
      <c r="N441" s="701"/>
      <c r="O441" s="701"/>
      <c r="P441" s="745"/>
      <c r="Q441" s="745"/>
    </row>
    <row r="442" ht="16.5" customHeight="1">
      <c r="B442" s="699"/>
      <c r="C442" s="699"/>
      <c r="D442" s="699"/>
      <c r="E442" s="699"/>
      <c r="F442" s="700"/>
      <c r="G442" s="700"/>
      <c r="H442" s="700"/>
      <c r="I442" s="701"/>
      <c r="J442" s="701"/>
      <c r="K442" s="701"/>
      <c r="L442" s="701"/>
      <c r="M442" s="701"/>
      <c r="N442" s="701"/>
      <c r="O442" s="701"/>
      <c r="P442" s="745"/>
      <c r="Q442" s="745"/>
    </row>
    <row r="443" ht="16.5" customHeight="1">
      <c r="B443" s="699"/>
      <c r="C443" s="699"/>
      <c r="D443" s="699"/>
      <c r="E443" s="699"/>
      <c r="F443" s="700"/>
      <c r="G443" s="700"/>
      <c r="H443" s="700"/>
      <c r="I443" s="701"/>
      <c r="J443" s="701"/>
      <c r="K443" s="701"/>
      <c r="L443" s="701"/>
      <c r="M443" s="701"/>
      <c r="N443" s="701"/>
      <c r="O443" s="701"/>
      <c r="P443" s="745"/>
      <c r="Q443" s="745"/>
    </row>
    <row r="444" ht="16.5" customHeight="1">
      <c r="B444" s="699"/>
      <c r="C444" s="699"/>
      <c r="D444" s="699"/>
      <c r="E444" s="699"/>
      <c r="F444" s="700"/>
      <c r="G444" s="700"/>
      <c r="H444" s="700"/>
      <c r="I444" s="701"/>
      <c r="J444" s="701"/>
      <c r="K444" s="701"/>
      <c r="L444" s="701"/>
      <c r="M444" s="701"/>
      <c r="N444" s="701"/>
      <c r="O444" s="701"/>
      <c r="P444" s="745"/>
      <c r="Q444" s="745"/>
    </row>
    <row r="445" ht="16.5" customHeight="1">
      <c r="B445" s="699"/>
      <c r="C445" s="699"/>
      <c r="D445" s="699"/>
      <c r="E445" s="699"/>
      <c r="F445" s="700"/>
      <c r="G445" s="700"/>
      <c r="H445" s="700"/>
      <c r="I445" s="701"/>
      <c r="J445" s="701"/>
      <c r="K445" s="701"/>
      <c r="L445" s="701"/>
      <c r="M445" s="701"/>
      <c r="N445" s="701"/>
      <c r="O445" s="701"/>
      <c r="P445" s="745"/>
      <c r="Q445" s="745"/>
    </row>
    <row r="446" ht="16.5" customHeight="1">
      <c r="B446" s="699"/>
      <c r="C446" s="699"/>
      <c r="D446" s="699"/>
      <c r="E446" s="699"/>
      <c r="F446" s="700"/>
      <c r="G446" s="700"/>
      <c r="H446" s="700"/>
      <c r="I446" s="701"/>
      <c r="J446" s="701"/>
      <c r="K446" s="701"/>
      <c r="L446" s="701"/>
      <c r="M446" s="701"/>
      <c r="N446" s="701"/>
      <c r="O446" s="701"/>
      <c r="P446" s="745"/>
      <c r="Q446" s="745"/>
    </row>
    <row r="447" ht="16.5" customHeight="1">
      <c r="B447" s="699"/>
      <c r="C447" s="699"/>
      <c r="D447" s="699"/>
      <c r="E447" s="699"/>
      <c r="F447" s="700"/>
      <c r="G447" s="700"/>
      <c r="H447" s="700"/>
      <c r="I447" s="701"/>
      <c r="J447" s="701"/>
      <c r="K447" s="701"/>
      <c r="L447" s="701"/>
      <c r="M447" s="701"/>
      <c r="N447" s="701"/>
      <c r="O447" s="701"/>
      <c r="P447" s="745"/>
      <c r="Q447" s="745"/>
    </row>
    <row r="448" ht="16.5" customHeight="1">
      <c r="B448" s="699"/>
      <c r="C448" s="699"/>
      <c r="D448" s="699"/>
      <c r="E448" s="699"/>
      <c r="F448" s="700"/>
      <c r="G448" s="700"/>
      <c r="H448" s="700"/>
      <c r="I448" s="701"/>
      <c r="J448" s="701"/>
      <c r="K448" s="701"/>
      <c r="L448" s="701"/>
      <c r="M448" s="701"/>
      <c r="N448" s="701"/>
      <c r="O448" s="701"/>
      <c r="P448" s="745"/>
      <c r="Q448" s="745"/>
    </row>
    <row r="449" ht="16.5" customHeight="1">
      <c r="B449" s="699"/>
      <c r="C449" s="699"/>
      <c r="D449" s="699"/>
      <c r="E449" s="699"/>
      <c r="F449" s="700"/>
      <c r="G449" s="700"/>
      <c r="H449" s="700"/>
      <c r="I449" s="701"/>
      <c r="J449" s="701"/>
      <c r="K449" s="701"/>
      <c r="L449" s="701"/>
      <c r="M449" s="701"/>
      <c r="N449" s="701"/>
      <c r="O449" s="701"/>
      <c r="P449" s="745"/>
      <c r="Q449" s="745"/>
    </row>
    <row r="450" ht="16.5" customHeight="1">
      <c r="B450" s="699"/>
      <c r="C450" s="699"/>
      <c r="D450" s="699"/>
      <c r="E450" s="699"/>
      <c r="F450" s="700"/>
      <c r="G450" s="700"/>
      <c r="H450" s="700"/>
      <c r="I450" s="701"/>
      <c r="J450" s="701"/>
      <c r="K450" s="701"/>
      <c r="L450" s="701"/>
      <c r="M450" s="701"/>
      <c r="N450" s="701"/>
      <c r="O450" s="701"/>
      <c r="P450" s="745"/>
      <c r="Q450" s="745"/>
    </row>
    <row r="451" ht="16.5" customHeight="1">
      <c r="B451" s="699"/>
      <c r="C451" s="699"/>
      <c r="D451" s="699"/>
      <c r="E451" s="699"/>
      <c r="F451" s="700"/>
      <c r="G451" s="700"/>
      <c r="H451" s="700"/>
      <c r="I451" s="701"/>
      <c r="J451" s="701"/>
      <c r="K451" s="701"/>
      <c r="L451" s="701"/>
      <c r="M451" s="701"/>
      <c r="N451" s="701"/>
      <c r="O451" s="701"/>
      <c r="P451" s="745"/>
      <c r="Q451" s="745"/>
    </row>
    <row r="452" ht="16.5" customHeight="1">
      <c r="B452" s="699"/>
      <c r="C452" s="699"/>
      <c r="D452" s="699"/>
      <c r="E452" s="699"/>
      <c r="F452" s="700"/>
      <c r="G452" s="700"/>
      <c r="H452" s="700"/>
      <c r="I452" s="701"/>
      <c r="J452" s="701"/>
      <c r="K452" s="701"/>
      <c r="L452" s="701"/>
      <c r="M452" s="701"/>
      <c r="N452" s="701"/>
      <c r="O452" s="701"/>
      <c r="P452" s="745"/>
      <c r="Q452" s="745"/>
    </row>
    <row r="453" ht="16.5" customHeight="1">
      <c r="B453" s="699"/>
      <c r="C453" s="699"/>
      <c r="D453" s="699"/>
      <c r="E453" s="699"/>
      <c r="F453" s="700"/>
      <c r="G453" s="700"/>
      <c r="H453" s="700"/>
      <c r="I453" s="701"/>
      <c r="J453" s="701"/>
      <c r="K453" s="701"/>
      <c r="L453" s="701"/>
      <c r="M453" s="701"/>
      <c r="N453" s="701"/>
      <c r="O453" s="701"/>
      <c r="P453" s="745"/>
      <c r="Q453" s="745"/>
    </row>
    <row r="454" ht="16.5" customHeight="1">
      <c r="B454" s="699"/>
      <c r="C454" s="699"/>
      <c r="D454" s="699"/>
      <c r="E454" s="699"/>
      <c r="F454" s="700"/>
      <c r="G454" s="700"/>
      <c r="H454" s="700"/>
      <c r="I454" s="701"/>
      <c r="J454" s="701"/>
      <c r="K454" s="701"/>
      <c r="L454" s="701"/>
      <c r="M454" s="701"/>
      <c r="N454" s="701"/>
      <c r="O454" s="701"/>
      <c r="P454" s="745"/>
      <c r="Q454" s="745"/>
    </row>
    <row r="455" ht="16.5" customHeight="1">
      <c r="B455" s="699"/>
      <c r="C455" s="699"/>
      <c r="D455" s="699"/>
      <c r="E455" s="699"/>
      <c r="F455" s="700"/>
      <c r="G455" s="700"/>
      <c r="H455" s="700"/>
      <c r="I455" s="701"/>
      <c r="J455" s="701"/>
      <c r="K455" s="701"/>
      <c r="L455" s="701"/>
      <c r="M455" s="701"/>
      <c r="N455" s="701"/>
      <c r="O455" s="701"/>
      <c r="P455" s="745"/>
      <c r="Q455" s="745"/>
    </row>
    <row r="456" ht="16.5" customHeight="1">
      <c r="B456" s="699"/>
      <c r="C456" s="699"/>
      <c r="D456" s="699"/>
      <c r="E456" s="699"/>
      <c r="F456" s="700"/>
      <c r="G456" s="700"/>
      <c r="H456" s="700"/>
      <c r="I456" s="701"/>
      <c r="J456" s="701"/>
      <c r="K456" s="701"/>
      <c r="L456" s="701"/>
      <c r="M456" s="701"/>
      <c r="N456" s="701"/>
      <c r="O456" s="701"/>
      <c r="P456" s="745"/>
      <c r="Q456" s="745"/>
    </row>
    <row r="457" ht="16.5" customHeight="1">
      <c r="B457" s="699"/>
      <c r="C457" s="699"/>
      <c r="D457" s="699"/>
      <c r="E457" s="699"/>
      <c r="F457" s="700"/>
      <c r="G457" s="700"/>
      <c r="H457" s="700"/>
      <c r="I457" s="701"/>
      <c r="J457" s="701"/>
      <c r="K457" s="701"/>
      <c r="L457" s="701"/>
      <c r="M457" s="701"/>
      <c r="N457" s="701"/>
      <c r="O457" s="701"/>
      <c r="P457" s="745"/>
      <c r="Q457" s="745"/>
    </row>
    <row r="458" ht="16.5" customHeight="1">
      <c r="B458" s="699"/>
      <c r="C458" s="699"/>
      <c r="D458" s="699"/>
      <c r="E458" s="699"/>
      <c r="F458" s="700"/>
      <c r="G458" s="700"/>
      <c r="H458" s="700"/>
      <c r="I458" s="701"/>
      <c r="J458" s="701"/>
      <c r="K458" s="701"/>
      <c r="L458" s="701"/>
      <c r="M458" s="701"/>
      <c r="N458" s="701"/>
      <c r="O458" s="701"/>
      <c r="P458" s="745"/>
      <c r="Q458" s="745"/>
    </row>
    <row r="459" ht="16.5" customHeight="1">
      <c r="B459" s="699"/>
      <c r="C459" s="699"/>
      <c r="D459" s="699"/>
      <c r="E459" s="699"/>
      <c r="F459" s="700"/>
      <c r="G459" s="700"/>
      <c r="H459" s="700"/>
      <c r="I459" s="701"/>
      <c r="J459" s="701"/>
      <c r="K459" s="701"/>
      <c r="L459" s="701"/>
      <c r="M459" s="701"/>
      <c r="N459" s="701"/>
      <c r="O459" s="701"/>
      <c r="P459" s="745"/>
      <c r="Q459" s="745"/>
    </row>
    <row r="460" ht="16.5" customHeight="1">
      <c r="B460" s="699"/>
      <c r="C460" s="699"/>
      <c r="D460" s="699"/>
      <c r="E460" s="699"/>
      <c r="F460" s="700"/>
      <c r="G460" s="700"/>
      <c r="H460" s="700"/>
      <c r="I460" s="701"/>
      <c r="J460" s="701"/>
      <c r="K460" s="701"/>
      <c r="L460" s="701"/>
      <c r="M460" s="701"/>
      <c r="N460" s="701"/>
      <c r="O460" s="701"/>
      <c r="P460" s="745"/>
      <c r="Q460" s="745"/>
    </row>
    <row r="461" ht="16.5" customHeight="1">
      <c r="B461" s="699"/>
      <c r="C461" s="699"/>
      <c r="D461" s="699"/>
      <c r="E461" s="699"/>
      <c r="F461" s="700"/>
      <c r="G461" s="700"/>
      <c r="H461" s="700"/>
      <c r="I461" s="701"/>
      <c r="J461" s="701"/>
      <c r="K461" s="701"/>
      <c r="L461" s="701"/>
      <c r="M461" s="701"/>
      <c r="N461" s="701"/>
      <c r="O461" s="701"/>
      <c r="P461" s="745"/>
      <c r="Q461" s="745"/>
    </row>
    <row r="462" ht="16.5" customHeight="1">
      <c r="B462" s="699"/>
      <c r="C462" s="699"/>
      <c r="D462" s="699"/>
      <c r="E462" s="699"/>
      <c r="F462" s="700"/>
      <c r="G462" s="700"/>
      <c r="H462" s="700"/>
      <c r="I462" s="701"/>
      <c r="J462" s="701"/>
      <c r="K462" s="701"/>
      <c r="L462" s="701"/>
      <c r="M462" s="701"/>
      <c r="N462" s="701"/>
      <c r="O462" s="701"/>
      <c r="P462" s="745"/>
      <c r="Q462" s="745"/>
    </row>
    <row r="463" ht="16.5" customHeight="1">
      <c r="B463" s="699"/>
      <c r="C463" s="699"/>
      <c r="D463" s="699"/>
      <c r="E463" s="699"/>
      <c r="F463" s="700"/>
      <c r="G463" s="700"/>
      <c r="H463" s="700"/>
      <c r="I463" s="701"/>
      <c r="J463" s="701"/>
      <c r="K463" s="701"/>
      <c r="L463" s="701"/>
      <c r="M463" s="701"/>
      <c r="N463" s="701"/>
      <c r="O463" s="701"/>
      <c r="P463" s="745"/>
      <c r="Q463" s="745"/>
    </row>
    <row r="464" ht="16.5" customHeight="1">
      <c r="B464" s="699"/>
      <c r="C464" s="699"/>
      <c r="D464" s="699"/>
      <c r="E464" s="699"/>
      <c r="F464" s="700"/>
      <c r="G464" s="700"/>
      <c r="H464" s="700"/>
      <c r="I464" s="701"/>
      <c r="J464" s="701"/>
      <c r="K464" s="701"/>
      <c r="L464" s="701"/>
      <c r="M464" s="701"/>
      <c r="N464" s="701"/>
      <c r="O464" s="701"/>
      <c r="P464" s="745"/>
      <c r="Q464" s="745"/>
    </row>
    <row r="465" ht="16.5" customHeight="1">
      <c r="B465" s="699"/>
      <c r="C465" s="699"/>
      <c r="D465" s="699"/>
      <c r="E465" s="699"/>
      <c r="F465" s="700"/>
      <c r="G465" s="700"/>
      <c r="H465" s="700"/>
      <c r="I465" s="701"/>
      <c r="J465" s="701"/>
      <c r="K465" s="701"/>
      <c r="L465" s="701"/>
      <c r="M465" s="701"/>
      <c r="N465" s="701"/>
      <c r="O465" s="701"/>
      <c r="P465" s="745"/>
      <c r="Q465" s="745"/>
    </row>
    <row r="466" ht="16.5" customHeight="1">
      <c r="B466" s="699"/>
      <c r="C466" s="699"/>
      <c r="D466" s="699"/>
      <c r="E466" s="699"/>
      <c r="F466" s="700"/>
      <c r="G466" s="700"/>
      <c r="H466" s="700"/>
      <c r="I466" s="701"/>
      <c r="J466" s="701"/>
      <c r="K466" s="701"/>
      <c r="L466" s="701"/>
      <c r="M466" s="701"/>
      <c r="N466" s="701"/>
      <c r="O466" s="701"/>
      <c r="P466" s="745"/>
      <c r="Q466" s="745"/>
    </row>
    <row r="467" ht="16.5" customHeight="1">
      <c r="B467" s="699"/>
      <c r="C467" s="699"/>
      <c r="D467" s="699"/>
      <c r="E467" s="699"/>
      <c r="F467" s="700"/>
      <c r="G467" s="700"/>
      <c r="H467" s="700"/>
      <c r="I467" s="701"/>
      <c r="J467" s="701"/>
      <c r="K467" s="701"/>
      <c r="L467" s="701"/>
      <c r="M467" s="701"/>
      <c r="N467" s="701"/>
      <c r="O467" s="701"/>
      <c r="P467" s="745"/>
      <c r="Q467" s="745"/>
    </row>
    <row r="468" ht="16.5" customHeight="1">
      <c r="B468" s="699"/>
      <c r="C468" s="699"/>
      <c r="D468" s="699"/>
      <c r="E468" s="699"/>
      <c r="F468" s="700"/>
      <c r="G468" s="700"/>
      <c r="H468" s="700"/>
      <c r="I468" s="701"/>
      <c r="J468" s="701"/>
      <c r="K468" s="701"/>
      <c r="L468" s="701"/>
      <c r="M468" s="701"/>
      <c r="N468" s="701"/>
      <c r="O468" s="701"/>
      <c r="P468" s="745"/>
      <c r="Q468" s="745"/>
    </row>
    <row r="469" ht="16.5" customHeight="1">
      <c r="B469" s="699"/>
      <c r="C469" s="699"/>
      <c r="D469" s="699"/>
      <c r="E469" s="699"/>
      <c r="F469" s="700"/>
      <c r="G469" s="700"/>
      <c r="H469" s="700"/>
      <c r="I469" s="701"/>
      <c r="J469" s="701"/>
      <c r="K469" s="701"/>
      <c r="L469" s="701"/>
      <c r="M469" s="701"/>
      <c r="N469" s="701"/>
      <c r="O469" s="701"/>
      <c r="P469" s="745"/>
      <c r="Q469" s="745"/>
    </row>
    <row r="470" ht="16.5" customHeight="1">
      <c r="B470" s="699"/>
      <c r="C470" s="699"/>
      <c r="D470" s="699"/>
      <c r="E470" s="699"/>
      <c r="F470" s="700"/>
      <c r="G470" s="700"/>
      <c r="H470" s="700"/>
      <c r="I470" s="701"/>
      <c r="J470" s="701"/>
      <c r="K470" s="701"/>
      <c r="L470" s="701"/>
      <c r="M470" s="701"/>
      <c r="N470" s="701"/>
      <c r="O470" s="701"/>
      <c r="P470" s="745"/>
      <c r="Q470" s="745"/>
    </row>
    <row r="471" ht="16.5" customHeight="1">
      <c r="B471" s="699"/>
      <c r="C471" s="699"/>
      <c r="D471" s="699"/>
      <c r="E471" s="699"/>
      <c r="F471" s="700"/>
      <c r="G471" s="700"/>
      <c r="H471" s="700"/>
      <c r="I471" s="701"/>
      <c r="J471" s="701"/>
      <c r="K471" s="701"/>
      <c r="L471" s="701"/>
      <c r="M471" s="701"/>
      <c r="N471" s="701"/>
      <c r="O471" s="701"/>
      <c r="P471" s="745"/>
      <c r="Q471" s="745"/>
    </row>
    <row r="472" ht="16.5" customHeight="1">
      <c r="B472" s="699"/>
      <c r="C472" s="699"/>
      <c r="D472" s="699"/>
      <c r="E472" s="699"/>
      <c r="F472" s="700"/>
      <c r="G472" s="700"/>
      <c r="H472" s="700"/>
      <c r="I472" s="701"/>
      <c r="J472" s="701"/>
      <c r="K472" s="701"/>
      <c r="L472" s="701"/>
      <c r="M472" s="701"/>
      <c r="N472" s="701"/>
      <c r="O472" s="701"/>
      <c r="P472" s="745"/>
      <c r="Q472" s="745"/>
    </row>
    <row r="473" ht="16.5" customHeight="1">
      <c r="B473" s="699"/>
      <c r="C473" s="699"/>
      <c r="D473" s="699"/>
      <c r="E473" s="699"/>
      <c r="F473" s="700"/>
      <c r="G473" s="700"/>
      <c r="H473" s="700"/>
      <c r="I473" s="701"/>
      <c r="J473" s="701"/>
      <c r="K473" s="701"/>
      <c r="L473" s="701"/>
      <c r="M473" s="701"/>
      <c r="N473" s="701"/>
      <c r="O473" s="701"/>
      <c r="P473" s="745"/>
      <c r="Q473" s="745"/>
    </row>
    <row r="474" ht="16.5" customHeight="1">
      <c r="B474" s="699"/>
      <c r="C474" s="699"/>
      <c r="D474" s="699"/>
      <c r="E474" s="699"/>
      <c r="F474" s="700"/>
      <c r="G474" s="700"/>
      <c r="H474" s="700"/>
      <c r="I474" s="701"/>
      <c r="J474" s="701"/>
      <c r="K474" s="701"/>
      <c r="L474" s="701"/>
      <c r="M474" s="701"/>
      <c r="N474" s="701"/>
      <c r="O474" s="701"/>
      <c r="P474" s="745"/>
      <c r="Q474" s="745"/>
    </row>
    <row r="475" ht="16.5" customHeight="1">
      <c r="B475" s="699"/>
      <c r="C475" s="699"/>
      <c r="D475" s="699"/>
      <c r="E475" s="699"/>
      <c r="F475" s="700"/>
      <c r="G475" s="700"/>
      <c r="H475" s="700"/>
      <c r="I475" s="701"/>
      <c r="J475" s="701"/>
      <c r="K475" s="701"/>
      <c r="L475" s="701"/>
      <c r="M475" s="701"/>
      <c r="N475" s="701"/>
      <c r="O475" s="701"/>
      <c r="P475" s="745"/>
      <c r="Q475" s="745"/>
    </row>
    <row r="476" ht="16.5" customHeight="1">
      <c r="B476" s="699"/>
      <c r="C476" s="699"/>
      <c r="D476" s="699"/>
      <c r="E476" s="699"/>
      <c r="F476" s="700"/>
      <c r="G476" s="700"/>
      <c r="H476" s="700"/>
      <c r="I476" s="701"/>
      <c r="J476" s="701"/>
      <c r="K476" s="701"/>
      <c r="L476" s="701"/>
      <c r="M476" s="701"/>
      <c r="N476" s="701"/>
      <c r="O476" s="701"/>
      <c r="P476" s="745"/>
      <c r="Q476" s="745"/>
    </row>
    <row r="477" ht="16.5" customHeight="1">
      <c r="B477" s="699"/>
      <c r="C477" s="699"/>
      <c r="D477" s="699"/>
      <c r="E477" s="699"/>
      <c r="F477" s="700"/>
      <c r="G477" s="700"/>
      <c r="H477" s="700"/>
      <c r="I477" s="701"/>
      <c r="J477" s="701"/>
      <c r="K477" s="701"/>
      <c r="L477" s="701"/>
      <c r="M477" s="701"/>
      <c r="N477" s="701"/>
      <c r="O477" s="701"/>
      <c r="P477" s="745"/>
      <c r="Q477" s="745"/>
    </row>
    <row r="478" ht="16.5" customHeight="1">
      <c r="B478" s="699"/>
      <c r="C478" s="699"/>
      <c r="D478" s="699"/>
      <c r="E478" s="699"/>
      <c r="F478" s="700"/>
      <c r="G478" s="700"/>
      <c r="H478" s="700"/>
      <c r="I478" s="701"/>
      <c r="J478" s="701"/>
      <c r="K478" s="701"/>
      <c r="L478" s="701"/>
      <c r="M478" s="701"/>
      <c r="N478" s="701"/>
      <c r="O478" s="701"/>
      <c r="P478" s="745"/>
      <c r="Q478" s="745"/>
    </row>
    <row r="479" ht="16.5" customHeight="1">
      <c r="B479" s="699"/>
      <c r="C479" s="699"/>
      <c r="D479" s="699"/>
      <c r="E479" s="699"/>
      <c r="F479" s="700"/>
      <c r="G479" s="700"/>
      <c r="H479" s="700"/>
      <c r="I479" s="701"/>
      <c r="J479" s="701"/>
      <c r="K479" s="701"/>
      <c r="L479" s="701"/>
      <c r="M479" s="701"/>
      <c r="N479" s="701"/>
      <c r="O479" s="701"/>
      <c r="P479" s="745"/>
      <c r="Q479" s="745"/>
    </row>
    <row r="480" ht="16.5" customHeight="1">
      <c r="B480" s="699"/>
      <c r="C480" s="699"/>
      <c r="D480" s="699"/>
      <c r="E480" s="699"/>
      <c r="F480" s="700"/>
      <c r="G480" s="700"/>
      <c r="H480" s="700"/>
      <c r="I480" s="701"/>
      <c r="J480" s="701"/>
      <c r="K480" s="701"/>
      <c r="L480" s="701"/>
      <c r="M480" s="701"/>
      <c r="N480" s="701"/>
      <c r="O480" s="701"/>
      <c r="P480" s="745"/>
      <c r="Q480" s="745"/>
    </row>
    <row r="481" ht="16.5" customHeight="1">
      <c r="B481" s="699"/>
      <c r="C481" s="699"/>
      <c r="D481" s="699"/>
      <c r="E481" s="699"/>
      <c r="F481" s="700"/>
      <c r="G481" s="700"/>
      <c r="H481" s="700"/>
      <c r="I481" s="701"/>
      <c r="J481" s="701"/>
      <c r="K481" s="701"/>
      <c r="L481" s="701"/>
      <c r="M481" s="701"/>
      <c r="N481" s="701"/>
      <c r="O481" s="701"/>
      <c r="P481" s="745"/>
      <c r="Q481" s="745"/>
    </row>
    <row r="482" ht="16.5" customHeight="1">
      <c r="B482" s="699"/>
      <c r="C482" s="699"/>
      <c r="D482" s="699"/>
      <c r="E482" s="699"/>
      <c r="F482" s="700"/>
      <c r="G482" s="700"/>
      <c r="H482" s="700"/>
      <c r="I482" s="701"/>
      <c r="J482" s="701"/>
      <c r="K482" s="701"/>
      <c r="L482" s="701"/>
      <c r="M482" s="701"/>
      <c r="N482" s="701"/>
      <c r="O482" s="701"/>
      <c r="P482" s="745"/>
      <c r="Q482" s="745"/>
    </row>
    <row r="483" ht="16.5" customHeight="1">
      <c r="B483" s="699"/>
      <c r="C483" s="699"/>
      <c r="D483" s="699"/>
      <c r="E483" s="699"/>
      <c r="F483" s="700"/>
      <c r="G483" s="700"/>
      <c r="H483" s="700"/>
      <c r="I483" s="701"/>
      <c r="J483" s="701"/>
      <c r="K483" s="701"/>
      <c r="L483" s="701"/>
      <c r="M483" s="701"/>
      <c r="N483" s="701"/>
      <c r="O483" s="701"/>
      <c r="P483" s="745"/>
      <c r="Q483" s="745"/>
    </row>
    <row r="484" ht="16.5" customHeight="1">
      <c r="B484" s="699"/>
      <c r="C484" s="699"/>
      <c r="D484" s="699"/>
      <c r="E484" s="699"/>
      <c r="F484" s="700"/>
      <c r="G484" s="700"/>
      <c r="H484" s="700"/>
      <c r="I484" s="701"/>
      <c r="J484" s="701"/>
      <c r="K484" s="701"/>
      <c r="L484" s="701"/>
      <c r="M484" s="701"/>
      <c r="N484" s="701"/>
      <c r="O484" s="701"/>
      <c r="P484" s="745"/>
      <c r="Q484" s="745"/>
    </row>
    <row r="485" ht="16.5" customHeight="1">
      <c r="B485" s="699"/>
      <c r="C485" s="699"/>
      <c r="D485" s="699"/>
      <c r="E485" s="699"/>
      <c r="F485" s="700"/>
      <c r="G485" s="700"/>
      <c r="H485" s="700"/>
      <c r="I485" s="701"/>
      <c r="J485" s="701"/>
      <c r="K485" s="701"/>
      <c r="L485" s="701"/>
      <c r="M485" s="701"/>
      <c r="N485" s="701"/>
      <c r="O485" s="701"/>
      <c r="P485" s="745"/>
      <c r="Q485" s="745"/>
    </row>
    <row r="486" ht="16.5" customHeight="1">
      <c r="B486" s="699"/>
      <c r="C486" s="699"/>
      <c r="D486" s="699"/>
      <c r="E486" s="699"/>
      <c r="F486" s="700"/>
      <c r="G486" s="700"/>
      <c r="H486" s="700"/>
      <c r="I486" s="701"/>
      <c r="J486" s="701"/>
      <c r="K486" s="701"/>
      <c r="L486" s="701"/>
      <c r="M486" s="701"/>
      <c r="N486" s="701"/>
      <c r="O486" s="701"/>
      <c r="P486" s="745"/>
      <c r="Q486" s="745"/>
    </row>
    <row r="487" ht="16.5" customHeight="1">
      <c r="B487" s="699"/>
      <c r="C487" s="699"/>
      <c r="D487" s="699"/>
      <c r="E487" s="699"/>
      <c r="F487" s="700"/>
      <c r="G487" s="700"/>
      <c r="H487" s="700"/>
      <c r="I487" s="701"/>
      <c r="J487" s="701"/>
      <c r="K487" s="701"/>
      <c r="L487" s="701"/>
      <c r="M487" s="701"/>
      <c r="N487" s="701"/>
      <c r="O487" s="701"/>
      <c r="P487" s="745"/>
      <c r="Q487" s="745"/>
    </row>
    <row r="488" ht="16.5" customHeight="1">
      <c r="B488" s="699"/>
      <c r="C488" s="699"/>
      <c r="D488" s="699"/>
      <c r="E488" s="699"/>
      <c r="F488" s="700"/>
      <c r="G488" s="700"/>
      <c r="H488" s="700"/>
      <c r="I488" s="701"/>
      <c r="J488" s="701"/>
      <c r="K488" s="701"/>
      <c r="L488" s="701"/>
      <c r="M488" s="701"/>
      <c r="N488" s="701"/>
      <c r="O488" s="701"/>
      <c r="P488" s="745"/>
      <c r="Q488" s="745"/>
    </row>
    <row r="489" ht="16.5" customHeight="1">
      <c r="B489" s="699"/>
      <c r="C489" s="699"/>
      <c r="D489" s="699"/>
      <c r="E489" s="699"/>
      <c r="F489" s="700"/>
      <c r="G489" s="700"/>
      <c r="H489" s="700"/>
      <c r="I489" s="701"/>
      <c r="J489" s="701"/>
      <c r="K489" s="701"/>
      <c r="L489" s="701"/>
      <c r="M489" s="701"/>
      <c r="N489" s="701"/>
      <c r="O489" s="701"/>
      <c r="P489" s="745"/>
      <c r="Q489" s="745"/>
    </row>
    <row r="490" ht="16.5" customHeight="1">
      <c r="B490" s="699"/>
      <c r="C490" s="699"/>
      <c r="D490" s="699"/>
      <c r="E490" s="699"/>
      <c r="F490" s="700"/>
      <c r="G490" s="700"/>
      <c r="H490" s="700"/>
      <c r="I490" s="701"/>
      <c r="J490" s="701"/>
      <c r="K490" s="701"/>
      <c r="L490" s="701"/>
      <c r="M490" s="701"/>
      <c r="N490" s="701"/>
      <c r="O490" s="701"/>
      <c r="P490" s="745"/>
      <c r="Q490" s="745"/>
    </row>
    <row r="491" ht="16.5" customHeight="1">
      <c r="B491" s="699"/>
      <c r="C491" s="699"/>
      <c r="D491" s="699"/>
      <c r="E491" s="699"/>
      <c r="F491" s="700"/>
      <c r="G491" s="700"/>
      <c r="H491" s="700"/>
      <c r="I491" s="701"/>
      <c r="J491" s="701"/>
      <c r="K491" s="701"/>
      <c r="L491" s="701"/>
      <c r="M491" s="701"/>
      <c r="N491" s="701"/>
      <c r="O491" s="701"/>
      <c r="P491" s="745"/>
      <c r="Q491" s="745"/>
    </row>
    <row r="492" ht="16.5" customHeight="1">
      <c r="B492" s="699"/>
      <c r="C492" s="699"/>
      <c r="D492" s="699"/>
      <c r="E492" s="699"/>
      <c r="F492" s="700"/>
      <c r="G492" s="700"/>
      <c r="H492" s="700"/>
      <c r="I492" s="701"/>
      <c r="J492" s="701"/>
      <c r="K492" s="701"/>
      <c r="L492" s="701"/>
      <c r="M492" s="701"/>
      <c r="N492" s="701"/>
      <c r="O492" s="701"/>
      <c r="P492" s="745"/>
      <c r="Q492" s="745"/>
    </row>
    <row r="493" ht="16.5" customHeight="1">
      <c r="B493" s="699"/>
      <c r="C493" s="699"/>
      <c r="D493" s="699"/>
      <c r="E493" s="699"/>
      <c r="F493" s="700"/>
      <c r="G493" s="700"/>
      <c r="H493" s="700"/>
      <c r="I493" s="701"/>
      <c r="J493" s="701"/>
      <c r="K493" s="701"/>
      <c r="L493" s="701"/>
      <c r="M493" s="701"/>
      <c r="N493" s="701"/>
      <c r="O493" s="701"/>
      <c r="P493" s="745"/>
      <c r="Q493" s="745"/>
    </row>
    <row r="494" ht="16.5" customHeight="1">
      <c r="B494" s="699"/>
      <c r="C494" s="699"/>
      <c r="D494" s="699"/>
      <c r="E494" s="699"/>
      <c r="F494" s="700"/>
      <c r="G494" s="700"/>
      <c r="H494" s="700"/>
      <c r="I494" s="701"/>
      <c r="J494" s="701"/>
      <c r="K494" s="701"/>
      <c r="L494" s="701"/>
      <c r="M494" s="701"/>
      <c r="N494" s="701"/>
      <c r="O494" s="701"/>
      <c r="P494" s="745"/>
      <c r="Q494" s="745"/>
    </row>
    <row r="495" ht="16.5" customHeight="1">
      <c r="B495" s="699"/>
      <c r="C495" s="699"/>
      <c r="D495" s="699"/>
      <c r="E495" s="699"/>
      <c r="F495" s="700"/>
      <c r="G495" s="700"/>
      <c r="H495" s="700"/>
      <c r="I495" s="701"/>
      <c r="J495" s="701"/>
      <c r="K495" s="701"/>
      <c r="L495" s="701"/>
      <c r="M495" s="701"/>
      <c r="N495" s="701"/>
      <c r="O495" s="701"/>
      <c r="P495" s="745"/>
      <c r="Q495" s="745"/>
    </row>
    <row r="496" ht="16.5" customHeight="1">
      <c r="B496" s="699"/>
      <c r="C496" s="699"/>
      <c r="D496" s="699"/>
      <c r="E496" s="699"/>
      <c r="F496" s="700"/>
      <c r="G496" s="700"/>
      <c r="H496" s="700"/>
      <c r="I496" s="701"/>
      <c r="J496" s="701"/>
      <c r="K496" s="701"/>
      <c r="L496" s="701"/>
      <c r="M496" s="701"/>
      <c r="N496" s="701"/>
      <c r="O496" s="701"/>
      <c r="P496" s="745"/>
      <c r="Q496" s="745"/>
    </row>
    <row r="497" ht="16.5" customHeight="1">
      <c r="B497" s="699"/>
      <c r="C497" s="699"/>
      <c r="D497" s="699"/>
      <c r="E497" s="699"/>
      <c r="F497" s="700"/>
      <c r="G497" s="700"/>
      <c r="H497" s="700"/>
      <c r="I497" s="701"/>
      <c r="J497" s="701"/>
      <c r="K497" s="701"/>
      <c r="L497" s="701"/>
      <c r="M497" s="701"/>
      <c r="N497" s="701"/>
      <c r="O497" s="701"/>
      <c r="P497" s="745"/>
      <c r="Q497" s="745"/>
    </row>
    <row r="498" ht="16.5" customHeight="1">
      <c r="B498" s="699"/>
      <c r="C498" s="699"/>
      <c r="D498" s="699"/>
      <c r="E498" s="699"/>
      <c r="F498" s="700"/>
      <c r="G498" s="700"/>
      <c r="H498" s="700"/>
      <c r="I498" s="701"/>
      <c r="J498" s="701"/>
      <c r="K498" s="701"/>
      <c r="L498" s="701"/>
      <c r="M498" s="701"/>
      <c r="N498" s="701"/>
      <c r="O498" s="701"/>
      <c r="P498" s="745"/>
      <c r="Q498" s="745"/>
    </row>
    <row r="499" ht="16.5" customHeight="1">
      <c r="B499" s="699"/>
      <c r="C499" s="699"/>
      <c r="D499" s="699"/>
      <c r="E499" s="699"/>
      <c r="F499" s="700"/>
      <c r="G499" s="700"/>
      <c r="H499" s="700"/>
      <c r="I499" s="701"/>
      <c r="J499" s="701"/>
      <c r="K499" s="701"/>
      <c r="L499" s="701"/>
      <c r="M499" s="701"/>
      <c r="N499" s="701"/>
      <c r="O499" s="701"/>
      <c r="P499" s="745"/>
      <c r="Q499" s="745"/>
    </row>
    <row r="500" ht="16.5" customHeight="1">
      <c r="B500" s="699"/>
      <c r="C500" s="699"/>
      <c r="D500" s="699"/>
      <c r="E500" s="699"/>
      <c r="F500" s="700"/>
      <c r="G500" s="700"/>
      <c r="H500" s="700"/>
      <c r="I500" s="701"/>
      <c r="J500" s="701"/>
      <c r="K500" s="701"/>
      <c r="L500" s="701"/>
      <c r="M500" s="701"/>
      <c r="N500" s="701"/>
      <c r="O500" s="701"/>
      <c r="P500" s="745"/>
      <c r="Q500" s="745"/>
    </row>
    <row r="501" ht="16.5" customHeight="1">
      <c r="B501" s="699"/>
      <c r="C501" s="699"/>
      <c r="D501" s="699"/>
      <c r="E501" s="699"/>
      <c r="F501" s="700"/>
      <c r="G501" s="700"/>
      <c r="H501" s="700"/>
      <c r="I501" s="701"/>
      <c r="J501" s="701"/>
      <c r="K501" s="701"/>
      <c r="L501" s="701"/>
      <c r="M501" s="701"/>
      <c r="N501" s="701"/>
      <c r="O501" s="701"/>
      <c r="P501" s="745"/>
      <c r="Q501" s="745"/>
    </row>
    <row r="502" ht="16.5" customHeight="1">
      <c r="B502" s="699"/>
      <c r="C502" s="699"/>
      <c r="D502" s="699"/>
      <c r="E502" s="699"/>
      <c r="F502" s="700"/>
      <c r="G502" s="700"/>
      <c r="H502" s="700"/>
      <c r="I502" s="701"/>
      <c r="J502" s="701"/>
      <c r="K502" s="701"/>
      <c r="L502" s="701"/>
      <c r="M502" s="701"/>
      <c r="N502" s="701"/>
      <c r="O502" s="701"/>
      <c r="P502" s="745"/>
      <c r="Q502" s="745"/>
    </row>
    <row r="503" ht="16.5" customHeight="1">
      <c r="B503" s="699"/>
      <c r="C503" s="699"/>
      <c r="D503" s="699"/>
      <c r="E503" s="699"/>
      <c r="F503" s="700"/>
      <c r="G503" s="700"/>
      <c r="H503" s="700"/>
      <c r="I503" s="701"/>
      <c r="J503" s="701"/>
      <c r="K503" s="701"/>
      <c r="L503" s="701"/>
      <c r="M503" s="701"/>
      <c r="N503" s="701"/>
      <c r="O503" s="701"/>
      <c r="P503" s="745"/>
      <c r="Q503" s="745"/>
    </row>
    <row r="504" ht="16.5" customHeight="1">
      <c r="B504" s="699"/>
      <c r="C504" s="699"/>
      <c r="D504" s="699"/>
      <c r="E504" s="699"/>
      <c r="F504" s="700"/>
      <c r="G504" s="700"/>
      <c r="H504" s="700"/>
      <c r="I504" s="701"/>
      <c r="J504" s="701"/>
      <c r="K504" s="701"/>
      <c r="L504" s="701"/>
      <c r="M504" s="701"/>
      <c r="N504" s="701"/>
      <c r="O504" s="701"/>
      <c r="P504" s="745"/>
      <c r="Q504" s="745"/>
    </row>
    <row r="505" ht="16.5" customHeight="1">
      <c r="B505" s="699"/>
      <c r="C505" s="699"/>
      <c r="D505" s="699"/>
      <c r="E505" s="699"/>
      <c r="F505" s="700"/>
      <c r="G505" s="700"/>
      <c r="H505" s="700"/>
      <c r="I505" s="701"/>
      <c r="J505" s="701"/>
      <c r="K505" s="701"/>
      <c r="L505" s="701"/>
      <c r="M505" s="701"/>
      <c r="N505" s="701"/>
      <c r="O505" s="701"/>
      <c r="P505" s="745"/>
      <c r="Q505" s="745"/>
    </row>
    <row r="506" ht="16.5" customHeight="1">
      <c r="B506" s="699"/>
      <c r="C506" s="699"/>
      <c r="D506" s="699"/>
      <c r="E506" s="699"/>
      <c r="F506" s="700"/>
      <c r="G506" s="700"/>
      <c r="H506" s="700"/>
      <c r="I506" s="701"/>
      <c r="J506" s="701"/>
      <c r="K506" s="701"/>
      <c r="L506" s="701"/>
      <c r="M506" s="701"/>
      <c r="N506" s="701"/>
      <c r="O506" s="701"/>
      <c r="P506" s="745"/>
      <c r="Q506" s="745"/>
    </row>
    <row r="507" ht="16.5" customHeight="1">
      <c r="B507" s="699"/>
      <c r="C507" s="699"/>
      <c r="D507" s="699"/>
      <c r="E507" s="699"/>
      <c r="F507" s="700"/>
      <c r="G507" s="700"/>
      <c r="H507" s="700"/>
      <c r="I507" s="701"/>
      <c r="J507" s="701"/>
      <c r="K507" s="701"/>
      <c r="L507" s="701"/>
      <c r="M507" s="701"/>
      <c r="N507" s="701"/>
      <c r="O507" s="701"/>
      <c r="P507" s="745"/>
      <c r="Q507" s="745"/>
    </row>
    <row r="508" ht="16.5" customHeight="1">
      <c r="B508" s="699"/>
      <c r="C508" s="699"/>
      <c r="D508" s="699"/>
      <c r="E508" s="699"/>
      <c r="F508" s="700"/>
      <c r="G508" s="700"/>
      <c r="H508" s="700"/>
      <c r="I508" s="701"/>
      <c r="J508" s="701"/>
      <c r="K508" s="701"/>
      <c r="L508" s="701"/>
      <c r="M508" s="701"/>
      <c r="N508" s="701"/>
      <c r="O508" s="701"/>
      <c r="P508" s="745"/>
      <c r="Q508" s="745"/>
    </row>
    <row r="509" ht="16.5" customHeight="1">
      <c r="B509" s="699"/>
      <c r="C509" s="699"/>
      <c r="D509" s="699"/>
      <c r="E509" s="699"/>
      <c r="F509" s="700"/>
      <c r="G509" s="700"/>
      <c r="H509" s="700"/>
      <c r="I509" s="701"/>
      <c r="J509" s="701"/>
      <c r="K509" s="701"/>
      <c r="L509" s="701"/>
      <c r="M509" s="701"/>
      <c r="N509" s="701"/>
      <c r="O509" s="701"/>
      <c r="P509" s="745"/>
      <c r="Q509" s="745"/>
    </row>
    <row r="510" ht="16.5" customHeight="1">
      <c r="B510" s="699"/>
      <c r="C510" s="699"/>
      <c r="D510" s="699"/>
      <c r="E510" s="699"/>
      <c r="F510" s="700"/>
      <c r="G510" s="700"/>
      <c r="H510" s="700"/>
      <c r="I510" s="701"/>
      <c r="J510" s="701"/>
      <c r="K510" s="701"/>
      <c r="L510" s="701"/>
      <c r="M510" s="701"/>
      <c r="N510" s="701"/>
      <c r="O510" s="701"/>
      <c r="P510" s="745"/>
      <c r="Q510" s="745"/>
    </row>
    <row r="511" ht="16.5" customHeight="1">
      <c r="B511" s="699"/>
      <c r="C511" s="699"/>
      <c r="D511" s="699"/>
      <c r="E511" s="699"/>
      <c r="F511" s="700"/>
      <c r="G511" s="700"/>
      <c r="H511" s="700"/>
      <c r="I511" s="701"/>
      <c r="J511" s="701"/>
      <c r="K511" s="701"/>
      <c r="L511" s="701"/>
      <c r="M511" s="701"/>
      <c r="N511" s="701"/>
      <c r="O511" s="701"/>
      <c r="P511" s="745"/>
      <c r="Q511" s="745"/>
    </row>
    <row r="512" ht="16.5" customHeight="1">
      <c r="B512" s="699"/>
      <c r="C512" s="699"/>
      <c r="D512" s="699"/>
      <c r="E512" s="699"/>
      <c r="F512" s="700"/>
      <c r="G512" s="700"/>
      <c r="H512" s="700"/>
      <c r="I512" s="701"/>
      <c r="J512" s="701"/>
      <c r="K512" s="701"/>
      <c r="L512" s="701"/>
      <c r="M512" s="701"/>
      <c r="N512" s="701"/>
      <c r="O512" s="701"/>
      <c r="P512" s="745"/>
      <c r="Q512" s="745"/>
    </row>
    <row r="513" ht="16.5" customHeight="1">
      <c r="B513" s="699"/>
      <c r="C513" s="699"/>
      <c r="D513" s="699"/>
      <c r="E513" s="699"/>
      <c r="F513" s="700"/>
      <c r="G513" s="700"/>
      <c r="H513" s="700"/>
      <c r="I513" s="701"/>
      <c r="J513" s="701"/>
      <c r="K513" s="701"/>
      <c r="L513" s="701"/>
      <c r="M513" s="701"/>
      <c r="N513" s="701"/>
      <c r="O513" s="701"/>
      <c r="P513" s="745"/>
      <c r="Q513" s="745"/>
    </row>
    <row r="514" ht="16.5" customHeight="1">
      <c r="B514" s="699"/>
      <c r="C514" s="699"/>
      <c r="D514" s="699"/>
      <c r="E514" s="699"/>
      <c r="F514" s="700"/>
      <c r="G514" s="700"/>
      <c r="H514" s="700"/>
      <c r="I514" s="701"/>
      <c r="J514" s="701"/>
      <c r="K514" s="701"/>
      <c r="L514" s="701"/>
      <c r="M514" s="701"/>
      <c r="N514" s="701"/>
      <c r="O514" s="701"/>
      <c r="P514" s="745"/>
      <c r="Q514" s="745"/>
    </row>
    <row r="515" ht="16.5" customHeight="1">
      <c r="B515" s="699"/>
      <c r="C515" s="699"/>
      <c r="D515" s="699"/>
      <c r="E515" s="699"/>
      <c r="F515" s="700"/>
      <c r="G515" s="700"/>
      <c r="H515" s="700"/>
      <c r="I515" s="701"/>
      <c r="J515" s="701"/>
      <c r="K515" s="701"/>
      <c r="L515" s="701"/>
      <c r="M515" s="701"/>
      <c r="N515" s="701"/>
      <c r="O515" s="701"/>
      <c r="P515" s="745"/>
      <c r="Q515" s="745"/>
    </row>
    <row r="516" ht="16.5" customHeight="1">
      <c r="B516" s="699"/>
      <c r="C516" s="699"/>
      <c r="D516" s="699"/>
      <c r="E516" s="699"/>
      <c r="F516" s="700"/>
      <c r="G516" s="700"/>
      <c r="H516" s="700"/>
      <c r="I516" s="701"/>
      <c r="J516" s="701"/>
      <c r="K516" s="701"/>
      <c r="L516" s="701"/>
      <c r="M516" s="701"/>
      <c r="N516" s="701"/>
      <c r="O516" s="701"/>
      <c r="P516" s="745"/>
      <c r="Q516" s="745"/>
    </row>
    <row r="517" ht="16.5" customHeight="1">
      <c r="B517" s="699"/>
      <c r="C517" s="699"/>
      <c r="D517" s="699"/>
      <c r="E517" s="699"/>
      <c r="F517" s="700"/>
      <c r="G517" s="700"/>
      <c r="H517" s="700"/>
      <c r="I517" s="701"/>
      <c r="J517" s="701"/>
      <c r="K517" s="701"/>
      <c r="L517" s="701"/>
      <c r="M517" s="701"/>
      <c r="N517" s="701"/>
      <c r="O517" s="701"/>
      <c r="P517" s="745"/>
      <c r="Q517" s="745"/>
    </row>
    <row r="518" ht="16.5" customHeight="1">
      <c r="B518" s="699"/>
      <c r="C518" s="699"/>
      <c r="D518" s="699"/>
      <c r="E518" s="699"/>
      <c r="F518" s="700"/>
      <c r="G518" s="700"/>
      <c r="H518" s="700"/>
      <c r="I518" s="701"/>
      <c r="J518" s="701"/>
      <c r="K518" s="701"/>
      <c r="L518" s="701"/>
      <c r="M518" s="701"/>
      <c r="N518" s="701"/>
      <c r="O518" s="701"/>
      <c r="P518" s="745"/>
      <c r="Q518" s="745"/>
    </row>
    <row r="519" ht="16.5" customHeight="1">
      <c r="B519" s="699"/>
      <c r="C519" s="699"/>
      <c r="D519" s="699"/>
      <c r="E519" s="699"/>
      <c r="F519" s="700"/>
      <c r="G519" s="700"/>
      <c r="H519" s="700"/>
      <c r="I519" s="701"/>
      <c r="J519" s="701"/>
      <c r="K519" s="701"/>
      <c r="L519" s="701"/>
      <c r="M519" s="701"/>
      <c r="N519" s="701"/>
      <c r="O519" s="701"/>
      <c r="P519" s="745"/>
      <c r="Q519" s="745"/>
    </row>
    <row r="520" ht="16.5" customHeight="1">
      <c r="B520" s="699"/>
      <c r="C520" s="699"/>
      <c r="D520" s="699"/>
      <c r="E520" s="699"/>
      <c r="F520" s="700"/>
      <c r="G520" s="700"/>
      <c r="H520" s="700"/>
      <c r="I520" s="701"/>
      <c r="J520" s="701"/>
      <c r="K520" s="701"/>
      <c r="L520" s="701"/>
      <c r="M520" s="701"/>
      <c r="N520" s="701"/>
      <c r="O520" s="701"/>
      <c r="P520" s="745"/>
      <c r="Q520" s="745"/>
    </row>
    <row r="521" ht="16.5" customHeight="1">
      <c r="B521" s="699"/>
      <c r="C521" s="699"/>
      <c r="D521" s="699"/>
      <c r="E521" s="699"/>
      <c r="F521" s="700"/>
      <c r="G521" s="700"/>
      <c r="H521" s="700"/>
      <c r="I521" s="701"/>
      <c r="J521" s="701"/>
      <c r="K521" s="701"/>
      <c r="L521" s="701"/>
      <c r="M521" s="701"/>
      <c r="N521" s="701"/>
      <c r="O521" s="701"/>
      <c r="P521" s="745"/>
      <c r="Q521" s="745"/>
    </row>
    <row r="522" ht="16.5" customHeight="1">
      <c r="B522" s="699"/>
      <c r="C522" s="699"/>
      <c r="D522" s="699"/>
      <c r="E522" s="699"/>
      <c r="F522" s="700"/>
      <c r="G522" s="700"/>
      <c r="H522" s="700"/>
      <c r="I522" s="701"/>
      <c r="J522" s="701"/>
      <c r="K522" s="701"/>
      <c r="L522" s="701"/>
      <c r="M522" s="701"/>
      <c r="N522" s="701"/>
      <c r="O522" s="701"/>
      <c r="P522" s="745"/>
      <c r="Q522" s="745"/>
    </row>
    <row r="523" ht="16.5" customHeight="1">
      <c r="B523" s="699"/>
      <c r="C523" s="699"/>
      <c r="D523" s="699"/>
      <c r="E523" s="699"/>
      <c r="F523" s="700"/>
      <c r="G523" s="700"/>
      <c r="H523" s="700"/>
      <c r="I523" s="701"/>
      <c r="J523" s="701"/>
      <c r="K523" s="701"/>
      <c r="L523" s="701"/>
      <c r="M523" s="701"/>
      <c r="N523" s="701"/>
      <c r="O523" s="701"/>
      <c r="P523" s="745"/>
      <c r="Q523" s="745"/>
    </row>
    <row r="524" ht="16.5" customHeight="1">
      <c r="B524" s="699"/>
      <c r="C524" s="699"/>
      <c r="D524" s="699"/>
      <c r="E524" s="699"/>
      <c r="F524" s="700"/>
      <c r="G524" s="700"/>
      <c r="H524" s="700"/>
      <c r="I524" s="701"/>
      <c r="J524" s="701"/>
      <c r="K524" s="701"/>
      <c r="L524" s="701"/>
      <c r="M524" s="701"/>
      <c r="N524" s="701"/>
      <c r="O524" s="701"/>
      <c r="P524" s="745"/>
      <c r="Q524" s="745"/>
    </row>
    <row r="525" ht="16.5" customHeight="1">
      <c r="B525" s="699"/>
      <c r="C525" s="699"/>
      <c r="D525" s="699"/>
      <c r="E525" s="699"/>
      <c r="F525" s="700"/>
      <c r="G525" s="700"/>
      <c r="H525" s="700"/>
      <c r="I525" s="701"/>
      <c r="J525" s="701"/>
      <c r="K525" s="701"/>
      <c r="L525" s="701"/>
      <c r="M525" s="701"/>
      <c r="N525" s="701"/>
      <c r="O525" s="701"/>
      <c r="P525" s="745"/>
      <c r="Q525" s="745"/>
    </row>
    <row r="526" ht="16.5" customHeight="1">
      <c r="B526" s="699"/>
      <c r="C526" s="699"/>
      <c r="D526" s="699"/>
      <c r="E526" s="699"/>
      <c r="F526" s="700"/>
      <c r="G526" s="700"/>
      <c r="H526" s="700"/>
      <c r="I526" s="701"/>
      <c r="J526" s="701"/>
      <c r="K526" s="701"/>
      <c r="L526" s="701"/>
      <c r="M526" s="701"/>
      <c r="N526" s="701"/>
      <c r="O526" s="701"/>
      <c r="P526" s="745"/>
      <c r="Q526" s="745"/>
    </row>
    <row r="527" ht="16.5" customHeight="1">
      <c r="B527" s="699"/>
      <c r="C527" s="699"/>
      <c r="D527" s="699"/>
      <c r="E527" s="699"/>
      <c r="F527" s="700"/>
      <c r="G527" s="700"/>
      <c r="H527" s="700"/>
      <c r="I527" s="701"/>
      <c r="J527" s="701"/>
      <c r="K527" s="701"/>
      <c r="L527" s="701"/>
      <c r="M527" s="701"/>
      <c r="N527" s="701"/>
      <c r="O527" s="701"/>
      <c r="P527" s="745"/>
      <c r="Q527" s="745"/>
    </row>
    <row r="528" ht="16.5" customHeight="1">
      <c r="B528" s="699"/>
      <c r="C528" s="699"/>
      <c r="D528" s="699"/>
      <c r="E528" s="699"/>
      <c r="F528" s="700"/>
      <c r="G528" s="700"/>
      <c r="H528" s="700"/>
      <c r="I528" s="701"/>
      <c r="J528" s="701"/>
      <c r="K528" s="701"/>
      <c r="L528" s="701"/>
      <c r="M528" s="701"/>
      <c r="N528" s="701"/>
      <c r="O528" s="701"/>
      <c r="P528" s="745"/>
      <c r="Q528" s="745"/>
    </row>
    <row r="529" ht="16.5" customHeight="1">
      <c r="B529" s="699"/>
      <c r="C529" s="699"/>
      <c r="D529" s="699"/>
      <c r="E529" s="699"/>
      <c r="F529" s="700"/>
      <c r="G529" s="700"/>
      <c r="H529" s="700"/>
      <c r="I529" s="701"/>
      <c r="J529" s="701"/>
      <c r="K529" s="701"/>
      <c r="L529" s="701"/>
      <c r="M529" s="701"/>
      <c r="N529" s="701"/>
      <c r="O529" s="701"/>
      <c r="P529" s="745"/>
      <c r="Q529" s="745"/>
    </row>
    <row r="530" ht="16.5" customHeight="1">
      <c r="B530" s="699"/>
      <c r="C530" s="699"/>
      <c r="D530" s="699"/>
      <c r="E530" s="699"/>
      <c r="F530" s="700"/>
      <c r="G530" s="700"/>
      <c r="H530" s="700"/>
      <c r="I530" s="701"/>
      <c r="J530" s="701"/>
      <c r="K530" s="701"/>
      <c r="L530" s="701"/>
      <c r="M530" s="701"/>
      <c r="N530" s="701"/>
      <c r="O530" s="701"/>
      <c r="P530" s="745"/>
      <c r="Q530" s="745"/>
    </row>
    <row r="531" ht="16.5" customHeight="1">
      <c r="B531" s="699"/>
      <c r="C531" s="699"/>
      <c r="D531" s="699"/>
      <c r="E531" s="699"/>
      <c r="F531" s="700"/>
      <c r="G531" s="700"/>
      <c r="H531" s="700"/>
      <c r="I531" s="701"/>
      <c r="J531" s="701"/>
      <c r="K531" s="701"/>
      <c r="L531" s="701"/>
      <c r="M531" s="701"/>
      <c r="N531" s="701"/>
      <c r="O531" s="701"/>
      <c r="P531" s="745"/>
      <c r="Q531" s="745"/>
    </row>
    <row r="532" ht="16.5" customHeight="1">
      <c r="B532" s="699"/>
      <c r="C532" s="699"/>
      <c r="D532" s="699"/>
      <c r="E532" s="699"/>
      <c r="F532" s="700"/>
      <c r="G532" s="700"/>
      <c r="H532" s="700"/>
      <c r="I532" s="701"/>
      <c r="J532" s="701"/>
      <c r="K532" s="701"/>
      <c r="L532" s="701"/>
      <c r="M532" s="701"/>
      <c r="N532" s="701"/>
      <c r="O532" s="701"/>
      <c r="P532" s="745"/>
      <c r="Q532" s="745"/>
    </row>
    <row r="533" ht="16.5" customHeight="1">
      <c r="B533" s="699"/>
      <c r="C533" s="699"/>
      <c r="D533" s="699"/>
      <c r="E533" s="699"/>
      <c r="F533" s="700"/>
      <c r="G533" s="700"/>
      <c r="H533" s="700"/>
      <c r="I533" s="701"/>
      <c r="J533" s="701"/>
      <c r="K533" s="701"/>
      <c r="L533" s="701"/>
      <c r="M533" s="701"/>
      <c r="N533" s="701"/>
      <c r="O533" s="701"/>
      <c r="P533" s="745"/>
      <c r="Q533" s="745"/>
    </row>
    <row r="534" ht="16.5" customHeight="1">
      <c r="B534" s="699"/>
      <c r="C534" s="699"/>
      <c r="D534" s="699"/>
      <c r="E534" s="699"/>
      <c r="F534" s="700"/>
      <c r="G534" s="700"/>
      <c r="H534" s="700"/>
      <c r="I534" s="701"/>
      <c r="J534" s="701"/>
      <c r="K534" s="701"/>
      <c r="L534" s="701"/>
      <c r="M534" s="701"/>
      <c r="N534" s="701"/>
      <c r="O534" s="701"/>
      <c r="P534" s="745"/>
      <c r="Q534" s="745"/>
    </row>
    <row r="535" ht="16.5" customHeight="1">
      <c r="B535" s="699"/>
      <c r="C535" s="699"/>
      <c r="D535" s="699"/>
      <c r="E535" s="699"/>
      <c r="F535" s="700"/>
      <c r="G535" s="700"/>
      <c r="H535" s="700"/>
      <c r="I535" s="701"/>
      <c r="J535" s="701"/>
      <c r="K535" s="701"/>
      <c r="L535" s="701"/>
      <c r="M535" s="701"/>
      <c r="N535" s="701"/>
      <c r="O535" s="701"/>
      <c r="P535" s="745"/>
      <c r="Q535" s="745"/>
    </row>
    <row r="536" ht="16.5" customHeight="1">
      <c r="B536" s="699"/>
      <c r="C536" s="699"/>
      <c r="D536" s="699"/>
      <c r="E536" s="699"/>
      <c r="F536" s="700"/>
      <c r="G536" s="700"/>
      <c r="H536" s="700"/>
      <c r="I536" s="701"/>
      <c r="J536" s="701"/>
      <c r="K536" s="701"/>
      <c r="L536" s="701"/>
      <c r="M536" s="701"/>
      <c r="N536" s="701"/>
      <c r="O536" s="701"/>
      <c r="P536" s="745"/>
      <c r="Q536" s="745"/>
    </row>
    <row r="537" ht="16.5" customHeight="1">
      <c r="B537" s="699"/>
      <c r="C537" s="699"/>
      <c r="D537" s="699"/>
      <c r="E537" s="699"/>
      <c r="F537" s="700"/>
      <c r="G537" s="700"/>
      <c r="H537" s="700"/>
      <c r="I537" s="701"/>
      <c r="J537" s="701"/>
      <c r="K537" s="701"/>
      <c r="L537" s="701"/>
      <c r="M537" s="701"/>
      <c r="N537" s="701"/>
      <c r="O537" s="701"/>
      <c r="P537" s="745"/>
      <c r="Q537" s="745"/>
    </row>
    <row r="538" ht="16.5" customHeight="1">
      <c r="B538" s="699"/>
      <c r="C538" s="699"/>
      <c r="D538" s="699"/>
      <c r="E538" s="699"/>
      <c r="F538" s="700"/>
      <c r="G538" s="700"/>
      <c r="H538" s="700"/>
      <c r="I538" s="701"/>
      <c r="J538" s="701"/>
      <c r="K538" s="701"/>
      <c r="L538" s="701"/>
      <c r="M538" s="701"/>
      <c r="N538" s="701"/>
      <c r="O538" s="701"/>
      <c r="P538" s="745"/>
      <c r="Q538" s="745"/>
    </row>
    <row r="539" ht="16.5" customHeight="1">
      <c r="B539" s="699"/>
      <c r="C539" s="699"/>
      <c r="D539" s="699"/>
      <c r="E539" s="699"/>
      <c r="F539" s="700"/>
      <c r="G539" s="700"/>
      <c r="H539" s="700"/>
      <c r="I539" s="701"/>
      <c r="J539" s="701"/>
      <c r="K539" s="701"/>
      <c r="L539" s="701"/>
      <c r="M539" s="701"/>
      <c r="N539" s="701"/>
      <c r="O539" s="701"/>
      <c r="P539" s="745"/>
      <c r="Q539" s="745"/>
    </row>
    <row r="540" ht="16.5" customHeight="1">
      <c r="B540" s="699"/>
      <c r="C540" s="699"/>
      <c r="D540" s="699"/>
      <c r="E540" s="699"/>
      <c r="F540" s="700"/>
      <c r="G540" s="700"/>
      <c r="H540" s="700"/>
      <c r="I540" s="701"/>
      <c r="J540" s="701"/>
      <c r="K540" s="701"/>
      <c r="L540" s="701"/>
      <c r="M540" s="701"/>
      <c r="N540" s="701"/>
      <c r="O540" s="701"/>
      <c r="P540" s="745"/>
      <c r="Q540" s="745"/>
    </row>
    <row r="541" ht="16.5" customHeight="1">
      <c r="B541" s="699"/>
      <c r="C541" s="699"/>
      <c r="D541" s="699"/>
      <c r="E541" s="699"/>
      <c r="F541" s="700"/>
      <c r="G541" s="700"/>
      <c r="H541" s="700"/>
      <c r="I541" s="701"/>
      <c r="J541" s="701"/>
      <c r="K541" s="701"/>
      <c r="L541" s="701"/>
      <c r="M541" s="701"/>
      <c r="N541" s="701"/>
      <c r="O541" s="701"/>
      <c r="P541" s="745"/>
      <c r="Q541" s="745"/>
    </row>
    <row r="542" ht="16.5" customHeight="1">
      <c r="B542" s="699"/>
      <c r="C542" s="699"/>
      <c r="D542" s="699"/>
      <c r="E542" s="699"/>
      <c r="F542" s="700"/>
      <c r="G542" s="700"/>
      <c r="H542" s="700"/>
      <c r="I542" s="701"/>
      <c r="J542" s="701"/>
      <c r="K542" s="701"/>
      <c r="L542" s="701"/>
      <c r="M542" s="701"/>
      <c r="N542" s="701"/>
      <c r="O542" s="701"/>
      <c r="P542" s="745"/>
      <c r="Q542" s="745"/>
    </row>
    <row r="543" ht="16.5" customHeight="1">
      <c r="B543" s="699"/>
      <c r="C543" s="699"/>
      <c r="D543" s="699"/>
      <c r="E543" s="699"/>
      <c r="F543" s="700"/>
      <c r="G543" s="700"/>
      <c r="H543" s="700"/>
      <c r="I543" s="701"/>
      <c r="J543" s="701"/>
      <c r="K543" s="701"/>
      <c r="L543" s="701"/>
      <c r="M543" s="701"/>
      <c r="N543" s="701"/>
      <c r="O543" s="701"/>
      <c r="P543" s="745"/>
      <c r="Q543" s="745"/>
    </row>
    <row r="544" ht="16.5" customHeight="1">
      <c r="B544" s="699"/>
      <c r="C544" s="699"/>
      <c r="D544" s="699"/>
      <c r="E544" s="699"/>
      <c r="F544" s="700"/>
      <c r="G544" s="700"/>
      <c r="H544" s="700"/>
      <c r="I544" s="701"/>
      <c r="J544" s="701"/>
      <c r="K544" s="701"/>
      <c r="L544" s="701"/>
      <c r="M544" s="701"/>
      <c r="N544" s="701"/>
      <c r="O544" s="701"/>
      <c r="P544" s="745"/>
      <c r="Q544" s="745"/>
    </row>
    <row r="545" ht="16.5" customHeight="1">
      <c r="B545" s="699"/>
      <c r="C545" s="699"/>
      <c r="D545" s="699"/>
      <c r="E545" s="699"/>
      <c r="F545" s="700"/>
      <c r="G545" s="700"/>
      <c r="H545" s="700"/>
      <c r="I545" s="701"/>
      <c r="J545" s="701"/>
      <c r="K545" s="701"/>
      <c r="L545" s="701"/>
      <c r="M545" s="701"/>
      <c r="N545" s="701"/>
      <c r="O545" s="701"/>
      <c r="P545" s="745"/>
      <c r="Q545" s="745"/>
    </row>
    <row r="546" ht="16.5" customHeight="1">
      <c r="B546" s="699"/>
      <c r="C546" s="699"/>
      <c r="D546" s="699"/>
      <c r="E546" s="699"/>
      <c r="F546" s="700"/>
      <c r="G546" s="700"/>
      <c r="H546" s="700"/>
      <c r="I546" s="701"/>
      <c r="J546" s="701"/>
      <c r="K546" s="701"/>
      <c r="L546" s="701"/>
      <c r="M546" s="701"/>
      <c r="N546" s="701"/>
      <c r="O546" s="701"/>
      <c r="P546" s="745"/>
      <c r="Q546" s="745"/>
    </row>
    <row r="547" ht="16.5" customHeight="1">
      <c r="B547" s="699"/>
      <c r="C547" s="699"/>
      <c r="D547" s="699"/>
      <c r="E547" s="699"/>
      <c r="F547" s="700"/>
      <c r="G547" s="700"/>
      <c r="H547" s="700"/>
      <c r="I547" s="701"/>
      <c r="J547" s="701"/>
      <c r="K547" s="701"/>
      <c r="L547" s="701"/>
      <c r="M547" s="701"/>
      <c r="N547" s="701"/>
      <c r="O547" s="701"/>
      <c r="P547" s="745"/>
      <c r="Q547" s="745"/>
    </row>
    <row r="548" ht="16.5" customHeight="1">
      <c r="B548" s="699"/>
      <c r="C548" s="699"/>
      <c r="D548" s="699"/>
      <c r="E548" s="699"/>
      <c r="F548" s="700"/>
      <c r="G548" s="700"/>
      <c r="H548" s="700"/>
      <c r="I548" s="701"/>
      <c r="J548" s="701"/>
      <c r="K548" s="701"/>
      <c r="L548" s="701"/>
      <c r="M548" s="701"/>
      <c r="N548" s="701"/>
      <c r="O548" s="701"/>
      <c r="P548" s="745"/>
      <c r="Q548" s="745"/>
    </row>
    <row r="549" ht="16.5" customHeight="1">
      <c r="B549" s="699"/>
      <c r="C549" s="699"/>
      <c r="D549" s="699"/>
      <c r="E549" s="699"/>
      <c r="F549" s="700"/>
      <c r="G549" s="700"/>
      <c r="H549" s="700"/>
      <c r="I549" s="701"/>
      <c r="J549" s="701"/>
      <c r="K549" s="701"/>
      <c r="L549" s="701"/>
      <c r="M549" s="701"/>
      <c r="N549" s="701"/>
      <c r="O549" s="701"/>
      <c r="P549" s="745"/>
      <c r="Q549" s="745"/>
    </row>
    <row r="550" ht="16.5" customHeight="1">
      <c r="B550" s="699"/>
      <c r="C550" s="699"/>
      <c r="D550" s="699"/>
      <c r="E550" s="699"/>
      <c r="F550" s="700"/>
      <c r="G550" s="700"/>
      <c r="H550" s="700"/>
      <c r="I550" s="701"/>
      <c r="J550" s="701"/>
      <c r="K550" s="701"/>
      <c r="L550" s="701"/>
      <c r="M550" s="701"/>
      <c r="N550" s="701"/>
      <c r="O550" s="701"/>
      <c r="P550" s="745"/>
      <c r="Q550" s="745"/>
    </row>
    <row r="551" ht="16.5" customHeight="1">
      <c r="B551" s="699"/>
      <c r="C551" s="699"/>
      <c r="D551" s="699"/>
      <c r="E551" s="699"/>
      <c r="F551" s="700"/>
      <c r="G551" s="700"/>
      <c r="H551" s="700"/>
      <c r="I551" s="701"/>
      <c r="J551" s="701"/>
      <c r="K551" s="701"/>
      <c r="L551" s="701"/>
      <c r="M551" s="701"/>
      <c r="N551" s="701"/>
      <c r="O551" s="701"/>
      <c r="P551" s="745"/>
      <c r="Q551" s="745"/>
    </row>
    <row r="552" ht="16.5" customHeight="1">
      <c r="B552" s="699"/>
      <c r="C552" s="699"/>
      <c r="D552" s="699"/>
      <c r="E552" s="699"/>
      <c r="F552" s="700"/>
      <c r="G552" s="700"/>
      <c r="H552" s="700"/>
      <c r="I552" s="701"/>
      <c r="J552" s="701"/>
      <c r="K552" s="701"/>
      <c r="L552" s="701"/>
      <c r="M552" s="701"/>
      <c r="N552" s="701"/>
      <c r="O552" s="701"/>
      <c r="P552" s="745"/>
      <c r="Q552" s="745"/>
    </row>
    <row r="553" ht="16.5" customHeight="1">
      <c r="B553" s="699"/>
      <c r="C553" s="699"/>
      <c r="D553" s="699"/>
      <c r="E553" s="699"/>
      <c r="F553" s="700"/>
      <c r="G553" s="700"/>
      <c r="H553" s="700"/>
      <c r="I553" s="701"/>
      <c r="J553" s="701"/>
      <c r="K553" s="701"/>
      <c r="L553" s="701"/>
      <c r="M553" s="701"/>
      <c r="N553" s="701"/>
      <c r="O553" s="701"/>
      <c r="P553" s="745"/>
      <c r="Q553" s="745"/>
    </row>
    <row r="554" ht="16.5" customHeight="1">
      <c r="B554" s="699"/>
      <c r="C554" s="699"/>
      <c r="D554" s="699"/>
      <c r="E554" s="699"/>
      <c r="F554" s="700"/>
      <c r="G554" s="700"/>
      <c r="H554" s="700"/>
      <c r="I554" s="701"/>
      <c r="J554" s="701"/>
      <c r="K554" s="701"/>
      <c r="L554" s="701"/>
      <c r="M554" s="701"/>
      <c r="N554" s="701"/>
      <c r="O554" s="701"/>
      <c r="P554" s="745"/>
      <c r="Q554" s="745"/>
    </row>
    <row r="555" ht="16.5" customHeight="1">
      <c r="B555" s="699"/>
      <c r="C555" s="699"/>
      <c r="D555" s="699"/>
      <c r="E555" s="699"/>
      <c r="F555" s="700"/>
      <c r="G555" s="700"/>
      <c r="H555" s="700"/>
      <c r="I555" s="701"/>
      <c r="J555" s="701"/>
      <c r="K555" s="701"/>
      <c r="L555" s="701"/>
      <c r="M555" s="701"/>
      <c r="N555" s="701"/>
      <c r="O555" s="701"/>
      <c r="P555" s="745"/>
      <c r="Q555" s="745"/>
    </row>
    <row r="556" ht="16.5" customHeight="1">
      <c r="B556" s="699"/>
      <c r="C556" s="699"/>
      <c r="D556" s="699"/>
      <c r="E556" s="699"/>
      <c r="F556" s="700"/>
      <c r="G556" s="700"/>
      <c r="H556" s="700"/>
      <c r="I556" s="701"/>
      <c r="J556" s="701"/>
      <c r="K556" s="701"/>
      <c r="L556" s="701"/>
      <c r="M556" s="701"/>
      <c r="N556" s="701"/>
      <c r="O556" s="701"/>
      <c r="P556" s="745"/>
      <c r="Q556" s="745"/>
    </row>
    <row r="557" ht="16.5" customHeight="1">
      <c r="B557" s="699"/>
      <c r="C557" s="699"/>
      <c r="D557" s="699"/>
      <c r="E557" s="699"/>
      <c r="F557" s="700"/>
      <c r="G557" s="700"/>
      <c r="H557" s="700"/>
      <c r="I557" s="701"/>
      <c r="J557" s="701"/>
      <c r="K557" s="701"/>
      <c r="L557" s="701"/>
      <c r="M557" s="701"/>
      <c r="N557" s="701"/>
      <c r="O557" s="701"/>
      <c r="P557" s="745"/>
      <c r="Q557" s="745"/>
    </row>
    <row r="558" ht="16.5" customHeight="1">
      <c r="B558" s="699"/>
      <c r="C558" s="699"/>
      <c r="D558" s="699"/>
      <c r="E558" s="699"/>
      <c r="F558" s="700"/>
      <c r="G558" s="700"/>
      <c r="H558" s="700"/>
      <c r="I558" s="701"/>
      <c r="J558" s="701"/>
      <c r="K558" s="701"/>
      <c r="L558" s="701"/>
      <c r="M558" s="701"/>
      <c r="N558" s="701"/>
      <c r="O558" s="701"/>
      <c r="P558" s="745"/>
      <c r="Q558" s="745"/>
    </row>
    <row r="559" ht="16.5" customHeight="1">
      <c r="B559" s="699"/>
      <c r="C559" s="699"/>
      <c r="D559" s="699"/>
      <c r="E559" s="699"/>
      <c r="F559" s="700"/>
      <c r="G559" s="700"/>
      <c r="H559" s="700"/>
      <c r="I559" s="701"/>
      <c r="J559" s="701"/>
      <c r="K559" s="701"/>
      <c r="L559" s="701"/>
      <c r="M559" s="701"/>
      <c r="N559" s="701"/>
      <c r="O559" s="701"/>
      <c r="P559" s="745"/>
      <c r="Q559" s="745"/>
    </row>
    <row r="560" ht="16.5" customHeight="1">
      <c r="B560" s="699"/>
      <c r="C560" s="699"/>
      <c r="D560" s="699"/>
      <c r="E560" s="699"/>
      <c r="F560" s="700"/>
      <c r="G560" s="700"/>
      <c r="H560" s="700"/>
      <c r="I560" s="701"/>
      <c r="J560" s="701"/>
      <c r="K560" s="701"/>
      <c r="L560" s="701"/>
      <c r="M560" s="701"/>
      <c r="N560" s="701"/>
      <c r="O560" s="701"/>
      <c r="P560" s="745"/>
      <c r="Q560" s="745"/>
    </row>
    <row r="561" ht="16.5" customHeight="1">
      <c r="B561" s="699"/>
      <c r="C561" s="699"/>
      <c r="D561" s="699"/>
      <c r="E561" s="699"/>
      <c r="F561" s="700"/>
      <c r="G561" s="700"/>
      <c r="H561" s="700"/>
      <c r="I561" s="701"/>
      <c r="J561" s="701"/>
      <c r="K561" s="701"/>
      <c r="L561" s="701"/>
      <c r="M561" s="701"/>
      <c r="N561" s="701"/>
      <c r="O561" s="701"/>
      <c r="P561" s="745"/>
      <c r="Q561" s="745"/>
    </row>
    <row r="562" ht="16.5" customHeight="1">
      <c r="B562" s="699"/>
      <c r="C562" s="699"/>
      <c r="D562" s="699"/>
      <c r="E562" s="699"/>
      <c r="F562" s="700"/>
      <c r="G562" s="700"/>
      <c r="H562" s="700"/>
      <c r="I562" s="701"/>
      <c r="J562" s="701"/>
      <c r="K562" s="701"/>
      <c r="L562" s="701"/>
      <c r="M562" s="701"/>
      <c r="N562" s="701"/>
      <c r="O562" s="701"/>
      <c r="P562" s="745"/>
      <c r="Q562" s="745"/>
    </row>
    <row r="563" ht="16.5" customHeight="1">
      <c r="B563" s="699"/>
      <c r="C563" s="699"/>
      <c r="D563" s="699"/>
      <c r="E563" s="699"/>
      <c r="F563" s="700"/>
      <c r="G563" s="700"/>
      <c r="H563" s="700"/>
      <c r="I563" s="701"/>
      <c r="J563" s="701"/>
      <c r="K563" s="701"/>
      <c r="L563" s="701"/>
      <c r="M563" s="701"/>
      <c r="N563" s="701"/>
      <c r="O563" s="701"/>
      <c r="P563" s="745"/>
      <c r="Q563" s="745"/>
    </row>
    <row r="564" ht="16.5" customHeight="1">
      <c r="B564" s="699"/>
      <c r="C564" s="699"/>
      <c r="D564" s="699"/>
      <c r="E564" s="699"/>
      <c r="F564" s="700"/>
      <c r="G564" s="700"/>
      <c r="H564" s="700"/>
      <c r="I564" s="701"/>
      <c r="J564" s="701"/>
      <c r="K564" s="701"/>
      <c r="L564" s="701"/>
      <c r="M564" s="701"/>
      <c r="N564" s="701"/>
      <c r="O564" s="701"/>
      <c r="P564" s="745"/>
      <c r="Q564" s="745"/>
    </row>
    <row r="565" ht="16.5" customHeight="1">
      <c r="B565" s="699"/>
      <c r="C565" s="699"/>
      <c r="D565" s="699"/>
      <c r="E565" s="699"/>
      <c r="F565" s="700"/>
      <c r="G565" s="700"/>
      <c r="H565" s="700"/>
      <c r="I565" s="701"/>
      <c r="J565" s="701"/>
      <c r="K565" s="701"/>
      <c r="L565" s="701"/>
      <c r="M565" s="701"/>
      <c r="N565" s="701"/>
      <c r="O565" s="701"/>
      <c r="P565" s="745"/>
      <c r="Q565" s="745"/>
    </row>
    <row r="566" ht="16.5" customHeight="1">
      <c r="B566" s="699"/>
      <c r="C566" s="699"/>
      <c r="D566" s="699"/>
      <c r="E566" s="699"/>
      <c r="F566" s="700"/>
      <c r="G566" s="700"/>
      <c r="H566" s="700"/>
      <c r="I566" s="701"/>
      <c r="J566" s="701"/>
      <c r="K566" s="701"/>
      <c r="L566" s="701"/>
      <c r="M566" s="701"/>
      <c r="N566" s="701"/>
      <c r="O566" s="701"/>
      <c r="P566" s="745"/>
      <c r="Q566" s="745"/>
    </row>
    <row r="567" ht="16.5" customHeight="1">
      <c r="B567" s="699"/>
      <c r="C567" s="699"/>
      <c r="D567" s="699"/>
      <c r="E567" s="699"/>
      <c r="F567" s="700"/>
      <c r="G567" s="700"/>
      <c r="H567" s="700"/>
      <c r="I567" s="701"/>
      <c r="J567" s="701"/>
      <c r="K567" s="701"/>
      <c r="L567" s="701"/>
      <c r="M567" s="701"/>
      <c r="N567" s="701"/>
      <c r="O567" s="701"/>
      <c r="P567" s="745"/>
      <c r="Q567" s="745"/>
    </row>
    <row r="568" ht="16.5" customHeight="1">
      <c r="B568" s="699"/>
      <c r="C568" s="699"/>
      <c r="D568" s="699"/>
      <c r="E568" s="699"/>
      <c r="F568" s="700"/>
      <c r="G568" s="700"/>
      <c r="H568" s="700"/>
      <c r="I568" s="701"/>
      <c r="J568" s="701"/>
      <c r="K568" s="701"/>
      <c r="L568" s="701"/>
      <c r="M568" s="701"/>
      <c r="N568" s="701"/>
      <c r="O568" s="701"/>
      <c r="P568" s="745"/>
      <c r="Q568" s="745"/>
    </row>
    <row r="569" ht="16.5" customHeight="1">
      <c r="B569" s="699"/>
      <c r="C569" s="699"/>
      <c r="D569" s="699"/>
      <c r="E569" s="699"/>
      <c r="F569" s="700"/>
      <c r="G569" s="700"/>
      <c r="H569" s="700"/>
      <c r="I569" s="701"/>
      <c r="J569" s="701"/>
      <c r="K569" s="701"/>
      <c r="L569" s="701"/>
      <c r="M569" s="701"/>
      <c r="N569" s="701"/>
      <c r="O569" s="701"/>
      <c r="P569" s="745"/>
      <c r="Q569" s="745"/>
    </row>
    <row r="570" ht="16.5" customHeight="1">
      <c r="B570" s="699"/>
      <c r="C570" s="699"/>
      <c r="D570" s="699"/>
      <c r="E570" s="699"/>
      <c r="F570" s="700"/>
      <c r="G570" s="700"/>
      <c r="H570" s="700"/>
      <c r="I570" s="701"/>
      <c r="J570" s="701"/>
      <c r="K570" s="701"/>
      <c r="L570" s="701"/>
      <c r="M570" s="701"/>
      <c r="N570" s="701"/>
      <c r="O570" s="701"/>
      <c r="P570" s="745"/>
      <c r="Q570" s="745"/>
    </row>
    <row r="571" ht="16.5" customHeight="1">
      <c r="B571" s="699"/>
      <c r="C571" s="699"/>
      <c r="D571" s="699"/>
      <c r="E571" s="699"/>
      <c r="F571" s="700"/>
      <c r="G571" s="700"/>
      <c r="H571" s="700"/>
      <c r="I571" s="701"/>
      <c r="J571" s="701"/>
      <c r="K571" s="701"/>
      <c r="L571" s="701"/>
      <c r="M571" s="701"/>
      <c r="N571" s="701"/>
      <c r="O571" s="701"/>
      <c r="P571" s="745"/>
      <c r="Q571" s="745"/>
    </row>
    <row r="572" ht="16.5" customHeight="1">
      <c r="B572" s="699"/>
      <c r="C572" s="699"/>
      <c r="D572" s="699"/>
      <c r="E572" s="699"/>
      <c r="F572" s="700"/>
      <c r="G572" s="700"/>
      <c r="H572" s="700"/>
      <c r="I572" s="701"/>
      <c r="J572" s="701"/>
      <c r="K572" s="701"/>
      <c r="L572" s="701"/>
      <c r="M572" s="701"/>
      <c r="N572" s="701"/>
      <c r="O572" s="701"/>
      <c r="P572" s="745"/>
      <c r="Q572" s="745"/>
    </row>
    <row r="573" ht="16.5" customHeight="1">
      <c r="B573" s="699"/>
      <c r="C573" s="699"/>
      <c r="D573" s="699"/>
      <c r="E573" s="699"/>
      <c r="F573" s="700"/>
      <c r="G573" s="700"/>
      <c r="H573" s="700"/>
      <c r="I573" s="701"/>
      <c r="J573" s="701"/>
      <c r="K573" s="701"/>
      <c r="L573" s="701"/>
      <c r="M573" s="701"/>
      <c r="N573" s="701"/>
      <c r="O573" s="701"/>
      <c r="P573" s="745"/>
      <c r="Q573" s="745"/>
    </row>
    <row r="574" ht="16.5" customHeight="1">
      <c r="B574" s="699"/>
      <c r="C574" s="699"/>
      <c r="D574" s="699"/>
      <c r="E574" s="699"/>
      <c r="F574" s="700"/>
      <c r="G574" s="700"/>
      <c r="H574" s="700"/>
      <c r="I574" s="701"/>
      <c r="J574" s="701"/>
      <c r="K574" s="701"/>
      <c r="L574" s="701"/>
      <c r="M574" s="701"/>
      <c r="N574" s="701"/>
      <c r="O574" s="701"/>
      <c r="P574" s="745"/>
      <c r="Q574" s="745"/>
    </row>
    <row r="575" ht="16.5" customHeight="1">
      <c r="B575" s="699"/>
      <c r="C575" s="699"/>
      <c r="D575" s="699"/>
      <c r="E575" s="699"/>
      <c r="F575" s="700"/>
      <c r="G575" s="700"/>
      <c r="H575" s="700"/>
      <c r="I575" s="701"/>
      <c r="J575" s="701"/>
      <c r="K575" s="701"/>
      <c r="L575" s="701"/>
      <c r="M575" s="701"/>
      <c r="N575" s="701"/>
      <c r="O575" s="701"/>
      <c r="P575" s="745"/>
      <c r="Q575" s="745"/>
    </row>
    <row r="576" ht="16.5" customHeight="1">
      <c r="B576" s="699"/>
      <c r="C576" s="699"/>
      <c r="D576" s="699"/>
      <c r="E576" s="699"/>
      <c r="F576" s="700"/>
      <c r="G576" s="700"/>
      <c r="H576" s="700"/>
      <c r="I576" s="701"/>
      <c r="J576" s="701"/>
      <c r="K576" s="701"/>
      <c r="L576" s="701"/>
      <c r="M576" s="701"/>
      <c r="N576" s="701"/>
      <c r="O576" s="701"/>
      <c r="P576" s="745"/>
      <c r="Q576" s="745"/>
    </row>
    <row r="577" ht="16.5" customHeight="1">
      <c r="B577" s="699"/>
      <c r="C577" s="699"/>
      <c r="D577" s="699"/>
      <c r="E577" s="699"/>
      <c r="F577" s="700"/>
      <c r="G577" s="700"/>
      <c r="H577" s="700"/>
      <c r="I577" s="701"/>
      <c r="J577" s="701"/>
      <c r="K577" s="701"/>
      <c r="L577" s="701"/>
      <c r="M577" s="701"/>
      <c r="N577" s="701"/>
      <c r="O577" s="701"/>
      <c r="P577" s="745"/>
      <c r="Q577" s="745"/>
    </row>
    <row r="578" ht="16.5" customHeight="1">
      <c r="B578" s="699"/>
      <c r="C578" s="699"/>
      <c r="D578" s="699"/>
      <c r="E578" s="699"/>
      <c r="F578" s="700"/>
      <c r="G578" s="700"/>
      <c r="H578" s="700"/>
      <c r="I578" s="701"/>
      <c r="J578" s="701"/>
      <c r="K578" s="701"/>
      <c r="L578" s="701"/>
      <c r="M578" s="701"/>
      <c r="N578" s="701"/>
      <c r="O578" s="701"/>
      <c r="P578" s="745"/>
      <c r="Q578" s="745"/>
    </row>
    <row r="579" ht="16.5" customHeight="1">
      <c r="B579" s="699"/>
      <c r="C579" s="699"/>
      <c r="D579" s="699"/>
      <c r="E579" s="699"/>
      <c r="F579" s="700"/>
      <c r="G579" s="700"/>
      <c r="H579" s="700"/>
      <c r="I579" s="701"/>
      <c r="J579" s="701"/>
      <c r="K579" s="701"/>
      <c r="L579" s="701"/>
      <c r="M579" s="701"/>
      <c r="N579" s="701"/>
      <c r="O579" s="701"/>
      <c r="P579" s="745"/>
      <c r="Q579" s="745"/>
    </row>
    <row r="580" ht="16.5" customHeight="1">
      <c r="B580" s="699"/>
      <c r="C580" s="699"/>
      <c r="D580" s="699"/>
      <c r="E580" s="699"/>
      <c r="F580" s="700"/>
      <c r="G580" s="700"/>
      <c r="H580" s="700"/>
      <c r="I580" s="701"/>
      <c r="J580" s="701"/>
      <c r="K580" s="701"/>
      <c r="L580" s="701"/>
      <c r="M580" s="701"/>
      <c r="N580" s="701"/>
      <c r="O580" s="701"/>
      <c r="P580" s="745"/>
      <c r="Q580" s="745"/>
    </row>
    <row r="581" ht="16.5" customHeight="1">
      <c r="B581" s="699"/>
      <c r="C581" s="699"/>
      <c r="D581" s="699"/>
      <c r="E581" s="699"/>
      <c r="F581" s="700"/>
      <c r="G581" s="700"/>
      <c r="H581" s="700"/>
      <c r="I581" s="701"/>
      <c r="J581" s="701"/>
      <c r="K581" s="701"/>
      <c r="L581" s="701"/>
      <c r="M581" s="701"/>
      <c r="N581" s="701"/>
      <c r="O581" s="701"/>
      <c r="P581" s="745"/>
      <c r="Q581" s="745"/>
    </row>
    <row r="582" ht="16.5" customHeight="1">
      <c r="B582" s="699"/>
      <c r="C582" s="699"/>
      <c r="D582" s="699"/>
      <c r="E582" s="699"/>
      <c r="F582" s="700"/>
      <c r="G582" s="700"/>
      <c r="H582" s="700"/>
      <c r="I582" s="701"/>
      <c r="J582" s="701"/>
      <c r="K582" s="701"/>
      <c r="L582" s="701"/>
      <c r="M582" s="701"/>
      <c r="N582" s="701"/>
      <c r="O582" s="701"/>
      <c r="P582" s="745"/>
      <c r="Q582" s="745"/>
    </row>
    <row r="583" ht="16.5" customHeight="1">
      <c r="B583" s="699"/>
      <c r="C583" s="699"/>
      <c r="D583" s="699"/>
      <c r="E583" s="699"/>
      <c r="F583" s="700"/>
      <c r="G583" s="700"/>
      <c r="H583" s="700"/>
      <c r="I583" s="701"/>
      <c r="J583" s="701"/>
      <c r="K583" s="701"/>
      <c r="L583" s="701"/>
      <c r="M583" s="701"/>
      <c r="N583" s="701"/>
      <c r="O583" s="701"/>
      <c r="P583" s="745"/>
      <c r="Q583" s="745"/>
    </row>
    <row r="584" ht="16.5" customHeight="1">
      <c r="B584" s="699"/>
      <c r="C584" s="699"/>
      <c r="D584" s="699"/>
      <c r="E584" s="699"/>
      <c r="F584" s="700"/>
      <c r="G584" s="700"/>
      <c r="H584" s="700"/>
      <c r="I584" s="701"/>
      <c r="J584" s="701"/>
      <c r="K584" s="701"/>
      <c r="L584" s="701"/>
      <c r="M584" s="701"/>
      <c r="N584" s="701"/>
      <c r="O584" s="701"/>
      <c r="P584" s="745"/>
      <c r="Q584" s="745"/>
    </row>
    <row r="585" ht="16.5" customHeight="1">
      <c r="B585" s="699"/>
      <c r="C585" s="699"/>
      <c r="D585" s="699"/>
      <c r="E585" s="699"/>
      <c r="F585" s="700"/>
      <c r="G585" s="700"/>
      <c r="H585" s="700"/>
      <c r="I585" s="701"/>
      <c r="J585" s="701"/>
      <c r="K585" s="701"/>
      <c r="L585" s="701"/>
      <c r="M585" s="701"/>
      <c r="N585" s="701"/>
      <c r="O585" s="701"/>
      <c r="P585" s="745"/>
      <c r="Q585" s="745"/>
    </row>
    <row r="586" ht="16.5" customHeight="1">
      <c r="B586" s="699"/>
      <c r="C586" s="699"/>
      <c r="D586" s="699"/>
      <c r="E586" s="699"/>
      <c r="F586" s="700"/>
      <c r="G586" s="700"/>
      <c r="H586" s="700"/>
      <c r="I586" s="701"/>
      <c r="J586" s="701"/>
      <c r="K586" s="701"/>
      <c r="L586" s="701"/>
      <c r="M586" s="701"/>
      <c r="N586" s="701"/>
      <c r="O586" s="701"/>
      <c r="P586" s="745"/>
      <c r="Q586" s="745"/>
    </row>
    <row r="587" ht="16.5" customHeight="1">
      <c r="B587" s="699"/>
      <c r="C587" s="699"/>
      <c r="D587" s="699"/>
      <c r="E587" s="699"/>
      <c r="F587" s="700"/>
      <c r="G587" s="700"/>
      <c r="H587" s="700"/>
      <c r="I587" s="701"/>
      <c r="J587" s="701"/>
      <c r="K587" s="701"/>
      <c r="L587" s="701"/>
      <c r="M587" s="701"/>
      <c r="N587" s="701"/>
      <c r="O587" s="701"/>
      <c r="P587" s="745"/>
      <c r="Q587" s="745"/>
    </row>
    <row r="588" ht="16.5" customHeight="1">
      <c r="B588" s="699"/>
      <c r="C588" s="699"/>
      <c r="D588" s="699"/>
      <c r="E588" s="699"/>
      <c r="F588" s="700"/>
      <c r="G588" s="700"/>
      <c r="H588" s="700"/>
      <c r="I588" s="701"/>
      <c r="J588" s="701"/>
      <c r="K588" s="701"/>
      <c r="L588" s="701"/>
      <c r="M588" s="701"/>
      <c r="N588" s="701"/>
      <c r="O588" s="701"/>
      <c r="P588" s="745"/>
      <c r="Q588" s="745"/>
    </row>
    <row r="589" ht="16.5" customHeight="1">
      <c r="B589" s="699"/>
      <c r="C589" s="699"/>
      <c r="D589" s="699"/>
      <c r="E589" s="699"/>
      <c r="F589" s="700"/>
      <c r="G589" s="700"/>
      <c r="H589" s="700"/>
      <c r="I589" s="701"/>
      <c r="J589" s="701"/>
      <c r="K589" s="701"/>
      <c r="L589" s="701"/>
      <c r="M589" s="701"/>
      <c r="N589" s="701"/>
      <c r="O589" s="701"/>
      <c r="P589" s="745"/>
      <c r="Q589" s="745"/>
    </row>
    <row r="590" ht="16.5" customHeight="1">
      <c r="B590" s="699"/>
      <c r="C590" s="699"/>
      <c r="D590" s="699"/>
      <c r="E590" s="699"/>
      <c r="F590" s="700"/>
      <c r="G590" s="700"/>
      <c r="H590" s="700"/>
      <c r="I590" s="701"/>
      <c r="J590" s="701"/>
      <c r="K590" s="701"/>
      <c r="L590" s="701"/>
      <c r="M590" s="701"/>
      <c r="N590" s="701"/>
      <c r="O590" s="701"/>
      <c r="P590" s="745"/>
      <c r="Q590" s="745"/>
    </row>
    <row r="591" ht="16.5" customHeight="1">
      <c r="B591" s="699"/>
      <c r="C591" s="699"/>
      <c r="D591" s="699"/>
      <c r="E591" s="699"/>
      <c r="F591" s="700"/>
      <c r="G591" s="700"/>
      <c r="H591" s="700"/>
      <c r="I591" s="701"/>
      <c r="J591" s="701"/>
      <c r="K591" s="701"/>
      <c r="L591" s="701"/>
      <c r="M591" s="701"/>
      <c r="N591" s="701"/>
      <c r="O591" s="701"/>
      <c r="P591" s="745"/>
      <c r="Q591" s="745"/>
    </row>
    <row r="592" ht="16.5" customHeight="1">
      <c r="B592" s="699"/>
      <c r="C592" s="699"/>
      <c r="D592" s="699"/>
      <c r="E592" s="699"/>
      <c r="F592" s="700"/>
      <c r="G592" s="700"/>
      <c r="H592" s="700"/>
      <c r="I592" s="701"/>
      <c r="J592" s="701"/>
      <c r="K592" s="701"/>
      <c r="L592" s="701"/>
      <c r="M592" s="701"/>
      <c r="N592" s="701"/>
      <c r="O592" s="701"/>
      <c r="P592" s="745"/>
      <c r="Q592" s="745"/>
    </row>
    <row r="593" ht="16.5" customHeight="1">
      <c r="B593" s="699"/>
      <c r="C593" s="699"/>
      <c r="D593" s="699"/>
      <c r="E593" s="699"/>
      <c r="F593" s="700"/>
      <c r="G593" s="700"/>
      <c r="H593" s="700"/>
      <c r="I593" s="701"/>
      <c r="J593" s="701"/>
      <c r="K593" s="701"/>
      <c r="L593" s="701"/>
      <c r="M593" s="701"/>
      <c r="N593" s="701"/>
      <c r="O593" s="701"/>
      <c r="P593" s="745"/>
      <c r="Q593" s="745"/>
    </row>
    <row r="594" ht="16.5" customHeight="1">
      <c r="B594" s="699"/>
      <c r="C594" s="699"/>
      <c r="D594" s="699"/>
      <c r="E594" s="699"/>
      <c r="F594" s="700"/>
      <c r="G594" s="700"/>
      <c r="H594" s="700"/>
      <c r="I594" s="701"/>
      <c r="J594" s="701"/>
      <c r="K594" s="701"/>
      <c r="L594" s="701"/>
      <c r="M594" s="701"/>
      <c r="N594" s="701"/>
      <c r="O594" s="701"/>
      <c r="P594" s="745"/>
      <c r="Q594" s="745"/>
    </row>
    <row r="595" ht="16.5" customHeight="1">
      <c r="B595" s="699"/>
      <c r="C595" s="699"/>
      <c r="D595" s="699"/>
      <c r="E595" s="699"/>
      <c r="F595" s="700"/>
      <c r="G595" s="700"/>
      <c r="H595" s="700"/>
      <c r="I595" s="701"/>
      <c r="J595" s="701"/>
      <c r="K595" s="701"/>
      <c r="L595" s="701"/>
      <c r="M595" s="701"/>
      <c r="N595" s="701"/>
      <c r="O595" s="701"/>
      <c r="P595" s="745"/>
      <c r="Q595" s="745"/>
    </row>
    <row r="596" ht="16.5" customHeight="1">
      <c r="B596" s="699"/>
      <c r="C596" s="699"/>
      <c r="D596" s="699"/>
      <c r="E596" s="699"/>
      <c r="F596" s="700"/>
      <c r="G596" s="700"/>
      <c r="H596" s="700"/>
      <c r="I596" s="701"/>
      <c r="J596" s="701"/>
      <c r="K596" s="701"/>
      <c r="L596" s="701"/>
      <c r="M596" s="701"/>
      <c r="N596" s="701"/>
      <c r="O596" s="701"/>
      <c r="P596" s="745"/>
      <c r="Q596" s="745"/>
    </row>
    <row r="597" ht="16.5" customHeight="1">
      <c r="B597" s="699"/>
      <c r="C597" s="699"/>
      <c r="D597" s="699"/>
      <c r="E597" s="699"/>
      <c r="F597" s="700"/>
      <c r="G597" s="700"/>
      <c r="H597" s="700"/>
      <c r="I597" s="701"/>
      <c r="J597" s="701"/>
      <c r="K597" s="701"/>
      <c r="L597" s="701"/>
      <c r="M597" s="701"/>
      <c r="N597" s="701"/>
      <c r="O597" s="701"/>
      <c r="P597" s="745"/>
      <c r="Q597" s="745"/>
    </row>
    <row r="598" ht="16.5" customHeight="1">
      <c r="B598" s="699"/>
      <c r="C598" s="699"/>
      <c r="D598" s="699"/>
      <c r="E598" s="699"/>
      <c r="F598" s="700"/>
      <c r="G598" s="700"/>
      <c r="H598" s="700"/>
      <c r="I598" s="701"/>
      <c r="J598" s="701"/>
      <c r="K598" s="701"/>
      <c r="L598" s="701"/>
      <c r="M598" s="701"/>
      <c r="N598" s="701"/>
      <c r="O598" s="701"/>
      <c r="P598" s="745"/>
      <c r="Q598" s="745"/>
    </row>
    <row r="599" ht="16.5" customHeight="1">
      <c r="B599" s="699"/>
      <c r="C599" s="699"/>
      <c r="D599" s="699"/>
      <c r="E599" s="699"/>
      <c r="F599" s="700"/>
      <c r="G599" s="700"/>
      <c r="H599" s="700"/>
      <c r="I599" s="701"/>
      <c r="J599" s="701"/>
      <c r="K599" s="701"/>
      <c r="L599" s="701"/>
      <c r="M599" s="701"/>
      <c r="N599" s="701"/>
      <c r="O599" s="701"/>
      <c r="P599" s="745"/>
      <c r="Q599" s="745"/>
    </row>
    <row r="600" ht="16.5" customHeight="1">
      <c r="B600" s="699"/>
      <c r="C600" s="699"/>
      <c r="D600" s="699"/>
      <c r="E600" s="699"/>
      <c r="F600" s="700"/>
      <c r="G600" s="700"/>
      <c r="H600" s="700"/>
      <c r="I600" s="701"/>
      <c r="J600" s="701"/>
      <c r="K600" s="701"/>
      <c r="L600" s="701"/>
      <c r="M600" s="701"/>
      <c r="N600" s="701"/>
      <c r="O600" s="701"/>
      <c r="P600" s="745"/>
      <c r="Q600" s="745"/>
    </row>
    <row r="601" ht="16.5" customHeight="1">
      <c r="B601" s="699"/>
      <c r="C601" s="699"/>
      <c r="D601" s="699"/>
      <c r="E601" s="699"/>
      <c r="F601" s="700"/>
      <c r="G601" s="700"/>
      <c r="H601" s="700"/>
      <c r="I601" s="701"/>
      <c r="J601" s="701"/>
      <c r="K601" s="701"/>
      <c r="L601" s="701"/>
      <c r="M601" s="701"/>
      <c r="N601" s="701"/>
      <c r="O601" s="701"/>
      <c r="P601" s="745"/>
      <c r="Q601" s="745"/>
    </row>
    <row r="602" ht="16.5" customHeight="1">
      <c r="B602" s="699"/>
      <c r="C602" s="699"/>
      <c r="D602" s="699"/>
      <c r="E602" s="699"/>
      <c r="F602" s="700"/>
      <c r="G602" s="700"/>
      <c r="H602" s="700"/>
      <c r="I602" s="701"/>
      <c r="J602" s="701"/>
      <c r="K602" s="701"/>
      <c r="L602" s="701"/>
      <c r="M602" s="701"/>
      <c r="N602" s="701"/>
      <c r="O602" s="701"/>
      <c r="P602" s="745"/>
      <c r="Q602" s="745"/>
    </row>
    <row r="603" ht="16.5" customHeight="1">
      <c r="B603" s="699"/>
      <c r="C603" s="699"/>
      <c r="D603" s="699"/>
      <c r="E603" s="699"/>
      <c r="F603" s="700"/>
      <c r="G603" s="700"/>
      <c r="H603" s="700"/>
      <c r="I603" s="701"/>
      <c r="J603" s="701"/>
      <c r="K603" s="701"/>
      <c r="L603" s="701"/>
      <c r="M603" s="701"/>
      <c r="N603" s="701"/>
      <c r="O603" s="701"/>
      <c r="P603" s="745"/>
      <c r="Q603" s="745"/>
    </row>
    <row r="604" ht="16.5" customHeight="1">
      <c r="B604" s="699"/>
      <c r="C604" s="699"/>
      <c r="D604" s="699"/>
      <c r="E604" s="699"/>
      <c r="F604" s="700"/>
      <c r="G604" s="700"/>
      <c r="H604" s="700"/>
      <c r="I604" s="701"/>
      <c r="J604" s="701"/>
      <c r="K604" s="701"/>
      <c r="L604" s="701"/>
      <c r="M604" s="701"/>
      <c r="N604" s="701"/>
      <c r="O604" s="701"/>
      <c r="P604" s="745"/>
      <c r="Q604" s="745"/>
    </row>
    <row r="605" ht="16.5" customHeight="1">
      <c r="B605" s="699"/>
      <c r="C605" s="699"/>
      <c r="D605" s="699"/>
      <c r="E605" s="699"/>
      <c r="F605" s="700"/>
      <c r="G605" s="700"/>
      <c r="H605" s="700"/>
      <c r="I605" s="701"/>
      <c r="J605" s="701"/>
      <c r="K605" s="701"/>
      <c r="L605" s="701"/>
      <c r="M605" s="701"/>
      <c r="N605" s="701"/>
      <c r="O605" s="701"/>
      <c r="P605" s="745"/>
      <c r="Q605" s="745"/>
    </row>
    <row r="606" ht="16.5" customHeight="1">
      <c r="B606" s="699"/>
      <c r="C606" s="699"/>
      <c r="D606" s="699"/>
      <c r="E606" s="699"/>
      <c r="F606" s="700"/>
      <c r="G606" s="700"/>
      <c r="H606" s="700"/>
      <c r="I606" s="701"/>
      <c r="J606" s="701"/>
      <c r="K606" s="701"/>
      <c r="L606" s="701"/>
      <c r="M606" s="701"/>
      <c r="N606" s="701"/>
      <c r="O606" s="701"/>
      <c r="P606" s="745"/>
      <c r="Q606" s="745"/>
    </row>
    <row r="607" ht="16.5" customHeight="1">
      <c r="B607" s="699"/>
      <c r="C607" s="699"/>
      <c r="D607" s="699"/>
      <c r="E607" s="699"/>
      <c r="F607" s="700"/>
      <c r="G607" s="700"/>
      <c r="H607" s="700"/>
      <c r="I607" s="701"/>
      <c r="J607" s="701"/>
      <c r="K607" s="701"/>
      <c r="L607" s="701"/>
      <c r="M607" s="701"/>
      <c r="N607" s="701"/>
      <c r="O607" s="701"/>
      <c r="P607" s="745"/>
      <c r="Q607" s="745"/>
    </row>
    <row r="608" ht="16.5" customHeight="1">
      <c r="B608" s="699"/>
      <c r="C608" s="699"/>
      <c r="D608" s="699"/>
      <c r="E608" s="699"/>
      <c r="F608" s="700"/>
      <c r="G608" s="700"/>
      <c r="H608" s="700"/>
      <c r="I608" s="701"/>
      <c r="J608" s="701"/>
      <c r="K608" s="701"/>
      <c r="L608" s="701"/>
      <c r="M608" s="701"/>
      <c r="N608" s="701"/>
      <c r="O608" s="701"/>
      <c r="P608" s="745"/>
      <c r="Q608" s="745"/>
    </row>
    <row r="609" ht="16.5" customHeight="1">
      <c r="B609" s="699"/>
      <c r="C609" s="699"/>
      <c r="D609" s="699"/>
      <c r="E609" s="699"/>
      <c r="F609" s="700"/>
      <c r="G609" s="700"/>
      <c r="H609" s="700"/>
      <c r="I609" s="701"/>
      <c r="J609" s="701"/>
      <c r="K609" s="701"/>
      <c r="L609" s="701"/>
      <c r="M609" s="701"/>
      <c r="N609" s="701"/>
      <c r="O609" s="701"/>
      <c r="P609" s="745"/>
      <c r="Q609" s="745"/>
    </row>
    <row r="610" ht="16.5" customHeight="1">
      <c r="B610" s="699"/>
      <c r="C610" s="699"/>
      <c r="D610" s="699"/>
      <c r="E610" s="699"/>
      <c r="F610" s="700"/>
      <c r="G610" s="700"/>
      <c r="H610" s="700"/>
      <c r="I610" s="701"/>
      <c r="J610" s="701"/>
      <c r="K610" s="701"/>
      <c r="L610" s="701"/>
      <c r="M610" s="701"/>
      <c r="N610" s="701"/>
      <c r="O610" s="701"/>
      <c r="P610" s="745"/>
      <c r="Q610" s="745"/>
    </row>
    <row r="611" ht="16.5" customHeight="1">
      <c r="B611" s="699"/>
      <c r="C611" s="699"/>
      <c r="D611" s="699"/>
      <c r="E611" s="699"/>
      <c r="F611" s="700"/>
      <c r="G611" s="700"/>
      <c r="H611" s="700"/>
      <c r="I611" s="701"/>
      <c r="J611" s="701"/>
      <c r="K611" s="701"/>
      <c r="L611" s="701"/>
      <c r="M611" s="701"/>
      <c r="N611" s="701"/>
      <c r="O611" s="701"/>
      <c r="P611" s="745"/>
      <c r="Q611" s="745"/>
    </row>
    <row r="612" ht="16.5" customHeight="1">
      <c r="B612" s="699"/>
      <c r="C612" s="699"/>
      <c r="D612" s="699"/>
      <c r="E612" s="699"/>
      <c r="F612" s="700"/>
      <c r="G612" s="700"/>
      <c r="H612" s="700"/>
      <c r="I612" s="701"/>
      <c r="J612" s="701"/>
      <c r="K612" s="701"/>
      <c r="L612" s="701"/>
      <c r="M612" s="701"/>
      <c r="N612" s="701"/>
      <c r="O612" s="701"/>
      <c r="P612" s="745"/>
      <c r="Q612" s="745"/>
    </row>
    <row r="613" ht="16.5" customHeight="1">
      <c r="B613" s="699"/>
      <c r="C613" s="699"/>
      <c r="D613" s="699"/>
      <c r="E613" s="699"/>
      <c r="F613" s="700"/>
      <c r="G613" s="700"/>
      <c r="H613" s="700"/>
      <c r="I613" s="701"/>
      <c r="J613" s="701"/>
      <c r="K613" s="701"/>
      <c r="L613" s="701"/>
      <c r="M613" s="701"/>
      <c r="N613" s="701"/>
      <c r="O613" s="701"/>
      <c r="P613" s="745"/>
      <c r="Q613" s="745"/>
    </row>
    <row r="614" ht="16.5" customHeight="1">
      <c r="B614" s="699"/>
      <c r="C614" s="699"/>
      <c r="D614" s="699"/>
      <c r="E614" s="699"/>
      <c r="F614" s="700"/>
      <c r="G614" s="700"/>
      <c r="H614" s="700"/>
      <c r="I614" s="701"/>
      <c r="J614" s="701"/>
      <c r="K614" s="701"/>
      <c r="L614" s="701"/>
      <c r="M614" s="701"/>
      <c r="N614" s="701"/>
      <c r="O614" s="701"/>
      <c r="P614" s="745"/>
      <c r="Q614" s="745"/>
    </row>
    <row r="615" ht="16.5" customHeight="1">
      <c r="B615" s="699"/>
      <c r="C615" s="699"/>
      <c r="D615" s="699"/>
      <c r="E615" s="699"/>
      <c r="F615" s="700"/>
      <c r="G615" s="700"/>
      <c r="H615" s="700"/>
      <c r="I615" s="701"/>
      <c r="J615" s="701"/>
      <c r="K615" s="701"/>
      <c r="L615" s="701"/>
      <c r="M615" s="701"/>
      <c r="N615" s="701"/>
      <c r="O615" s="701"/>
      <c r="P615" s="745"/>
      <c r="Q615" s="745"/>
    </row>
    <row r="616" ht="16.5" customHeight="1">
      <c r="B616" s="699"/>
      <c r="C616" s="699"/>
      <c r="D616" s="699"/>
      <c r="E616" s="699"/>
      <c r="F616" s="700"/>
      <c r="G616" s="700"/>
      <c r="H616" s="700"/>
      <c r="I616" s="701"/>
      <c r="J616" s="701"/>
      <c r="K616" s="701"/>
      <c r="L616" s="701"/>
      <c r="M616" s="701"/>
      <c r="N616" s="701"/>
      <c r="O616" s="701"/>
      <c r="P616" s="745"/>
      <c r="Q616" s="745"/>
    </row>
    <row r="617" ht="16.5" customHeight="1">
      <c r="B617" s="699"/>
      <c r="C617" s="699"/>
      <c r="D617" s="699"/>
      <c r="E617" s="699"/>
      <c r="F617" s="700"/>
      <c r="G617" s="700"/>
      <c r="H617" s="700"/>
      <c r="I617" s="701"/>
      <c r="J617" s="701"/>
      <c r="K617" s="701"/>
      <c r="L617" s="701"/>
      <c r="M617" s="701"/>
      <c r="N617" s="701"/>
      <c r="O617" s="701"/>
      <c r="P617" s="745"/>
      <c r="Q617" s="745"/>
    </row>
    <row r="618" ht="16.5" customHeight="1">
      <c r="B618" s="699"/>
      <c r="C618" s="699"/>
      <c r="D618" s="699"/>
      <c r="E618" s="699"/>
      <c r="F618" s="700"/>
      <c r="G618" s="700"/>
      <c r="H618" s="700"/>
      <c r="I618" s="701"/>
      <c r="J618" s="701"/>
      <c r="K618" s="701"/>
      <c r="L618" s="701"/>
      <c r="M618" s="701"/>
      <c r="N618" s="701"/>
      <c r="O618" s="701"/>
      <c r="P618" s="745"/>
      <c r="Q618" s="745"/>
    </row>
    <row r="619" ht="16.5" customHeight="1">
      <c r="B619" s="699"/>
      <c r="C619" s="699"/>
      <c r="D619" s="699"/>
      <c r="E619" s="699"/>
      <c r="F619" s="700"/>
      <c r="G619" s="700"/>
      <c r="H619" s="700"/>
      <c r="I619" s="701"/>
      <c r="J619" s="701"/>
      <c r="K619" s="701"/>
      <c r="L619" s="701"/>
      <c r="M619" s="701"/>
      <c r="N619" s="701"/>
      <c r="O619" s="701"/>
      <c r="P619" s="745"/>
      <c r="Q619" s="745"/>
    </row>
    <row r="620" ht="16.5" customHeight="1">
      <c r="B620" s="699"/>
      <c r="C620" s="699"/>
      <c r="D620" s="699"/>
      <c r="E620" s="699"/>
      <c r="F620" s="700"/>
      <c r="G620" s="700"/>
      <c r="H620" s="700"/>
      <c r="I620" s="701"/>
      <c r="J620" s="701"/>
      <c r="K620" s="701"/>
      <c r="L620" s="701"/>
      <c r="M620" s="701"/>
      <c r="N620" s="701"/>
      <c r="O620" s="701"/>
      <c r="P620" s="745"/>
      <c r="Q620" s="745"/>
    </row>
    <row r="621" ht="16.5" customHeight="1">
      <c r="B621" s="699"/>
      <c r="C621" s="699"/>
      <c r="D621" s="699"/>
      <c r="E621" s="699"/>
      <c r="F621" s="700"/>
      <c r="G621" s="700"/>
      <c r="H621" s="700"/>
      <c r="I621" s="701"/>
      <c r="J621" s="701"/>
      <c r="K621" s="701"/>
      <c r="L621" s="701"/>
      <c r="M621" s="701"/>
      <c r="N621" s="701"/>
      <c r="O621" s="701"/>
      <c r="P621" s="745"/>
      <c r="Q621" s="745"/>
    </row>
    <row r="622" ht="16.5" customHeight="1">
      <c r="B622" s="699"/>
      <c r="C622" s="699"/>
      <c r="D622" s="699"/>
      <c r="E622" s="699"/>
      <c r="F622" s="700"/>
      <c r="G622" s="700"/>
      <c r="H622" s="700"/>
      <c r="I622" s="701"/>
      <c r="J622" s="701"/>
      <c r="K622" s="701"/>
      <c r="L622" s="701"/>
      <c r="M622" s="701"/>
      <c r="N622" s="701"/>
      <c r="O622" s="701"/>
      <c r="P622" s="745"/>
      <c r="Q622" s="745"/>
    </row>
    <row r="623" ht="16.5" customHeight="1">
      <c r="B623" s="699"/>
      <c r="C623" s="699"/>
      <c r="D623" s="699"/>
      <c r="E623" s="699"/>
      <c r="F623" s="700"/>
      <c r="G623" s="700"/>
      <c r="H623" s="700"/>
      <c r="I623" s="701"/>
      <c r="J623" s="701"/>
      <c r="K623" s="701"/>
      <c r="L623" s="701"/>
      <c r="M623" s="701"/>
      <c r="N623" s="701"/>
      <c r="O623" s="701"/>
      <c r="P623" s="745"/>
      <c r="Q623" s="745"/>
    </row>
    <row r="624" ht="16.5" customHeight="1">
      <c r="B624" s="699"/>
      <c r="C624" s="699"/>
      <c r="D624" s="699"/>
      <c r="E624" s="699"/>
      <c r="F624" s="700"/>
      <c r="G624" s="700"/>
      <c r="H624" s="700"/>
      <c r="I624" s="701"/>
      <c r="J624" s="701"/>
      <c r="K624" s="701"/>
      <c r="L624" s="701"/>
      <c r="M624" s="701"/>
      <c r="N624" s="701"/>
      <c r="O624" s="701"/>
      <c r="P624" s="745"/>
      <c r="Q624" s="745"/>
    </row>
    <row r="625" ht="16.5" customHeight="1">
      <c r="B625" s="699"/>
      <c r="C625" s="699"/>
      <c r="D625" s="699"/>
      <c r="E625" s="699"/>
      <c r="F625" s="700"/>
      <c r="G625" s="700"/>
      <c r="H625" s="700"/>
      <c r="I625" s="701"/>
      <c r="J625" s="701"/>
      <c r="K625" s="701"/>
      <c r="L625" s="701"/>
      <c r="M625" s="701"/>
      <c r="N625" s="701"/>
      <c r="O625" s="701"/>
      <c r="P625" s="745"/>
      <c r="Q625" s="745"/>
    </row>
    <row r="626" ht="16.5" customHeight="1">
      <c r="B626" s="699"/>
      <c r="C626" s="699"/>
      <c r="D626" s="699"/>
      <c r="E626" s="699"/>
      <c r="F626" s="700"/>
      <c r="G626" s="700"/>
      <c r="H626" s="700"/>
      <c r="I626" s="701"/>
      <c r="J626" s="701"/>
      <c r="K626" s="701"/>
      <c r="L626" s="701"/>
      <c r="M626" s="701"/>
      <c r="N626" s="701"/>
      <c r="O626" s="701"/>
      <c r="P626" s="745"/>
      <c r="Q626" s="745"/>
    </row>
    <row r="627" ht="16.5" customHeight="1">
      <c r="B627" s="699"/>
      <c r="C627" s="699"/>
      <c r="D627" s="699"/>
      <c r="E627" s="699"/>
      <c r="F627" s="700"/>
      <c r="G627" s="700"/>
      <c r="H627" s="700"/>
      <c r="I627" s="701"/>
      <c r="J627" s="701"/>
      <c r="K627" s="701"/>
      <c r="L627" s="701"/>
      <c r="M627" s="701"/>
      <c r="N627" s="701"/>
      <c r="O627" s="701"/>
      <c r="P627" s="745"/>
      <c r="Q627" s="745"/>
    </row>
    <row r="628" ht="16.5" customHeight="1">
      <c r="B628" s="699"/>
      <c r="C628" s="699"/>
      <c r="D628" s="699"/>
      <c r="E628" s="699"/>
      <c r="F628" s="700"/>
      <c r="G628" s="700"/>
      <c r="H628" s="700"/>
      <c r="I628" s="701"/>
      <c r="J628" s="701"/>
      <c r="K628" s="701"/>
      <c r="L628" s="701"/>
      <c r="M628" s="701"/>
      <c r="N628" s="701"/>
      <c r="O628" s="701"/>
      <c r="P628" s="745"/>
      <c r="Q628" s="745"/>
    </row>
    <row r="629" ht="16.5" customHeight="1">
      <c r="B629" s="699"/>
      <c r="C629" s="699"/>
      <c r="D629" s="699"/>
      <c r="E629" s="699"/>
      <c r="F629" s="700"/>
      <c r="G629" s="700"/>
      <c r="H629" s="700"/>
      <c r="I629" s="701"/>
      <c r="J629" s="701"/>
      <c r="K629" s="701"/>
      <c r="L629" s="701"/>
      <c r="M629" s="701"/>
      <c r="N629" s="701"/>
      <c r="O629" s="701"/>
      <c r="P629" s="745"/>
      <c r="Q629" s="745"/>
    </row>
    <row r="630" ht="16.5" customHeight="1">
      <c r="B630" s="699"/>
      <c r="C630" s="699"/>
      <c r="D630" s="699"/>
      <c r="E630" s="699"/>
      <c r="F630" s="700"/>
      <c r="G630" s="700"/>
      <c r="H630" s="700"/>
      <c r="I630" s="701"/>
      <c r="J630" s="701"/>
      <c r="K630" s="701"/>
      <c r="L630" s="701"/>
      <c r="M630" s="701"/>
      <c r="N630" s="701"/>
      <c r="O630" s="701"/>
      <c r="P630" s="745"/>
      <c r="Q630" s="745"/>
    </row>
    <row r="631" ht="16.5" customHeight="1">
      <c r="B631" s="699"/>
      <c r="C631" s="699"/>
      <c r="D631" s="699"/>
      <c r="E631" s="699"/>
      <c r="F631" s="700"/>
      <c r="G631" s="700"/>
      <c r="H631" s="700"/>
      <c r="I631" s="701"/>
      <c r="J631" s="701"/>
      <c r="K631" s="701"/>
      <c r="L631" s="701"/>
      <c r="M631" s="701"/>
      <c r="N631" s="701"/>
      <c r="O631" s="701"/>
      <c r="P631" s="745"/>
      <c r="Q631" s="745"/>
    </row>
    <row r="632" ht="16.5" customHeight="1">
      <c r="B632" s="699"/>
      <c r="C632" s="699"/>
      <c r="D632" s="699"/>
      <c r="E632" s="699"/>
      <c r="F632" s="700"/>
      <c r="G632" s="700"/>
      <c r="H632" s="700"/>
      <c r="I632" s="701"/>
      <c r="J632" s="701"/>
      <c r="K632" s="701"/>
      <c r="L632" s="701"/>
      <c r="M632" s="701"/>
      <c r="N632" s="701"/>
      <c r="O632" s="701"/>
      <c r="P632" s="745"/>
      <c r="Q632" s="745"/>
    </row>
    <row r="633" ht="16.5" customHeight="1">
      <c r="B633" s="699"/>
      <c r="C633" s="699"/>
      <c r="D633" s="699"/>
      <c r="E633" s="699"/>
      <c r="F633" s="700"/>
      <c r="G633" s="700"/>
      <c r="H633" s="700"/>
      <c r="I633" s="701"/>
      <c r="J633" s="701"/>
      <c r="K633" s="701"/>
      <c r="L633" s="701"/>
      <c r="M633" s="701"/>
      <c r="N633" s="701"/>
      <c r="O633" s="701"/>
      <c r="P633" s="745"/>
      <c r="Q633" s="745"/>
    </row>
    <row r="634" ht="16.5" customHeight="1">
      <c r="B634" s="699"/>
      <c r="C634" s="699"/>
      <c r="D634" s="699"/>
      <c r="E634" s="699"/>
      <c r="F634" s="700"/>
      <c r="G634" s="700"/>
      <c r="H634" s="700"/>
      <c r="I634" s="701"/>
      <c r="J634" s="701"/>
      <c r="K634" s="701"/>
      <c r="L634" s="701"/>
      <c r="M634" s="701"/>
      <c r="N634" s="701"/>
      <c r="O634" s="701"/>
      <c r="P634" s="745"/>
      <c r="Q634" s="745"/>
    </row>
    <row r="635" ht="16.5" customHeight="1">
      <c r="B635" s="699"/>
      <c r="C635" s="699"/>
      <c r="D635" s="699"/>
      <c r="E635" s="699"/>
      <c r="F635" s="700"/>
      <c r="G635" s="700"/>
      <c r="H635" s="700"/>
      <c r="I635" s="701"/>
      <c r="J635" s="701"/>
      <c r="K635" s="701"/>
      <c r="L635" s="701"/>
      <c r="M635" s="701"/>
      <c r="N635" s="701"/>
      <c r="O635" s="701"/>
      <c r="P635" s="745"/>
      <c r="Q635" s="745"/>
    </row>
    <row r="636" ht="16.5" customHeight="1">
      <c r="B636" s="699"/>
      <c r="C636" s="699"/>
      <c r="D636" s="699"/>
      <c r="E636" s="699"/>
      <c r="F636" s="700"/>
      <c r="G636" s="700"/>
      <c r="H636" s="700"/>
      <c r="I636" s="701"/>
      <c r="J636" s="701"/>
      <c r="K636" s="701"/>
      <c r="L636" s="701"/>
      <c r="M636" s="701"/>
      <c r="N636" s="701"/>
      <c r="O636" s="701"/>
      <c r="P636" s="745"/>
      <c r="Q636" s="745"/>
    </row>
    <row r="637" ht="16.5" customHeight="1">
      <c r="B637" s="699"/>
      <c r="C637" s="699"/>
      <c r="D637" s="699"/>
      <c r="E637" s="699"/>
      <c r="F637" s="700"/>
      <c r="G637" s="700"/>
      <c r="H637" s="700"/>
      <c r="I637" s="701"/>
      <c r="J637" s="701"/>
      <c r="K637" s="701"/>
      <c r="L637" s="701"/>
      <c r="M637" s="701"/>
      <c r="N637" s="701"/>
      <c r="O637" s="701"/>
      <c r="P637" s="745"/>
      <c r="Q637" s="745"/>
    </row>
    <row r="638" ht="16.5" customHeight="1">
      <c r="B638" s="699"/>
      <c r="C638" s="699"/>
      <c r="D638" s="699"/>
      <c r="E638" s="699"/>
      <c r="F638" s="700"/>
      <c r="G638" s="700"/>
      <c r="H638" s="700"/>
      <c r="I638" s="701"/>
      <c r="J638" s="701"/>
      <c r="K638" s="701"/>
      <c r="L638" s="701"/>
      <c r="M638" s="701"/>
      <c r="N638" s="701"/>
      <c r="O638" s="701"/>
      <c r="P638" s="745"/>
      <c r="Q638" s="745"/>
    </row>
    <row r="639" ht="16.5" customHeight="1">
      <c r="B639" s="699"/>
      <c r="C639" s="699"/>
      <c r="D639" s="699"/>
      <c r="E639" s="699"/>
      <c r="F639" s="700"/>
      <c r="G639" s="700"/>
      <c r="H639" s="700"/>
      <c r="I639" s="701"/>
      <c r="J639" s="701"/>
      <c r="K639" s="701"/>
      <c r="L639" s="701"/>
      <c r="M639" s="701"/>
      <c r="N639" s="701"/>
      <c r="O639" s="701"/>
      <c r="P639" s="745"/>
      <c r="Q639" s="745"/>
    </row>
    <row r="640" ht="16.5" customHeight="1">
      <c r="B640" s="699"/>
      <c r="C640" s="699"/>
      <c r="D640" s="699"/>
      <c r="E640" s="699"/>
      <c r="F640" s="700"/>
      <c r="G640" s="700"/>
      <c r="H640" s="700"/>
      <c r="I640" s="701"/>
      <c r="J640" s="701"/>
      <c r="K640" s="701"/>
      <c r="L640" s="701"/>
      <c r="M640" s="701"/>
      <c r="N640" s="701"/>
      <c r="O640" s="701"/>
      <c r="P640" s="745"/>
      <c r="Q640" s="745"/>
    </row>
    <row r="641" ht="16.5" customHeight="1">
      <c r="B641" s="699"/>
      <c r="C641" s="699"/>
      <c r="D641" s="699"/>
      <c r="E641" s="699"/>
      <c r="F641" s="700"/>
      <c r="G641" s="700"/>
      <c r="H641" s="700"/>
      <c r="I641" s="701"/>
      <c r="J641" s="701"/>
      <c r="K641" s="701"/>
      <c r="L641" s="701"/>
      <c r="M641" s="701"/>
      <c r="N641" s="701"/>
      <c r="O641" s="701"/>
      <c r="P641" s="745"/>
      <c r="Q641" s="745"/>
    </row>
    <row r="642" ht="16.5" customHeight="1">
      <c r="B642" s="699"/>
      <c r="C642" s="699"/>
      <c r="D642" s="699"/>
      <c r="E642" s="699"/>
      <c r="F642" s="700"/>
      <c r="G642" s="700"/>
      <c r="H642" s="700"/>
      <c r="I642" s="701"/>
      <c r="J642" s="701"/>
      <c r="K642" s="701"/>
      <c r="L642" s="701"/>
      <c r="M642" s="701"/>
      <c r="N642" s="701"/>
      <c r="O642" s="701"/>
      <c r="P642" s="745"/>
      <c r="Q642" s="745"/>
    </row>
    <row r="643" ht="16.5" customHeight="1">
      <c r="B643" s="699"/>
      <c r="C643" s="699"/>
      <c r="D643" s="699"/>
      <c r="E643" s="699"/>
      <c r="F643" s="700"/>
      <c r="G643" s="700"/>
      <c r="H643" s="700"/>
      <c r="I643" s="701"/>
      <c r="J643" s="701"/>
      <c r="K643" s="701"/>
      <c r="L643" s="701"/>
      <c r="M643" s="701"/>
      <c r="N643" s="701"/>
      <c r="O643" s="701"/>
      <c r="P643" s="745"/>
      <c r="Q643" s="745"/>
    </row>
    <row r="644" ht="16.5" customHeight="1">
      <c r="B644" s="699"/>
      <c r="C644" s="699"/>
      <c r="D644" s="699"/>
      <c r="E644" s="699"/>
      <c r="F644" s="700"/>
      <c r="G644" s="700"/>
      <c r="H644" s="700"/>
      <c r="I644" s="701"/>
      <c r="J644" s="701"/>
      <c r="K644" s="701"/>
      <c r="L644" s="701"/>
      <c r="M644" s="701"/>
      <c r="N644" s="701"/>
      <c r="O644" s="701"/>
      <c r="P644" s="745"/>
      <c r="Q644" s="745"/>
    </row>
    <row r="645" ht="16.5" customHeight="1">
      <c r="B645" s="699"/>
      <c r="C645" s="699"/>
      <c r="D645" s="699"/>
      <c r="E645" s="699"/>
      <c r="F645" s="700"/>
      <c r="G645" s="700"/>
      <c r="H645" s="700"/>
      <c r="I645" s="701"/>
      <c r="J645" s="701"/>
      <c r="K645" s="701"/>
      <c r="L645" s="701"/>
      <c r="M645" s="701"/>
      <c r="N645" s="701"/>
      <c r="O645" s="701"/>
      <c r="P645" s="745"/>
      <c r="Q645" s="745"/>
    </row>
    <row r="646" ht="16.5" customHeight="1">
      <c r="B646" s="699"/>
      <c r="C646" s="699"/>
      <c r="D646" s="699"/>
      <c r="E646" s="699"/>
      <c r="F646" s="700"/>
      <c r="G646" s="700"/>
      <c r="H646" s="700"/>
      <c r="I646" s="701"/>
      <c r="J646" s="701"/>
      <c r="K646" s="701"/>
      <c r="L646" s="701"/>
      <c r="M646" s="701"/>
      <c r="N646" s="701"/>
      <c r="O646" s="701"/>
      <c r="P646" s="745"/>
      <c r="Q646" s="745"/>
    </row>
    <row r="647" ht="16.5" customHeight="1">
      <c r="B647" s="699"/>
      <c r="C647" s="699"/>
      <c r="D647" s="699"/>
      <c r="E647" s="699"/>
      <c r="F647" s="700"/>
      <c r="G647" s="700"/>
      <c r="H647" s="700"/>
      <c r="I647" s="701"/>
      <c r="J647" s="701"/>
      <c r="K647" s="701"/>
      <c r="L647" s="701"/>
      <c r="M647" s="701"/>
      <c r="N647" s="701"/>
      <c r="O647" s="701"/>
      <c r="P647" s="745"/>
      <c r="Q647" s="745"/>
    </row>
    <row r="648" ht="16.5" customHeight="1">
      <c r="B648" s="699"/>
      <c r="C648" s="699"/>
      <c r="D648" s="699"/>
      <c r="E648" s="699"/>
      <c r="F648" s="700"/>
      <c r="G648" s="700"/>
      <c r="H648" s="700"/>
      <c r="I648" s="701"/>
      <c r="J648" s="701"/>
      <c r="K648" s="701"/>
      <c r="L648" s="701"/>
      <c r="M648" s="701"/>
      <c r="N648" s="701"/>
      <c r="O648" s="701"/>
      <c r="P648" s="745"/>
      <c r="Q648" s="745"/>
    </row>
    <row r="649" ht="16.5" customHeight="1">
      <c r="B649" s="699"/>
      <c r="C649" s="699"/>
      <c r="D649" s="699"/>
      <c r="E649" s="699"/>
      <c r="F649" s="700"/>
      <c r="G649" s="700"/>
      <c r="H649" s="700"/>
      <c r="I649" s="701"/>
      <c r="J649" s="701"/>
      <c r="K649" s="701"/>
      <c r="L649" s="701"/>
      <c r="M649" s="701"/>
      <c r="N649" s="701"/>
      <c r="O649" s="701"/>
      <c r="P649" s="745"/>
      <c r="Q649" s="745"/>
    </row>
    <row r="650" ht="16.5" customHeight="1">
      <c r="B650" s="699"/>
      <c r="C650" s="699"/>
      <c r="D650" s="699"/>
      <c r="E650" s="699"/>
      <c r="F650" s="700"/>
      <c r="G650" s="700"/>
      <c r="H650" s="700"/>
      <c r="I650" s="701"/>
      <c r="J650" s="701"/>
      <c r="K650" s="701"/>
      <c r="L650" s="701"/>
      <c r="M650" s="701"/>
      <c r="N650" s="701"/>
      <c r="O650" s="701"/>
      <c r="P650" s="745"/>
      <c r="Q650" s="745"/>
    </row>
    <row r="651" ht="16.5" customHeight="1">
      <c r="B651" s="699"/>
      <c r="C651" s="699"/>
      <c r="D651" s="699"/>
      <c r="E651" s="699"/>
      <c r="F651" s="700"/>
      <c r="G651" s="700"/>
      <c r="H651" s="700"/>
      <c r="I651" s="701"/>
      <c r="J651" s="701"/>
      <c r="K651" s="701"/>
      <c r="L651" s="701"/>
      <c r="M651" s="701"/>
      <c r="N651" s="701"/>
      <c r="O651" s="701"/>
      <c r="P651" s="745"/>
      <c r="Q651" s="745"/>
    </row>
    <row r="652" ht="16.5" customHeight="1">
      <c r="B652" s="699"/>
      <c r="C652" s="699"/>
      <c r="D652" s="699"/>
      <c r="E652" s="699"/>
      <c r="F652" s="700"/>
      <c r="G652" s="700"/>
      <c r="H652" s="700"/>
      <c r="I652" s="701"/>
      <c r="J652" s="701"/>
      <c r="K652" s="701"/>
      <c r="L652" s="701"/>
      <c r="M652" s="701"/>
      <c r="N652" s="701"/>
      <c r="O652" s="701"/>
      <c r="P652" s="745"/>
      <c r="Q652" s="745"/>
    </row>
    <row r="653" ht="16.5" customHeight="1">
      <c r="B653" s="699"/>
      <c r="C653" s="699"/>
      <c r="D653" s="699"/>
      <c r="E653" s="699"/>
      <c r="F653" s="700"/>
      <c r="G653" s="700"/>
      <c r="H653" s="700"/>
      <c r="I653" s="701"/>
      <c r="J653" s="701"/>
      <c r="K653" s="701"/>
      <c r="L653" s="701"/>
      <c r="M653" s="701"/>
      <c r="N653" s="701"/>
      <c r="O653" s="701"/>
      <c r="P653" s="745"/>
      <c r="Q653" s="745"/>
    </row>
    <row r="654" ht="16.5" customHeight="1">
      <c r="B654" s="699"/>
      <c r="C654" s="699"/>
      <c r="D654" s="699"/>
      <c r="E654" s="699"/>
      <c r="F654" s="700"/>
      <c r="G654" s="700"/>
      <c r="H654" s="700"/>
      <c r="I654" s="701"/>
      <c r="J654" s="701"/>
      <c r="K654" s="701"/>
      <c r="L654" s="701"/>
      <c r="M654" s="701"/>
      <c r="N654" s="701"/>
      <c r="O654" s="701"/>
      <c r="P654" s="745"/>
      <c r="Q654" s="745"/>
    </row>
    <row r="655" ht="16.5" customHeight="1">
      <c r="B655" s="699"/>
      <c r="C655" s="699"/>
      <c r="D655" s="699"/>
      <c r="E655" s="699"/>
      <c r="F655" s="700"/>
      <c r="G655" s="700"/>
      <c r="H655" s="700"/>
      <c r="I655" s="701"/>
      <c r="J655" s="701"/>
      <c r="K655" s="701"/>
      <c r="L655" s="701"/>
      <c r="M655" s="701"/>
      <c r="N655" s="701"/>
      <c r="O655" s="701"/>
      <c r="P655" s="745"/>
      <c r="Q655" s="745"/>
    </row>
    <row r="656" ht="16.5" customHeight="1">
      <c r="B656" s="699"/>
      <c r="C656" s="699"/>
      <c r="D656" s="699"/>
      <c r="E656" s="699"/>
      <c r="F656" s="700"/>
      <c r="G656" s="700"/>
      <c r="H656" s="700"/>
      <c r="I656" s="701"/>
      <c r="J656" s="701"/>
      <c r="K656" s="701"/>
      <c r="L656" s="701"/>
      <c r="M656" s="701"/>
      <c r="N656" s="701"/>
      <c r="O656" s="701"/>
      <c r="P656" s="745"/>
      <c r="Q656" s="745"/>
    </row>
    <row r="657" ht="16.5" customHeight="1">
      <c r="B657" s="699"/>
      <c r="C657" s="699"/>
      <c r="D657" s="699"/>
      <c r="E657" s="699"/>
      <c r="F657" s="700"/>
      <c r="G657" s="700"/>
      <c r="H657" s="700"/>
      <c r="I657" s="701"/>
      <c r="J657" s="701"/>
      <c r="K657" s="701"/>
      <c r="L657" s="701"/>
      <c r="M657" s="701"/>
      <c r="N657" s="701"/>
      <c r="O657" s="701"/>
      <c r="P657" s="745"/>
      <c r="Q657" s="745"/>
    </row>
    <row r="658" ht="16.5" customHeight="1">
      <c r="B658" s="699"/>
      <c r="C658" s="699"/>
      <c r="D658" s="699"/>
      <c r="E658" s="699"/>
      <c r="F658" s="700"/>
      <c r="G658" s="700"/>
      <c r="H658" s="700"/>
      <c r="I658" s="701"/>
      <c r="J658" s="701"/>
      <c r="K658" s="701"/>
      <c r="L658" s="701"/>
      <c r="M658" s="701"/>
      <c r="N658" s="701"/>
      <c r="O658" s="701"/>
      <c r="P658" s="745"/>
      <c r="Q658" s="745"/>
    </row>
    <row r="659" ht="16.5" customHeight="1">
      <c r="B659" s="699"/>
      <c r="C659" s="699"/>
      <c r="D659" s="699"/>
      <c r="E659" s="699"/>
      <c r="F659" s="700"/>
      <c r="G659" s="700"/>
      <c r="H659" s="700"/>
      <c r="I659" s="701"/>
      <c r="J659" s="701"/>
      <c r="K659" s="701"/>
      <c r="L659" s="701"/>
      <c r="M659" s="701"/>
      <c r="N659" s="701"/>
      <c r="O659" s="701"/>
      <c r="P659" s="745"/>
      <c r="Q659" s="745"/>
    </row>
    <row r="660" ht="16.5" customHeight="1">
      <c r="B660" s="699"/>
      <c r="C660" s="699"/>
      <c r="D660" s="699"/>
      <c r="E660" s="699"/>
      <c r="F660" s="700"/>
      <c r="G660" s="700"/>
      <c r="H660" s="700"/>
      <c r="I660" s="701"/>
      <c r="J660" s="701"/>
      <c r="K660" s="701"/>
      <c r="L660" s="701"/>
      <c r="M660" s="701"/>
      <c r="N660" s="701"/>
      <c r="O660" s="701"/>
      <c r="P660" s="745"/>
      <c r="Q660" s="745"/>
    </row>
    <row r="661" ht="16.5" customHeight="1">
      <c r="B661" s="699"/>
      <c r="C661" s="699"/>
      <c r="D661" s="699"/>
      <c r="E661" s="699"/>
      <c r="F661" s="700"/>
      <c r="G661" s="700"/>
      <c r="H661" s="700"/>
      <c r="I661" s="701"/>
      <c r="J661" s="701"/>
      <c r="K661" s="701"/>
      <c r="L661" s="701"/>
      <c r="M661" s="701"/>
      <c r="N661" s="701"/>
      <c r="O661" s="701"/>
      <c r="P661" s="745"/>
      <c r="Q661" s="745"/>
    </row>
    <row r="662" ht="16.5" customHeight="1">
      <c r="B662" s="699"/>
      <c r="C662" s="699"/>
      <c r="D662" s="699"/>
      <c r="E662" s="699"/>
      <c r="F662" s="700"/>
      <c r="G662" s="700"/>
      <c r="H662" s="700"/>
      <c r="I662" s="701"/>
      <c r="J662" s="701"/>
      <c r="K662" s="701"/>
      <c r="L662" s="701"/>
      <c r="M662" s="701"/>
      <c r="N662" s="701"/>
      <c r="O662" s="701"/>
      <c r="P662" s="745"/>
      <c r="Q662" s="745"/>
    </row>
    <row r="663" ht="16.5" customHeight="1">
      <c r="B663" s="699"/>
      <c r="C663" s="699"/>
      <c r="D663" s="699"/>
      <c r="E663" s="699"/>
      <c r="F663" s="700"/>
      <c r="G663" s="700"/>
      <c r="H663" s="700"/>
      <c r="I663" s="701"/>
      <c r="J663" s="701"/>
      <c r="K663" s="701"/>
      <c r="L663" s="701"/>
      <c r="M663" s="701"/>
      <c r="N663" s="701"/>
      <c r="O663" s="701"/>
      <c r="P663" s="745"/>
      <c r="Q663" s="745"/>
    </row>
    <row r="664" ht="16.5" customHeight="1">
      <c r="B664" s="699"/>
      <c r="C664" s="699"/>
      <c r="D664" s="699"/>
      <c r="E664" s="699"/>
      <c r="F664" s="700"/>
      <c r="G664" s="700"/>
      <c r="H664" s="700"/>
      <c r="I664" s="701"/>
      <c r="J664" s="701"/>
      <c r="K664" s="701"/>
      <c r="L664" s="701"/>
      <c r="M664" s="701"/>
      <c r="N664" s="701"/>
      <c r="O664" s="701"/>
      <c r="P664" s="745"/>
      <c r="Q664" s="745"/>
    </row>
    <row r="665" ht="16.5" customHeight="1">
      <c r="B665" s="699"/>
      <c r="C665" s="699"/>
      <c r="D665" s="699"/>
      <c r="E665" s="699"/>
      <c r="F665" s="700"/>
      <c r="G665" s="700"/>
      <c r="H665" s="700"/>
      <c r="I665" s="701"/>
      <c r="J665" s="701"/>
      <c r="K665" s="701"/>
      <c r="L665" s="701"/>
      <c r="M665" s="701"/>
      <c r="N665" s="701"/>
      <c r="O665" s="701"/>
      <c r="P665" s="745"/>
      <c r="Q665" s="745"/>
    </row>
    <row r="666" ht="16.5" customHeight="1">
      <c r="B666" s="699"/>
      <c r="C666" s="699"/>
      <c r="D666" s="699"/>
      <c r="E666" s="699"/>
      <c r="F666" s="700"/>
      <c r="G666" s="700"/>
      <c r="H666" s="700"/>
      <c r="I666" s="701"/>
      <c r="J666" s="701"/>
      <c r="K666" s="701"/>
      <c r="L666" s="701"/>
      <c r="M666" s="701"/>
      <c r="N666" s="701"/>
      <c r="O666" s="701"/>
      <c r="P666" s="745"/>
      <c r="Q666" s="745"/>
    </row>
    <row r="667" ht="16.5" customHeight="1">
      <c r="B667" s="699"/>
      <c r="C667" s="699"/>
      <c r="D667" s="699"/>
      <c r="E667" s="699"/>
      <c r="F667" s="700"/>
      <c r="G667" s="700"/>
      <c r="H667" s="700"/>
      <c r="I667" s="701"/>
      <c r="J667" s="701"/>
      <c r="K667" s="701"/>
      <c r="L667" s="701"/>
      <c r="M667" s="701"/>
      <c r="N667" s="701"/>
      <c r="O667" s="701"/>
      <c r="P667" s="745"/>
      <c r="Q667" s="745"/>
    </row>
    <row r="668" ht="16.5" customHeight="1">
      <c r="B668" s="699"/>
      <c r="C668" s="699"/>
      <c r="D668" s="699"/>
      <c r="E668" s="699"/>
      <c r="F668" s="700"/>
      <c r="G668" s="700"/>
      <c r="H668" s="700"/>
      <c r="I668" s="701"/>
      <c r="J668" s="701"/>
      <c r="K668" s="701"/>
      <c r="L668" s="701"/>
      <c r="M668" s="701"/>
      <c r="N668" s="701"/>
      <c r="O668" s="701"/>
      <c r="P668" s="745"/>
      <c r="Q668" s="745"/>
    </row>
    <row r="669" ht="16.5" customHeight="1">
      <c r="B669" s="699"/>
      <c r="C669" s="699"/>
      <c r="D669" s="699"/>
      <c r="E669" s="699"/>
      <c r="F669" s="700"/>
      <c r="G669" s="700"/>
      <c r="H669" s="700"/>
      <c r="I669" s="701"/>
      <c r="J669" s="701"/>
      <c r="K669" s="701"/>
      <c r="L669" s="701"/>
      <c r="M669" s="701"/>
      <c r="N669" s="701"/>
      <c r="O669" s="701"/>
      <c r="P669" s="745"/>
      <c r="Q669" s="745"/>
    </row>
    <row r="670" ht="16.5" customHeight="1">
      <c r="B670" s="699"/>
      <c r="C670" s="699"/>
      <c r="D670" s="699"/>
      <c r="E670" s="699"/>
      <c r="F670" s="700"/>
      <c r="G670" s="700"/>
      <c r="H670" s="700"/>
      <c r="I670" s="701"/>
      <c r="J670" s="701"/>
      <c r="K670" s="701"/>
      <c r="L670" s="701"/>
      <c r="M670" s="701"/>
      <c r="N670" s="701"/>
      <c r="O670" s="701"/>
      <c r="P670" s="745"/>
      <c r="Q670" s="745"/>
    </row>
    <row r="671" ht="16.5" customHeight="1">
      <c r="B671" s="699"/>
      <c r="C671" s="699"/>
      <c r="D671" s="699"/>
      <c r="E671" s="699"/>
      <c r="F671" s="700"/>
      <c r="G671" s="700"/>
      <c r="H671" s="700"/>
      <c r="I671" s="701"/>
      <c r="J671" s="701"/>
      <c r="K671" s="701"/>
      <c r="L671" s="701"/>
      <c r="M671" s="701"/>
      <c r="N671" s="701"/>
      <c r="O671" s="701"/>
      <c r="P671" s="745"/>
      <c r="Q671" s="745"/>
    </row>
    <row r="672" ht="16.5" customHeight="1">
      <c r="B672" s="699"/>
      <c r="C672" s="699"/>
      <c r="D672" s="699"/>
      <c r="E672" s="699"/>
      <c r="F672" s="700"/>
      <c r="G672" s="700"/>
      <c r="H672" s="700"/>
      <c r="I672" s="701"/>
      <c r="J672" s="701"/>
      <c r="K672" s="701"/>
      <c r="L672" s="701"/>
      <c r="M672" s="701"/>
      <c r="N672" s="701"/>
      <c r="O672" s="701"/>
      <c r="P672" s="745"/>
      <c r="Q672" s="745"/>
    </row>
    <row r="673" ht="16.5" customHeight="1">
      <c r="B673" s="699"/>
      <c r="C673" s="699"/>
      <c r="D673" s="699"/>
      <c r="E673" s="699"/>
      <c r="F673" s="700"/>
      <c r="G673" s="700"/>
      <c r="H673" s="700"/>
      <c r="I673" s="701"/>
      <c r="J673" s="701"/>
      <c r="K673" s="701"/>
      <c r="L673" s="701"/>
      <c r="M673" s="701"/>
      <c r="N673" s="701"/>
      <c r="O673" s="701"/>
      <c r="P673" s="745"/>
      <c r="Q673" s="745"/>
    </row>
    <row r="674" ht="16.5" customHeight="1">
      <c r="B674" s="699"/>
      <c r="C674" s="699"/>
      <c r="D674" s="699"/>
      <c r="E674" s="699"/>
      <c r="F674" s="700"/>
      <c r="G674" s="700"/>
      <c r="H674" s="700"/>
      <c r="I674" s="701"/>
      <c r="J674" s="701"/>
      <c r="K674" s="701"/>
      <c r="L674" s="701"/>
      <c r="M674" s="701"/>
      <c r="N674" s="701"/>
      <c r="O674" s="701"/>
      <c r="P674" s="745"/>
      <c r="Q674" s="745"/>
    </row>
    <row r="675" ht="16.5" customHeight="1">
      <c r="B675" s="699"/>
      <c r="C675" s="699"/>
      <c r="D675" s="699"/>
      <c r="E675" s="699"/>
      <c r="F675" s="700"/>
      <c r="G675" s="700"/>
      <c r="H675" s="700"/>
      <c r="I675" s="701"/>
      <c r="J675" s="701"/>
      <c r="K675" s="701"/>
      <c r="L675" s="701"/>
      <c r="M675" s="701"/>
      <c r="N675" s="701"/>
      <c r="O675" s="701"/>
      <c r="P675" s="745"/>
      <c r="Q675" s="745"/>
    </row>
    <row r="676" ht="16.5" customHeight="1">
      <c r="B676" s="699"/>
      <c r="C676" s="699"/>
      <c r="D676" s="699"/>
      <c r="E676" s="699"/>
      <c r="F676" s="700"/>
      <c r="G676" s="700"/>
      <c r="H676" s="700"/>
      <c r="I676" s="701"/>
      <c r="J676" s="701"/>
      <c r="K676" s="701"/>
      <c r="L676" s="701"/>
      <c r="M676" s="701"/>
      <c r="N676" s="701"/>
      <c r="O676" s="701"/>
      <c r="P676" s="745"/>
      <c r="Q676" s="745"/>
    </row>
    <row r="677" ht="16.5" customHeight="1">
      <c r="B677" s="699"/>
      <c r="C677" s="699"/>
      <c r="D677" s="699"/>
      <c r="E677" s="699"/>
      <c r="F677" s="700"/>
      <c r="G677" s="700"/>
      <c r="H677" s="700"/>
      <c r="I677" s="701"/>
      <c r="J677" s="701"/>
      <c r="K677" s="701"/>
      <c r="L677" s="701"/>
      <c r="M677" s="701"/>
      <c r="N677" s="701"/>
      <c r="O677" s="701"/>
      <c r="P677" s="745"/>
      <c r="Q677" s="745"/>
    </row>
    <row r="678" ht="16.5" customHeight="1">
      <c r="B678" s="699"/>
      <c r="C678" s="699"/>
      <c r="D678" s="699"/>
      <c r="E678" s="699"/>
      <c r="F678" s="700"/>
      <c r="G678" s="700"/>
      <c r="H678" s="700"/>
      <c r="I678" s="701"/>
      <c r="J678" s="701"/>
      <c r="K678" s="701"/>
      <c r="L678" s="701"/>
      <c r="M678" s="701"/>
      <c r="N678" s="701"/>
      <c r="O678" s="701"/>
      <c r="P678" s="745"/>
      <c r="Q678" s="745"/>
    </row>
    <row r="679" ht="16.5" customHeight="1">
      <c r="B679" s="699"/>
      <c r="C679" s="699"/>
      <c r="D679" s="699"/>
      <c r="E679" s="699"/>
      <c r="F679" s="700"/>
      <c r="G679" s="700"/>
      <c r="H679" s="700"/>
      <c r="I679" s="701"/>
      <c r="J679" s="701"/>
      <c r="K679" s="701"/>
      <c r="L679" s="701"/>
      <c r="M679" s="701"/>
      <c r="N679" s="701"/>
      <c r="O679" s="701"/>
      <c r="P679" s="745"/>
      <c r="Q679" s="745"/>
    </row>
    <row r="680" ht="16.5" customHeight="1">
      <c r="B680" s="699"/>
      <c r="C680" s="699"/>
      <c r="D680" s="699"/>
      <c r="E680" s="699"/>
      <c r="F680" s="700"/>
      <c r="G680" s="700"/>
      <c r="H680" s="700"/>
      <c r="I680" s="701"/>
      <c r="J680" s="701"/>
      <c r="K680" s="701"/>
      <c r="L680" s="701"/>
      <c r="M680" s="701"/>
      <c r="N680" s="701"/>
      <c r="O680" s="701"/>
      <c r="P680" s="745"/>
      <c r="Q680" s="745"/>
    </row>
    <row r="681" ht="16.5" customHeight="1">
      <c r="B681" s="699"/>
      <c r="C681" s="699"/>
      <c r="D681" s="699"/>
      <c r="E681" s="699"/>
      <c r="F681" s="700"/>
      <c r="G681" s="700"/>
      <c r="H681" s="700"/>
      <c r="I681" s="701"/>
      <c r="J681" s="701"/>
      <c r="K681" s="701"/>
      <c r="L681" s="701"/>
      <c r="M681" s="701"/>
      <c r="N681" s="701"/>
      <c r="O681" s="701"/>
      <c r="P681" s="745"/>
      <c r="Q681" s="745"/>
    </row>
    <row r="682" ht="16.5" customHeight="1">
      <c r="B682" s="699"/>
      <c r="C682" s="699"/>
      <c r="D682" s="699"/>
      <c r="E682" s="699"/>
      <c r="F682" s="700"/>
      <c r="G682" s="700"/>
      <c r="H682" s="700"/>
      <c r="I682" s="701"/>
      <c r="J682" s="701"/>
      <c r="K682" s="701"/>
      <c r="L682" s="701"/>
      <c r="M682" s="701"/>
      <c r="N682" s="701"/>
      <c r="O682" s="701"/>
      <c r="P682" s="745"/>
      <c r="Q682" s="745"/>
    </row>
    <row r="683" ht="16.5" customHeight="1">
      <c r="B683" s="699"/>
      <c r="C683" s="699"/>
      <c r="D683" s="699"/>
      <c r="E683" s="699"/>
      <c r="F683" s="700"/>
      <c r="G683" s="700"/>
      <c r="H683" s="700"/>
      <c r="I683" s="701"/>
      <c r="J683" s="701"/>
      <c r="K683" s="701"/>
      <c r="L683" s="701"/>
      <c r="M683" s="701"/>
      <c r="N683" s="701"/>
      <c r="O683" s="701"/>
      <c r="P683" s="745"/>
      <c r="Q683" s="745"/>
    </row>
    <row r="684" ht="16.5" customHeight="1">
      <c r="B684" s="699"/>
      <c r="C684" s="699"/>
      <c r="D684" s="699"/>
      <c r="E684" s="699"/>
      <c r="F684" s="700"/>
      <c r="G684" s="700"/>
      <c r="H684" s="700"/>
      <c r="I684" s="701"/>
      <c r="J684" s="701"/>
      <c r="K684" s="701"/>
      <c r="L684" s="701"/>
      <c r="M684" s="701"/>
      <c r="N684" s="701"/>
      <c r="O684" s="701"/>
      <c r="P684" s="745"/>
      <c r="Q684" s="745"/>
    </row>
    <row r="685" ht="16.5" customHeight="1">
      <c r="B685" s="699"/>
      <c r="C685" s="699"/>
      <c r="D685" s="699"/>
      <c r="E685" s="699"/>
      <c r="F685" s="700"/>
      <c r="G685" s="700"/>
      <c r="H685" s="700"/>
      <c r="I685" s="701"/>
      <c r="J685" s="701"/>
      <c r="K685" s="701"/>
      <c r="L685" s="701"/>
      <c r="M685" s="701"/>
      <c r="N685" s="701"/>
      <c r="O685" s="701"/>
      <c r="P685" s="745"/>
      <c r="Q685" s="745"/>
    </row>
    <row r="686" ht="16.5" customHeight="1">
      <c r="B686" s="699"/>
      <c r="C686" s="699"/>
      <c r="D686" s="699"/>
      <c r="E686" s="699"/>
      <c r="F686" s="700"/>
      <c r="G686" s="700"/>
      <c r="H686" s="700"/>
      <c r="I686" s="701"/>
      <c r="J686" s="701"/>
      <c r="K686" s="701"/>
      <c r="L686" s="701"/>
      <c r="M686" s="701"/>
      <c r="N686" s="701"/>
      <c r="O686" s="701"/>
      <c r="P686" s="745"/>
      <c r="Q686" s="745"/>
    </row>
    <row r="687" ht="16.5" customHeight="1">
      <c r="B687" s="699"/>
      <c r="C687" s="699"/>
      <c r="D687" s="699"/>
      <c r="E687" s="699"/>
      <c r="F687" s="700"/>
      <c r="G687" s="700"/>
      <c r="H687" s="700"/>
      <c r="I687" s="701"/>
      <c r="J687" s="701"/>
      <c r="K687" s="701"/>
      <c r="L687" s="701"/>
      <c r="M687" s="701"/>
      <c r="N687" s="701"/>
      <c r="O687" s="701"/>
      <c r="P687" s="745"/>
      <c r="Q687" s="745"/>
    </row>
    <row r="688" ht="16.5" customHeight="1">
      <c r="B688" s="699"/>
      <c r="C688" s="699"/>
      <c r="D688" s="699"/>
      <c r="E688" s="699"/>
      <c r="F688" s="700"/>
      <c r="G688" s="700"/>
      <c r="H688" s="700"/>
      <c r="I688" s="701"/>
      <c r="J688" s="701"/>
      <c r="K688" s="701"/>
      <c r="L688" s="701"/>
      <c r="M688" s="701"/>
      <c r="N688" s="701"/>
      <c r="O688" s="701"/>
      <c r="P688" s="745"/>
      <c r="Q688" s="745"/>
    </row>
    <row r="689" ht="16.5" customHeight="1">
      <c r="B689" s="699"/>
      <c r="C689" s="699"/>
      <c r="D689" s="699"/>
      <c r="E689" s="699"/>
      <c r="F689" s="700"/>
      <c r="G689" s="700"/>
      <c r="H689" s="700"/>
      <c r="I689" s="701"/>
      <c r="J689" s="701"/>
      <c r="K689" s="701"/>
      <c r="L689" s="701"/>
      <c r="M689" s="701"/>
      <c r="N689" s="701"/>
      <c r="O689" s="701"/>
      <c r="P689" s="745"/>
      <c r="Q689" s="745"/>
    </row>
    <row r="690" ht="16.5" customHeight="1">
      <c r="B690" s="699"/>
      <c r="C690" s="699"/>
      <c r="D690" s="699"/>
      <c r="E690" s="699"/>
      <c r="F690" s="700"/>
      <c r="G690" s="700"/>
      <c r="H690" s="700"/>
      <c r="I690" s="701"/>
      <c r="J690" s="701"/>
      <c r="K690" s="701"/>
      <c r="L690" s="701"/>
      <c r="M690" s="701"/>
      <c r="N690" s="701"/>
      <c r="O690" s="701"/>
      <c r="P690" s="745"/>
      <c r="Q690" s="745"/>
    </row>
    <row r="691" ht="16.5" customHeight="1">
      <c r="B691" s="699"/>
      <c r="C691" s="699"/>
      <c r="D691" s="699"/>
      <c r="E691" s="699"/>
      <c r="F691" s="700"/>
      <c r="G691" s="700"/>
      <c r="H691" s="700"/>
      <c r="I691" s="701"/>
      <c r="J691" s="701"/>
      <c r="K691" s="701"/>
      <c r="L691" s="701"/>
      <c r="M691" s="701"/>
      <c r="N691" s="701"/>
      <c r="O691" s="701"/>
      <c r="P691" s="745"/>
      <c r="Q691" s="745"/>
    </row>
    <row r="692" ht="16.5" customHeight="1">
      <c r="B692" s="699"/>
      <c r="C692" s="699"/>
      <c r="D692" s="699"/>
      <c r="E692" s="699"/>
      <c r="F692" s="700"/>
      <c r="G692" s="700"/>
      <c r="H692" s="700"/>
      <c r="I692" s="701"/>
      <c r="J692" s="701"/>
      <c r="K692" s="701"/>
      <c r="L692" s="701"/>
      <c r="M692" s="701"/>
      <c r="N692" s="701"/>
      <c r="O692" s="701"/>
      <c r="P692" s="745"/>
      <c r="Q692" s="745"/>
    </row>
    <row r="693" ht="16.5" customHeight="1">
      <c r="B693" s="699"/>
      <c r="C693" s="699"/>
      <c r="D693" s="699"/>
      <c r="E693" s="699"/>
      <c r="F693" s="700"/>
      <c r="G693" s="700"/>
      <c r="H693" s="700"/>
      <c r="I693" s="701"/>
      <c r="J693" s="701"/>
      <c r="K693" s="701"/>
      <c r="L693" s="701"/>
      <c r="M693" s="701"/>
      <c r="N693" s="701"/>
      <c r="O693" s="701"/>
      <c r="P693" s="745"/>
      <c r="Q693" s="745"/>
    </row>
    <row r="694" ht="16.5" customHeight="1">
      <c r="B694" s="699"/>
      <c r="C694" s="699"/>
      <c r="D694" s="699"/>
      <c r="E694" s="699"/>
      <c r="F694" s="700"/>
      <c r="G694" s="700"/>
      <c r="H694" s="700"/>
      <c r="I694" s="701"/>
      <c r="J694" s="701"/>
      <c r="K694" s="701"/>
      <c r="L694" s="701"/>
      <c r="M694" s="701"/>
      <c r="N694" s="701"/>
      <c r="O694" s="701"/>
      <c r="P694" s="745"/>
      <c r="Q694" s="745"/>
    </row>
    <row r="695" ht="16.5" customHeight="1">
      <c r="B695" s="699"/>
      <c r="C695" s="699"/>
      <c r="D695" s="699"/>
      <c r="E695" s="699"/>
      <c r="F695" s="700"/>
      <c r="G695" s="700"/>
      <c r="H695" s="700"/>
      <c r="I695" s="701"/>
      <c r="J695" s="701"/>
      <c r="K695" s="701"/>
      <c r="L695" s="701"/>
      <c r="M695" s="701"/>
      <c r="N695" s="701"/>
      <c r="O695" s="701"/>
      <c r="P695" s="745"/>
      <c r="Q695" s="745"/>
    </row>
    <row r="696" ht="16.5" customHeight="1">
      <c r="B696" s="699"/>
      <c r="C696" s="699"/>
      <c r="D696" s="699"/>
      <c r="E696" s="699"/>
      <c r="F696" s="700"/>
      <c r="G696" s="700"/>
      <c r="H696" s="700"/>
      <c r="I696" s="701"/>
      <c r="J696" s="701"/>
      <c r="K696" s="701"/>
      <c r="L696" s="701"/>
      <c r="M696" s="701"/>
      <c r="N696" s="701"/>
      <c r="O696" s="701"/>
      <c r="P696" s="745"/>
      <c r="Q696" s="745"/>
    </row>
    <row r="697" ht="16.5" customHeight="1">
      <c r="B697" s="699"/>
      <c r="C697" s="699"/>
      <c r="D697" s="699"/>
      <c r="E697" s="699"/>
      <c r="F697" s="700"/>
      <c r="G697" s="700"/>
      <c r="H697" s="700"/>
      <c r="I697" s="701"/>
      <c r="J697" s="701"/>
      <c r="K697" s="701"/>
      <c r="L697" s="701"/>
      <c r="M697" s="701"/>
      <c r="N697" s="701"/>
      <c r="O697" s="701"/>
      <c r="P697" s="745"/>
      <c r="Q697" s="745"/>
    </row>
    <row r="698" ht="16.5" customHeight="1">
      <c r="B698" s="699"/>
      <c r="C698" s="699"/>
      <c r="D698" s="699"/>
      <c r="E698" s="699"/>
      <c r="F698" s="700"/>
      <c r="G698" s="700"/>
      <c r="H698" s="700"/>
      <c r="I698" s="701"/>
      <c r="J698" s="701"/>
      <c r="K698" s="701"/>
      <c r="L698" s="701"/>
      <c r="M698" s="701"/>
      <c r="N698" s="701"/>
      <c r="O698" s="701"/>
      <c r="P698" s="745"/>
      <c r="Q698" s="745"/>
    </row>
    <row r="699" ht="16.5" customHeight="1">
      <c r="B699" s="699"/>
      <c r="C699" s="699"/>
      <c r="D699" s="699"/>
      <c r="E699" s="699"/>
      <c r="F699" s="700"/>
      <c r="G699" s="700"/>
      <c r="H699" s="700"/>
      <c r="I699" s="701"/>
      <c r="J699" s="701"/>
      <c r="K699" s="701"/>
      <c r="L699" s="701"/>
      <c r="M699" s="701"/>
      <c r="N699" s="701"/>
      <c r="O699" s="701"/>
      <c r="P699" s="745"/>
      <c r="Q699" s="745"/>
    </row>
    <row r="700" ht="16.5" customHeight="1">
      <c r="B700" s="699"/>
      <c r="C700" s="699"/>
      <c r="D700" s="699"/>
      <c r="E700" s="699"/>
      <c r="F700" s="700"/>
      <c r="G700" s="700"/>
      <c r="H700" s="700"/>
      <c r="I700" s="701"/>
      <c r="J700" s="701"/>
      <c r="K700" s="701"/>
      <c r="L700" s="701"/>
      <c r="M700" s="701"/>
      <c r="N700" s="701"/>
      <c r="O700" s="701"/>
      <c r="P700" s="745"/>
      <c r="Q700" s="745"/>
    </row>
    <row r="701" ht="16.5" customHeight="1">
      <c r="B701" s="699"/>
      <c r="C701" s="699"/>
      <c r="D701" s="699"/>
      <c r="E701" s="699"/>
      <c r="F701" s="700"/>
      <c r="G701" s="700"/>
      <c r="H701" s="700"/>
      <c r="I701" s="701"/>
      <c r="J701" s="701"/>
      <c r="K701" s="701"/>
      <c r="L701" s="701"/>
      <c r="M701" s="701"/>
      <c r="N701" s="701"/>
      <c r="O701" s="701"/>
      <c r="P701" s="745"/>
      <c r="Q701" s="745"/>
    </row>
    <row r="702" ht="16.5" customHeight="1">
      <c r="B702" s="699"/>
      <c r="C702" s="699"/>
      <c r="D702" s="699"/>
      <c r="E702" s="699"/>
      <c r="F702" s="700"/>
      <c r="G702" s="700"/>
      <c r="H702" s="700"/>
      <c r="I702" s="701"/>
      <c r="J702" s="701"/>
      <c r="K702" s="701"/>
      <c r="L702" s="701"/>
      <c r="M702" s="701"/>
      <c r="N702" s="701"/>
      <c r="O702" s="701"/>
      <c r="P702" s="745"/>
      <c r="Q702" s="745"/>
    </row>
    <row r="703" ht="16.5" customHeight="1">
      <c r="B703" s="699"/>
      <c r="C703" s="699"/>
      <c r="D703" s="699"/>
      <c r="E703" s="699"/>
      <c r="F703" s="700"/>
      <c r="G703" s="700"/>
      <c r="H703" s="700"/>
      <c r="I703" s="701"/>
      <c r="J703" s="701"/>
      <c r="K703" s="701"/>
      <c r="L703" s="701"/>
      <c r="M703" s="701"/>
      <c r="N703" s="701"/>
      <c r="O703" s="701"/>
      <c r="P703" s="745"/>
      <c r="Q703" s="745"/>
    </row>
    <row r="704" ht="16.5" customHeight="1">
      <c r="B704" s="699"/>
      <c r="C704" s="699"/>
      <c r="D704" s="699"/>
      <c r="E704" s="699"/>
      <c r="F704" s="700"/>
      <c r="G704" s="700"/>
      <c r="H704" s="700"/>
      <c r="I704" s="701"/>
      <c r="J704" s="701"/>
      <c r="K704" s="701"/>
      <c r="L704" s="701"/>
      <c r="M704" s="701"/>
      <c r="N704" s="701"/>
      <c r="O704" s="701"/>
      <c r="P704" s="745"/>
      <c r="Q704" s="745"/>
    </row>
    <row r="705" ht="16.5" customHeight="1">
      <c r="B705" s="699"/>
      <c r="C705" s="699"/>
      <c r="D705" s="699"/>
      <c r="E705" s="699"/>
      <c r="F705" s="700"/>
      <c r="G705" s="700"/>
      <c r="H705" s="700"/>
      <c r="I705" s="701"/>
      <c r="J705" s="701"/>
      <c r="K705" s="701"/>
      <c r="L705" s="701"/>
      <c r="M705" s="701"/>
      <c r="N705" s="701"/>
      <c r="O705" s="701"/>
      <c r="P705" s="745"/>
      <c r="Q705" s="745"/>
    </row>
    <row r="706" ht="16.5" customHeight="1">
      <c r="B706" s="699"/>
      <c r="C706" s="699"/>
      <c r="D706" s="699"/>
      <c r="E706" s="699"/>
      <c r="F706" s="700"/>
      <c r="G706" s="700"/>
      <c r="H706" s="700"/>
      <c r="I706" s="701"/>
      <c r="J706" s="701"/>
      <c r="K706" s="701"/>
      <c r="L706" s="701"/>
      <c r="M706" s="701"/>
      <c r="N706" s="701"/>
      <c r="O706" s="701"/>
      <c r="P706" s="745"/>
      <c r="Q706" s="745"/>
    </row>
    <row r="707" ht="16.5" customHeight="1">
      <c r="B707" s="699"/>
      <c r="C707" s="699"/>
      <c r="D707" s="699"/>
      <c r="E707" s="699"/>
      <c r="F707" s="700"/>
      <c r="G707" s="700"/>
      <c r="H707" s="700"/>
      <c r="I707" s="701"/>
      <c r="J707" s="701"/>
      <c r="K707" s="701"/>
      <c r="L707" s="701"/>
      <c r="M707" s="701"/>
      <c r="N707" s="701"/>
      <c r="O707" s="701"/>
      <c r="P707" s="745"/>
      <c r="Q707" s="745"/>
    </row>
    <row r="708" ht="16.5" customHeight="1">
      <c r="B708" s="699"/>
      <c r="C708" s="699"/>
      <c r="D708" s="699"/>
      <c r="E708" s="699"/>
      <c r="F708" s="700"/>
      <c r="G708" s="700"/>
      <c r="H708" s="700"/>
      <c r="I708" s="701"/>
      <c r="J708" s="701"/>
      <c r="K708" s="701"/>
      <c r="L708" s="701"/>
      <c r="M708" s="701"/>
      <c r="N708" s="701"/>
      <c r="O708" s="701"/>
      <c r="P708" s="745"/>
      <c r="Q708" s="745"/>
    </row>
    <row r="709" ht="16.5" customHeight="1">
      <c r="B709" s="699"/>
      <c r="C709" s="699"/>
      <c r="D709" s="699"/>
      <c r="E709" s="699"/>
      <c r="F709" s="700"/>
      <c r="G709" s="700"/>
      <c r="H709" s="700"/>
      <c r="I709" s="701"/>
      <c r="J709" s="701"/>
      <c r="K709" s="701"/>
      <c r="L709" s="701"/>
      <c r="M709" s="701"/>
      <c r="N709" s="701"/>
      <c r="O709" s="701"/>
      <c r="P709" s="745"/>
      <c r="Q709" s="745"/>
    </row>
    <row r="710" ht="16.5" customHeight="1">
      <c r="B710" s="699"/>
      <c r="C710" s="699"/>
      <c r="D710" s="699"/>
      <c r="E710" s="699"/>
      <c r="F710" s="700"/>
      <c r="G710" s="700"/>
      <c r="H710" s="700"/>
      <c r="I710" s="701"/>
      <c r="J710" s="701"/>
      <c r="K710" s="701"/>
      <c r="L710" s="701"/>
      <c r="M710" s="701"/>
      <c r="N710" s="701"/>
      <c r="O710" s="701"/>
      <c r="P710" s="745"/>
      <c r="Q710" s="745"/>
    </row>
    <row r="711" ht="16.5" customHeight="1">
      <c r="B711" s="699"/>
      <c r="C711" s="699"/>
      <c r="D711" s="699"/>
      <c r="E711" s="699"/>
      <c r="F711" s="700"/>
      <c r="G711" s="700"/>
      <c r="H711" s="700"/>
      <c r="I711" s="701"/>
      <c r="J711" s="701"/>
      <c r="K711" s="701"/>
      <c r="L711" s="701"/>
      <c r="M711" s="701"/>
      <c r="N711" s="701"/>
      <c r="O711" s="701"/>
      <c r="P711" s="745"/>
      <c r="Q711" s="745"/>
    </row>
    <row r="712" ht="16.5" customHeight="1">
      <c r="B712" s="699"/>
      <c r="C712" s="699"/>
      <c r="D712" s="699"/>
      <c r="E712" s="699"/>
      <c r="F712" s="700"/>
      <c r="G712" s="700"/>
      <c r="H712" s="700"/>
      <c r="I712" s="701"/>
      <c r="J712" s="701"/>
      <c r="K712" s="701"/>
      <c r="L712" s="701"/>
      <c r="M712" s="701"/>
      <c r="N712" s="701"/>
      <c r="O712" s="701"/>
      <c r="P712" s="745"/>
      <c r="Q712" s="745"/>
    </row>
    <row r="713" ht="16.5" customHeight="1">
      <c r="B713" s="699"/>
      <c r="C713" s="699"/>
      <c r="D713" s="699"/>
      <c r="E713" s="699"/>
      <c r="F713" s="700"/>
      <c r="G713" s="700"/>
      <c r="H713" s="700"/>
      <c r="I713" s="701"/>
      <c r="J713" s="701"/>
      <c r="K713" s="701"/>
      <c r="L713" s="701"/>
      <c r="M713" s="701"/>
      <c r="N713" s="701"/>
      <c r="O713" s="701"/>
      <c r="P713" s="745"/>
      <c r="Q713" s="745"/>
    </row>
    <row r="714" ht="16.5" customHeight="1">
      <c r="B714" s="699"/>
      <c r="C714" s="699"/>
      <c r="D714" s="699"/>
      <c r="E714" s="699"/>
      <c r="F714" s="700"/>
      <c r="G714" s="700"/>
      <c r="H714" s="700"/>
      <c r="I714" s="701"/>
      <c r="J714" s="701"/>
      <c r="K714" s="701"/>
      <c r="L714" s="701"/>
      <c r="M714" s="701"/>
      <c r="N714" s="701"/>
      <c r="O714" s="701"/>
      <c r="P714" s="745"/>
      <c r="Q714" s="745"/>
    </row>
    <row r="715" ht="16.5" customHeight="1">
      <c r="B715" s="699"/>
      <c r="C715" s="699"/>
      <c r="D715" s="699"/>
      <c r="E715" s="699"/>
      <c r="F715" s="700"/>
      <c r="G715" s="700"/>
      <c r="H715" s="700"/>
      <c r="I715" s="701"/>
      <c r="J715" s="701"/>
      <c r="K715" s="701"/>
      <c r="L715" s="701"/>
      <c r="M715" s="701"/>
      <c r="N715" s="701"/>
      <c r="O715" s="701"/>
      <c r="P715" s="745"/>
      <c r="Q715" s="745"/>
    </row>
    <row r="716" ht="16.5" customHeight="1">
      <c r="B716" s="699"/>
      <c r="C716" s="699"/>
      <c r="D716" s="699"/>
      <c r="E716" s="699"/>
      <c r="F716" s="700"/>
      <c r="G716" s="700"/>
      <c r="H716" s="700"/>
      <c r="I716" s="701"/>
      <c r="J716" s="701"/>
      <c r="K716" s="701"/>
      <c r="L716" s="701"/>
      <c r="M716" s="701"/>
      <c r="N716" s="701"/>
      <c r="O716" s="701"/>
      <c r="P716" s="745"/>
      <c r="Q716" s="745"/>
    </row>
    <row r="717" ht="16.5" customHeight="1">
      <c r="B717" s="699"/>
      <c r="C717" s="699"/>
      <c r="D717" s="699"/>
      <c r="E717" s="699"/>
      <c r="F717" s="700"/>
      <c r="G717" s="700"/>
      <c r="H717" s="700"/>
      <c r="I717" s="701"/>
      <c r="J717" s="701"/>
      <c r="K717" s="701"/>
      <c r="L717" s="701"/>
      <c r="M717" s="701"/>
      <c r="N717" s="701"/>
      <c r="O717" s="701"/>
      <c r="P717" s="745"/>
      <c r="Q717" s="745"/>
    </row>
    <row r="718" ht="16.5" customHeight="1">
      <c r="B718" s="699"/>
      <c r="C718" s="699"/>
      <c r="D718" s="699"/>
      <c r="E718" s="699"/>
      <c r="F718" s="700"/>
      <c r="G718" s="700"/>
      <c r="H718" s="700"/>
      <c r="I718" s="701"/>
      <c r="J718" s="701"/>
      <c r="K718" s="701"/>
      <c r="L718" s="701"/>
      <c r="M718" s="701"/>
      <c r="N718" s="701"/>
      <c r="O718" s="701"/>
      <c r="P718" s="745"/>
      <c r="Q718" s="745"/>
    </row>
    <row r="719" ht="16.5" customHeight="1">
      <c r="B719" s="699"/>
      <c r="C719" s="699"/>
      <c r="D719" s="699"/>
      <c r="E719" s="699"/>
      <c r="F719" s="700"/>
      <c r="G719" s="700"/>
      <c r="H719" s="700"/>
      <c r="I719" s="701"/>
      <c r="J719" s="701"/>
      <c r="K719" s="701"/>
      <c r="L719" s="701"/>
      <c r="M719" s="701"/>
      <c r="N719" s="701"/>
      <c r="O719" s="701"/>
      <c r="P719" s="745"/>
      <c r="Q719" s="745"/>
    </row>
    <row r="720" ht="16.5" customHeight="1">
      <c r="B720" s="699"/>
      <c r="C720" s="699"/>
      <c r="D720" s="699"/>
      <c r="E720" s="699"/>
      <c r="F720" s="700"/>
      <c r="G720" s="700"/>
      <c r="H720" s="700"/>
      <c r="I720" s="701"/>
      <c r="J720" s="701"/>
      <c r="K720" s="701"/>
      <c r="L720" s="701"/>
      <c r="M720" s="701"/>
      <c r="N720" s="701"/>
      <c r="O720" s="701"/>
      <c r="P720" s="745"/>
      <c r="Q720" s="745"/>
    </row>
    <row r="721" ht="16.5" customHeight="1">
      <c r="B721" s="699"/>
      <c r="C721" s="699"/>
      <c r="D721" s="699"/>
      <c r="E721" s="699"/>
      <c r="F721" s="700"/>
      <c r="G721" s="700"/>
      <c r="H721" s="700"/>
      <c r="I721" s="701"/>
      <c r="J721" s="701"/>
      <c r="K721" s="701"/>
      <c r="L721" s="701"/>
      <c r="M721" s="701"/>
      <c r="N721" s="701"/>
      <c r="O721" s="701"/>
      <c r="P721" s="745"/>
      <c r="Q721" s="745"/>
    </row>
    <row r="722" ht="16.5" customHeight="1">
      <c r="B722" s="699"/>
      <c r="C722" s="699"/>
      <c r="D722" s="699"/>
      <c r="E722" s="699"/>
      <c r="F722" s="700"/>
      <c r="G722" s="700"/>
      <c r="H722" s="700"/>
      <c r="I722" s="701"/>
      <c r="J722" s="701"/>
      <c r="K722" s="701"/>
      <c r="L722" s="701"/>
      <c r="M722" s="701"/>
      <c r="N722" s="701"/>
      <c r="O722" s="701"/>
      <c r="P722" s="745"/>
      <c r="Q722" s="745"/>
    </row>
    <row r="723" ht="16.5" customHeight="1">
      <c r="B723" s="699"/>
      <c r="C723" s="699"/>
      <c r="D723" s="699"/>
      <c r="E723" s="699"/>
      <c r="F723" s="700"/>
      <c r="G723" s="700"/>
      <c r="H723" s="700"/>
      <c r="I723" s="701"/>
      <c r="J723" s="701"/>
      <c r="K723" s="701"/>
      <c r="L723" s="701"/>
      <c r="M723" s="701"/>
      <c r="N723" s="701"/>
      <c r="O723" s="701"/>
      <c r="P723" s="745"/>
      <c r="Q723" s="745"/>
    </row>
    <row r="724" ht="16.5" customHeight="1">
      <c r="B724" s="699"/>
      <c r="C724" s="699"/>
      <c r="D724" s="699"/>
      <c r="E724" s="699"/>
      <c r="F724" s="700"/>
      <c r="G724" s="700"/>
      <c r="H724" s="700"/>
      <c r="I724" s="701"/>
      <c r="J724" s="701"/>
      <c r="K724" s="701"/>
      <c r="L724" s="701"/>
      <c r="M724" s="701"/>
      <c r="N724" s="701"/>
      <c r="O724" s="701"/>
      <c r="P724" s="745"/>
      <c r="Q724" s="745"/>
    </row>
    <row r="725" ht="16.5" customHeight="1">
      <c r="B725" s="699"/>
      <c r="C725" s="699"/>
      <c r="D725" s="699"/>
      <c r="E725" s="699"/>
      <c r="F725" s="700"/>
      <c r="G725" s="700"/>
      <c r="H725" s="700"/>
      <c r="I725" s="701"/>
      <c r="J725" s="701"/>
      <c r="K725" s="701"/>
      <c r="L725" s="701"/>
      <c r="M725" s="701"/>
      <c r="N725" s="701"/>
      <c r="O725" s="701"/>
      <c r="P725" s="745"/>
      <c r="Q725" s="745"/>
    </row>
    <row r="726" ht="16.5" customHeight="1">
      <c r="B726" s="699"/>
      <c r="C726" s="699"/>
      <c r="D726" s="699"/>
      <c r="E726" s="699"/>
      <c r="F726" s="700"/>
      <c r="G726" s="700"/>
      <c r="H726" s="700"/>
      <c r="I726" s="701"/>
      <c r="J726" s="701"/>
      <c r="K726" s="701"/>
      <c r="L726" s="701"/>
      <c r="M726" s="701"/>
      <c r="N726" s="701"/>
      <c r="O726" s="701"/>
      <c r="P726" s="745"/>
      <c r="Q726" s="745"/>
    </row>
    <row r="727" ht="16.5" customHeight="1">
      <c r="B727" s="699"/>
      <c r="C727" s="699"/>
      <c r="D727" s="699"/>
      <c r="E727" s="699"/>
      <c r="F727" s="700"/>
      <c r="G727" s="700"/>
      <c r="H727" s="700"/>
      <c r="I727" s="701"/>
      <c r="J727" s="701"/>
      <c r="K727" s="701"/>
      <c r="L727" s="701"/>
      <c r="M727" s="701"/>
      <c r="N727" s="701"/>
      <c r="O727" s="701"/>
      <c r="P727" s="745"/>
      <c r="Q727" s="745"/>
    </row>
    <row r="728" ht="16.5" customHeight="1">
      <c r="B728" s="699"/>
      <c r="C728" s="699"/>
      <c r="D728" s="699"/>
      <c r="E728" s="699"/>
      <c r="F728" s="700"/>
      <c r="G728" s="700"/>
      <c r="H728" s="700"/>
      <c r="I728" s="701"/>
      <c r="J728" s="701"/>
      <c r="K728" s="701"/>
      <c r="L728" s="701"/>
      <c r="M728" s="701"/>
      <c r="N728" s="701"/>
      <c r="O728" s="701"/>
      <c r="P728" s="745"/>
      <c r="Q728" s="745"/>
    </row>
    <row r="729" ht="16.5" customHeight="1">
      <c r="B729" s="699"/>
      <c r="C729" s="699"/>
      <c r="D729" s="699"/>
      <c r="E729" s="699"/>
      <c r="F729" s="700"/>
      <c r="G729" s="700"/>
      <c r="H729" s="700"/>
      <c r="I729" s="701"/>
      <c r="J729" s="701"/>
      <c r="K729" s="701"/>
      <c r="L729" s="701"/>
      <c r="M729" s="701"/>
      <c r="N729" s="701"/>
      <c r="O729" s="701"/>
      <c r="P729" s="745"/>
      <c r="Q729" s="745"/>
    </row>
    <row r="730" ht="16.5" customHeight="1">
      <c r="B730" s="699"/>
      <c r="C730" s="699"/>
      <c r="D730" s="699"/>
      <c r="E730" s="699"/>
      <c r="F730" s="700"/>
      <c r="G730" s="700"/>
      <c r="H730" s="700"/>
      <c r="I730" s="701"/>
      <c r="J730" s="701"/>
      <c r="K730" s="701"/>
      <c r="L730" s="701"/>
      <c r="M730" s="701"/>
      <c r="N730" s="701"/>
      <c r="O730" s="701"/>
      <c r="P730" s="745"/>
      <c r="Q730" s="745"/>
    </row>
    <row r="731" ht="16.5" customHeight="1">
      <c r="B731" s="699"/>
      <c r="C731" s="699"/>
      <c r="D731" s="699"/>
      <c r="E731" s="699"/>
      <c r="F731" s="700"/>
      <c r="G731" s="700"/>
      <c r="H731" s="700"/>
      <c r="I731" s="701"/>
      <c r="J731" s="701"/>
      <c r="K731" s="701"/>
      <c r="L731" s="701"/>
      <c r="M731" s="701"/>
      <c r="N731" s="701"/>
      <c r="O731" s="701"/>
      <c r="P731" s="745"/>
      <c r="Q731" s="745"/>
    </row>
    <row r="732" ht="16.5" customHeight="1">
      <c r="B732" s="699"/>
      <c r="C732" s="699"/>
      <c r="D732" s="699"/>
      <c r="E732" s="699"/>
      <c r="F732" s="700"/>
      <c r="G732" s="700"/>
      <c r="H732" s="700"/>
      <c r="I732" s="701"/>
      <c r="J732" s="701"/>
      <c r="K732" s="701"/>
      <c r="L732" s="701"/>
      <c r="M732" s="701"/>
      <c r="N732" s="701"/>
      <c r="O732" s="701"/>
      <c r="P732" s="745"/>
      <c r="Q732" s="745"/>
    </row>
    <row r="733" ht="16.5" customHeight="1">
      <c r="B733" s="699"/>
      <c r="C733" s="699"/>
      <c r="D733" s="699"/>
      <c r="E733" s="699"/>
      <c r="F733" s="700"/>
      <c r="G733" s="700"/>
      <c r="H733" s="700"/>
      <c r="I733" s="701"/>
      <c r="J733" s="701"/>
      <c r="K733" s="701"/>
      <c r="L733" s="701"/>
      <c r="M733" s="701"/>
      <c r="N733" s="701"/>
      <c r="O733" s="701"/>
      <c r="P733" s="745"/>
      <c r="Q733" s="745"/>
    </row>
    <row r="734" ht="16.5" customHeight="1">
      <c r="B734" s="699"/>
      <c r="C734" s="699"/>
      <c r="D734" s="699"/>
      <c r="E734" s="699"/>
      <c r="F734" s="700"/>
      <c r="G734" s="700"/>
      <c r="H734" s="700"/>
      <c r="I734" s="701"/>
      <c r="J734" s="701"/>
      <c r="K734" s="701"/>
      <c r="L734" s="701"/>
      <c r="M734" s="701"/>
      <c r="N734" s="701"/>
      <c r="O734" s="701"/>
      <c r="P734" s="745"/>
      <c r="Q734" s="745"/>
    </row>
    <row r="735" ht="16.5" customHeight="1">
      <c r="B735" s="699"/>
      <c r="C735" s="699"/>
      <c r="D735" s="699"/>
      <c r="E735" s="699"/>
      <c r="F735" s="700"/>
      <c r="G735" s="700"/>
      <c r="H735" s="700"/>
      <c r="I735" s="701"/>
      <c r="J735" s="701"/>
      <c r="K735" s="701"/>
      <c r="L735" s="701"/>
      <c r="M735" s="701"/>
      <c r="N735" s="701"/>
      <c r="O735" s="701"/>
      <c r="P735" s="745"/>
      <c r="Q735" s="745"/>
    </row>
    <row r="736" ht="16.5" customHeight="1">
      <c r="B736" s="699"/>
      <c r="C736" s="699"/>
      <c r="D736" s="699"/>
      <c r="E736" s="699"/>
      <c r="F736" s="700"/>
      <c r="G736" s="700"/>
      <c r="H736" s="700"/>
      <c r="I736" s="701"/>
      <c r="J736" s="701"/>
      <c r="K736" s="701"/>
      <c r="L736" s="701"/>
      <c r="M736" s="701"/>
      <c r="N736" s="701"/>
      <c r="O736" s="701"/>
      <c r="P736" s="745"/>
      <c r="Q736" s="745"/>
    </row>
    <row r="737" ht="16.5" customHeight="1">
      <c r="B737" s="699"/>
      <c r="C737" s="699"/>
      <c r="D737" s="699"/>
      <c r="E737" s="699"/>
      <c r="F737" s="700"/>
      <c r="G737" s="700"/>
      <c r="H737" s="700"/>
      <c r="I737" s="701"/>
      <c r="J737" s="701"/>
      <c r="K737" s="701"/>
      <c r="L737" s="701"/>
      <c r="M737" s="701"/>
      <c r="N737" s="701"/>
      <c r="O737" s="701"/>
      <c r="P737" s="745"/>
      <c r="Q737" s="745"/>
    </row>
    <row r="738" ht="16.5" customHeight="1">
      <c r="B738" s="699"/>
      <c r="C738" s="699"/>
      <c r="D738" s="699"/>
      <c r="E738" s="699"/>
      <c r="F738" s="700"/>
      <c r="G738" s="700"/>
      <c r="H738" s="700"/>
      <c r="I738" s="701"/>
      <c r="J738" s="701"/>
      <c r="K738" s="701"/>
      <c r="L738" s="701"/>
      <c r="M738" s="701"/>
      <c r="N738" s="701"/>
      <c r="O738" s="701"/>
      <c r="P738" s="745"/>
      <c r="Q738" s="745"/>
    </row>
    <row r="739" ht="16.5" customHeight="1">
      <c r="B739" s="699"/>
      <c r="C739" s="699"/>
      <c r="D739" s="699"/>
      <c r="E739" s="699"/>
      <c r="F739" s="700"/>
      <c r="G739" s="700"/>
      <c r="H739" s="700"/>
      <c r="I739" s="701"/>
      <c r="J739" s="701"/>
      <c r="K739" s="701"/>
      <c r="L739" s="701"/>
      <c r="M739" s="701"/>
      <c r="N739" s="701"/>
      <c r="O739" s="701"/>
      <c r="P739" s="745"/>
      <c r="Q739" s="745"/>
    </row>
    <row r="740" ht="16.5" customHeight="1">
      <c r="B740" s="699"/>
      <c r="C740" s="699"/>
      <c r="D740" s="699"/>
      <c r="E740" s="699"/>
      <c r="F740" s="700"/>
      <c r="G740" s="700"/>
      <c r="H740" s="700"/>
      <c r="I740" s="701"/>
      <c r="J740" s="701"/>
      <c r="K740" s="701"/>
      <c r="L740" s="701"/>
      <c r="M740" s="701"/>
      <c r="N740" s="701"/>
      <c r="O740" s="701"/>
      <c r="P740" s="745"/>
      <c r="Q740" s="745"/>
    </row>
    <row r="741" ht="16.5" customHeight="1">
      <c r="B741" s="699"/>
      <c r="C741" s="699"/>
      <c r="D741" s="699"/>
      <c r="E741" s="699"/>
      <c r="F741" s="700"/>
      <c r="G741" s="700"/>
      <c r="H741" s="700"/>
      <c r="I741" s="701"/>
      <c r="J741" s="701"/>
      <c r="K741" s="701"/>
      <c r="L741" s="701"/>
      <c r="M741" s="701"/>
      <c r="N741" s="701"/>
      <c r="O741" s="701"/>
      <c r="P741" s="745"/>
      <c r="Q741" s="745"/>
    </row>
    <row r="742" ht="16.5" customHeight="1">
      <c r="B742" s="699"/>
      <c r="C742" s="699"/>
      <c r="D742" s="699"/>
      <c r="E742" s="699"/>
      <c r="F742" s="700"/>
      <c r="G742" s="700"/>
      <c r="H742" s="700"/>
      <c r="I742" s="701"/>
      <c r="J742" s="701"/>
      <c r="K742" s="701"/>
      <c r="L742" s="701"/>
      <c r="M742" s="701"/>
      <c r="N742" s="701"/>
      <c r="O742" s="701"/>
      <c r="P742" s="745"/>
      <c r="Q742" s="745"/>
    </row>
    <row r="743" ht="16.5" customHeight="1">
      <c r="B743" s="699"/>
      <c r="C743" s="699"/>
      <c r="D743" s="699"/>
      <c r="E743" s="699"/>
      <c r="F743" s="700"/>
      <c r="G743" s="700"/>
      <c r="H743" s="700"/>
      <c r="I743" s="701"/>
      <c r="J743" s="701"/>
      <c r="K743" s="701"/>
      <c r="L743" s="701"/>
      <c r="M743" s="701"/>
      <c r="N743" s="701"/>
      <c r="O743" s="701"/>
      <c r="P743" s="745"/>
      <c r="Q743" s="745"/>
    </row>
    <row r="744" ht="16.5" customHeight="1">
      <c r="B744" s="699"/>
      <c r="C744" s="699"/>
      <c r="D744" s="699"/>
      <c r="E744" s="699"/>
      <c r="F744" s="700"/>
      <c r="G744" s="700"/>
      <c r="H744" s="700"/>
      <c r="I744" s="701"/>
      <c r="J744" s="701"/>
      <c r="K744" s="701"/>
      <c r="L744" s="701"/>
      <c r="M744" s="701"/>
      <c r="N744" s="701"/>
      <c r="O744" s="701"/>
      <c r="P744" s="745"/>
      <c r="Q744" s="745"/>
    </row>
    <row r="745" ht="16.5" customHeight="1">
      <c r="B745" s="699"/>
      <c r="C745" s="699"/>
      <c r="D745" s="699"/>
      <c r="E745" s="699"/>
      <c r="F745" s="700"/>
      <c r="G745" s="700"/>
      <c r="H745" s="700"/>
      <c r="I745" s="701"/>
      <c r="J745" s="701"/>
      <c r="K745" s="701"/>
      <c r="L745" s="701"/>
      <c r="M745" s="701"/>
      <c r="N745" s="701"/>
      <c r="O745" s="701"/>
      <c r="P745" s="745"/>
      <c r="Q745" s="745"/>
    </row>
    <row r="746" ht="16.5" customHeight="1">
      <c r="B746" s="699"/>
      <c r="C746" s="699"/>
      <c r="D746" s="699"/>
      <c r="E746" s="699"/>
      <c r="F746" s="700"/>
      <c r="G746" s="700"/>
      <c r="H746" s="700"/>
      <c r="I746" s="701"/>
      <c r="J746" s="701"/>
      <c r="K746" s="701"/>
      <c r="L746" s="701"/>
      <c r="M746" s="701"/>
      <c r="N746" s="701"/>
      <c r="O746" s="701"/>
      <c r="P746" s="745"/>
      <c r="Q746" s="745"/>
    </row>
    <row r="747" ht="16.5" customHeight="1">
      <c r="B747" s="699"/>
      <c r="C747" s="699"/>
      <c r="D747" s="699"/>
      <c r="E747" s="699"/>
      <c r="F747" s="700"/>
      <c r="G747" s="700"/>
      <c r="H747" s="700"/>
      <c r="I747" s="701"/>
      <c r="J747" s="701"/>
      <c r="K747" s="701"/>
      <c r="L747" s="701"/>
      <c r="M747" s="701"/>
      <c r="N747" s="701"/>
      <c r="O747" s="701"/>
      <c r="P747" s="745"/>
      <c r="Q747" s="745"/>
    </row>
    <row r="748" ht="16.5" customHeight="1">
      <c r="B748" s="699"/>
      <c r="C748" s="699"/>
      <c r="D748" s="699"/>
      <c r="E748" s="699"/>
      <c r="F748" s="700"/>
      <c r="G748" s="700"/>
      <c r="H748" s="700"/>
      <c r="I748" s="701"/>
      <c r="J748" s="701"/>
      <c r="K748" s="701"/>
      <c r="L748" s="701"/>
      <c r="M748" s="701"/>
      <c r="N748" s="701"/>
      <c r="O748" s="701"/>
      <c r="P748" s="745"/>
      <c r="Q748" s="745"/>
    </row>
    <row r="749" ht="16.5" customHeight="1">
      <c r="B749" s="699"/>
      <c r="C749" s="699"/>
      <c r="D749" s="699"/>
      <c r="E749" s="699"/>
      <c r="F749" s="700"/>
      <c r="G749" s="700"/>
      <c r="H749" s="700"/>
      <c r="I749" s="701"/>
      <c r="J749" s="701"/>
      <c r="K749" s="701"/>
      <c r="L749" s="701"/>
      <c r="M749" s="701"/>
      <c r="N749" s="701"/>
      <c r="O749" s="701"/>
      <c r="P749" s="745"/>
      <c r="Q749" s="745"/>
    </row>
    <row r="750" ht="16.5" customHeight="1">
      <c r="B750" s="699"/>
      <c r="C750" s="699"/>
      <c r="D750" s="699"/>
      <c r="E750" s="699"/>
      <c r="F750" s="700"/>
      <c r="G750" s="700"/>
      <c r="H750" s="700"/>
      <c r="I750" s="701"/>
      <c r="J750" s="701"/>
      <c r="K750" s="701"/>
      <c r="L750" s="701"/>
      <c r="M750" s="701"/>
      <c r="N750" s="701"/>
      <c r="O750" s="701"/>
      <c r="P750" s="745"/>
      <c r="Q750" s="745"/>
    </row>
    <row r="751" ht="16.5" customHeight="1">
      <c r="B751" s="699"/>
      <c r="C751" s="699"/>
      <c r="D751" s="699"/>
      <c r="E751" s="699"/>
      <c r="F751" s="700"/>
      <c r="G751" s="700"/>
      <c r="H751" s="700"/>
      <c r="I751" s="701"/>
      <c r="J751" s="701"/>
      <c r="K751" s="701"/>
      <c r="L751" s="701"/>
      <c r="M751" s="701"/>
      <c r="N751" s="701"/>
      <c r="O751" s="701"/>
      <c r="P751" s="745"/>
      <c r="Q751" s="745"/>
    </row>
    <row r="752" ht="16.5" customHeight="1">
      <c r="B752" s="699"/>
      <c r="C752" s="699"/>
      <c r="D752" s="699"/>
      <c r="E752" s="699"/>
      <c r="F752" s="700"/>
      <c r="G752" s="700"/>
      <c r="H752" s="700"/>
      <c r="I752" s="701"/>
      <c r="J752" s="701"/>
      <c r="K752" s="701"/>
      <c r="L752" s="701"/>
      <c r="M752" s="701"/>
      <c r="N752" s="701"/>
      <c r="O752" s="701"/>
      <c r="P752" s="745"/>
      <c r="Q752" s="745"/>
    </row>
    <row r="753" ht="16.5" customHeight="1">
      <c r="B753" s="699"/>
      <c r="C753" s="699"/>
      <c r="D753" s="699"/>
      <c r="E753" s="699"/>
      <c r="F753" s="700"/>
      <c r="G753" s="700"/>
      <c r="H753" s="700"/>
      <c r="I753" s="701"/>
      <c r="J753" s="701"/>
      <c r="K753" s="701"/>
      <c r="L753" s="701"/>
      <c r="M753" s="701"/>
      <c r="N753" s="701"/>
      <c r="O753" s="701"/>
      <c r="P753" s="745"/>
      <c r="Q753" s="745"/>
    </row>
    <row r="754" ht="16.5" customHeight="1">
      <c r="B754" s="699"/>
      <c r="C754" s="699"/>
      <c r="D754" s="699"/>
      <c r="E754" s="699"/>
      <c r="F754" s="700"/>
      <c r="G754" s="700"/>
      <c r="H754" s="700"/>
      <c r="I754" s="701"/>
      <c r="J754" s="701"/>
      <c r="K754" s="701"/>
      <c r="L754" s="701"/>
      <c r="M754" s="701"/>
      <c r="N754" s="701"/>
      <c r="O754" s="701"/>
      <c r="P754" s="745"/>
      <c r="Q754" s="745"/>
    </row>
    <row r="755" ht="16.5" customHeight="1">
      <c r="B755" s="699"/>
      <c r="C755" s="699"/>
      <c r="D755" s="699"/>
      <c r="E755" s="699"/>
      <c r="F755" s="700"/>
      <c r="G755" s="700"/>
      <c r="H755" s="700"/>
      <c r="I755" s="701"/>
      <c r="J755" s="701"/>
      <c r="K755" s="701"/>
      <c r="L755" s="701"/>
      <c r="M755" s="701"/>
      <c r="N755" s="701"/>
      <c r="O755" s="701"/>
      <c r="P755" s="745"/>
      <c r="Q755" s="745"/>
    </row>
    <row r="756" ht="16.5" customHeight="1">
      <c r="B756" s="699"/>
      <c r="C756" s="699"/>
      <c r="D756" s="699"/>
      <c r="E756" s="699"/>
      <c r="F756" s="700"/>
      <c r="G756" s="700"/>
      <c r="H756" s="700"/>
      <c r="I756" s="701"/>
      <c r="J756" s="701"/>
      <c r="K756" s="701"/>
      <c r="L756" s="701"/>
      <c r="M756" s="701"/>
      <c r="N756" s="701"/>
      <c r="O756" s="701"/>
      <c r="P756" s="745"/>
      <c r="Q756" s="745"/>
    </row>
    <row r="757" ht="16.5" customHeight="1">
      <c r="B757" s="699"/>
      <c r="C757" s="699"/>
      <c r="D757" s="699"/>
      <c r="E757" s="699"/>
      <c r="F757" s="700"/>
      <c r="G757" s="700"/>
      <c r="H757" s="700"/>
      <c r="I757" s="701"/>
      <c r="J757" s="701"/>
      <c r="K757" s="701"/>
      <c r="L757" s="701"/>
      <c r="M757" s="701"/>
      <c r="N757" s="701"/>
      <c r="O757" s="701"/>
      <c r="P757" s="745"/>
      <c r="Q757" s="745"/>
    </row>
    <row r="758" ht="16.5" customHeight="1">
      <c r="B758" s="699"/>
      <c r="C758" s="699"/>
      <c r="D758" s="699"/>
      <c r="E758" s="699"/>
      <c r="F758" s="700"/>
      <c r="G758" s="700"/>
      <c r="H758" s="700"/>
      <c r="I758" s="701"/>
      <c r="J758" s="701"/>
      <c r="K758" s="701"/>
      <c r="L758" s="701"/>
      <c r="M758" s="701"/>
      <c r="N758" s="701"/>
      <c r="O758" s="701"/>
      <c r="P758" s="745"/>
      <c r="Q758" s="745"/>
    </row>
    <row r="759" ht="16.5" customHeight="1">
      <c r="B759" s="699"/>
      <c r="C759" s="699"/>
      <c r="D759" s="699"/>
      <c r="E759" s="699"/>
      <c r="F759" s="700"/>
      <c r="G759" s="700"/>
      <c r="H759" s="700"/>
      <c r="I759" s="701"/>
      <c r="J759" s="701"/>
      <c r="K759" s="701"/>
      <c r="L759" s="701"/>
      <c r="M759" s="701"/>
      <c r="N759" s="701"/>
      <c r="O759" s="701"/>
      <c r="P759" s="745"/>
      <c r="Q759" s="745"/>
    </row>
    <row r="760" ht="16.5" customHeight="1">
      <c r="B760" s="699"/>
      <c r="C760" s="699"/>
      <c r="D760" s="699"/>
      <c r="E760" s="699"/>
      <c r="F760" s="700"/>
      <c r="G760" s="700"/>
      <c r="H760" s="700"/>
      <c r="I760" s="701"/>
      <c r="J760" s="701"/>
      <c r="K760" s="701"/>
      <c r="L760" s="701"/>
      <c r="M760" s="701"/>
      <c r="N760" s="701"/>
      <c r="O760" s="701"/>
      <c r="P760" s="745"/>
      <c r="Q760" s="745"/>
    </row>
    <row r="761" ht="16.5" customHeight="1">
      <c r="B761" s="699"/>
      <c r="C761" s="699"/>
      <c r="D761" s="699"/>
      <c r="E761" s="699"/>
      <c r="F761" s="700"/>
      <c r="G761" s="700"/>
      <c r="H761" s="700"/>
      <c r="I761" s="701"/>
      <c r="J761" s="701"/>
      <c r="K761" s="701"/>
      <c r="L761" s="701"/>
      <c r="M761" s="701"/>
      <c r="N761" s="701"/>
      <c r="O761" s="701"/>
      <c r="P761" s="745"/>
      <c r="Q761" s="745"/>
    </row>
    <row r="762" ht="16.5" customHeight="1">
      <c r="B762" s="699"/>
      <c r="C762" s="699"/>
      <c r="D762" s="699"/>
      <c r="E762" s="699"/>
      <c r="F762" s="700"/>
      <c r="G762" s="700"/>
      <c r="H762" s="700"/>
      <c r="I762" s="701"/>
      <c r="J762" s="701"/>
      <c r="K762" s="701"/>
      <c r="L762" s="701"/>
      <c r="M762" s="701"/>
      <c r="N762" s="701"/>
      <c r="O762" s="701"/>
      <c r="P762" s="745"/>
      <c r="Q762" s="745"/>
    </row>
    <row r="763" ht="16.5" customHeight="1">
      <c r="B763" s="699"/>
      <c r="C763" s="699"/>
      <c r="D763" s="699"/>
      <c r="E763" s="699"/>
      <c r="F763" s="700"/>
      <c r="G763" s="700"/>
      <c r="H763" s="700"/>
      <c r="I763" s="701"/>
      <c r="J763" s="701"/>
      <c r="K763" s="701"/>
      <c r="L763" s="701"/>
      <c r="M763" s="701"/>
      <c r="N763" s="701"/>
      <c r="O763" s="701"/>
      <c r="P763" s="745"/>
      <c r="Q763" s="745"/>
    </row>
    <row r="764" ht="16.5" customHeight="1">
      <c r="B764" s="699"/>
      <c r="C764" s="699"/>
      <c r="D764" s="699"/>
      <c r="E764" s="699"/>
      <c r="F764" s="700"/>
      <c r="G764" s="700"/>
      <c r="H764" s="700"/>
      <c r="I764" s="701"/>
      <c r="J764" s="701"/>
      <c r="K764" s="701"/>
      <c r="L764" s="701"/>
      <c r="M764" s="701"/>
      <c r="N764" s="701"/>
      <c r="O764" s="701"/>
      <c r="P764" s="745"/>
      <c r="Q764" s="745"/>
    </row>
    <row r="765" ht="16.5" customHeight="1">
      <c r="B765" s="699"/>
      <c r="C765" s="699"/>
      <c r="D765" s="699"/>
      <c r="E765" s="699"/>
      <c r="F765" s="700"/>
      <c r="G765" s="700"/>
      <c r="H765" s="700"/>
      <c r="I765" s="701"/>
      <c r="J765" s="701"/>
      <c r="K765" s="701"/>
      <c r="L765" s="701"/>
      <c r="M765" s="701"/>
      <c r="N765" s="701"/>
      <c r="O765" s="701"/>
      <c r="P765" s="745"/>
      <c r="Q765" s="745"/>
    </row>
    <row r="766" ht="16.5" customHeight="1">
      <c r="B766" s="699"/>
      <c r="C766" s="699"/>
      <c r="D766" s="699"/>
      <c r="E766" s="699"/>
      <c r="F766" s="700"/>
      <c r="G766" s="700"/>
      <c r="H766" s="700"/>
      <c r="I766" s="701"/>
      <c r="J766" s="701"/>
      <c r="K766" s="701"/>
      <c r="L766" s="701"/>
      <c r="M766" s="701"/>
      <c r="N766" s="701"/>
      <c r="O766" s="701"/>
      <c r="P766" s="745"/>
      <c r="Q766" s="745"/>
    </row>
    <row r="767" ht="16.5" customHeight="1">
      <c r="B767" s="699"/>
      <c r="C767" s="699"/>
      <c r="D767" s="699"/>
      <c r="E767" s="699"/>
      <c r="F767" s="700"/>
      <c r="G767" s="700"/>
      <c r="H767" s="700"/>
      <c r="I767" s="701"/>
      <c r="J767" s="701"/>
      <c r="K767" s="701"/>
      <c r="L767" s="701"/>
      <c r="M767" s="701"/>
      <c r="N767" s="701"/>
      <c r="O767" s="701"/>
      <c r="P767" s="745"/>
      <c r="Q767" s="745"/>
    </row>
    <row r="768" ht="16.5" customHeight="1">
      <c r="B768" s="699"/>
      <c r="C768" s="699"/>
      <c r="D768" s="699"/>
      <c r="E768" s="699"/>
      <c r="F768" s="700"/>
      <c r="G768" s="700"/>
      <c r="H768" s="700"/>
      <c r="I768" s="701"/>
      <c r="J768" s="701"/>
      <c r="K768" s="701"/>
      <c r="L768" s="701"/>
      <c r="M768" s="701"/>
      <c r="N768" s="701"/>
      <c r="O768" s="701"/>
      <c r="P768" s="745"/>
      <c r="Q768" s="745"/>
    </row>
    <row r="769" ht="16.5" customHeight="1">
      <c r="B769" s="699"/>
      <c r="C769" s="699"/>
      <c r="D769" s="699"/>
      <c r="E769" s="699"/>
      <c r="F769" s="700"/>
      <c r="G769" s="700"/>
      <c r="H769" s="700"/>
      <c r="I769" s="701"/>
      <c r="J769" s="701"/>
      <c r="K769" s="701"/>
      <c r="L769" s="701"/>
      <c r="M769" s="701"/>
      <c r="N769" s="701"/>
      <c r="O769" s="701"/>
      <c r="P769" s="745"/>
      <c r="Q769" s="745"/>
    </row>
    <row r="770" ht="16.5" customHeight="1">
      <c r="B770" s="699"/>
      <c r="C770" s="699"/>
      <c r="D770" s="699"/>
      <c r="E770" s="699"/>
      <c r="F770" s="700"/>
      <c r="G770" s="700"/>
      <c r="H770" s="700"/>
      <c r="I770" s="701"/>
      <c r="J770" s="701"/>
      <c r="K770" s="701"/>
      <c r="L770" s="701"/>
      <c r="M770" s="701"/>
      <c r="N770" s="701"/>
      <c r="O770" s="701"/>
      <c r="P770" s="745"/>
      <c r="Q770" s="745"/>
    </row>
    <row r="771" ht="16.5" customHeight="1">
      <c r="B771" s="699"/>
      <c r="C771" s="699"/>
      <c r="D771" s="699"/>
      <c r="E771" s="699"/>
      <c r="F771" s="700"/>
      <c r="G771" s="700"/>
      <c r="H771" s="700"/>
      <c r="I771" s="701"/>
      <c r="J771" s="701"/>
      <c r="K771" s="701"/>
      <c r="L771" s="701"/>
      <c r="M771" s="701"/>
      <c r="N771" s="701"/>
      <c r="O771" s="701"/>
      <c r="P771" s="745"/>
      <c r="Q771" s="745"/>
    </row>
    <row r="772" ht="16.5" customHeight="1">
      <c r="B772" s="699"/>
      <c r="C772" s="699"/>
      <c r="D772" s="699"/>
      <c r="E772" s="699"/>
      <c r="F772" s="700"/>
      <c r="G772" s="700"/>
      <c r="H772" s="700"/>
      <c r="I772" s="701"/>
      <c r="J772" s="701"/>
      <c r="K772" s="701"/>
      <c r="L772" s="701"/>
      <c r="M772" s="701"/>
      <c r="N772" s="701"/>
      <c r="O772" s="701"/>
      <c r="P772" s="745"/>
      <c r="Q772" s="745"/>
    </row>
    <row r="773" ht="16.5" customHeight="1">
      <c r="B773" s="699"/>
      <c r="C773" s="699"/>
      <c r="D773" s="699"/>
      <c r="E773" s="699"/>
      <c r="F773" s="700"/>
      <c r="G773" s="700"/>
      <c r="H773" s="700"/>
      <c r="I773" s="701"/>
      <c r="J773" s="701"/>
      <c r="K773" s="701"/>
      <c r="L773" s="701"/>
      <c r="M773" s="701"/>
      <c r="N773" s="701"/>
      <c r="O773" s="701"/>
      <c r="P773" s="745"/>
      <c r="Q773" s="745"/>
    </row>
    <row r="774" ht="16.5" customHeight="1">
      <c r="B774" s="699"/>
      <c r="C774" s="699"/>
      <c r="D774" s="699"/>
      <c r="E774" s="699"/>
      <c r="F774" s="700"/>
      <c r="G774" s="700"/>
      <c r="H774" s="700"/>
      <c r="I774" s="701"/>
      <c r="J774" s="701"/>
      <c r="K774" s="701"/>
      <c r="L774" s="701"/>
      <c r="M774" s="701"/>
      <c r="N774" s="701"/>
      <c r="O774" s="701"/>
      <c r="P774" s="745"/>
      <c r="Q774" s="745"/>
    </row>
    <row r="775" ht="16.5" customHeight="1">
      <c r="B775" s="699"/>
      <c r="C775" s="699"/>
      <c r="D775" s="699"/>
      <c r="E775" s="699"/>
      <c r="F775" s="700"/>
      <c r="G775" s="700"/>
      <c r="H775" s="700"/>
      <c r="I775" s="701"/>
      <c r="J775" s="701"/>
      <c r="K775" s="701"/>
      <c r="L775" s="701"/>
      <c r="M775" s="701"/>
      <c r="N775" s="701"/>
      <c r="O775" s="701"/>
      <c r="P775" s="745"/>
      <c r="Q775" s="745"/>
    </row>
    <row r="776" ht="16.5" customHeight="1">
      <c r="B776" s="699"/>
      <c r="C776" s="699"/>
      <c r="D776" s="699"/>
      <c r="E776" s="699"/>
      <c r="F776" s="700"/>
      <c r="G776" s="700"/>
      <c r="H776" s="700"/>
      <c r="I776" s="701"/>
      <c r="J776" s="701"/>
      <c r="K776" s="701"/>
      <c r="L776" s="701"/>
      <c r="M776" s="701"/>
      <c r="N776" s="701"/>
      <c r="O776" s="701"/>
      <c r="P776" s="745"/>
      <c r="Q776" s="745"/>
    </row>
    <row r="777" ht="16.5" customHeight="1">
      <c r="B777" s="699"/>
      <c r="C777" s="699"/>
      <c r="D777" s="699"/>
      <c r="E777" s="699"/>
      <c r="F777" s="700"/>
      <c r="G777" s="700"/>
      <c r="H777" s="700"/>
      <c r="I777" s="701"/>
      <c r="J777" s="701"/>
      <c r="K777" s="701"/>
      <c r="L777" s="701"/>
      <c r="M777" s="701"/>
      <c r="N777" s="701"/>
      <c r="O777" s="701"/>
      <c r="P777" s="745"/>
      <c r="Q777" s="745"/>
    </row>
    <row r="778" ht="16.5" customHeight="1">
      <c r="B778" s="699"/>
      <c r="C778" s="699"/>
      <c r="D778" s="699"/>
      <c r="E778" s="699"/>
      <c r="F778" s="700"/>
      <c r="G778" s="700"/>
      <c r="H778" s="700"/>
      <c r="I778" s="701"/>
      <c r="J778" s="701"/>
      <c r="K778" s="701"/>
      <c r="L778" s="701"/>
      <c r="M778" s="701"/>
      <c r="N778" s="701"/>
      <c r="O778" s="701"/>
      <c r="P778" s="745"/>
      <c r="Q778" s="745"/>
    </row>
    <row r="779" ht="16.5" customHeight="1">
      <c r="B779" s="699"/>
      <c r="C779" s="699"/>
      <c r="D779" s="699"/>
      <c r="E779" s="699"/>
      <c r="F779" s="700"/>
      <c r="G779" s="700"/>
      <c r="H779" s="700"/>
      <c r="I779" s="701"/>
      <c r="J779" s="701"/>
      <c r="K779" s="701"/>
      <c r="L779" s="701"/>
      <c r="M779" s="701"/>
      <c r="N779" s="701"/>
      <c r="O779" s="701"/>
      <c r="P779" s="745"/>
      <c r="Q779" s="745"/>
    </row>
    <row r="780" ht="16.5" customHeight="1">
      <c r="B780" s="699"/>
      <c r="C780" s="699"/>
      <c r="D780" s="699"/>
      <c r="E780" s="699"/>
      <c r="F780" s="700"/>
      <c r="G780" s="700"/>
      <c r="H780" s="700"/>
      <c r="I780" s="701"/>
      <c r="J780" s="701"/>
      <c r="K780" s="701"/>
      <c r="L780" s="701"/>
      <c r="M780" s="701"/>
      <c r="N780" s="701"/>
      <c r="O780" s="701"/>
      <c r="P780" s="745"/>
      <c r="Q780" s="745"/>
    </row>
    <row r="781" ht="16.5" customHeight="1">
      <c r="B781" s="699"/>
      <c r="C781" s="699"/>
      <c r="D781" s="699"/>
      <c r="E781" s="699"/>
      <c r="F781" s="700"/>
      <c r="G781" s="700"/>
      <c r="H781" s="700"/>
      <c r="I781" s="701"/>
      <c r="J781" s="701"/>
      <c r="K781" s="701"/>
      <c r="L781" s="701"/>
      <c r="M781" s="701"/>
      <c r="N781" s="701"/>
      <c r="O781" s="701"/>
      <c r="P781" s="745"/>
      <c r="Q781" s="745"/>
    </row>
    <row r="782" ht="16.5" customHeight="1">
      <c r="B782" s="699"/>
      <c r="C782" s="699"/>
      <c r="D782" s="699"/>
      <c r="E782" s="699"/>
      <c r="F782" s="700"/>
      <c r="G782" s="700"/>
      <c r="H782" s="700"/>
      <c r="I782" s="701"/>
      <c r="J782" s="701"/>
      <c r="K782" s="701"/>
      <c r="L782" s="701"/>
      <c r="M782" s="701"/>
      <c r="N782" s="701"/>
      <c r="O782" s="701"/>
      <c r="P782" s="745"/>
      <c r="Q782" s="745"/>
    </row>
    <row r="783" ht="16.5" customHeight="1">
      <c r="B783" s="699"/>
      <c r="C783" s="699"/>
      <c r="D783" s="699"/>
      <c r="E783" s="699"/>
      <c r="F783" s="700"/>
      <c r="G783" s="700"/>
      <c r="H783" s="700"/>
      <c r="I783" s="701"/>
      <c r="J783" s="701"/>
      <c r="K783" s="701"/>
      <c r="L783" s="701"/>
      <c r="M783" s="701"/>
      <c r="N783" s="701"/>
      <c r="O783" s="701"/>
      <c r="P783" s="745"/>
      <c r="Q783" s="745"/>
    </row>
    <row r="784" ht="16.5" customHeight="1">
      <c r="B784" s="699"/>
      <c r="C784" s="699"/>
      <c r="D784" s="699"/>
      <c r="E784" s="699"/>
      <c r="F784" s="700"/>
      <c r="G784" s="700"/>
      <c r="H784" s="700"/>
      <c r="I784" s="701"/>
      <c r="J784" s="701"/>
      <c r="K784" s="701"/>
      <c r="L784" s="701"/>
      <c r="M784" s="701"/>
      <c r="N784" s="701"/>
      <c r="O784" s="701"/>
      <c r="P784" s="745"/>
      <c r="Q784" s="745"/>
    </row>
    <row r="785" ht="16.5" customHeight="1">
      <c r="B785" s="699"/>
      <c r="C785" s="699"/>
      <c r="D785" s="699"/>
      <c r="E785" s="699"/>
      <c r="F785" s="700"/>
      <c r="G785" s="700"/>
      <c r="H785" s="700"/>
      <c r="I785" s="701"/>
      <c r="J785" s="701"/>
      <c r="K785" s="701"/>
      <c r="L785" s="701"/>
      <c r="M785" s="701"/>
      <c r="N785" s="701"/>
      <c r="O785" s="701"/>
      <c r="P785" s="745"/>
      <c r="Q785" s="745"/>
    </row>
    <row r="786" ht="16.5" customHeight="1">
      <c r="B786" s="699"/>
      <c r="C786" s="699"/>
      <c r="D786" s="699"/>
      <c r="E786" s="699"/>
      <c r="F786" s="700"/>
      <c r="G786" s="700"/>
      <c r="H786" s="700"/>
      <c r="I786" s="701"/>
      <c r="J786" s="701"/>
      <c r="K786" s="701"/>
      <c r="L786" s="701"/>
      <c r="M786" s="701"/>
      <c r="N786" s="701"/>
      <c r="O786" s="701"/>
      <c r="P786" s="745"/>
      <c r="Q786" s="745"/>
    </row>
    <row r="787" ht="16.5" customHeight="1">
      <c r="B787" s="699"/>
      <c r="C787" s="699"/>
      <c r="D787" s="699"/>
      <c r="E787" s="699"/>
      <c r="F787" s="700"/>
      <c r="G787" s="700"/>
      <c r="H787" s="700"/>
      <c r="I787" s="701"/>
      <c r="J787" s="701"/>
      <c r="K787" s="701"/>
      <c r="L787" s="701"/>
      <c r="M787" s="701"/>
      <c r="N787" s="701"/>
      <c r="O787" s="701"/>
      <c r="P787" s="745"/>
      <c r="Q787" s="745"/>
    </row>
    <row r="788" ht="16.5" customHeight="1">
      <c r="B788" s="699"/>
      <c r="C788" s="699"/>
      <c r="D788" s="699"/>
      <c r="E788" s="699"/>
      <c r="F788" s="700"/>
      <c r="G788" s="700"/>
      <c r="H788" s="700"/>
      <c r="I788" s="701"/>
      <c r="J788" s="701"/>
      <c r="K788" s="701"/>
      <c r="L788" s="701"/>
      <c r="M788" s="701"/>
      <c r="N788" s="701"/>
      <c r="O788" s="701"/>
      <c r="P788" s="745"/>
      <c r="Q788" s="745"/>
    </row>
    <row r="789" ht="16.5" customHeight="1">
      <c r="B789" s="699"/>
      <c r="C789" s="699"/>
      <c r="D789" s="699"/>
      <c r="E789" s="699"/>
      <c r="F789" s="700"/>
      <c r="G789" s="700"/>
      <c r="H789" s="700"/>
      <c r="I789" s="701"/>
      <c r="J789" s="701"/>
      <c r="K789" s="701"/>
      <c r="L789" s="701"/>
      <c r="M789" s="701"/>
      <c r="N789" s="701"/>
      <c r="O789" s="701"/>
      <c r="P789" s="745"/>
      <c r="Q789" s="745"/>
    </row>
    <row r="790" ht="16.5" customHeight="1">
      <c r="B790" s="699"/>
      <c r="C790" s="699"/>
      <c r="D790" s="699"/>
      <c r="E790" s="699"/>
      <c r="F790" s="700"/>
      <c r="G790" s="700"/>
      <c r="H790" s="700"/>
      <c r="I790" s="701"/>
      <c r="J790" s="701"/>
      <c r="K790" s="701"/>
      <c r="L790" s="701"/>
      <c r="M790" s="701"/>
      <c r="N790" s="701"/>
      <c r="O790" s="701"/>
      <c r="P790" s="745"/>
      <c r="Q790" s="745"/>
    </row>
    <row r="791" ht="16.5" customHeight="1">
      <c r="B791" s="699"/>
      <c r="C791" s="699"/>
      <c r="D791" s="699"/>
      <c r="E791" s="699"/>
      <c r="F791" s="700"/>
      <c r="G791" s="700"/>
      <c r="H791" s="700"/>
      <c r="I791" s="701"/>
      <c r="J791" s="701"/>
      <c r="K791" s="701"/>
      <c r="L791" s="701"/>
      <c r="M791" s="701"/>
      <c r="N791" s="701"/>
      <c r="O791" s="701"/>
      <c r="P791" s="745"/>
      <c r="Q791" s="745"/>
    </row>
    <row r="792" ht="16.5" customHeight="1">
      <c r="B792" s="699"/>
      <c r="C792" s="699"/>
      <c r="D792" s="699"/>
      <c r="E792" s="699"/>
      <c r="F792" s="700"/>
      <c r="G792" s="700"/>
      <c r="H792" s="700"/>
      <c r="I792" s="701"/>
      <c r="J792" s="701"/>
      <c r="K792" s="701"/>
      <c r="L792" s="701"/>
      <c r="M792" s="701"/>
      <c r="N792" s="701"/>
      <c r="O792" s="701"/>
      <c r="P792" s="745"/>
      <c r="Q792" s="745"/>
    </row>
    <row r="793" ht="16.5" customHeight="1">
      <c r="B793" s="699"/>
      <c r="C793" s="699"/>
      <c r="D793" s="699"/>
      <c r="E793" s="699"/>
      <c r="F793" s="700"/>
      <c r="G793" s="700"/>
      <c r="H793" s="700"/>
      <c r="I793" s="701"/>
      <c r="J793" s="701"/>
      <c r="K793" s="701"/>
      <c r="L793" s="701"/>
      <c r="M793" s="701"/>
      <c r="N793" s="701"/>
      <c r="O793" s="701"/>
      <c r="P793" s="745"/>
      <c r="Q793" s="745"/>
    </row>
    <row r="794" ht="16.5" customHeight="1">
      <c r="B794" s="699"/>
      <c r="C794" s="699"/>
      <c r="D794" s="699"/>
      <c r="E794" s="699"/>
      <c r="F794" s="700"/>
      <c r="G794" s="700"/>
      <c r="H794" s="700"/>
      <c r="I794" s="701"/>
      <c r="J794" s="701"/>
      <c r="K794" s="701"/>
      <c r="L794" s="701"/>
      <c r="M794" s="701"/>
      <c r="N794" s="701"/>
      <c r="O794" s="701"/>
      <c r="P794" s="745"/>
      <c r="Q794" s="745"/>
    </row>
    <row r="795" ht="16.5" customHeight="1">
      <c r="B795" s="699"/>
      <c r="C795" s="699"/>
      <c r="D795" s="699"/>
      <c r="E795" s="699"/>
      <c r="F795" s="700"/>
      <c r="G795" s="700"/>
      <c r="H795" s="700"/>
      <c r="I795" s="701"/>
      <c r="J795" s="701"/>
      <c r="K795" s="701"/>
      <c r="L795" s="701"/>
      <c r="M795" s="701"/>
      <c r="N795" s="701"/>
      <c r="O795" s="701"/>
      <c r="P795" s="745"/>
      <c r="Q795" s="745"/>
    </row>
    <row r="796" ht="16.5" customHeight="1">
      <c r="B796" s="699"/>
      <c r="C796" s="699"/>
      <c r="D796" s="699"/>
      <c r="E796" s="699"/>
      <c r="F796" s="700"/>
      <c r="G796" s="700"/>
      <c r="H796" s="700"/>
      <c r="I796" s="701"/>
      <c r="J796" s="701"/>
      <c r="K796" s="701"/>
      <c r="L796" s="701"/>
      <c r="M796" s="701"/>
      <c r="N796" s="701"/>
      <c r="O796" s="701"/>
      <c r="P796" s="745"/>
      <c r="Q796" s="745"/>
    </row>
    <row r="797" ht="16.5" customHeight="1">
      <c r="B797" s="699"/>
      <c r="C797" s="699"/>
      <c r="D797" s="699"/>
      <c r="E797" s="699"/>
      <c r="F797" s="700"/>
      <c r="G797" s="700"/>
      <c r="H797" s="700"/>
      <c r="I797" s="701"/>
      <c r="J797" s="701"/>
      <c r="K797" s="701"/>
      <c r="L797" s="701"/>
      <c r="M797" s="701"/>
      <c r="N797" s="701"/>
      <c r="O797" s="701"/>
      <c r="P797" s="745"/>
      <c r="Q797" s="745"/>
    </row>
    <row r="798" ht="16.5" customHeight="1">
      <c r="B798" s="699"/>
      <c r="C798" s="699"/>
      <c r="D798" s="699"/>
      <c r="E798" s="699"/>
      <c r="F798" s="700"/>
      <c r="G798" s="700"/>
      <c r="H798" s="700"/>
      <c r="I798" s="701"/>
      <c r="J798" s="701"/>
      <c r="K798" s="701"/>
      <c r="L798" s="701"/>
      <c r="M798" s="701"/>
      <c r="N798" s="701"/>
      <c r="O798" s="701"/>
      <c r="P798" s="745"/>
      <c r="Q798" s="745"/>
    </row>
    <row r="799" ht="16.5" customHeight="1">
      <c r="B799" s="699"/>
      <c r="C799" s="699"/>
      <c r="D799" s="699"/>
      <c r="E799" s="699"/>
      <c r="F799" s="700"/>
      <c r="G799" s="700"/>
      <c r="H799" s="700"/>
      <c r="I799" s="701"/>
      <c r="J799" s="701"/>
      <c r="K799" s="701"/>
      <c r="L799" s="701"/>
      <c r="M799" s="701"/>
      <c r="N799" s="701"/>
      <c r="O799" s="701"/>
      <c r="P799" s="745"/>
      <c r="Q799" s="745"/>
    </row>
    <row r="800" ht="16.5" customHeight="1">
      <c r="B800" s="699"/>
      <c r="C800" s="699"/>
      <c r="D800" s="699"/>
      <c r="E800" s="699"/>
      <c r="F800" s="700"/>
      <c r="G800" s="700"/>
      <c r="H800" s="700"/>
      <c r="I800" s="701"/>
      <c r="J800" s="701"/>
      <c r="K800" s="701"/>
      <c r="L800" s="701"/>
      <c r="M800" s="701"/>
      <c r="N800" s="701"/>
      <c r="O800" s="701"/>
      <c r="P800" s="745"/>
      <c r="Q800" s="745"/>
    </row>
    <row r="801" ht="16.5" customHeight="1">
      <c r="B801" s="699"/>
      <c r="C801" s="699"/>
      <c r="D801" s="699"/>
      <c r="E801" s="699"/>
      <c r="F801" s="700"/>
      <c r="G801" s="700"/>
      <c r="H801" s="700"/>
      <c r="I801" s="701"/>
      <c r="J801" s="701"/>
      <c r="K801" s="701"/>
      <c r="L801" s="701"/>
      <c r="M801" s="701"/>
      <c r="N801" s="701"/>
      <c r="O801" s="701"/>
      <c r="P801" s="745"/>
      <c r="Q801" s="745"/>
    </row>
    <row r="802" ht="16.5" customHeight="1">
      <c r="B802" s="699"/>
      <c r="C802" s="699"/>
      <c r="D802" s="699"/>
      <c r="E802" s="699"/>
      <c r="F802" s="700"/>
      <c r="G802" s="700"/>
      <c r="H802" s="700"/>
      <c r="I802" s="701"/>
      <c r="J802" s="701"/>
      <c r="K802" s="701"/>
      <c r="L802" s="701"/>
      <c r="M802" s="701"/>
      <c r="N802" s="701"/>
      <c r="O802" s="701"/>
      <c r="P802" s="745"/>
      <c r="Q802" s="745"/>
    </row>
    <row r="803" ht="16.5" customHeight="1">
      <c r="B803" s="699"/>
      <c r="C803" s="699"/>
      <c r="D803" s="699"/>
      <c r="E803" s="699"/>
      <c r="F803" s="700"/>
      <c r="G803" s="700"/>
      <c r="H803" s="700"/>
      <c r="I803" s="701"/>
      <c r="J803" s="701"/>
      <c r="K803" s="701"/>
      <c r="L803" s="701"/>
      <c r="M803" s="701"/>
      <c r="N803" s="701"/>
      <c r="O803" s="701"/>
      <c r="P803" s="745"/>
      <c r="Q803" s="745"/>
    </row>
    <row r="804" ht="16.5" customHeight="1">
      <c r="B804" s="699"/>
      <c r="C804" s="699"/>
      <c r="D804" s="699"/>
      <c r="E804" s="699"/>
      <c r="F804" s="700"/>
      <c r="G804" s="700"/>
      <c r="H804" s="700"/>
      <c r="I804" s="701"/>
      <c r="J804" s="701"/>
      <c r="K804" s="701"/>
      <c r="L804" s="701"/>
      <c r="M804" s="701"/>
      <c r="N804" s="701"/>
      <c r="O804" s="701"/>
      <c r="P804" s="745"/>
      <c r="Q804" s="745"/>
    </row>
    <row r="805" ht="16.5" customHeight="1">
      <c r="B805" s="699"/>
      <c r="C805" s="699"/>
      <c r="D805" s="699"/>
      <c r="E805" s="699"/>
      <c r="F805" s="700"/>
      <c r="G805" s="700"/>
      <c r="H805" s="700"/>
      <c r="I805" s="701"/>
      <c r="J805" s="701"/>
      <c r="K805" s="701"/>
      <c r="L805" s="701"/>
      <c r="M805" s="701"/>
      <c r="N805" s="701"/>
      <c r="O805" s="701"/>
      <c r="P805" s="745"/>
      <c r="Q805" s="745"/>
    </row>
    <row r="806" ht="16.5" customHeight="1">
      <c r="B806" s="699"/>
      <c r="C806" s="699"/>
      <c r="D806" s="699"/>
      <c r="E806" s="699"/>
      <c r="F806" s="700"/>
      <c r="G806" s="700"/>
      <c r="H806" s="700"/>
      <c r="I806" s="701"/>
      <c r="J806" s="701"/>
      <c r="K806" s="701"/>
      <c r="L806" s="701"/>
      <c r="M806" s="701"/>
      <c r="N806" s="701"/>
      <c r="O806" s="701"/>
      <c r="P806" s="745"/>
      <c r="Q806" s="745"/>
    </row>
    <row r="807" ht="16.5" customHeight="1">
      <c r="B807" s="699"/>
      <c r="C807" s="699"/>
      <c r="D807" s="699"/>
      <c r="E807" s="699"/>
      <c r="F807" s="700"/>
      <c r="G807" s="700"/>
      <c r="H807" s="700"/>
      <c r="I807" s="701"/>
      <c r="J807" s="701"/>
      <c r="K807" s="701"/>
      <c r="L807" s="701"/>
      <c r="M807" s="701"/>
      <c r="N807" s="701"/>
      <c r="O807" s="701"/>
      <c r="P807" s="745"/>
      <c r="Q807" s="745"/>
    </row>
    <row r="808" ht="16.5" customHeight="1">
      <c r="B808" s="699"/>
      <c r="C808" s="699"/>
      <c r="D808" s="699"/>
      <c r="E808" s="699"/>
      <c r="F808" s="700"/>
      <c r="G808" s="700"/>
      <c r="H808" s="700"/>
      <c r="I808" s="701"/>
      <c r="J808" s="701"/>
      <c r="K808" s="701"/>
      <c r="L808" s="701"/>
      <c r="M808" s="701"/>
      <c r="N808" s="701"/>
      <c r="O808" s="701"/>
      <c r="P808" s="745"/>
      <c r="Q808" s="745"/>
    </row>
    <row r="809" ht="16.5" customHeight="1">
      <c r="B809" s="699"/>
      <c r="C809" s="699"/>
      <c r="D809" s="699"/>
      <c r="E809" s="699"/>
      <c r="F809" s="700"/>
      <c r="G809" s="700"/>
      <c r="H809" s="700"/>
      <c r="I809" s="701"/>
      <c r="J809" s="701"/>
      <c r="K809" s="701"/>
      <c r="L809" s="701"/>
      <c r="M809" s="701"/>
      <c r="N809" s="701"/>
      <c r="O809" s="701"/>
      <c r="P809" s="745"/>
      <c r="Q809" s="745"/>
    </row>
    <row r="810" ht="16.5" customHeight="1">
      <c r="B810" s="699"/>
      <c r="C810" s="699"/>
      <c r="D810" s="699"/>
      <c r="E810" s="699"/>
      <c r="F810" s="700"/>
      <c r="G810" s="700"/>
      <c r="H810" s="700"/>
      <c r="I810" s="701"/>
      <c r="J810" s="701"/>
      <c r="K810" s="701"/>
      <c r="L810" s="701"/>
      <c r="M810" s="701"/>
      <c r="N810" s="701"/>
      <c r="O810" s="701"/>
      <c r="P810" s="745"/>
      <c r="Q810" s="745"/>
    </row>
    <row r="811" ht="16.5" customHeight="1">
      <c r="B811" s="699"/>
      <c r="C811" s="699"/>
      <c r="D811" s="699"/>
      <c r="E811" s="699"/>
      <c r="F811" s="700"/>
      <c r="G811" s="700"/>
      <c r="H811" s="700"/>
      <c r="I811" s="701"/>
      <c r="J811" s="701"/>
      <c r="K811" s="701"/>
      <c r="L811" s="701"/>
      <c r="M811" s="701"/>
      <c r="N811" s="701"/>
      <c r="O811" s="701"/>
      <c r="P811" s="745"/>
      <c r="Q811" s="745"/>
    </row>
    <row r="812" ht="16.5" customHeight="1">
      <c r="B812" s="699"/>
      <c r="C812" s="699"/>
      <c r="D812" s="699"/>
      <c r="E812" s="699"/>
      <c r="F812" s="700"/>
      <c r="G812" s="700"/>
      <c r="H812" s="700"/>
      <c r="I812" s="701"/>
      <c r="J812" s="701"/>
      <c r="K812" s="701"/>
      <c r="L812" s="701"/>
      <c r="M812" s="701"/>
      <c r="N812" s="701"/>
      <c r="O812" s="701"/>
      <c r="P812" s="745"/>
      <c r="Q812" s="745"/>
    </row>
    <row r="813" ht="16.5" customHeight="1">
      <c r="B813" s="699"/>
      <c r="C813" s="699"/>
      <c r="D813" s="699"/>
      <c r="E813" s="699"/>
      <c r="F813" s="700"/>
      <c r="G813" s="700"/>
      <c r="H813" s="700"/>
      <c r="I813" s="701"/>
      <c r="J813" s="701"/>
      <c r="K813" s="701"/>
      <c r="L813" s="701"/>
      <c r="M813" s="701"/>
      <c r="N813" s="701"/>
      <c r="O813" s="701"/>
      <c r="P813" s="745"/>
      <c r="Q813" s="745"/>
    </row>
    <row r="814" ht="16.5" customHeight="1">
      <c r="B814" s="699"/>
      <c r="C814" s="699"/>
      <c r="D814" s="699"/>
      <c r="E814" s="699"/>
      <c r="F814" s="700"/>
      <c r="G814" s="700"/>
      <c r="H814" s="700"/>
      <c r="I814" s="701"/>
      <c r="J814" s="701"/>
      <c r="K814" s="701"/>
      <c r="L814" s="701"/>
      <c r="M814" s="701"/>
      <c r="N814" s="701"/>
      <c r="O814" s="701"/>
      <c r="P814" s="745"/>
      <c r="Q814" s="745"/>
    </row>
    <row r="815" ht="16.5" customHeight="1">
      <c r="B815" s="699"/>
      <c r="C815" s="699"/>
      <c r="D815" s="699"/>
      <c r="E815" s="699"/>
      <c r="F815" s="700"/>
      <c r="G815" s="700"/>
      <c r="H815" s="700"/>
      <c r="I815" s="701"/>
      <c r="J815" s="701"/>
      <c r="K815" s="701"/>
      <c r="L815" s="701"/>
      <c r="M815" s="701"/>
      <c r="N815" s="701"/>
      <c r="O815" s="701"/>
      <c r="P815" s="745"/>
      <c r="Q815" s="745"/>
    </row>
    <row r="816" ht="16.5" customHeight="1">
      <c r="B816" s="699"/>
      <c r="C816" s="699"/>
      <c r="D816" s="699"/>
      <c r="E816" s="699"/>
      <c r="F816" s="700"/>
      <c r="G816" s="700"/>
      <c r="H816" s="700"/>
      <c r="I816" s="701"/>
      <c r="J816" s="701"/>
      <c r="K816" s="701"/>
      <c r="L816" s="701"/>
      <c r="M816" s="701"/>
      <c r="N816" s="701"/>
      <c r="O816" s="701"/>
      <c r="P816" s="745"/>
      <c r="Q816" s="745"/>
    </row>
    <row r="817" ht="16.5" customHeight="1">
      <c r="B817" s="699"/>
      <c r="C817" s="699"/>
      <c r="D817" s="699"/>
      <c r="E817" s="699"/>
      <c r="F817" s="700"/>
      <c r="G817" s="700"/>
      <c r="H817" s="700"/>
      <c r="I817" s="701"/>
      <c r="J817" s="701"/>
      <c r="K817" s="701"/>
      <c r="L817" s="701"/>
      <c r="M817" s="701"/>
      <c r="N817" s="701"/>
      <c r="O817" s="701"/>
      <c r="P817" s="745"/>
      <c r="Q817" s="745"/>
    </row>
    <row r="818" ht="16.5" customHeight="1">
      <c r="B818" s="699"/>
      <c r="C818" s="699"/>
      <c r="D818" s="699"/>
      <c r="E818" s="699"/>
      <c r="F818" s="700"/>
      <c r="G818" s="700"/>
      <c r="H818" s="700"/>
      <c r="I818" s="701"/>
      <c r="J818" s="701"/>
      <c r="K818" s="701"/>
      <c r="L818" s="701"/>
      <c r="M818" s="701"/>
      <c r="N818" s="701"/>
      <c r="O818" s="701"/>
      <c r="P818" s="745"/>
      <c r="Q818" s="745"/>
    </row>
    <row r="819" ht="16.5" customHeight="1">
      <c r="B819" s="699"/>
      <c r="C819" s="699"/>
      <c r="D819" s="699"/>
      <c r="E819" s="699"/>
      <c r="F819" s="700"/>
      <c r="G819" s="700"/>
      <c r="H819" s="700"/>
      <c r="I819" s="701"/>
      <c r="J819" s="701"/>
      <c r="K819" s="701"/>
      <c r="L819" s="701"/>
      <c r="M819" s="701"/>
      <c r="N819" s="701"/>
      <c r="O819" s="701"/>
      <c r="P819" s="745"/>
      <c r="Q819" s="745"/>
    </row>
    <row r="820" ht="16.5" customHeight="1">
      <c r="B820" s="699"/>
      <c r="C820" s="699"/>
      <c r="D820" s="699"/>
      <c r="E820" s="699"/>
      <c r="F820" s="700"/>
      <c r="G820" s="700"/>
      <c r="H820" s="700"/>
      <c r="I820" s="701"/>
      <c r="J820" s="701"/>
      <c r="K820" s="701"/>
      <c r="L820" s="701"/>
      <c r="M820" s="701"/>
      <c r="N820" s="701"/>
      <c r="O820" s="701"/>
      <c r="P820" s="745"/>
      <c r="Q820" s="745"/>
    </row>
    <row r="821" ht="16.5" customHeight="1">
      <c r="B821" s="699"/>
      <c r="C821" s="699"/>
      <c r="D821" s="699"/>
      <c r="E821" s="699"/>
      <c r="F821" s="700"/>
      <c r="G821" s="700"/>
      <c r="H821" s="700"/>
      <c r="I821" s="701"/>
      <c r="J821" s="701"/>
      <c r="K821" s="701"/>
      <c r="L821" s="701"/>
      <c r="M821" s="701"/>
      <c r="N821" s="701"/>
      <c r="O821" s="701"/>
      <c r="P821" s="745"/>
      <c r="Q821" s="745"/>
    </row>
    <row r="822" ht="16.5" customHeight="1">
      <c r="B822" s="699"/>
      <c r="C822" s="699"/>
      <c r="D822" s="699"/>
      <c r="E822" s="699"/>
      <c r="F822" s="700"/>
      <c r="G822" s="700"/>
      <c r="H822" s="700"/>
      <c r="I822" s="701"/>
      <c r="J822" s="701"/>
      <c r="K822" s="701"/>
      <c r="L822" s="701"/>
      <c r="M822" s="701"/>
      <c r="N822" s="701"/>
      <c r="O822" s="701"/>
      <c r="P822" s="745"/>
      <c r="Q822" s="745"/>
    </row>
    <row r="823" ht="16.5" customHeight="1">
      <c r="B823" s="699"/>
      <c r="C823" s="699"/>
      <c r="D823" s="699"/>
      <c r="E823" s="699"/>
      <c r="F823" s="700"/>
      <c r="G823" s="700"/>
      <c r="H823" s="700"/>
      <c r="I823" s="701"/>
      <c r="J823" s="701"/>
      <c r="K823" s="701"/>
      <c r="L823" s="701"/>
      <c r="M823" s="701"/>
      <c r="N823" s="701"/>
      <c r="O823" s="701"/>
      <c r="P823" s="745"/>
      <c r="Q823" s="745"/>
    </row>
    <row r="824" ht="16.5" customHeight="1">
      <c r="B824" s="699"/>
      <c r="C824" s="699"/>
      <c r="D824" s="699"/>
      <c r="E824" s="699"/>
      <c r="F824" s="700"/>
      <c r="G824" s="700"/>
      <c r="H824" s="700"/>
      <c r="I824" s="701"/>
      <c r="J824" s="701"/>
      <c r="K824" s="701"/>
      <c r="L824" s="701"/>
      <c r="M824" s="701"/>
      <c r="N824" s="701"/>
      <c r="O824" s="701"/>
      <c r="P824" s="745"/>
      <c r="Q824" s="745"/>
    </row>
    <row r="825" ht="16.5" customHeight="1">
      <c r="B825" s="699"/>
      <c r="C825" s="699"/>
      <c r="D825" s="699"/>
      <c r="E825" s="699"/>
      <c r="F825" s="700"/>
      <c r="G825" s="700"/>
      <c r="H825" s="700"/>
      <c r="I825" s="701"/>
      <c r="J825" s="701"/>
      <c r="K825" s="701"/>
      <c r="L825" s="701"/>
      <c r="M825" s="701"/>
      <c r="N825" s="701"/>
      <c r="O825" s="701"/>
      <c r="P825" s="745"/>
      <c r="Q825" s="745"/>
    </row>
    <row r="826" ht="16.5" customHeight="1">
      <c r="B826" s="699"/>
      <c r="C826" s="699"/>
      <c r="D826" s="699"/>
      <c r="E826" s="699"/>
      <c r="F826" s="700"/>
      <c r="G826" s="700"/>
      <c r="H826" s="700"/>
      <c r="I826" s="701"/>
      <c r="J826" s="701"/>
      <c r="K826" s="701"/>
      <c r="L826" s="701"/>
      <c r="M826" s="701"/>
      <c r="N826" s="701"/>
      <c r="O826" s="701"/>
      <c r="P826" s="745"/>
      <c r="Q826" s="745"/>
    </row>
    <row r="827" ht="16.5" customHeight="1">
      <c r="B827" s="699"/>
      <c r="C827" s="699"/>
      <c r="D827" s="699"/>
      <c r="E827" s="699"/>
      <c r="F827" s="700"/>
      <c r="G827" s="700"/>
      <c r="H827" s="700"/>
      <c r="I827" s="701"/>
      <c r="J827" s="701"/>
      <c r="K827" s="701"/>
      <c r="L827" s="701"/>
      <c r="M827" s="701"/>
      <c r="N827" s="701"/>
      <c r="O827" s="701"/>
      <c r="P827" s="745"/>
      <c r="Q827" s="745"/>
    </row>
    <row r="828" ht="16.5" customHeight="1">
      <c r="B828" s="699"/>
      <c r="C828" s="699"/>
      <c r="D828" s="699"/>
      <c r="E828" s="699"/>
      <c r="F828" s="700"/>
      <c r="G828" s="700"/>
      <c r="H828" s="700"/>
      <c r="I828" s="701"/>
      <c r="J828" s="701"/>
      <c r="K828" s="701"/>
      <c r="L828" s="701"/>
      <c r="M828" s="701"/>
      <c r="N828" s="701"/>
      <c r="O828" s="701"/>
      <c r="P828" s="745"/>
      <c r="Q828" s="745"/>
    </row>
    <row r="829" ht="16.5" customHeight="1">
      <c r="B829" s="699"/>
      <c r="C829" s="699"/>
      <c r="D829" s="699"/>
      <c r="E829" s="699"/>
      <c r="F829" s="700"/>
      <c r="G829" s="700"/>
      <c r="H829" s="700"/>
      <c r="I829" s="701"/>
      <c r="J829" s="701"/>
      <c r="K829" s="701"/>
      <c r="L829" s="701"/>
      <c r="M829" s="701"/>
      <c r="N829" s="701"/>
      <c r="O829" s="701"/>
      <c r="P829" s="745"/>
      <c r="Q829" s="745"/>
    </row>
    <row r="830" ht="16.5" customHeight="1">
      <c r="B830" s="699"/>
      <c r="C830" s="699"/>
      <c r="D830" s="699"/>
      <c r="E830" s="699"/>
      <c r="F830" s="700"/>
      <c r="G830" s="700"/>
      <c r="H830" s="700"/>
      <c r="I830" s="701"/>
      <c r="J830" s="701"/>
      <c r="K830" s="701"/>
      <c r="L830" s="701"/>
      <c r="M830" s="701"/>
      <c r="N830" s="701"/>
      <c r="O830" s="701"/>
      <c r="P830" s="745"/>
      <c r="Q830" s="745"/>
    </row>
    <row r="831" ht="16.5" customHeight="1">
      <c r="B831" s="699"/>
      <c r="C831" s="699"/>
      <c r="D831" s="699"/>
      <c r="E831" s="699"/>
      <c r="F831" s="700"/>
      <c r="G831" s="700"/>
      <c r="H831" s="700"/>
      <c r="I831" s="701"/>
      <c r="J831" s="701"/>
      <c r="K831" s="701"/>
      <c r="L831" s="701"/>
      <c r="M831" s="701"/>
      <c r="N831" s="701"/>
      <c r="O831" s="701"/>
      <c r="P831" s="745"/>
      <c r="Q831" s="745"/>
    </row>
    <row r="832" ht="16.5" customHeight="1">
      <c r="B832" s="699"/>
      <c r="C832" s="699"/>
      <c r="D832" s="699"/>
      <c r="E832" s="699"/>
      <c r="F832" s="700"/>
      <c r="G832" s="700"/>
      <c r="H832" s="700"/>
      <c r="I832" s="701"/>
      <c r="J832" s="701"/>
      <c r="K832" s="701"/>
      <c r="L832" s="701"/>
      <c r="M832" s="701"/>
      <c r="N832" s="701"/>
      <c r="O832" s="701"/>
      <c r="P832" s="745"/>
      <c r="Q832" s="745"/>
    </row>
    <row r="833" ht="16.5" customHeight="1">
      <c r="B833" s="699"/>
      <c r="C833" s="699"/>
      <c r="D833" s="699"/>
      <c r="E833" s="699"/>
      <c r="F833" s="700"/>
      <c r="G833" s="700"/>
      <c r="H833" s="700"/>
      <c r="I833" s="701"/>
      <c r="J833" s="701"/>
      <c r="K833" s="701"/>
      <c r="L833" s="701"/>
      <c r="M833" s="701"/>
      <c r="N833" s="701"/>
      <c r="O833" s="701"/>
      <c r="P833" s="745"/>
      <c r="Q833" s="745"/>
    </row>
    <row r="834" ht="16.5" customHeight="1">
      <c r="B834" s="699"/>
      <c r="C834" s="699"/>
      <c r="D834" s="699"/>
      <c r="E834" s="699"/>
      <c r="F834" s="700"/>
      <c r="G834" s="700"/>
      <c r="H834" s="700"/>
      <c r="I834" s="701"/>
      <c r="J834" s="701"/>
      <c r="K834" s="701"/>
      <c r="L834" s="701"/>
      <c r="M834" s="701"/>
      <c r="N834" s="701"/>
      <c r="O834" s="701"/>
      <c r="P834" s="745"/>
      <c r="Q834" s="745"/>
    </row>
    <row r="835" ht="16.5" customHeight="1">
      <c r="B835" s="699"/>
      <c r="C835" s="699"/>
      <c r="D835" s="699"/>
      <c r="E835" s="699"/>
      <c r="F835" s="700"/>
      <c r="G835" s="700"/>
      <c r="H835" s="700"/>
      <c r="I835" s="701"/>
      <c r="J835" s="701"/>
      <c r="K835" s="701"/>
      <c r="L835" s="701"/>
      <c r="M835" s="701"/>
      <c r="N835" s="701"/>
      <c r="O835" s="701"/>
      <c r="P835" s="745"/>
      <c r="Q835" s="745"/>
    </row>
    <row r="836" ht="16.5" customHeight="1">
      <c r="B836" s="699"/>
      <c r="C836" s="699"/>
      <c r="D836" s="699"/>
      <c r="E836" s="699"/>
      <c r="F836" s="700"/>
      <c r="G836" s="700"/>
      <c r="H836" s="700"/>
      <c r="I836" s="701"/>
      <c r="J836" s="701"/>
      <c r="K836" s="701"/>
      <c r="L836" s="701"/>
      <c r="M836" s="701"/>
      <c r="N836" s="701"/>
      <c r="O836" s="701"/>
      <c r="P836" s="745"/>
      <c r="Q836" s="745"/>
    </row>
    <row r="837" ht="16.5" customHeight="1">
      <c r="B837" s="699"/>
      <c r="C837" s="699"/>
      <c r="D837" s="699"/>
      <c r="E837" s="699"/>
      <c r="F837" s="700"/>
      <c r="G837" s="700"/>
      <c r="H837" s="700"/>
      <c r="I837" s="701"/>
      <c r="J837" s="701"/>
      <c r="K837" s="701"/>
      <c r="L837" s="701"/>
      <c r="M837" s="701"/>
      <c r="N837" s="701"/>
      <c r="O837" s="701"/>
      <c r="P837" s="745"/>
      <c r="Q837" s="745"/>
    </row>
    <row r="838" ht="16.5" customHeight="1">
      <c r="B838" s="699"/>
      <c r="C838" s="699"/>
      <c r="D838" s="699"/>
      <c r="E838" s="699"/>
      <c r="F838" s="700"/>
      <c r="G838" s="700"/>
      <c r="H838" s="700"/>
      <c r="I838" s="701"/>
      <c r="J838" s="701"/>
      <c r="K838" s="701"/>
      <c r="L838" s="701"/>
      <c r="M838" s="701"/>
      <c r="N838" s="701"/>
      <c r="O838" s="701"/>
      <c r="P838" s="745"/>
      <c r="Q838" s="745"/>
    </row>
    <row r="839" ht="16.5" customHeight="1">
      <c r="B839" s="699"/>
      <c r="C839" s="699"/>
      <c r="D839" s="699"/>
      <c r="E839" s="699"/>
      <c r="F839" s="700"/>
      <c r="G839" s="700"/>
      <c r="H839" s="700"/>
      <c r="I839" s="701"/>
      <c r="J839" s="701"/>
      <c r="K839" s="701"/>
      <c r="L839" s="701"/>
      <c r="M839" s="701"/>
      <c r="N839" s="701"/>
      <c r="O839" s="701"/>
      <c r="P839" s="745"/>
      <c r="Q839" s="745"/>
    </row>
    <row r="840" ht="16.5" customHeight="1">
      <c r="B840" s="699"/>
      <c r="C840" s="699"/>
      <c r="D840" s="699"/>
      <c r="E840" s="699"/>
      <c r="F840" s="700"/>
      <c r="G840" s="700"/>
      <c r="H840" s="700"/>
      <c r="I840" s="701"/>
      <c r="J840" s="701"/>
      <c r="K840" s="701"/>
      <c r="L840" s="701"/>
      <c r="M840" s="701"/>
      <c r="N840" s="701"/>
      <c r="O840" s="701"/>
      <c r="P840" s="745"/>
      <c r="Q840" s="745"/>
    </row>
    <row r="841" ht="16.5" customHeight="1">
      <c r="B841" s="699"/>
      <c r="C841" s="699"/>
      <c r="D841" s="699"/>
      <c r="E841" s="699"/>
      <c r="F841" s="700"/>
      <c r="G841" s="700"/>
      <c r="H841" s="700"/>
      <c r="I841" s="701"/>
      <c r="J841" s="701"/>
      <c r="K841" s="701"/>
      <c r="L841" s="701"/>
      <c r="M841" s="701"/>
      <c r="N841" s="701"/>
      <c r="O841" s="701"/>
      <c r="P841" s="745"/>
      <c r="Q841" s="745"/>
    </row>
    <row r="842" ht="16.5" customHeight="1">
      <c r="B842" s="699"/>
      <c r="C842" s="699"/>
      <c r="D842" s="699"/>
      <c r="E842" s="699"/>
      <c r="F842" s="700"/>
      <c r="G842" s="700"/>
      <c r="H842" s="700"/>
      <c r="I842" s="701"/>
      <c r="J842" s="701"/>
      <c r="K842" s="701"/>
      <c r="L842" s="701"/>
      <c r="M842" s="701"/>
      <c r="N842" s="701"/>
      <c r="O842" s="701"/>
      <c r="P842" s="745"/>
      <c r="Q842" s="745"/>
    </row>
    <row r="843" ht="16.5" customHeight="1">
      <c r="B843" s="699"/>
      <c r="C843" s="699"/>
      <c r="D843" s="699"/>
      <c r="E843" s="699"/>
      <c r="F843" s="700"/>
      <c r="G843" s="700"/>
      <c r="H843" s="700"/>
      <c r="I843" s="701"/>
      <c r="J843" s="701"/>
      <c r="K843" s="701"/>
      <c r="L843" s="701"/>
      <c r="M843" s="701"/>
      <c r="N843" s="701"/>
      <c r="O843" s="701"/>
      <c r="P843" s="745"/>
      <c r="Q843" s="745"/>
    </row>
    <row r="844" ht="16.5" customHeight="1">
      <c r="B844" s="699"/>
      <c r="C844" s="699"/>
      <c r="D844" s="699"/>
      <c r="E844" s="699"/>
      <c r="F844" s="700"/>
      <c r="G844" s="700"/>
      <c r="H844" s="700"/>
      <c r="I844" s="701"/>
      <c r="J844" s="701"/>
      <c r="K844" s="701"/>
      <c r="L844" s="701"/>
      <c r="M844" s="701"/>
      <c r="N844" s="701"/>
      <c r="O844" s="701"/>
      <c r="P844" s="745"/>
      <c r="Q844" s="745"/>
    </row>
    <row r="845" ht="16.5" customHeight="1">
      <c r="B845" s="699"/>
      <c r="C845" s="699"/>
      <c r="D845" s="699"/>
      <c r="E845" s="699"/>
      <c r="F845" s="700"/>
      <c r="G845" s="700"/>
      <c r="H845" s="700"/>
      <c r="I845" s="701"/>
      <c r="J845" s="701"/>
      <c r="K845" s="701"/>
      <c r="L845" s="701"/>
      <c r="M845" s="701"/>
      <c r="N845" s="701"/>
      <c r="O845" s="701"/>
      <c r="P845" s="745"/>
      <c r="Q845" s="745"/>
    </row>
    <row r="846" ht="16.5" customHeight="1">
      <c r="B846" s="699"/>
      <c r="C846" s="699"/>
      <c r="D846" s="699"/>
      <c r="E846" s="699"/>
      <c r="F846" s="700"/>
      <c r="G846" s="700"/>
      <c r="H846" s="700"/>
      <c r="I846" s="701"/>
      <c r="J846" s="701"/>
      <c r="K846" s="701"/>
      <c r="L846" s="701"/>
      <c r="M846" s="701"/>
      <c r="N846" s="701"/>
      <c r="O846" s="701"/>
      <c r="P846" s="745"/>
      <c r="Q846" s="745"/>
    </row>
    <row r="847" ht="16.5" customHeight="1">
      <c r="B847" s="699"/>
      <c r="C847" s="699"/>
      <c r="D847" s="699"/>
      <c r="E847" s="699"/>
      <c r="F847" s="700"/>
      <c r="G847" s="700"/>
      <c r="H847" s="700"/>
      <c r="I847" s="701"/>
      <c r="J847" s="701"/>
      <c r="K847" s="701"/>
      <c r="L847" s="701"/>
      <c r="M847" s="701"/>
      <c r="N847" s="701"/>
      <c r="O847" s="701"/>
      <c r="P847" s="745"/>
      <c r="Q847" s="745"/>
    </row>
    <row r="848" ht="16.5" customHeight="1">
      <c r="B848" s="699"/>
      <c r="C848" s="699"/>
      <c r="D848" s="699"/>
      <c r="E848" s="699"/>
      <c r="F848" s="700"/>
      <c r="G848" s="700"/>
      <c r="H848" s="700"/>
      <c r="I848" s="701"/>
      <c r="J848" s="701"/>
      <c r="K848" s="701"/>
      <c r="L848" s="701"/>
      <c r="M848" s="701"/>
      <c r="N848" s="701"/>
      <c r="O848" s="701"/>
      <c r="P848" s="745"/>
      <c r="Q848" s="745"/>
    </row>
    <row r="849" ht="16.5" customHeight="1">
      <c r="B849" s="699"/>
      <c r="C849" s="699"/>
      <c r="D849" s="699"/>
      <c r="E849" s="699"/>
      <c r="F849" s="700"/>
      <c r="G849" s="700"/>
      <c r="H849" s="700"/>
      <c r="I849" s="701"/>
      <c r="J849" s="701"/>
      <c r="K849" s="701"/>
      <c r="L849" s="701"/>
      <c r="M849" s="701"/>
      <c r="N849" s="701"/>
      <c r="O849" s="701"/>
      <c r="P849" s="745"/>
      <c r="Q849" s="745"/>
    </row>
    <row r="850" ht="16.5" customHeight="1">
      <c r="B850" s="699"/>
      <c r="C850" s="699"/>
      <c r="D850" s="699"/>
      <c r="E850" s="699"/>
      <c r="F850" s="700"/>
      <c r="G850" s="700"/>
      <c r="H850" s="700"/>
      <c r="I850" s="701"/>
      <c r="J850" s="701"/>
      <c r="K850" s="701"/>
      <c r="L850" s="701"/>
      <c r="M850" s="701"/>
      <c r="N850" s="701"/>
      <c r="O850" s="701"/>
      <c r="P850" s="745"/>
      <c r="Q850" s="745"/>
    </row>
    <row r="851" ht="16.5" customHeight="1">
      <c r="B851" s="699"/>
      <c r="C851" s="699"/>
      <c r="D851" s="699"/>
      <c r="E851" s="699"/>
      <c r="F851" s="700"/>
      <c r="G851" s="700"/>
      <c r="H851" s="700"/>
      <c r="I851" s="701"/>
      <c r="J851" s="701"/>
      <c r="K851" s="701"/>
      <c r="L851" s="701"/>
      <c r="M851" s="701"/>
      <c r="N851" s="701"/>
      <c r="O851" s="701"/>
      <c r="P851" s="745"/>
      <c r="Q851" s="745"/>
    </row>
    <row r="852" ht="16.5" customHeight="1">
      <c r="B852" s="699"/>
      <c r="C852" s="699"/>
      <c r="D852" s="699"/>
      <c r="E852" s="699"/>
      <c r="F852" s="700"/>
      <c r="G852" s="700"/>
      <c r="H852" s="700"/>
      <c r="I852" s="701"/>
      <c r="J852" s="701"/>
      <c r="K852" s="701"/>
      <c r="L852" s="701"/>
      <c r="M852" s="701"/>
      <c r="N852" s="701"/>
      <c r="O852" s="701"/>
      <c r="P852" s="745"/>
      <c r="Q852" s="745"/>
    </row>
    <row r="853" ht="16.5" customHeight="1">
      <c r="B853" s="699"/>
      <c r="C853" s="699"/>
      <c r="D853" s="699"/>
      <c r="E853" s="699"/>
      <c r="F853" s="700"/>
      <c r="G853" s="700"/>
      <c r="H853" s="700"/>
      <c r="I853" s="701"/>
      <c r="J853" s="701"/>
      <c r="K853" s="701"/>
      <c r="L853" s="701"/>
      <c r="M853" s="701"/>
      <c r="N853" s="701"/>
      <c r="O853" s="701"/>
      <c r="P853" s="745"/>
      <c r="Q853" s="745"/>
    </row>
    <row r="854" ht="16.5" customHeight="1">
      <c r="B854" s="699"/>
      <c r="C854" s="699"/>
      <c r="D854" s="699"/>
      <c r="E854" s="699"/>
      <c r="F854" s="700"/>
      <c r="G854" s="700"/>
      <c r="H854" s="700"/>
      <c r="I854" s="701"/>
      <c r="J854" s="701"/>
      <c r="K854" s="701"/>
      <c r="L854" s="701"/>
      <c r="M854" s="701"/>
      <c r="N854" s="701"/>
      <c r="O854" s="701"/>
      <c r="P854" s="745"/>
      <c r="Q854" s="745"/>
    </row>
    <row r="855" ht="16.5" customHeight="1">
      <c r="B855" s="699"/>
      <c r="C855" s="699"/>
      <c r="D855" s="699"/>
      <c r="E855" s="699"/>
      <c r="F855" s="700"/>
      <c r="G855" s="700"/>
      <c r="H855" s="700"/>
      <c r="I855" s="701"/>
      <c r="J855" s="701"/>
      <c r="K855" s="701"/>
      <c r="L855" s="701"/>
      <c r="M855" s="701"/>
      <c r="N855" s="701"/>
      <c r="O855" s="701"/>
      <c r="P855" s="745"/>
      <c r="Q855" s="745"/>
    </row>
    <row r="856" ht="16.5" customHeight="1">
      <c r="B856" s="699"/>
      <c r="C856" s="699"/>
      <c r="D856" s="699"/>
      <c r="E856" s="699"/>
      <c r="F856" s="700"/>
      <c r="G856" s="700"/>
      <c r="H856" s="700"/>
      <c r="I856" s="701"/>
      <c r="J856" s="701"/>
      <c r="K856" s="701"/>
      <c r="L856" s="701"/>
      <c r="M856" s="701"/>
      <c r="N856" s="701"/>
      <c r="O856" s="701"/>
      <c r="P856" s="745"/>
      <c r="Q856" s="745"/>
    </row>
    <row r="857" ht="16.5" customHeight="1">
      <c r="B857" s="699"/>
      <c r="C857" s="699"/>
      <c r="D857" s="699"/>
      <c r="E857" s="699"/>
      <c r="F857" s="700"/>
      <c r="G857" s="700"/>
      <c r="H857" s="700"/>
      <c r="I857" s="701"/>
      <c r="J857" s="701"/>
      <c r="K857" s="701"/>
      <c r="L857" s="701"/>
      <c r="M857" s="701"/>
      <c r="N857" s="701"/>
      <c r="O857" s="701"/>
      <c r="P857" s="745"/>
      <c r="Q857" s="745"/>
    </row>
    <row r="858" ht="16.5" customHeight="1">
      <c r="B858" s="699"/>
      <c r="C858" s="699"/>
      <c r="D858" s="699"/>
      <c r="E858" s="699"/>
      <c r="F858" s="700"/>
      <c r="G858" s="700"/>
      <c r="H858" s="700"/>
      <c r="I858" s="701"/>
      <c r="J858" s="701"/>
      <c r="K858" s="701"/>
      <c r="L858" s="701"/>
      <c r="M858" s="701"/>
      <c r="N858" s="701"/>
      <c r="O858" s="701"/>
      <c r="P858" s="745"/>
      <c r="Q858" s="745"/>
    </row>
    <row r="859" ht="16.5" customHeight="1">
      <c r="B859" s="699"/>
      <c r="C859" s="699"/>
      <c r="D859" s="699"/>
      <c r="E859" s="699"/>
      <c r="F859" s="700"/>
      <c r="G859" s="700"/>
      <c r="H859" s="700"/>
      <c r="I859" s="701"/>
      <c r="J859" s="701"/>
      <c r="K859" s="701"/>
      <c r="L859" s="701"/>
      <c r="M859" s="701"/>
      <c r="N859" s="701"/>
      <c r="O859" s="701"/>
      <c r="P859" s="745"/>
      <c r="Q859" s="745"/>
    </row>
    <row r="860" ht="16.5" customHeight="1">
      <c r="B860" s="699"/>
      <c r="C860" s="699"/>
      <c r="D860" s="699"/>
      <c r="E860" s="699"/>
      <c r="F860" s="700"/>
      <c r="G860" s="700"/>
      <c r="H860" s="700"/>
      <c r="I860" s="701"/>
      <c r="J860" s="701"/>
      <c r="K860" s="701"/>
      <c r="L860" s="701"/>
      <c r="M860" s="701"/>
      <c r="N860" s="701"/>
      <c r="O860" s="701"/>
      <c r="P860" s="745"/>
      <c r="Q860" s="745"/>
    </row>
    <row r="861" ht="16.5" customHeight="1">
      <c r="B861" s="699"/>
      <c r="C861" s="699"/>
      <c r="D861" s="699"/>
      <c r="E861" s="699"/>
      <c r="F861" s="700"/>
      <c r="G861" s="700"/>
      <c r="H861" s="700"/>
      <c r="I861" s="701"/>
      <c r="J861" s="701"/>
      <c r="K861" s="701"/>
      <c r="L861" s="701"/>
      <c r="M861" s="701"/>
      <c r="N861" s="701"/>
      <c r="O861" s="701"/>
      <c r="P861" s="745"/>
      <c r="Q861" s="745"/>
    </row>
    <row r="862" ht="16.5" customHeight="1">
      <c r="B862" s="699"/>
      <c r="C862" s="699"/>
      <c r="D862" s="699"/>
      <c r="E862" s="699"/>
      <c r="F862" s="700"/>
      <c r="G862" s="700"/>
      <c r="H862" s="700"/>
      <c r="I862" s="701"/>
      <c r="J862" s="701"/>
      <c r="K862" s="701"/>
      <c r="L862" s="701"/>
      <c r="M862" s="701"/>
      <c r="N862" s="701"/>
      <c r="O862" s="701"/>
      <c r="P862" s="745"/>
      <c r="Q862" s="745"/>
    </row>
    <row r="863" ht="16.5" customHeight="1">
      <c r="B863" s="699"/>
      <c r="C863" s="699"/>
      <c r="D863" s="699"/>
      <c r="E863" s="699"/>
      <c r="F863" s="700"/>
      <c r="G863" s="700"/>
      <c r="H863" s="700"/>
      <c r="I863" s="701"/>
      <c r="J863" s="701"/>
      <c r="K863" s="701"/>
      <c r="L863" s="701"/>
      <c r="M863" s="701"/>
      <c r="N863" s="701"/>
      <c r="O863" s="701"/>
      <c r="P863" s="745"/>
      <c r="Q863" s="745"/>
    </row>
    <row r="864" ht="16.5" customHeight="1">
      <c r="B864" s="699"/>
      <c r="C864" s="699"/>
      <c r="D864" s="699"/>
      <c r="E864" s="699"/>
      <c r="F864" s="700"/>
      <c r="G864" s="700"/>
      <c r="H864" s="700"/>
      <c r="I864" s="701"/>
      <c r="J864" s="701"/>
      <c r="K864" s="701"/>
      <c r="L864" s="701"/>
      <c r="M864" s="701"/>
      <c r="N864" s="701"/>
      <c r="O864" s="701"/>
      <c r="P864" s="745"/>
      <c r="Q864" s="745"/>
    </row>
    <row r="865" ht="16.5" customHeight="1">
      <c r="B865" s="699"/>
      <c r="C865" s="699"/>
      <c r="D865" s="699"/>
      <c r="E865" s="699"/>
      <c r="F865" s="700"/>
      <c r="G865" s="700"/>
      <c r="H865" s="700"/>
      <c r="I865" s="701"/>
      <c r="J865" s="701"/>
      <c r="K865" s="701"/>
      <c r="L865" s="701"/>
      <c r="M865" s="701"/>
      <c r="N865" s="701"/>
      <c r="O865" s="701"/>
      <c r="P865" s="745"/>
      <c r="Q865" s="745"/>
    </row>
    <row r="866" ht="16.5" customHeight="1">
      <c r="B866" s="699"/>
      <c r="C866" s="699"/>
      <c r="D866" s="699"/>
      <c r="E866" s="699"/>
      <c r="F866" s="700"/>
      <c r="G866" s="700"/>
      <c r="H866" s="700"/>
      <c r="I866" s="701"/>
      <c r="J866" s="701"/>
      <c r="K866" s="701"/>
      <c r="L866" s="701"/>
      <c r="M866" s="701"/>
      <c r="N866" s="701"/>
      <c r="O866" s="701"/>
      <c r="P866" s="745"/>
      <c r="Q866" s="745"/>
    </row>
    <row r="867" ht="16.5" customHeight="1">
      <c r="B867" s="699"/>
      <c r="C867" s="699"/>
      <c r="D867" s="699"/>
      <c r="E867" s="699"/>
      <c r="F867" s="700"/>
      <c r="G867" s="700"/>
      <c r="H867" s="700"/>
      <c r="I867" s="701"/>
      <c r="J867" s="701"/>
      <c r="K867" s="701"/>
      <c r="L867" s="701"/>
      <c r="M867" s="701"/>
      <c r="N867" s="701"/>
      <c r="O867" s="701"/>
      <c r="P867" s="745"/>
      <c r="Q867" s="745"/>
    </row>
    <row r="868" ht="16.5" customHeight="1">
      <c r="B868" s="699"/>
      <c r="C868" s="699"/>
      <c r="D868" s="699"/>
      <c r="E868" s="699"/>
      <c r="F868" s="700"/>
      <c r="G868" s="700"/>
      <c r="H868" s="700"/>
      <c r="I868" s="701"/>
      <c r="J868" s="701"/>
      <c r="K868" s="701"/>
      <c r="L868" s="701"/>
      <c r="M868" s="701"/>
      <c r="N868" s="701"/>
      <c r="O868" s="701"/>
      <c r="P868" s="745"/>
      <c r="Q868" s="745"/>
    </row>
    <row r="869" ht="16.5" customHeight="1">
      <c r="B869" s="699"/>
      <c r="C869" s="699"/>
      <c r="D869" s="699"/>
      <c r="E869" s="699"/>
      <c r="F869" s="700"/>
      <c r="G869" s="700"/>
      <c r="H869" s="700"/>
      <c r="I869" s="701"/>
      <c r="J869" s="701"/>
      <c r="K869" s="701"/>
      <c r="L869" s="701"/>
      <c r="M869" s="701"/>
      <c r="N869" s="701"/>
      <c r="O869" s="701"/>
      <c r="P869" s="745"/>
      <c r="Q869" s="745"/>
    </row>
    <row r="870" ht="16.5" customHeight="1">
      <c r="B870" s="699"/>
      <c r="C870" s="699"/>
      <c r="D870" s="699"/>
      <c r="E870" s="699"/>
      <c r="F870" s="700"/>
      <c r="G870" s="700"/>
      <c r="H870" s="700"/>
      <c r="I870" s="701"/>
      <c r="J870" s="701"/>
      <c r="K870" s="701"/>
      <c r="L870" s="701"/>
      <c r="M870" s="701"/>
      <c r="N870" s="701"/>
      <c r="O870" s="701"/>
      <c r="P870" s="745"/>
      <c r="Q870" s="745"/>
    </row>
    <row r="871" ht="16.5" customHeight="1">
      <c r="B871" s="699"/>
      <c r="C871" s="699"/>
      <c r="D871" s="699"/>
      <c r="E871" s="699"/>
      <c r="F871" s="700"/>
      <c r="G871" s="700"/>
      <c r="H871" s="700"/>
      <c r="I871" s="701"/>
      <c r="J871" s="701"/>
      <c r="K871" s="701"/>
      <c r="L871" s="701"/>
      <c r="M871" s="701"/>
      <c r="N871" s="701"/>
      <c r="O871" s="701"/>
      <c r="P871" s="745"/>
      <c r="Q871" s="745"/>
    </row>
    <row r="872" ht="16.5" customHeight="1">
      <c r="B872" s="699"/>
      <c r="C872" s="699"/>
      <c r="D872" s="699"/>
      <c r="E872" s="699"/>
      <c r="F872" s="700"/>
      <c r="G872" s="700"/>
      <c r="H872" s="700"/>
      <c r="I872" s="701"/>
      <c r="J872" s="701"/>
      <c r="K872" s="701"/>
      <c r="L872" s="701"/>
      <c r="M872" s="701"/>
      <c r="N872" s="701"/>
      <c r="O872" s="701"/>
      <c r="P872" s="745"/>
      <c r="Q872" s="745"/>
    </row>
    <row r="873" ht="16.5" customHeight="1">
      <c r="B873" s="699"/>
      <c r="C873" s="699"/>
      <c r="D873" s="699"/>
      <c r="E873" s="699"/>
      <c r="F873" s="700"/>
      <c r="G873" s="700"/>
      <c r="H873" s="700"/>
      <c r="I873" s="701"/>
      <c r="J873" s="701"/>
      <c r="K873" s="701"/>
      <c r="L873" s="701"/>
      <c r="M873" s="701"/>
      <c r="N873" s="701"/>
      <c r="O873" s="701"/>
      <c r="P873" s="745"/>
      <c r="Q873" s="745"/>
    </row>
    <row r="874" ht="16.5" customHeight="1">
      <c r="B874" s="699"/>
      <c r="C874" s="699"/>
      <c r="D874" s="699"/>
      <c r="E874" s="699"/>
      <c r="F874" s="700"/>
      <c r="G874" s="700"/>
      <c r="H874" s="700"/>
      <c r="I874" s="701"/>
      <c r="J874" s="701"/>
      <c r="K874" s="701"/>
      <c r="L874" s="701"/>
      <c r="M874" s="701"/>
      <c r="N874" s="701"/>
      <c r="O874" s="701"/>
      <c r="P874" s="745"/>
      <c r="Q874" s="745"/>
    </row>
    <row r="875" ht="16.5" customHeight="1">
      <c r="B875" s="699"/>
      <c r="C875" s="699"/>
      <c r="D875" s="699"/>
      <c r="E875" s="699"/>
      <c r="F875" s="700"/>
      <c r="G875" s="700"/>
      <c r="H875" s="700"/>
      <c r="I875" s="701"/>
      <c r="J875" s="701"/>
      <c r="K875" s="701"/>
      <c r="L875" s="701"/>
      <c r="M875" s="701"/>
      <c r="N875" s="701"/>
      <c r="O875" s="701"/>
      <c r="P875" s="745"/>
      <c r="Q875" s="745"/>
    </row>
    <row r="876" ht="16.5" customHeight="1">
      <c r="B876" s="699"/>
      <c r="C876" s="699"/>
      <c r="D876" s="699"/>
      <c r="E876" s="699"/>
      <c r="F876" s="700"/>
      <c r="G876" s="700"/>
      <c r="H876" s="700"/>
      <c r="I876" s="701"/>
      <c r="J876" s="701"/>
      <c r="K876" s="701"/>
      <c r="L876" s="701"/>
      <c r="M876" s="701"/>
      <c r="N876" s="701"/>
      <c r="O876" s="701"/>
      <c r="P876" s="745"/>
      <c r="Q876" s="745"/>
    </row>
    <row r="877" ht="16.5" customHeight="1">
      <c r="B877" s="699"/>
      <c r="C877" s="699"/>
      <c r="D877" s="699"/>
      <c r="E877" s="699"/>
      <c r="F877" s="700"/>
      <c r="G877" s="700"/>
      <c r="H877" s="700"/>
      <c r="I877" s="701"/>
      <c r="J877" s="701"/>
      <c r="K877" s="701"/>
      <c r="L877" s="701"/>
      <c r="M877" s="701"/>
      <c r="N877" s="701"/>
      <c r="O877" s="701"/>
      <c r="P877" s="745"/>
      <c r="Q877" s="745"/>
    </row>
    <row r="878" ht="16.5" customHeight="1">
      <c r="B878" s="699"/>
      <c r="C878" s="699"/>
      <c r="D878" s="699"/>
      <c r="E878" s="699"/>
      <c r="F878" s="700"/>
      <c r="G878" s="700"/>
      <c r="H878" s="700"/>
      <c r="I878" s="701"/>
      <c r="J878" s="701"/>
      <c r="K878" s="701"/>
      <c r="L878" s="701"/>
      <c r="M878" s="701"/>
      <c r="N878" s="701"/>
      <c r="O878" s="701"/>
      <c r="P878" s="745"/>
      <c r="Q878" s="745"/>
    </row>
    <row r="879" ht="16.5" customHeight="1">
      <c r="B879" s="699"/>
      <c r="C879" s="699"/>
      <c r="D879" s="699"/>
      <c r="E879" s="699"/>
      <c r="F879" s="700"/>
      <c r="G879" s="700"/>
      <c r="H879" s="700"/>
      <c r="I879" s="701"/>
      <c r="J879" s="701"/>
      <c r="K879" s="701"/>
      <c r="L879" s="701"/>
      <c r="M879" s="701"/>
      <c r="N879" s="701"/>
      <c r="O879" s="701"/>
      <c r="P879" s="745"/>
      <c r="Q879" s="745"/>
    </row>
    <row r="880" ht="16.5" customHeight="1">
      <c r="B880" s="699"/>
      <c r="C880" s="699"/>
      <c r="D880" s="699"/>
      <c r="E880" s="699"/>
      <c r="F880" s="700"/>
      <c r="G880" s="700"/>
      <c r="H880" s="700"/>
      <c r="I880" s="701"/>
      <c r="J880" s="701"/>
      <c r="K880" s="701"/>
      <c r="L880" s="701"/>
      <c r="M880" s="701"/>
      <c r="N880" s="701"/>
      <c r="O880" s="701"/>
      <c r="P880" s="745"/>
      <c r="Q880" s="745"/>
    </row>
    <row r="881" ht="16.5" customHeight="1">
      <c r="B881" s="699"/>
      <c r="C881" s="699"/>
      <c r="D881" s="699"/>
      <c r="E881" s="699"/>
      <c r="F881" s="700"/>
      <c r="G881" s="700"/>
      <c r="H881" s="700"/>
      <c r="I881" s="701"/>
      <c r="J881" s="701"/>
      <c r="K881" s="701"/>
      <c r="L881" s="701"/>
      <c r="M881" s="701"/>
      <c r="N881" s="701"/>
      <c r="O881" s="701"/>
      <c r="P881" s="745"/>
      <c r="Q881" s="745"/>
    </row>
    <row r="882" ht="16.5" customHeight="1">
      <c r="B882" s="699"/>
      <c r="C882" s="699"/>
      <c r="D882" s="699"/>
      <c r="E882" s="699"/>
      <c r="F882" s="700"/>
      <c r="G882" s="700"/>
      <c r="H882" s="700"/>
      <c r="I882" s="701"/>
      <c r="J882" s="701"/>
      <c r="K882" s="701"/>
      <c r="L882" s="701"/>
      <c r="M882" s="701"/>
      <c r="N882" s="701"/>
      <c r="O882" s="701"/>
      <c r="P882" s="745"/>
      <c r="Q882" s="745"/>
    </row>
    <row r="883" ht="16.5" customHeight="1">
      <c r="B883" s="699"/>
      <c r="C883" s="699"/>
      <c r="D883" s="699"/>
      <c r="E883" s="699"/>
      <c r="F883" s="700"/>
      <c r="G883" s="700"/>
      <c r="H883" s="700"/>
      <c r="I883" s="701"/>
      <c r="J883" s="701"/>
      <c r="K883" s="701"/>
      <c r="L883" s="701"/>
      <c r="M883" s="701"/>
      <c r="N883" s="701"/>
      <c r="O883" s="701"/>
      <c r="P883" s="745"/>
      <c r="Q883" s="745"/>
    </row>
    <row r="884" ht="16.5" customHeight="1">
      <c r="B884" s="699"/>
      <c r="C884" s="699"/>
      <c r="D884" s="699"/>
      <c r="E884" s="699"/>
      <c r="F884" s="700"/>
      <c r="G884" s="700"/>
      <c r="H884" s="700"/>
      <c r="I884" s="701"/>
      <c r="J884" s="701"/>
      <c r="K884" s="701"/>
      <c r="L884" s="701"/>
      <c r="M884" s="701"/>
      <c r="N884" s="701"/>
      <c r="O884" s="701"/>
      <c r="P884" s="745"/>
      <c r="Q884" s="745"/>
    </row>
    <row r="885" ht="16.5" customHeight="1">
      <c r="B885" s="699"/>
      <c r="C885" s="699"/>
      <c r="D885" s="699"/>
      <c r="E885" s="699"/>
      <c r="F885" s="700"/>
      <c r="G885" s="700"/>
      <c r="H885" s="700"/>
      <c r="I885" s="701"/>
      <c r="J885" s="701"/>
      <c r="K885" s="701"/>
      <c r="L885" s="701"/>
      <c r="M885" s="701"/>
      <c r="N885" s="701"/>
      <c r="O885" s="701"/>
      <c r="P885" s="745"/>
      <c r="Q885" s="745"/>
    </row>
    <row r="886" ht="16.5" customHeight="1">
      <c r="B886" s="699"/>
      <c r="C886" s="699"/>
      <c r="D886" s="699"/>
      <c r="E886" s="699"/>
      <c r="F886" s="700"/>
      <c r="G886" s="700"/>
      <c r="H886" s="700"/>
      <c r="I886" s="701"/>
      <c r="J886" s="701"/>
      <c r="K886" s="701"/>
      <c r="L886" s="701"/>
      <c r="M886" s="701"/>
      <c r="N886" s="701"/>
      <c r="O886" s="701"/>
      <c r="P886" s="745"/>
      <c r="Q886" s="745"/>
    </row>
    <row r="887" ht="16.5" customHeight="1">
      <c r="B887" s="699"/>
      <c r="C887" s="699"/>
      <c r="D887" s="699"/>
      <c r="E887" s="699"/>
      <c r="F887" s="700"/>
      <c r="G887" s="700"/>
      <c r="H887" s="700"/>
      <c r="I887" s="701"/>
      <c r="J887" s="701"/>
      <c r="K887" s="701"/>
      <c r="L887" s="701"/>
      <c r="M887" s="701"/>
      <c r="N887" s="701"/>
      <c r="O887" s="701"/>
      <c r="P887" s="745"/>
      <c r="Q887" s="745"/>
    </row>
    <row r="888" ht="16.5" customHeight="1">
      <c r="B888" s="699"/>
      <c r="C888" s="699"/>
      <c r="D888" s="699"/>
      <c r="E888" s="699"/>
      <c r="F888" s="700"/>
      <c r="G888" s="700"/>
      <c r="H888" s="700"/>
      <c r="I888" s="701"/>
      <c r="J888" s="701"/>
      <c r="K888" s="701"/>
      <c r="L888" s="701"/>
      <c r="M888" s="701"/>
      <c r="N888" s="701"/>
      <c r="O888" s="701"/>
      <c r="P888" s="745"/>
      <c r="Q888" s="745"/>
    </row>
    <row r="889" ht="16.5" customHeight="1">
      <c r="B889" s="699"/>
      <c r="C889" s="699"/>
      <c r="D889" s="699"/>
      <c r="E889" s="699"/>
      <c r="F889" s="700"/>
      <c r="G889" s="700"/>
      <c r="H889" s="700"/>
      <c r="I889" s="701"/>
      <c r="J889" s="701"/>
      <c r="K889" s="701"/>
      <c r="L889" s="701"/>
      <c r="M889" s="701"/>
      <c r="N889" s="701"/>
      <c r="O889" s="701"/>
      <c r="P889" s="745"/>
      <c r="Q889" s="745"/>
    </row>
    <row r="890" ht="16.5" customHeight="1">
      <c r="B890" s="699"/>
      <c r="C890" s="699"/>
      <c r="D890" s="699"/>
      <c r="E890" s="699"/>
      <c r="F890" s="700"/>
      <c r="G890" s="700"/>
      <c r="H890" s="700"/>
      <c r="I890" s="701"/>
      <c r="J890" s="701"/>
      <c r="K890" s="701"/>
      <c r="L890" s="701"/>
      <c r="M890" s="701"/>
      <c r="N890" s="701"/>
      <c r="O890" s="701"/>
      <c r="P890" s="745"/>
      <c r="Q890" s="745"/>
    </row>
    <row r="891" ht="16.5" customHeight="1">
      <c r="B891" s="699"/>
      <c r="C891" s="699"/>
      <c r="D891" s="699"/>
      <c r="E891" s="699"/>
      <c r="F891" s="700"/>
      <c r="G891" s="700"/>
      <c r="H891" s="700"/>
      <c r="I891" s="701"/>
      <c r="J891" s="701"/>
      <c r="K891" s="701"/>
      <c r="L891" s="701"/>
      <c r="M891" s="701"/>
      <c r="N891" s="701"/>
      <c r="O891" s="701"/>
      <c r="P891" s="745"/>
      <c r="Q891" s="745"/>
    </row>
    <row r="892" ht="16.5" customHeight="1">
      <c r="B892" s="699"/>
      <c r="C892" s="699"/>
      <c r="D892" s="699"/>
      <c r="E892" s="699"/>
      <c r="F892" s="700"/>
      <c r="G892" s="700"/>
      <c r="H892" s="700"/>
      <c r="I892" s="701"/>
      <c r="J892" s="701"/>
      <c r="K892" s="701"/>
      <c r="L892" s="701"/>
      <c r="M892" s="701"/>
      <c r="N892" s="701"/>
      <c r="O892" s="701"/>
      <c r="P892" s="745"/>
      <c r="Q892" s="745"/>
    </row>
    <row r="893" ht="16.5" customHeight="1">
      <c r="B893" s="699"/>
      <c r="C893" s="699"/>
      <c r="D893" s="699"/>
      <c r="E893" s="699"/>
      <c r="F893" s="700"/>
      <c r="G893" s="700"/>
      <c r="H893" s="700"/>
      <c r="I893" s="701"/>
      <c r="J893" s="701"/>
      <c r="K893" s="701"/>
      <c r="L893" s="701"/>
      <c r="M893" s="701"/>
      <c r="N893" s="701"/>
      <c r="O893" s="701"/>
      <c r="P893" s="745"/>
      <c r="Q893" s="745"/>
    </row>
    <row r="894" ht="16.5" customHeight="1">
      <c r="B894" s="699"/>
      <c r="C894" s="699"/>
      <c r="D894" s="699"/>
      <c r="E894" s="699"/>
      <c r="F894" s="700"/>
      <c r="G894" s="700"/>
      <c r="H894" s="700"/>
      <c r="I894" s="701"/>
      <c r="J894" s="701"/>
      <c r="K894" s="701"/>
      <c r="L894" s="701"/>
      <c r="M894" s="701"/>
      <c r="N894" s="701"/>
      <c r="O894" s="701"/>
      <c r="P894" s="745"/>
      <c r="Q894" s="745"/>
    </row>
    <row r="895" ht="16.5" customHeight="1">
      <c r="B895" s="699"/>
      <c r="C895" s="699"/>
      <c r="D895" s="699"/>
      <c r="E895" s="699"/>
      <c r="F895" s="700"/>
      <c r="G895" s="700"/>
      <c r="H895" s="700"/>
      <c r="I895" s="701"/>
      <c r="J895" s="701"/>
      <c r="K895" s="701"/>
      <c r="L895" s="701"/>
      <c r="M895" s="701"/>
      <c r="N895" s="701"/>
      <c r="O895" s="701"/>
      <c r="P895" s="745"/>
      <c r="Q895" s="745"/>
    </row>
    <row r="896" ht="16.5" customHeight="1">
      <c r="B896" s="699"/>
      <c r="C896" s="699"/>
      <c r="D896" s="699"/>
      <c r="E896" s="699"/>
      <c r="F896" s="700"/>
      <c r="G896" s="700"/>
      <c r="H896" s="700"/>
      <c r="I896" s="701"/>
      <c r="J896" s="701"/>
      <c r="K896" s="701"/>
      <c r="L896" s="701"/>
      <c r="M896" s="701"/>
      <c r="N896" s="701"/>
      <c r="O896" s="701"/>
      <c r="P896" s="745"/>
      <c r="Q896" s="745"/>
    </row>
    <row r="897" ht="16.5" customHeight="1">
      <c r="B897" s="699"/>
      <c r="C897" s="699"/>
      <c r="D897" s="699"/>
      <c r="E897" s="699"/>
      <c r="F897" s="700"/>
      <c r="G897" s="700"/>
      <c r="H897" s="700"/>
      <c r="I897" s="701"/>
      <c r="J897" s="701"/>
      <c r="K897" s="701"/>
      <c r="L897" s="701"/>
      <c r="M897" s="701"/>
      <c r="N897" s="701"/>
      <c r="O897" s="701"/>
      <c r="P897" s="745"/>
      <c r="Q897" s="745"/>
    </row>
    <row r="898" ht="16.5" customHeight="1">
      <c r="B898" s="699"/>
      <c r="C898" s="699"/>
      <c r="D898" s="699"/>
      <c r="E898" s="699"/>
      <c r="F898" s="700"/>
      <c r="G898" s="700"/>
      <c r="H898" s="700"/>
      <c r="I898" s="701"/>
      <c r="J898" s="701"/>
      <c r="K898" s="701"/>
      <c r="L898" s="701"/>
      <c r="M898" s="701"/>
      <c r="N898" s="701"/>
      <c r="O898" s="701"/>
      <c r="P898" s="745"/>
      <c r="Q898" s="745"/>
    </row>
    <row r="899" ht="16.5" customHeight="1">
      <c r="B899" s="699"/>
      <c r="C899" s="699"/>
      <c r="D899" s="699"/>
      <c r="E899" s="699"/>
      <c r="F899" s="700"/>
      <c r="G899" s="700"/>
      <c r="H899" s="700"/>
      <c r="I899" s="701"/>
      <c r="J899" s="701"/>
      <c r="K899" s="701"/>
      <c r="L899" s="701"/>
      <c r="M899" s="701"/>
      <c r="N899" s="701"/>
      <c r="O899" s="701"/>
      <c r="P899" s="745"/>
      <c r="Q899" s="745"/>
    </row>
    <row r="900" ht="16.5" customHeight="1">
      <c r="B900" s="699"/>
      <c r="C900" s="699"/>
      <c r="D900" s="699"/>
      <c r="E900" s="699"/>
      <c r="F900" s="700"/>
      <c r="G900" s="700"/>
      <c r="H900" s="700"/>
      <c r="I900" s="701"/>
      <c r="J900" s="701"/>
      <c r="K900" s="701"/>
      <c r="L900" s="701"/>
      <c r="M900" s="701"/>
      <c r="N900" s="701"/>
      <c r="O900" s="701"/>
      <c r="P900" s="745"/>
      <c r="Q900" s="745"/>
    </row>
    <row r="901" ht="16.5" customHeight="1">
      <c r="B901" s="699"/>
      <c r="C901" s="699"/>
      <c r="D901" s="699"/>
      <c r="E901" s="699"/>
      <c r="F901" s="700"/>
      <c r="G901" s="700"/>
      <c r="H901" s="700"/>
      <c r="I901" s="701"/>
      <c r="J901" s="701"/>
      <c r="K901" s="701"/>
      <c r="L901" s="701"/>
      <c r="M901" s="701"/>
      <c r="N901" s="701"/>
      <c r="O901" s="701"/>
      <c r="P901" s="745"/>
      <c r="Q901" s="745"/>
    </row>
    <row r="902" ht="16.5" customHeight="1">
      <c r="B902" s="699"/>
      <c r="C902" s="699"/>
      <c r="D902" s="699"/>
      <c r="E902" s="699"/>
      <c r="F902" s="700"/>
      <c r="G902" s="700"/>
      <c r="H902" s="700"/>
      <c r="I902" s="701"/>
      <c r="J902" s="701"/>
      <c r="K902" s="701"/>
      <c r="L902" s="701"/>
      <c r="M902" s="701"/>
      <c r="N902" s="701"/>
      <c r="O902" s="701"/>
      <c r="P902" s="745"/>
      <c r="Q902" s="745"/>
    </row>
    <row r="903" ht="16.5" customHeight="1">
      <c r="B903" s="699"/>
      <c r="C903" s="699"/>
      <c r="D903" s="699"/>
      <c r="E903" s="699"/>
      <c r="F903" s="700"/>
      <c r="G903" s="700"/>
      <c r="H903" s="700"/>
      <c r="I903" s="701"/>
      <c r="J903" s="701"/>
      <c r="K903" s="701"/>
      <c r="L903" s="701"/>
      <c r="M903" s="701"/>
      <c r="N903" s="701"/>
      <c r="O903" s="701"/>
      <c r="P903" s="745"/>
      <c r="Q903" s="745"/>
    </row>
    <row r="904" ht="16.5" customHeight="1">
      <c r="B904" s="699"/>
      <c r="C904" s="699"/>
      <c r="D904" s="699"/>
      <c r="E904" s="699"/>
      <c r="F904" s="700"/>
      <c r="G904" s="700"/>
      <c r="H904" s="700"/>
      <c r="I904" s="701"/>
      <c r="J904" s="701"/>
      <c r="K904" s="701"/>
      <c r="L904" s="701"/>
      <c r="M904" s="701"/>
      <c r="N904" s="701"/>
      <c r="O904" s="701"/>
      <c r="P904" s="745"/>
      <c r="Q904" s="745"/>
    </row>
    <row r="905" ht="16.5" customHeight="1">
      <c r="B905" s="699"/>
      <c r="C905" s="699"/>
      <c r="D905" s="699"/>
      <c r="E905" s="699"/>
      <c r="F905" s="700"/>
      <c r="G905" s="700"/>
      <c r="H905" s="700"/>
      <c r="I905" s="701"/>
      <c r="J905" s="701"/>
      <c r="K905" s="701"/>
      <c r="L905" s="701"/>
      <c r="M905" s="701"/>
      <c r="N905" s="701"/>
      <c r="O905" s="701"/>
      <c r="P905" s="745"/>
      <c r="Q905" s="745"/>
    </row>
    <row r="906" ht="16.5" customHeight="1">
      <c r="B906" s="699"/>
      <c r="C906" s="699"/>
      <c r="D906" s="699"/>
      <c r="E906" s="699"/>
      <c r="F906" s="700"/>
      <c r="G906" s="700"/>
      <c r="H906" s="700"/>
      <c r="I906" s="701"/>
      <c r="J906" s="701"/>
      <c r="K906" s="701"/>
      <c r="L906" s="701"/>
      <c r="M906" s="701"/>
      <c r="N906" s="701"/>
      <c r="O906" s="701"/>
      <c r="P906" s="745"/>
      <c r="Q906" s="745"/>
    </row>
    <row r="907" ht="16.5" customHeight="1">
      <c r="B907" s="699"/>
      <c r="C907" s="699"/>
      <c r="D907" s="699"/>
      <c r="E907" s="699"/>
      <c r="F907" s="700"/>
      <c r="G907" s="700"/>
      <c r="H907" s="700"/>
      <c r="I907" s="701"/>
      <c r="J907" s="701"/>
      <c r="K907" s="701"/>
      <c r="L907" s="701"/>
      <c r="M907" s="701"/>
      <c r="N907" s="701"/>
      <c r="O907" s="701"/>
      <c r="P907" s="745"/>
      <c r="Q907" s="745"/>
    </row>
    <row r="908" ht="16.5" customHeight="1">
      <c r="B908" s="699"/>
      <c r="C908" s="699"/>
      <c r="D908" s="699"/>
      <c r="E908" s="699"/>
      <c r="F908" s="700"/>
      <c r="G908" s="700"/>
      <c r="H908" s="700"/>
      <c r="I908" s="701"/>
      <c r="J908" s="701"/>
      <c r="K908" s="701"/>
      <c r="L908" s="701"/>
      <c r="M908" s="701"/>
      <c r="N908" s="701"/>
      <c r="O908" s="701"/>
      <c r="P908" s="745"/>
      <c r="Q908" s="745"/>
    </row>
    <row r="909" ht="16.5" customHeight="1">
      <c r="B909" s="699"/>
      <c r="C909" s="699"/>
      <c r="D909" s="699"/>
      <c r="E909" s="699"/>
      <c r="F909" s="700"/>
      <c r="G909" s="700"/>
      <c r="H909" s="700"/>
      <c r="I909" s="701"/>
      <c r="J909" s="701"/>
      <c r="K909" s="701"/>
      <c r="L909" s="701"/>
      <c r="M909" s="701"/>
      <c r="N909" s="701"/>
      <c r="O909" s="701"/>
      <c r="P909" s="745"/>
      <c r="Q909" s="745"/>
    </row>
    <row r="910" ht="16.5" customHeight="1">
      <c r="B910" s="699"/>
      <c r="C910" s="699"/>
      <c r="D910" s="699"/>
      <c r="E910" s="699"/>
      <c r="F910" s="700"/>
      <c r="G910" s="700"/>
      <c r="H910" s="700"/>
      <c r="I910" s="701"/>
      <c r="J910" s="701"/>
      <c r="K910" s="701"/>
      <c r="L910" s="701"/>
      <c r="M910" s="701"/>
      <c r="N910" s="701"/>
      <c r="O910" s="701"/>
      <c r="P910" s="745"/>
      <c r="Q910" s="745"/>
    </row>
    <row r="911" ht="16.5" customHeight="1">
      <c r="B911" s="699"/>
      <c r="C911" s="699"/>
      <c r="D911" s="699"/>
      <c r="E911" s="699"/>
      <c r="F911" s="700"/>
      <c r="G911" s="700"/>
      <c r="H911" s="700"/>
      <c r="I911" s="701"/>
      <c r="J911" s="701"/>
      <c r="K911" s="701"/>
      <c r="L911" s="701"/>
      <c r="M911" s="701"/>
      <c r="N911" s="701"/>
      <c r="O911" s="701"/>
      <c r="P911" s="745"/>
      <c r="Q911" s="745"/>
    </row>
    <row r="912" ht="16.5" customHeight="1">
      <c r="B912" s="699"/>
      <c r="C912" s="699"/>
      <c r="D912" s="699"/>
      <c r="E912" s="699"/>
      <c r="F912" s="700"/>
      <c r="G912" s="700"/>
      <c r="H912" s="700"/>
      <c r="I912" s="701"/>
      <c r="J912" s="701"/>
      <c r="K912" s="701"/>
      <c r="L912" s="701"/>
      <c r="M912" s="701"/>
      <c r="N912" s="701"/>
      <c r="O912" s="701"/>
      <c r="P912" s="745"/>
      <c r="Q912" s="745"/>
    </row>
    <row r="913" ht="16.5" customHeight="1">
      <c r="B913" s="699"/>
      <c r="C913" s="699"/>
      <c r="D913" s="699"/>
      <c r="E913" s="699"/>
      <c r="F913" s="700"/>
      <c r="G913" s="700"/>
      <c r="H913" s="700"/>
      <c r="I913" s="701"/>
      <c r="J913" s="701"/>
      <c r="K913" s="701"/>
      <c r="L913" s="701"/>
      <c r="M913" s="701"/>
      <c r="N913" s="701"/>
      <c r="O913" s="701"/>
      <c r="P913" s="745"/>
      <c r="Q913" s="745"/>
    </row>
    <row r="914" ht="16.5" customHeight="1">
      <c r="B914" s="699"/>
      <c r="C914" s="699"/>
      <c r="D914" s="699"/>
      <c r="E914" s="699"/>
      <c r="F914" s="700"/>
      <c r="G914" s="700"/>
      <c r="H914" s="700"/>
      <c r="I914" s="701"/>
      <c r="J914" s="701"/>
      <c r="K914" s="701"/>
      <c r="L914" s="701"/>
      <c r="M914" s="701"/>
      <c r="N914" s="701"/>
      <c r="O914" s="701"/>
      <c r="P914" s="745"/>
      <c r="Q914" s="745"/>
    </row>
    <row r="915" ht="16.5" customHeight="1">
      <c r="B915" s="699"/>
      <c r="C915" s="699"/>
      <c r="D915" s="699"/>
      <c r="E915" s="699"/>
      <c r="F915" s="700"/>
      <c r="G915" s="700"/>
      <c r="H915" s="700"/>
      <c r="I915" s="701"/>
      <c r="J915" s="701"/>
      <c r="K915" s="701"/>
      <c r="L915" s="701"/>
      <c r="M915" s="701"/>
      <c r="N915" s="701"/>
      <c r="O915" s="701"/>
      <c r="P915" s="745"/>
      <c r="Q915" s="745"/>
    </row>
    <row r="916" ht="16.5" customHeight="1">
      <c r="B916" s="699"/>
      <c r="C916" s="699"/>
      <c r="D916" s="699"/>
      <c r="E916" s="699"/>
      <c r="F916" s="700"/>
      <c r="G916" s="700"/>
      <c r="H916" s="700"/>
      <c r="I916" s="701"/>
      <c r="J916" s="701"/>
      <c r="K916" s="701"/>
      <c r="L916" s="701"/>
      <c r="M916" s="701"/>
      <c r="N916" s="701"/>
      <c r="O916" s="701"/>
      <c r="P916" s="745"/>
      <c r="Q916" s="745"/>
    </row>
    <row r="917" ht="16.5" customHeight="1">
      <c r="B917" s="699"/>
      <c r="C917" s="699"/>
      <c r="D917" s="699"/>
      <c r="E917" s="699"/>
      <c r="F917" s="700"/>
      <c r="G917" s="700"/>
      <c r="H917" s="700"/>
      <c r="I917" s="701"/>
      <c r="J917" s="701"/>
      <c r="K917" s="701"/>
      <c r="L917" s="701"/>
      <c r="M917" s="701"/>
      <c r="N917" s="701"/>
      <c r="O917" s="701"/>
      <c r="P917" s="745"/>
      <c r="Q917" s="745"/>
    </row>
    <row r="918" ht="16.5" customHeight="1">
      <c r="B918" s="699"/>
      <c r="C918" s="699"/>
      <c r="D918" s="699"/>
      <c r="E918" s="699"/>
      <c r="F918" s="700"/>
      <c r="G918" s="700"/>
      <c r="H918" s="700"/>
      <c r="I918" s="701"/>
      <c r="J918" s="701"/>
      <c r="K918" s="701"/>
      <c r="L918" s="701"/>
      <c r="M918" s="701"/>
      <c r="N918" s="701"/>
      <c r="O918" s="701"/>
      <c r="P918" s="745"/>
      <c r="Q918" s="745"/>
    </row>
    <row r="919" ht="16.5" customHeight="1">
      <c r="B919" s="699"/>
      <c r="C919" s="699"/>
      <c r="D919" s="699"/>
      <c r="E919" s="699"/>
      <c r="F919" s="700"/>
      <c r="G919" s="700"/>
      <c r="H919" s="700"/>
      <c r="I919" s="701"/>
      <c r="J919" s="701"/>
      <c r="K919" s="701"/>
      <c r="L919" s="701"/>
      <c r="M919" s="701"/>
      <c r="N919" s="701"/>
      <c r="O919" s="701"/>
      <c r="P919" s="745"/>
      <c r="Q919" s="745"/>
    </row>
    <row r="920" ht="16.5" customHeight="1">
      <c r="B920" s="699"/>
      <c r="C920" s="699"/>
      <c r="D920" s="699"/>
      <c r="E920" s="699"/>
      <c r="F920" s="700"/>
      <c r="G920" s="700"/>
      <c r="H920" s="700"/>
      <c r="I920" s="701"/>
      <c r="J920" s="701"/>
      <c r="K920" s="701"/>
      <c r="L920" s="701"/>
      <c r="M920" s="701"/>
      <c r="N920" s="701"/>
      <c r="O920" s="701"/>
      <c r="P920" s="745"/>
      <c r="Q920" s="745"/>
    </row>
    <row r="921" ht="16.5" customHeight="1">
      <c r="B921" s="699"/>
      <c r="C921" s="699"/>
      <c r="D921" s="699"/>
      <c r="E921" s="699"/>
      <c r="F921" s="700"/>
      <c r="G921" s="700"/>
      <c r="H921" s="700"/>
      <c r="I921" s="701"/>
      <c r="J921" s="701"/>
      <c r="K921" s="701"/>
      <c r="L921" s="701"/>
      <c r="M921" s="701"/>
      <c r="N921" s="701"/>
      <c r="O921" s="701"/>
      <c r="P921" s="745"/>
      <c r="Q921" s="745"/>
    </row>
    <row r="922" ht="16.5" customHeight="1">
      <c r="B922" s="699"/>
      <c r="C922" s="699"/>
      <c r="D922" s="699"/>
      <c r="E922" s="699"/>
      <c r="F922" s="700"/>
      <c r="G922" s="700"/>
      <c r="H922" s="700"/>
      <c r="I922" s="701"/>
      <c r="J922" s="701"/>
      <c r="K922" s="701"/>
      <c r="L922" s="701"/>
      <c r="M922" s="701"/>
      <c r="N922" s="701"/>
      <c r="O922" s="701"/>
      <c r="P922" s="745"/>
      <c r="Q922" s="745"/>
    </row>
    <row r="923" ht="16.5" customHeight="1">
      <c r="B923" s="699"/>
      <c r="C923" s="699"/>
      <c r="D923" s="699"/>
      <c r="E923" s="699"/>
      <c r="F923" s="700"/>
      <c r="G923" s="700"/>
      <c r="H923" s="700"/>
      <c r="I923" s="701"/>
      <c r="J923" s="701"/>
      <c r="K923" s="701"/>
      <c r="L923" s="701"/>
      <c r="M923" s="701"/>
      <c r="N923" s="701"/>
      <c r="O923" s="701"/>
      <c r="P923" s="745"/>
      <c r="Q923" s="745"/>
    </row>
    <row r="924" ht="16.5" customHeight="1">
      <c r="B924" s="699"/>
      <c r="C924" s="699"/>
      <c r="D924" s="699"/>
      <c r="E924" s="699"/>
      <c r="F924" s="700"/>
      <c r="G924" s="700"/>
      <c r="H924" s="700"/>
      <c r="I924" s="701"/>
      <c r="J924" s="701"/>
      <c r="K924" s="701"/>
      <c r="L924" s="701"/>
      <c r="M924" s="701"/>
      <c r="N924" s="701"/>
      <c r="O924" s="701"/>
      <c r="P924" s="745"/>
      <c r="Q924" s="745"/>
    </row>
    <row r="925" ht="16.5" customHeight="1">
      <c r="B925" s="699"/>
      <c r="C925" s="699"/>
      <c r="D925" s="699"/>
      <c r="E925" s="699"/>
      <c r="F925" s="700"/>
      <c r="G925" s="700"/>
      <c r="H925" s="700"/>
      <c r="I925" s="701"/>
      <c r="J925" s="701"/>
      <c r="K925" s="701"/>
      <c r="L925" s="701"/>
      <c r="M925" s="701"/>
      <c r="N925" s="701"/>
      <c r="O925" s="701"/>
      <c r="P925" s="745"/>
      <c r="Q925" s="745"/>
    </row>
    <row r="926" ht="16.5" customHeight="1">
      <c r="B926" s="699"/>
      <c r="C926" s="699"/>
      <c r="D926" s="699"/>
      <c r="E926" s="699"/>
      <c r="F926" s="700"/>
      <c r="G926" s="700"/>
      <c r="H926" s="700"/>
      <c r="I926" s="701"/>
      <c r="J926" s="701"/>
      <c r="K926" s="701"/>
      <c r="L926" s="701"/>
      <c r="M926" s="701"/>
      <c r="N926" s="701"/>
      <c r="O926" s="701"/>
      <c r="P926" s="745"/>
      <c r="Q926" s="745"/>
    </row>
    <row r="927" ht="16.5" customHeight="1">
      <c r="B927" s="699"/>
      <c r="C927" s="699"/>
      <c r="D927" s="699"/>
      <c r="E927" s="699"/>
      <c r="F927" s="700"/>
      <c r="G927" s="700"/>
      <c r="H927" s="700"/>
      <c r="I927" s="701"/>
      <c r="J927" s="701"/>
      <c r="K927" s="701"/>
      <c r="L927" s="701"/>
      <c r="M927" s="701"/>
      <c r="N927" s="701"/>
      <c r="O927" s="701"/>
      <c r="P927" s="745"/>
      <c r="Q927" s="745"/>
    </row>
    <row r="928" ht="16.5" customHeight="1">
      <c r="B928" s="699"/>
      <c r="C928" s="699"/>
      <c r="D928" s="699"/>
      <c r="E928" s="699"/>
      <c r="F928" s="700"/>
      <c r="G928" s="700"/>
      <c r="H928" s="700"/>
      <c r="I928" s="701"/>
      <c r="J928" s="701"/>
      <c r="K928" s="701"/>
      <c r="L928" s="701"/>
      <c r="M928" s="701"/>
      <c r="N928" s="701"/>
      <c r="O928" s="701"/>
      <c r="P928" s="745"/>
      <c r="Q928" s="745"/>
    </row>
    <row r="929" ht="16.5" customHeight="1">
      <c r="B929" s="699"/>
      <c r="C929" s="699"/>
      <c r="D929" s="699"/>
      <c r="E929" s="699"/>
      <c r="F929" s="700"/>
      <c r="G929" s="700"/>
      <c r="H929" s="700"/>
      <c r="I929" s="701"/>
      <c r="J929" s="701"/>
      <c r="K929" s="701"/>
      <c r="L929" s="701"/>
      <c r="M929" s="701"/>
      <c r="N929" s="701"/>
      <c r="O929" s="701"/>
      <c r="P929" s="745"/>
      <c r="Q929" s="745"/>
    </row>
    <row r="930" ht="16.5" customHeight="1">
      <c r="B930" s="699"/>
      <c r="C930" s="699"/>
      <c r="D930" s="699"/>
      <c r="E930" s="699"/>
      <c r="F930" s="700"/>
      <c r="G930" s="700"/>
      <c r="H930" s="700"/>
      <c r="I930" s="701"/>
      <c r="J930" s="701"/>
      <c r="K930" s="701"/>
      <c r="L930" s="701"/>
      <c r="M930" s="701"/>
      <c r="N930" s="701"/>
      <c r="O930" s="701"/>
      <c r="P930" s="745"/>
      <c r="Q930" s="745"/>
    </row>
    <row r="931" ht="16.5" customHeight="1">
      <c r="B931" s="699"/>
      <c r="C931" s="699"/>
      <c r="D931" s="699"/>
      <c r="E931" s="699"/>
      <c r="F931" s="700"/>
      <c r="G931" s="700"/>
      <c r="H931" s="700"/>
      <c r="I931" s="701"/>
      <c r="J931" s="701"/>
      <c r="K931" s="701"/>
      <c r="L931" s="701"/>
      <c r="M931" s="701"/>
      <c r="N931" s="701"/>
      <c r="O931" s="701"/>
      <c r="P931" s="745"/>
      <c r="Q931" s="745"/>
    </row>
    <row r="932" ht="16.5" customHeight="1">
      <c r="B932" s="699"/>
      <c r="C932" s="699"/>
      <c r="D932" s="699"/>
      <c r="E932" s="699"/>
      <c r="F932" s="700"/>
      <c r="G932" s="700"/>
      <c r="H932" s="700"/>
      <c r="I932" s="701"/>
      <c r="J932" s="701"/>
      <c r="K932" s="701"/>
      <c r="L932" s="701"/>
      <c r="M932" s="701"/>
      <c r="N932" s="701"/>
      <c r="O932" s="701"/>
      <c r="P932" s="745"/>
      <c r="Q932" s="745"/>
    </row>
    <row r="933" ht="16.5" customHeight="1">
      <c r="B933" s="699"/>
      <c r="C933" s="699"/>
      <c r="D933" s="699"/>
      <c r="E933" s="699"/>
      <c r="F933" s="700"/>
      <c r="G933" s="700"/>
      <c r="H933" s="700"/>
      <c r="I933" s="701"/>
      <c r="J933" s="701"/>
      <c r="K933" s="701"/>
      <c r="L933" s="701"/>
      <c r="M933" s="701"/>
      <c r="N933" s="701"/>
      <c r="O933" s="701"/>
      <c r="P933" s="745"/>
      <c r="Q933" s="745"/>
    </row>
    <row r="934" ht="16.5" customHeight="1">
      <c r="B934" s="699"/>
      <c r="C934" s="699"/>
      <c r="D934" s="699"/>
      <c r="E934" s="699"/>
      <c r="F934" s="700"/>
      <c r="G934" s="700"/>
      <c r="H934" s="700"/>
      <c r="I934" s="701"/>
      <c r="J934" s="701"/>
      <c r="K934" s="701"/>
      <c r="L934" s="701"/>
      <c r="M934" s="701"/>
      <c r="N934" s="701"/>
      <c r="O934" s="701"/>
      <c r="P934" s="745"/>
      <c r="Q934" s="745"/>
    </row>
    <row r="935" ht="16.5" customHeight="1">
      <c r="B935" s="699"/>
      <c r="C935" s="699"/>
      <c r="D935" s="699"/>
      <c r="E935" s="699"/>
      <c r="F935" s="700"/>
      <c r="G935" s="700"/>
      <c r="H935" s="700"/>
      <c r="I935" s="701"/>
      <c r="J935" s="701"/>
      <c r="K935" s="701"/>
      <c r="L935" s="701"/>
      <c r="M935" s="701"/>
      <c r="N935" s="701"/>
      <c r="O935" s="701"/>
      <c r="P935" s="745"/>
      <c r="Q935" s="745"/>
    </row>
    <row r="936" ht="16.5" customHeight="1">
      <c r="B936" s="699"/>
      <c r="C936" s="699"/>
      <c r="D936" s="699"/>
      <c r="E936" s="699"/>
      <c r="F936" s="700"/>
      <c r="G936" s="700"/>
      <c r="H936" s="700"/>
      <c r="I936" s="701"/>
      <c r="J936" s="701"/>
      <c r="K936" s="701"/>
      <c r="L936" s="701"/>
      <c r="M936" s="701"/>
      <c r="N936" s="701"/>
      <c r="O936" s="701"/>
      <c r="P936" s="745"/>
      <c r="Q936" s="745"/>
    </row>
    <row r="937" ht="16.5" customHeight="1">
      <c r="B937" s="699"/>
      <c r="C937" s="699"/>
      <c r="D937" s="699"/>
      <c r="E937" s="699"/>
      <c r="F937" s="700"/>
      <c r="G937" s="700"/>
      <c r="H937" s="700"/>
      <c r="I937" s="701"/>
      <c r="J937" s="701"/>
      <c r="K937" s="701"/>
      <c r="L937" s="701"/>
      <c r="M937" s="701"/>
      <c r="N937" s="701"/>
      <c r="O937" s="701"/>
      <c r="P937" s="745"/>
      <c r="Q937" s="745"/>
    </row>
    <row r="938" ht="16.5" customHeight="1">
      <c r="B938" s="699"/>
      <c r="C938" s="699"/>
      <c r="D938" s="699"/>
      <c r="E938" s="699"/>
      <c r="F938" s="700"/>
      <c r="G938" s="700"/>
      <c r="H938" s="700"/>
      <c r="I938" s="701"/>
      <c r="J938" s="701"/>
      <c r="K938" s="701"/>
      <c r="L938" s="701"/>
      <c r="M938" s="701"/>
      <c r="N938" s="701"/>
      <c r="O938" s="701"/>
      <c r="P938" s="745"/>
      <c r="Q938" s="745"/>
    </row>
    <row r="939" ht="16.5" customHeight="1">
      <c r="B939" s="699"/>
      <c r="C939" s="699"/>
      <c r="D939" s="699"/>
      <c r="E939" s="699"/>
      <c r="F939" s="700"/>
      <c r="G939" s="700"/>
      <c r="H939" s="700"/>
      <c r="I939" s="701"/>
      <c r="J939" s="701"/>
      <c r="K939" s="701"/>
      <c r="L939" s="701"/>
      <c r="M939" s="701"/>
      <c r="N939" s="701"/>
      <c r="O939" s="701"/>
      <c r="P939" s="745"/>
      <c r="Q939" s="745"/>
    </row>
    <row r="940" ht="16.5" customHeight="1">
      <c r="B940" s="699"/>
      <c r="C940" s="699"/>
      <c r="D940" s="699"/>
      <c r="E940" s="699"/>
      <c r="F940" s="700"/>
      <c r="G940" s="700"/>
      <c r="H940" s="700"/>
      <c r="I940" s="701"/>
      <c r="J940" s="701"/>
      <c r="K940" s="701"/>
      <c r="L940" s="701"/>
      <c r="M940" s="701"/>
      <c r="N940" s="701"/>
      <c r="O940" s="701"/>
      <c r="P940" s="745"/>
      <c r="Q940" s="745"/>
    </row>
    <row r="941" ht="16.5" customHeight="1">
      <c r="B941" s="699"/>
      <c r="C941" s="699"/>
      <c r="D941" s="699"/>
      <c r="E941" s="699"/>
      <c r="F941" s="700"/>
      <c r="G941" s="700"/>
      <c r="H941" s="700"/>
      <c r="I941" s="701"/>
      <c r="J941" s="701"/>
      <c r="K941" s="701"/>
      <c r="L941" s="701"/>
      <c r="M941" s="701"/>
      <c r="N941" s="701"/>
      <c r="O941" s="701"/>
      <c r="P941" s="745"/>
      <c r="Q941" s="745"/>
    </row>
    <row r="942" ht="16.5" customHeight="1">
      <c r="B942" s="699"/>
      <c r="C942" s="699"/>
      <c r="D942" s="699"/>
      <c r="E942" s="699"/>
      <c r="F942" s="700"/>
      <c r="G942" s="700"/>
      <c r="H942" s="700"/>
      <c r="I942" s="701"/>
      <c r="J942" s="701"/>
      <c r="K942" s="701"/>
      <c r="L942" s="701"/>
      <c r="M942" s="701"/>
      <c r="N942" s="701"/>
      <c r="O942" s="701"/>
      <c r="P942" s="745"/>
      <c r="Q942" s="745"/>
    </row>
    <row r="943" ht="16.5" customHeight="1">
      <c r="B943" s="699"/>
      <c r="C943" s="699"/>
      <c r="D943" s="699"/>
      <c r="E943" s="699"/>
      <c r="F943" s="700"/>
      <c r="G943" s="700"/>
      <c r="H943" s="700"/>
      <c r="I943" s="701"/>
      <c r="J943" s="701"/>
      <c r="K943" s="701"/>
      <c r="L943" s="701"/>
      <c r="M943" s="701"/>
      <c r="N943" s="701"/>
      <c r="O943" s="701"/>
      <c r="P943" s="745"/>
      <c r="Q943" s="745"/>
    </row>
    <row r="944" ht="16.5" customHeight="1">
      <c r="B944" s="699"/>
      <c r="C944" s="699"/>
      <c r="D944" s="699"/>
      <c r="E944" s="699"/>
      <c r="F944" s="700"/>
      <c r="G944" s="700"/>
      <c r="H944" s="700"/>
      <c r="I944" s="701"/>
      <c r="J944" s="701"/>
      <c r="K944" s="701"/>
      <c r="L944" s="701"/>
      <c r="M944" s="701"/>
      <c r="N944" s="701"/>
      <c r="O944" s="701"/>
      <c r="P944" s="745"/>
      <c r="Q944" s="745"/>
    </row>
    <row r="945" ht="16.5" customHeight="1">
      <c r="B945" s="699"/>
      <c r="C945" s="699"/>
      <c r="D945" s="699"/>
      <c r="E945" s="699"/>
      <c r="F945" s="700"/>
      <c r="G945" s="700"/>
      <c r="H945" s="700"/>
      <c r="I945" s="701"/>
      <c r="J945" s="701"/>
      <c r="K945" s="701"/>
      <c r="L945" s="701"/>
      <c r="M945" s="701"/>
      <c r="N945" s="701"/>
      <c r="O945" s="701"/>
      <c r="P945" s="745"/>
      <c r="Q945" s="745"/>
    </row>
    <row r="946" ht="16.5" customHeight="1">
      <c r="B946" s="699"/>
      <c r="C946" s="699"/>
      <c r="D946" s="699"/>
      <c r="E946" s="699"/>
      <c r="F946" s="700"/>
      <c r="G946" s="700"/>
      <c r="H946" s="700"/>
      <c r="I946" s="701"/>
      <c r="J946" s="701"/>
      <c r="K946" s="701"/>
      <c r="L946" s="701"/>
      <c r="M946" s="701"/>
      <c r="N946" s="701"/>
      <c r="O946" s="701"/>
      <c r="P946" s="745"/>
      <c r="Q946" s="745"/>
    </row>
    <row r="947" ht="16.5" customHeight="1">
      <c r="B947" s="699"/>
      <c r="C947" s="699"/>
      <c r="D947" s="699"/>
      <c r="E947" s="699"/>
      <c r="F947" s="700"/>
      <c r="G947" s="700"/>
      <c r="H947" s="700"/>
      <c r="I947" s="701"/>
      <c r="J947" s="701"/>
      <c r="K947" s="701"/>
      <c r="L947" s="701"/>
      <c r="M947" s="701"/>
      <c r="N947" s="701"/>
      <c r="O947" s="701"/>
      <c r="P947" s="745"/>
      <c r="Q947" s="745"/>
    </row>
    <row r="948" ht="16.5" customHeight="1">
      <c r="B948" s="699"/>
      <c r="C948" s="699"/>
      <c r="D948" s="699"/>
      <c r="E948" s="699"/>
      <c r="F948" s="700"/>
      <c r="G948" s="700"/>
      <c r="H948" s="700"/>
      <c r="I948" s="701"/>
      <c r="J948" s="701"/>
      <c r="K948" s="701"/>
      <c r="L948" s="701"/>
      <c r="M948" s="701"/>
      <c r="N948" s="701"/>
      <c r="O948" s="701"/>
      <c r="P948" s="745"/>
      <c r="Q948" s="745"/>
    </row>
    <row r="949" ht="16.5" customHeight="1">
      <c r="B949" s="699"/>
      <c r="C949" s="699"/>
      <c r="D949" s="699"/>
      <c r="E949" s="699"/>
      <c r="F949" s="700"/>
      <c r="G949" s="700"/>
      <c r="H949" s="700"/>
      <c r="I949" s="701"/>
      <c r="J949" s="701"/>
      <c r="K949" s="701"/>
      <c r="L949" s="701"/>
      <c r="M949" s="701"/>
      <c r="N949" s="701"/>
      <c r="O949" s="701"/>
      <c r="P949" s="745"/>
      <c r="Q949" s="745"/>
    </row>
    <row r="950" ht="16.5" customHeight="1">
      <c r="B950" s="699"/>
      <c r="C950" s="699"/>
      <c r="D950" s="699"/>
      <c r="E950" s="699"/>
      <c r="F950" s="700"/>
      <c r="G950" s="700"/>
      <c r="H950" s="700"/>
      <c r="I950" s="701"/>
      <c r="J950" s="701"/>
      <c r="K950" s="701"/>
      <c r="L950" s="701"/>
      <c r="M950" s="701"/>
      <c r="N950" s="701"/>
      <c r="O950" s="701"/>
      <c r="P950" s="745"/>
      <c r="Q950" s="745"/>
    </row>
    <row r="951" ht="16.5" customHeight="1">
      <c r="B951" s="699"/>
      <c r="C951" s="699"/>
      <c r="D951" s="699"/>
      <c r="E951" s="699"/>
      <c r="F951" s="700"/>
      <c r="G951" s="700"/>
      <c r="H951" s="700"/>
      <c r="I951" s="701"/>
      <c r="J951" s="701"/>
      <c r="K951" s="701"/>
      <c r="L951" s="701"/>
      <c r="M951" s="701"/>
      <c r="N951" s="701"/>
      <c r="O951" s="701"/>
      <c r="P951" s="745"/>
      <c r="Q951" s="745"/>
    </row>
    <row r="952" ht="16.5" customHeight="1">
      <c r="B952" s="699"/>
      <c r="C952" s="699"/>
      <c r="D952" s="699"/>
      <c r="E952" s="699"/>
      <c r="F952" s="700"/>
      <c r="G952" s="700"/>
      <c r="H952" s="700"/>
      <c r="I952" s="701"/>
      <c r="J952" s="701"/>
      <c r="K952" s="701"/>
      <c r="L952" s="701"/>
      <c r="M952" s="701"/>
      <c r="N952" s="701"/>
      <c r="O952" s="701"/>
      <c r="P952" s="745"/>
      <c r="Q952" s="745"/>
    </row>
    <row r="953" ht="16.5" customHeight="1">
      <c r="B953" s="699"/>
      <c r="C953" s="699"/>
      <c r="D953" s="699"/>
      <c r="E953" s="699"/>
      <c r="F953" s="700"/>
      <c r="G953" s="700"/>
      <c r="H953" s="700"/>
      <c r="I953" s="701"/>
      <c r="J953" s="701"/>
      <c r="K953" s="701"/>
      <c r="L953" s="701"/>
      <c r="M953" s="701"/>
      <c r="N953" s="701"/>
      <c r="O953" s="701"/>
      <c r="P953" s="745"/>
      <c r="Q953" s="745"/>
    </row>
    <row r="954" ht="16.5" customHeight="1">
      <c r="B954" s="699"/>
      <c r="C954" s="699"/>
      <c r="D954" s="699"/>
      <c r="E954" s="699"/>
      <c r="F954" s="700"/>
      <c r="G954" s="700"/>
      <c r="H954" s="700"/>
      <c r="I954" s="701"/>
      <c r="J954" s="701"/>
      <c r="K954" s="701"/>
      <c r="L954" s="701"/>
      <c r="M954" s="701"/>
      <c r="N954" s="701"/>
      <c r="O954" s="701"/>
      <c r="P954" s="745"/>
      <c r="Q954" s="745"/>
    </row>
    <row r="955" ht="16.5" customHeight="1">
      <c r="B955" s="699"/>
      <c r="C955" s="699"/>
      <c r="D955" s="699"/>
      <c r="E955" s="699"/>
      <c r="F955" s="700"/>
      <c r="G955" s="700"/>
      <c r="H955" s="700"/>
      <c r="I955" s="701"/>
      <c r="J955" s="701"/>
      <c r="K955" s="701"/>
      <c r="L955" s="701"/>
      <c r="M955" s="701"/>
      <c r="N955" s="701"/>
      <c r="O955" s="701"/>
      <c r="P955" s="745"/>
      <c r="Q955" s="745"/>
    </row>
    <row r="956" ht="16.5" customHeight="1">
      <c r="B956" s="699"/>
      <c r="C956" s="699"/>
      <c r="D956" s="699"/>
      <c r="E956" s="699"/>
      <c r="F956" s="700"/>
      <c r="G956" s="700"/>
      <c r="H956" s="700"/>
      <c r="I956" s="701"/>
      <c r="J956" s="701"/>
      <c r="K956" s="701"/>
      <c r="L956" s="701"/>
      <c r="M956" s="701"/>
      <c r="N956" s="701"/>
      <c r="O956" s="701"/>
      <c r="P956" s="745"/>
      <c r="Q956" s="745"/>
    </row>
    <row r="957" ht="16.5" customHeight="1">
      <c r="B957" s="699"/>
      <c r="C957" s="699"/>
      <c r="D957" s="699"/>
      <c r="E957" s="699"/>
      <c r="F957" s="700"/>
      <c r="G957" s="700"/>
      <c r="H957" s="700"/>
      <c r="I957" s="701"/>
      <c r="J957" s="701"/>
      <c r="K957" s="701"/>
      <c r="L957" s="701"/>
      <c r="M957" s="701"/>
      <c r="N957" s="701"/>
      <c r="O957" s="701"/>
      <c r="P957" s="745"/>
      <c r="Q957" s="745"/>
    </row>
    <row r="958" ht="16.5" customHeight="1">
      <c r="B958" s="699"/>
      <c r="C958" s="699"/>
      <c r="D958" s="699"/>
      <c r="E958" s="699"/>
      <c r="F958" s="700"/>
      <c r="G958" s="700"/>
      <c r="H958" s="700"/>
      <c r="I958" s="701"/>
      <c r="J958" s="701"/>
      <c r="K958" s="701"/>
      <c r="L958" s="701"/>
      <c r="M958" s="701"/>
      <c r="N958" s="701"/>
      <c r="O958" s="701"/>
      <c r="P958" s="745"/>
      <c r="Q958" s="745"/>
    </row>
    <row r="959" ht="16.5" customHeight="1">
      <c r="B959" s="699"/>
      <c r="C959" s="699"/>
      <c r="D959" s="699"/>
      <c r="E959" s="699"/>
      <c r="F959" s="700"/>
      <c r="G959" s="700"/>
      <c r="H959" s="700"/>
      <c r="I959" s="701"/>
      <c r="J959" s="701"/>
      <c r="K959" s="701"/>
      <c r="L959" s="701"/>
      <c r="M959" s="701"/>
      <c r="N959" s="701"/>
      <c r="O959" s="701"/>
      <c r="P959" s="745"/>
      <c r="Q959" s="745"/>
    </row>
    <row r="960" ht="16.5" customHeight="1">
      <c r="B960" s="699"/>
      <c r="C960" s="699"/>
      <c r="D960" s="699"/>
      <c r="E960" s="699"/>
      <c r="F960" s="700"/>
      <c r="G960" s="700"/>
      <c r="H960" s="700"/>
      <c r="I960" s="701"/>
      <c r="J960" s="701"/>
      <c r="K960" s="701"/>
      <c r="L960" s="701"/>
      <c r="M960" s="701"/>
      <c r="N960" s="701"/>
      <c r="O960" s="701"/>
      <c r="P960" s="745"/>
      <c r="Q960" s="745"/>
    </row>
    <row r="961" ht="16.5" customHeight="1">
      <c r="B961" s="699"/>
      <c r="C961" s="699"/>
      <c r="D961" s="699"/>
      <c r="E961" s="699"/>
      <c r="F961" s="700"/>
      <c r="G961" s="700"/>
      <c r="H961" s="700"/>
      <c r="I961" s="701"/>
      <c r="J961" s="701"/>
      <c r="K961" s="701"/>
      <c r="L961" s="701"/>
      <c r="M961" s="701"/>
      <c r="N961" s="701"/>
      <c r="O961" s="701"/>
      <c r="P961" s="745"/>
      <c r="Q961" s="745"/>
    </row>
    <row r="962" ht="16.5" customHeight="1">
      <c r="B962" s="699"/>
      <c r="C962" s="699"/>
      <c r="D962" s="699"/>
      <c r="E962" s="699"/>
      <c r="F962" s="700"/>
      <c r="G962" s="700"/>
      <c r="H962" s="700"/>
      <c r="I962" s="701"/>
      <c r="J962" s="701"/>
      <c r="K962" s="701"/>
      <c r="L962" s="701"/>
      <c r="M962" s="701"/>
      <c r="N962" s="701"/>
      <c r="O962" s="701"/>
      <c r="P962" s="745"/>
      <c r="Q962" s="745"/>
    </row>
    <row r="963" ht="16.5" customHeight="1">
      <c r="B963" s="699"/>
      <c r="C963" s="699"/>
      <c r="D963" s="699"/>
      <c r="E963" s="699"/>
      <c r="F963" s="700"/>
      <c r="G963" s="700"/>
      <c r="H963" s="700"/>
      <c r="I963" s="701"/>
      <c r="J963" s="701"/>
      <c r="K963" s="701"/>
      <c r="L963" s="701"/>
      <c r="M963" s="701"/>
      <c r="N963" s="701"/>
      <c r="O963" s="701"/>
      <c r="P963" s="745"/>
      <c r="Q963" s="745"/>
    </row>
    <row r="964" ht="16.5" customHeight="1">
      <c r="B964" s="699"/>
      <c r="C964" s="699"/>
      <c r="D964" s="699"/>
      <c r="E964" s="699"/>
      <c r="F964" s="700"/>
      <c r="G964" s="700"/>
      <c r="H964" s="700"/>
      <c r="I964" s="701"/>
      <c r="J964" s="701"/>
      <c r="K964" s="701"/>
      <c r="L964" s="701"/>
      <c r="M964" s="701"/>
      <c r="N964" s="701"/>
      <c r="O964" s="701"/>
      <c r="P964" s="745"/>
      <c r="Q964" s="745"/>
    </row>
    <row r="965" ht="16.5" customHeight="1">
      <c r="B965" s="699"/>
      <c r="C965" s="699"/>
      <c r="D965" s="699"/>
      <c r="E965" s="699"/>
      <c r="F965" s="700"/>
      <c r="G965" s="700"/>
      <c r="H965" s="700"/>
      <c r="I965" s="701"/>
      <c r="J965" s="701"/>
      <c r="K965" s="701"/>
      <c r="L965" s="701"/>
      <c r="M965" s="701"/>
      <c r="N965" s="701"/>
      <c r="O965" s="701"/>
      <c r="P965" s="745"/>
      <c r="Q965" s="745"/>
    </row>
    <row r="966" ht="16.5" customHeight="1">
      <c r="B966" s="699"/>
      <c r="C966" s="699"/>
      <c r="D966" s="699"/>
      <c r="E966" s="699"/>
      <c r="F966" s="700"/>
      <c r="G966" s="700"/>
      <c r="H966" s="700"/>
      <c r="I966" s="701"/>
      <c r="J966" s="701"/>
      <c r="K966" s="701"/>
      <c r="L966" s="701"/>
      <c r="M966" s="701"/>
      <c r="N966" s="701"/>
      <c r="O966" s="701"/>
      <c r="P966" s="745"/>
      <c r="Q966" s="745"/>
    </row>
    <row r="967" ht="16.5" customHeight="1">
      <c r="B967" s="699"/>
      <c r="C967" s="699"/>
      <c r="D967" s="699"/>
      <c r="E967" s="699"/>
      <c r="F967" s="700"/>
      <c r="G967" s="700"/>
      <c r="H967" s="700"/>
      <c r="I967" s="701"/>
      <c r="J967" s="701"/>
      <c r="K967" s="701"/>
      <c r="L967" s="701"/>
      <c r="M967" s="701"/>
      <c r="N967" s="701"/>
      <c r="O967" s="701"/>
      <c r="P967" s="745"/>
      <c r="Q967" s="745"/>
    </row>
    <row r="968" ht="16.5" customHeight="1">
      <c r="B968" s="699"/>
      <c r="C968" s="699"/>
      <c r="D968" s="699"/>
      <c r="E968" s="699"/>
      <c r="F968" s="700"/>
      <c r="G968" s="700"/>
      <c r="H968" s="700"/>
      <c r="I968" s="701"/>
      <c r="J968" s="701"/>
      <c r="K968" s="701"/>
      <c r="L968" s="701"/>
      <c r="M968" s="701"/>
      <c r="N968" s="701"/>
      <c r="O968" s="701"/>
      <c r="P968" s="745"/>
      <c r="Q968" s="745"/>
    </row>
    <row r="969" ht="16.5" customHeight="1">
      <c r="B969" s="699"/>
      <c r="C969" s="699"/>
      <c r="D969" s="699"/>
      <c r="E969" s="699"/>
      <c r="F969" s="700"/>
      <c r="G969" s="700"/>
      <c r="H969" s="700"/>
      <c r="I969" s="701"/>
      <c r="J969" s="701"/>
      <c r="K969" s="701"/>
      <c r="L969" s="701"/>
      <c r="M969" s="701"/>
      <c r="N969" s="701"/>
      <c r="O969" s="701"/>
      <c r="P969" s="745"/>
      <c r="Q969" s="745"/>
    </row>
    <row r="970" ht="16.5" customHeight="1">
      <c r="B970" s="699"/>
      <c r="C970" s="699"/>
      <c r="D970" s="699"/>
      <c r="E970" s="699"/>
      <c r="F970" s="700"/>
      <c r="G970" s="700"/>
      <c r="H970" s="700"/>
      <c r="I970" s="701"/>
      <c r="J970" s="701"/>
      <c r="K970" s="701"/>
      <c r="L970" s="701"/>
      <c r="M970" s="701"/>
      <c r="N970" s="701"/>
      <c r="O970" s="701"/>
      <c r="P970" s="745"/>
      <c r="Q970" s="745"/>
    </row>
    <row r="971" ht="16.5" customHeight="1">
      <c r="B971" s="699"/>
      <c r="C971" s="699"/>
      <c r="D971" s="699"/>
      <c r="E971" s="699"/>
      <c r="F971" s="700"/>
      <c r="G971" s="700"/>
      <c r="H971" s="700"/>
      <c r="I971" s="701"/>
      <c r="J971" s="701"/>
      <c r="K971" s="701"/>
      <c r="L971" s="701"/>
      <c r="M971" s="701"/>
      <c r="N971" s="701"/>
      <c r="O971" s="701"/>
      <c r="P971" s="745"/>
      <c r="Q971" s="745"/>
    </row>
    <row r="972" ht="16.5" customHeight="1">
      <c r="B972" s="699"/>
      <c r="C972" s="699"/>
      <c r="D972" s="699"/>
      <c r="E972" s="699"/>
      <c r="F972" s="700"/>
      <c r="G972" s="700"/>
      <c r="H972" s="700"/>
      <c r="I972" s="701"/>
      <c r="J972" s="701"/>
      <c r="K972" s="701"/>
      <c r="L972" s="701"/>
      <c r="M972" s="701"/>
      <c r="N972" s="701"/>
      <c r="O972" s="701"/>
      <c r="P972" s="745"/>
      <c r="Q972" s="745"/>
    </row>
    <row r="973" ht="16.5" customHeight="1">
      <c r="B973" s="699"/>
      <c r="C973" s="699"/>
      <c r="D973" s="699"/>
      <c r="E973" s="699"/>
      <c r="F973" s="700"/>
      <c r="G973" s="700"/>
      <c r="H973" s="700"/>
      <c r="I973" s="701"/>
      <c r="J973" s="701"/>
      <c r="K973" s="701"/>
      <c r="L973" s="701"/>
      <c r="M973" s="701"/>
      <c r="N973" s="701"/>
      <c r="O973" s="701"/>
      <c r="P973" s="745"/>
      <c r="Q973" s="745"/>
    </row>
    <row r="974" ht="16.5" customHeight="1">
      <c r="B974" s="699"/>
      <c r="C974" s="699"/>
      <c r="D974" s="699"/>
      <c r="E974" s="699"/>
      <c r="F974" s="700"/>
      <c r="G974" s="700"/>
      <c r="H974" s="700"/>
      <c r="I974" s="701"/>
      <c r="J974" s="701"/>
      <c r="K974" s="701"/>
      <c r="L974" s="701"/>
      <c r="M974" s="701"/>
      <c r="N974" s="701"/>
      <c r="O974" s="701"/>
      <c r="P974" s="745"/>
      <c r="Q974" s="745"/>
    </row>
    <row r="975" ht="16.5" customHeight="1">
      <c r="B975" s="699"/>
      <c r="C975" s="699"/>
      <c r="D975" s="699"/>
      <c r="E975" s="699"/>
      <c r="F975" s="700"/>
      <c r="G975" s="700"/>
      <c r="H975" s="700"/>
      <c r="I975" s="701"/>
      <c r="J975" s="701"/>
      <c r="K975" s="701"/>
      <c r="L975" s="701"/>
      <c r="M975" s="701"/>
      <c r="N975" s="701"/>
      <c r="O975" s="701"/>
      <c r="P975" s="745"/>
      <c r="Q975" s="745"/>
    </row>
    <row r="976" ht="16.5" customHeight="1">
      <c r="B976" s="699"/>
      <c r="C976" s="699"/>
      <c r="D976" s="699"/>
      <c r="E976" s="699"/>
      <c r="F976" s="700"/>
      <c r="G976" s="700"/>
      <c r="H976" s="700"/>
      <c r="I976" s="701"/>
      <c r="J976" s="701"/>
      <c r="K976" s="701"/>
      <c r="L976" s="701"/>
      <c r="M976" s="701"/>
      <c r="N976" s="701"/>
      <c r="O976" s="701"/>
      <c r="P976" s="745"/>
      <c r="Q976" s="745"/>
    </row>
    <row r="977" ht="16.5" customHeight="1">
      <c r="B977" s="699"/>
      <c r="C977" s="699"/>
      <c r="D977" s="699"/>
      <c r="E977" s="699"/>
      <c r="F977" s="700"/>
      <c r="G977" s="700"/>
      <c r="H977" s="700"/>
      <c r="I977" s="701"/>
      <c r="J977" s="701"/>
      <c r="K977" s="701"/>
      <c r="L977" s="701"/>
      <c r="M977" s="701"/>
      <c r="N977" s="701"/>
      <c r="O977" s="701"/>
      <c r="P977" s="745"/>
      <c r="Q977" s="745"/>
    </row>
    <row r="978" ht="16.5" customHeight="1">
      <c r="B978" s="699"/>
      <c r="C978" s="699"/>
      <c r="D978" s="699"/>
      <c r="E978" s="699"/>
      <c r="F978" s="700"/>
      <c r="G978" s="700"/>
      <c r="H978" s="700"/>
      <c r="I978" s="701"/>
      <c r="J978" s="701"/>
      <c r="K978" s="701"/>
      <c r="L978" s="701"/>
      <c r="M978" s="701"/>
      <c r="N978" s="701"/>
      <c r="O978" s="701"/>
      <c r="P978" s="745"/>
      <c r="Q978" s="745"/>
    </row>
    <row r="979" ht="16.5" customHeight="1">
      <c r="B979" s="699"/>
      <c r="C979" s="699"/>
      <c r="D979" s="699"/>
      <c r="E979" s="699"/>
      <c r="F979" s="700"/>
      <c r="G979" s="700"/>
      <c r="H979" s="700"/>
      <c r="I979" s="701"/>
      <c r="J979" s="701"/>
      <c r="K979" s="701"/>
      <c r="L979" s="701"/>
      <c r="M979" s="701"/>
      <c r="N979" s="701"/>
      <c r="O979" s="701"/>
      <c r="P979" s="745"/>
      <c r="Q979" s="745"/>
    </row>
    <row r="980" ht="16.5" customHeight="1">
      <c r="B980" s="699"/>
      <c r="C980" s="699"/>
      <c r="D980" s="699"/>
      <c r="E980" s="699"/>
      <c r="F980" s="700"/>
      <c r="G980" s="700"/>
      <c r="H980" s="700"/>
      <c r="I980" s="701"/>
      <c r="J980" s="701"/>
      <c r="K980" s="701"/>
      <c r="L980" s="701"/>
      <c r="M980" s="701"/>
      <c r="N980" s="701"/>
      <c r="O980" s="701"/>
      <c r="P980" s="745"/>
      <c r="Q980" s="745"/>
    </row>
    <row r="981" ht="16.5" customHeight="1">
      <c r="B981" s="699"/>
      <c r="C981" s="699"/>
      <c r="D981" s="699"/>
      <c r="E981" s="699"/>
      <c r="F981" s="700"/>
      <c r="G981" s="700"/>
      <c r="H981" s="700"/>
      <c r="I981" s="701"/>
      <c r="J981" s="701"/>
      <c r="K981" s="701"/>
      <c r="L981" s="701"/>
      <c r="M981" s="701"/>
      <c r="N981" s="701"/>
      <c r="O981" s="701"/>
      <c r="P981" s="745"/>
      <c r="Q981" s="745"/>
    </row>
    <row r="982" ht="16.5" customHeight="1">
      <c r="B982" s="699"/>
      <c r="C982" s="699"/>
      <c r="D982" s="699"/>
      <c r="E982" s="699"/>
      <c r="F982" s="700"/>
      <c r="G982" s="700"/>
      <c r="H982" s="700"/>
      <c r="I982" s="701"/>
      <c r="J982" s="701"/>
      <c r="K982" s="701"/>
      <c r="L982" s="701"/>
      <c r="M982" s="701"/>
      <c r="N982" s="701"/>
      <c r="O982" s="701"/>
      <c r="P982" s="745"/>
      <c r="Q982" s="745"/>
    </row>
    <row r="983" ht="16.5" customHeight="1">
      <c r="B983" s="699"/>
      <c r="C983" s="699"/>
      <c r="D983" s="699"/>
      <c r="E983" s="699"/>
      <c r="F983" s="700"/>
      <c r="G983" s="700"/>
      <c r="H983" s="700"/>
      <c r="I983" s="701"/>
      <c r="J983" s="701"/>
      <c r="K983" s="701"/>
      <c r="L983" s="701"/>
      <c r="M983" s="701"/>
      <c r="N983" s="701"/>
      <c r="O983" s="701"/>
      <c r="P983" s="745"/>
      <c r="Q983" s="745"/>
    </row>
    <row r="984" ht="16.5" customHeight="1">
      <c r="B984" s="699"/>
      <c r="C984" s="699"/>
      <c r="D984" s="699"/>
      <c r="E984" s="699"/>
      <c r="F984" s="700"/>
      <c r="G984" s="700"/>
      <c r="H984" s="700"/>
      <c r="I984" s="701"/>
      <c r="J984" s="701"/>
      <c r="K984" s="701"/>
      <c r="L984" s="701"/>
      <c r="M984" s="701"/>
      <c r="N984" s="701"/>
      <c r="O984" s="701"/>
      <c r="P984" s="745"/>
      <c r="Q984" s="745"/>
    </row>
    <row r="985" ht="16.5" customHeight="1">
      <c r="B985" s="699"/>
      <c r="C985" s="699"/>
      <c r="D985" s="699"/>
      <c r="E985" s="699"/>
      <c r="F985" s="700"/>
      <c r="G985" s="700"/>
      <c r="H985" s="700"/>
      <c r="I985" s="701"/>
      <c r="J985" s="701"/>
      <c r="K985" s="701"/>
      <c r="L985" s="701"/>
      <c r="M985" s="701"/>
      <c r="N985" s="701"/>
      <c r="O985" s="701"/>
      <c r="P985" s="745"/>
      <c r="Q985" s="745"/>
    </row>
    <row r="986" ht="16.5" customHeight="1">
      <c r="B986" s="699"/>
      <c r="C986" s="699"/>
      <c r="D986" s="699"/>
      <c r="E986" s="699"/>
      <c r="F986" s="700"/>
      <c r="G986" s="700"/>
      <c r="H986" s="700"/>
      <c r="I986" s="701"/>
      <c r="J986" s="701"/>
      <c r="K986" s="701"/>
      <c r="L986" s="701"/>
      <c r="M986" s="701"/>
      <c r="N986" s="701"/>
      <c r="O986" s="701"/>
      <c r="P986" s="745"/>
      <c r="Q986" s="745"/>
    </row>
    <row r="987" ht="16.5" customHeight="1">
      <c r="B987" s="699"/>
      <c r="C987" s="699"/>
      <c r="D987" s="699"/>
      <c r="E987" s="699"/>
      <c r="F987" s="700"/>
      <c r="G987" s="700"/>
      <c r="H987" s="700"/>
      <c r="I987" s="701"/>
      <c r="J987" s="701"/>
      <c r="K987" s="701"/>
      <c r="L987" s="701"/>
      <c r="M987" s="701"/>
      <c r="N987" s="701"/>
      <c r="O987" s="701"/>
      <c r="P987" s="745"/>
      <c r="Q987" s="745"/>
    </row>
    <row r="988" ht="16.5" customHeight="1">
      <c r="B988" s="699"/>
      <c r="C988" s="699"/>
      <c r="D988" s="699"/>
      <c r="E988" s="699"/>
      <c r="F988" s="700"/>
      <c r="G988" s="700"/>
      <c r="H988" s="700"/>
      <c r="I988" s="701"/>
      <c r="J988" s="701"/>
      <c r="K988" s="701"/>
      <c r="L988" s="701"/>
      <c r="M988" s="701"/>
      <c r="N988" s="701"/>
      <c r="O988" s="701"/>
      <c r="P988" s="745"/>
      <c r="Q988" s="745"/>
    </row>
    <row r="989" ht="16.5" customHeight="1">
      <c r="B989" s="699"/>
      <c r="C989" s="699"/>
      <c r="D989" s="699"/>
      <c r="E989" s="699"/>
      <c r="F989" s="700"/>
      <c r="G989" s="700"/>
      <c r="H989" s="700"/>
      <c r="I989" s="701"/>
      <c r="J989" s="701"/>
      <c r="K989" s="701"/>
      <c r="L989" s="701"/>
      <c r="M989" s="701"/>
      <c r="N989" s="701"/>
      <c r="O989" s="701"/>
      <c r="P989" s="745"/>
      <c r="Q989" s="745"/>
    </row>
    <row r="990" ht="16.5" customHeight="1">
      <c r="B990" s="699"/>
      <c r="C990" s="699"/>
      <c r="D990" s="699"/>
      <c r="E990" s="699"/>
      <c r="F990" s="700"/>
      <c r="G990" s="700"/>
      <c r="H990" s="700"/>
      <c r="I990" s="701"/>
      <c r="J990" s="701"/>
      <c r="K990" s="701"/>
      <c r="L990" s="701"/>
      <c r="M990" s="701"/>
      <c r="N990" s="701"/>
      <c r="O990" s="701"/>
      <c r="P990" s="745"/>
      <c r="Q990" s="745"/>
    </row>
    <row r="991" ht="16.5" customHeight="1">
      <c r="B991" s="699"/>
      <c r="C991" s="699"/>
      <c r="D991" s="699"/>
      <c r="E991" s="699"/>
      <c r="F991" s="700"/>
      <c r="G991" s="700"/>
      <c r="H991" s="700"/>
      <c r="I991" s="701"/>
      <c r="J991" s="701"/>
      <c r="K991" s="701"/>
      <c r="L991" s="701"/>
      <c r="M991" s="701"/>
      <c r="N991" s="701"/>
      <c r="O991" s="701"/>
      <c r="P991" s="745"/>
      <c r="Q991" s="745"/>
    </row>
    <row r="992" ht="16.5" customHeight="1">
      <c r="B992" s="699"/>
      <c r="C992" s="699"/>
      <c r="D992" s="699"/>
      <c r="E992" s="699"/>
      <c r="F992" s="700"/>
      <c r="G992" s="700"/>
      <c r="H992" s="700"/>
      <c r="I992" s="701"/>
      <c r="J992" s="701"/>
      <c r="K992" s="701"/>
      <c r="L992" s="701"/>
      <c r="M992" s="701"/>
      <c r="N992" s="701"/>
      <c r="O992" s="701"/>
      <c r="P992" s="745"/>
      <c r="Q992" s="745"/>
    </row>
    <row r="993" ht="16.5" customHeight="1">
      <c r="B993" s="699"/>
      <c r="C993" s="699"/>
      <c r="D993" s="699"/>
      <c r="E993" s="699"/>
      <c r="F993" s="700"/>
      <c r="G993" s="700"/>
      <c r="H993" s="700"/>
      <c r="I993" s="701"/>
      <c r="J993" s="701"/>
      <c r="K993" s="701"/>
      <c r="L993" s="701"/>
      <c r="M993" s="701"/>
      <c r="N993" s="701"/>
      <c r="O993" s="701"/>
      <c r="P993" s="745"/>
      <c r="Q993" s="745"/>
    </row>
    <row r="994" ht="16.5" customHeight="1">
      <c r="B994" s="699"/>
      <c r="C994" s="699"/>
      <c r="D994" s="699"/>
      <c r="E994" s="699"/>
      <c r="F994" s="700"/>
      <c r="G994" s="700"/>
      <c r="H994" s="700"/>
      <c r="I994" s="701"/>
      <c r="J994" s="701"/>
      <c r="K994" s="701"/>
      <c r="L994" s="701"/>
      <c r="M994" s="701"/>
      <c r="N994" s="701"/>
      <c r="O994" s="701"/>
      <c r="P994" s="745"/>
      <c r="Q994" s="745"/>
    </row>
    <row r="995" ht="16.5" customHeight="1">
      <c r="B995" s="699"/>
      <c r="C995" s="699"/>
      <c r="D995" s="699"/>
      <c r="E995" s="699"/>
      <c r="F995" s="700"/>
      <c r="G995" s="700"/>
      <c r="H995" s="700"/>
      <c r="I995" s="701"/>
      <c r="J995" s="701"/>
      <c r="K995" s="701"/>
      <c r="L995" s="701"/>
      <c r="M995" s="701"/>
      <c r="N995" s="701"/>
      <c r="O995" s="701"/>
      <c r="P995" s="745"/>
      <c r="Q995" s="745"/>
    </row>
    <row r="996" ht="16.5" customHeight="1">
      <c r="B996" s="699"/>
      <c r="C996" s="699"/>
      <c r="D996" s="699"/>
      <c r="E996" s="699"/>
      <c r="F996" s="700"/>
      <c r="G996" s="700"/>
      <c r="H996" s="700"/>
      <c r="I996" s="701"/>
      <c r="J996" s="701"/>
      <c r="K996" s="701"/>
      <c r="L996" s="701"/>
      <c r="M996" s="701"/>
      <c r="N996" s="701"/>
      <c r="O996" s="701"/>
      <c r="P996" s="745"/>
      <c r="Q996" s="745"/>
    </row>
    <row r="997" ht="16.5" customHeight="1">
      <c r="B997" s="699"/>
      <c r="C997" s="699"/>
      <c r="D997" s="699"/>
      <c r="E997" s="699"/>
      <c r="F997" s="700"/>
      <c r="G997" s="700"/>
      <c r="H997" s="700"/>
      <c r="I997" s="701"/>
      <c r="J997" s="701"/>
      <c r="K997" s="701"/>
      <c r="L997" s="701"/>
      <c r="M997" s="701"/>
      <c r="N997" s="701"/>
      <c r="O997" s="701"/>
      <c r="P997" s="745"/>
      <c r="Q997" s="745"/>
    </row>
    <row r="998" ht="16.5" customHeight="1">
      <c r="B998" s="699"/>
      <c r="C998" s="699"/>
      <c r="D998" s="699"/>
      <c r="E998" s="699"/>
      <c r="F998" s="700"/>
      <c r="G998" s="700"/>
      <c r="H998" s="700"/>
      <c r="I998" s="701"/>
      <c r="J998" s="701"/>
      <c r="K998" s="701"/>
      <c r="L998" s="701"/>
      <c r="M998" s="701"/>
      <c r="N998" s="701"/>
      <c r="O998" s="701"/>
      <c r="P998" s="745"/>
      <c r="Q998" s="745"/>
    </row>
    <row r="999" ht="16.5" customHeight="1">
      <c r="B999" s="699"/>
      <c r="C999" s="699"/>
      <c r="D999" s="699"/>
      <c r="E999" s="699"/>
      <c r="F999" s="700"/>
      <c r="G999" s="700"/>
      <c r="H999" s="700"/>
      <c r="I999" s="701"/>
      <c r="J999" s="701"/>
      <c r="K999" s="701"/>
      <c r="L999" s="701"/>
      <c r="M999" s="701"/>
      <c r="N999" s="701"/>
      <c r="O999" s="701"/>
      <c r="P999" s="745"/>
      <c r="Q999" s="745"/>
    </row>
    <row r="1000" ht="16.5" customHeight="1">
      <c r="B1000" s="699"/>
      <c r="C1000" s="699"/>
      <c r="D1000" s="699"/>
      <c r="E1000" s="699"/>
      <c r="F1000" s="700"/>
      <c r="G1000" s="700"/>
      <c r="H1000" s="700"/>
      <c r="I1000" s="701"/>
      <c r="J1000" s="701"/>
      <c r="K1000" s="701"/>
      <c r="L1000" s="701"/>
      <c r="M1000" s="701"/>
      <c r="N1000" s="701"/>
      <c r="O1000" s="701"/>
      <c r="P1000" s="745"/>
      <c r="Q1000" s="745"/>
    </row>
    <row r="1001" ht="16.5" customHeight="1">
      <c r="B1001" s="699"/>
      <c r="C1001" s="699"/>
      <c r="D1001" s="699"/>
      <c r="E1001" s="699"/>
      <c r="F1001" s="700"/>
      <c r="G1001" s="700"/>
      <c r="H1001" s="700"/>
      <c r="I1001" s="701"/>
      <c r="J1001" s="701"/>
      <c r="K1001" s="701"/>
      <c r="L1001" s="701"/>
      <c r="M1001" s="701"/>
      <c r="N1001" s="701"/>
      <c r="O1001" s="701"/>
      <c r="P1001" s="745"/>
      <c r="Q1001" s="745"/>
    </row>
  </sheetData>
  <mergeCells count="11">
    <mergeCell ref="AG27:AH27"/>
    <mergeCell ref="AJ27:AK27"/>
    <mergeCell ref="AM27:AN27"/>
    <mergeCell ref="Y61:AA61"/>
    <mergeCell ref="B1:R1"/>
    <mergeCell ref="Q3:R3"/>
    <mergeCell ref="R27:S27"/>
    <mergeCell ref="U27:V27"/>
    <mergeCell ref="X27:Y27"/>
    <mergeCell ref="AA27:AB27"/>
    <mergeCell ref="AD27:AE27"/>
  </mergeCells>
  <conditionalFormatting sqref="C8:T17">
    <cfRule type="expression" dxfId="8" priority="1">
      <formula>$J8=0</formula>
    </cfRule>
  </conditionalFormatting>
  <dataValidations>
    <dataValidation type="list" allowBlank="1" showErrorMessage="1" sqref="O8:O17">
      <formula1>"단리,월복리"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17" width="13.0"/>
    <col customWidth="1" min="18" max="18" width="4.57"/>
    <col customWidth="1" min="19" max="29" width="7.43"/>
    <col customWidth="1" min="30" max="30" width="4.57"/>
    <col customWidth="1" min="31" max="34" width="8.43"/>
    <col customWidth="1" min="35" max="35" width="9.0"/>
  </cols>
  <sheetData>
    <row r="1" ht="40.5" customHeight="1">
      <c r="A1" s="746"/>
      <c r="B1" s="2" t="s">
        <v>364</v>
      </c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7"/>
      <c r="N1" s="747"/>
      <c r="O1" s="747"/>
      <c r="P1" s="747"/>
      <c r="Q1" s="747"/>
      <c r="R1" s="746"/>
      <c r="S1" s="748"/>
      <c r="T1" s="748"/>
      <c r="U1" s="748"/>
      <c r="V1" s="748"/>
      <c r="W1" s="749"/>
      <c r="X1" s="750"/>
      <c r="Y1" s="750"/>
      <c r="Z1" s="749"/>
      <c r="AA1" s="749"/>
      <c r="AB1" s="749"/>
      <c r="AC1" s="750"/>
      <c r="AD1" s="746"/>
      <c r="AE1" s="129"/>
      <c r="AF1" s="129"/>
      <c r="AG1" s="129"/>
      <c r="AH1" s="129"/>
      <c r="AI1" s="129"/>
    </row>
    <row r="2" ht="19.5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751"/>
      <c r="T2" s="752"/>
      <c r="U2" s="752"/>
      <c r="V2" s="752"/>
      <c r="W2" s="752"/>
      <c r="X2" s="752"/>
      <c r="Y2" s="751"/>
      <c r="Z2" s="751"/>
      <c r="AA2" s="751"/>
      <c r="AB2" s="751"/>
      <c r="AC2" s="751"/>
      <c r="AD2" s="129"/>
      <c r="AE2" s="129"/>
      <c r="AF2" s="129"/>
      <c r="AG2" s="129"/>
      <c r="AH2" s="129"/>
      <c r="AI2" s="129"/>
    </row>
    <row r="3" ht="24.75" customHeight="1">
      <c r="A3" s="129"/>
      <c r="B3" s="545" t="s">
        <v>365</v>
      </c>
      <c r="C3" s="482"/>
      <c r="D3" s="482"/>
      <c r="E3" s="219"/>
      <c r="F3" s="753" t="s">
        <v>366</v>
      </c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751"/>
      <c r="T3" s="752"/>
      <c r="U3" s="752"/>
      <c r="V3" s="752"/>
      <c r="W3" s="752"/>
      <c r="X3" s="752"/>
      <c r="Y3" s="751"/>
      <c r="Z3" s="751"/>
      <c r="AA3" s="751"/>
      <c r="AB3" s="751"/>
      <c r="AC3" s="751"/>
      <c r="AD3" s="129"/>
      <c r="AE3" s="129"/>
      <c r="AF3" s="129"/>
      <c r="AG3" s="129"/>
      <c r="AH3" s="129"/>
      <c r="AI3" s="129"/>
    </row>
    <row r="4" ht="19.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751"/>
      <c r="T4" s="752"/>
      <c r="U4" s="752"/>
      <c r="V4" s="752"/>
      <c r="W4" s="752"/>
      <c r="X4" s="752"/>
      <c r="Y4" s="751"/>
      <c r="Z4" s="751"/>
      <c r="AA4" s="751"/>
      <c r="AB4" s="751"/>
      <c r="AC4" s="751"/>
      <c r="AD4" s="129"/>
      <c r="AE4" s="129"/>
      <c r="AF4" s="129"/>
      <c r="AG4" s="129"/>
      <c r="AH4" s="129"/>
      <c r="AI4" s="129"/>
    </row>
    <row r="5" ht="19.5" customHeight="1">
      <c r="A5" s="129"/>
      <c r="B5" s="584" t="s">
        <v>215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751"/>
      <c r="T5" s="752"/>
      <c r="U5" s="752"/>
      <c r="V5" s="752"/>
      <c r="W5" s="752"/>
      <c r="X5" s="752"/>
      <c r="Y5" s="751"/>
      <c r="Z5" s="751"/>
      <c r="AA5" s="751"/>
      <c r="AB5" s="751"/>
      <c r="AC5" s="751"/>
      <c r="AD5" s="129"/>
      <c r="AE5" s="129"/>
      <c r="AF5" s="129"/>
      <c r="AG5" s="129"/>
      <c r="AH5" s="129"/>
      <c r="AI5" s="129"/>
    </row>
    <row r="6" ht="30.0" customHeight="1">
      <c r="A6" s="129"/>
      <c r="B6" s="532" t="s">
        <v>367</v>
      </c>
      <c r="C6" s="533" t="s">
        <v>368</v>
      </c>
      <c r="D6" s="532" t="s">
        <v>369</v>
      </c>
      <c r="E6" s="487" t="s">
        <v>370</v>
      </c>
      <c r="F6" s="487" t="s">
        <v>371</v>
      </c>
      <c r="G6" s="487" t="s">
        <v>372</v>
      </c>
      <c r="H6" s="488" t="s">
        <v>373</v>
      </c>
      <c r="I6" s="754" t="s">
        <v>374</v>
      </c>
      <c r="J6" s="55" t="s">
        <v>375</v>
      </c>
      <c r="K6" s="755" t="s">
        <v>376</v>
      </c>
      <c r="L6" s="755" t="s">
        <v>377</v>
      </c>
      <c r="M6" s="756" t="s">
        <v>378</v>
      </c>
      <c r="N6" s="129"/>
      <c r="O6" s="129"/>
      <c r="P6" s="129"/>
      <c r="Q6" s="129"/>
      <c r="R6" s="129"/>
      <c r="S6" s="129"/>
      <c r="T6" s="129"/>
      <c r="U6" s="129"/>
      <c r="V6" s="129"/>
      <c r="W6" s="751"/>
      <c r="X6" s="751"/>
      <c r="Y6" s="752"/>
      <c r="Z6" s="752"/>
      <c r="AA6" s="752"/>
      <c r="AB6" s="752"/>
      <c r="AC6" s="752"/>
      <c r="AD6" s="751"/>
      <c r="AE6" s="751"/>
      <c r="AF6" s="751"/>
      <c r="AG6" s="751"/>
      <c r="AH6" s="129"/>
      <c r="AI6" s="129"/>
    </row>
    <row r="7" ht="19.5" customHeight="1">
      <c r="A7" s="129"/>
      <c r="B7" s="757"/>
      <c r="C7" s="758">
        <f>$E$33</f>
        <v>31272224</v>
      </c>
      <c r="D7" s="759">
        <f>$H$33</f>
        <v>38375090</v>
      </c>
      <c r="E7" s="376">
        <f>$I$33</f>
        <v>39030920</v>
      </c>
      <c r="F7" s="376">
        <f>SUMIF(매도일,"&lt;&gt;",총비용)</f>
        <v>132650.522</v>
      </c>
      <c r="G7" s="376">
        <f>$K$33</f>
        <v>566058.884</v>
      </c>
      <c r="H7" s="760">
        <f>IFERROR($G$7/$D$7,"")</f>
        <v>0.01475068551</v>
      </c>
      <c r="I7" s="761" t="str">
        <f>IFERROR($G$7/$B$7,"")</f>
        <v/>
      </c>
      <c r="J7" s="762">
        <f>$M$33</f>
        <v>46568675</v>
      </c>
      <c r="K7" s="651">
        <f>$N$33</f>
        <v>15296451</v>
      </c>
      <c r="L7" s="760">
        <f>IFERROR($K$7/$C$7,"")</f>
        <v>0.4891385723</v>
      </c>
      <c r="M7" s="651">
        <f>$J$7+$P$33</f>
        <v>46685198</v>
      </c>
      <c r="N7" s="129"/>
      <c r="O7" s="129"/>
      <c r="P7" s="129"/>
      <c r="Q7" s="129"/>
      <c r="R7" s="129"/>
      <c r="S7" s="129"/>
      <c r="T7" s="129"/>
      <c r="U7" s="129"/>
      <c r="V7" s="129"/>
      <c r="W7" s="751"/>
      <c r="X7" s="751"/>
      <c r="Y7" s="752"/>
      <c r="Z7" s="752"/>
      <c r="AA7" s="752"/>
      <c r="AB7" s="752"/>
      <c r="AC7" s="752"/>
      <c r="AD7" s="751"/>
      <c r="AE7" s="751"/>
      <c r="AF7" s="751"/>
      <c r="AG7" s="751"/>
      <c r="AH7" s="129"/>
      <c r="AI7" s="129"/>
    </row>
    <row r="8" ht="19.5" customHeight="1">
      <c r="A8" s="129"/>
      <c r="B8" s="217"/>
      <c r="C8" s="217"/>
      <c r="D8" s="217"/>
      <c r="E8" s="217"/>
      <c r="F8" s="217"/>
      <c r="G8" s="763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751"/>
      <c r="T8" s="752"/>
      <c r="U8" s="752"/>
      <c r="V8" s="752"/>
      <c r="W8" s="752"/>
      <c r="X8" s="752"/>
      <c r="Y8" s="751"/>
      <c r="Z8" s="751"/>
      <c r="AA8" s="751"/>
      <c r="AB8" s="751"/>
      <c r="AC8" s="751"/>
      <c r="AD8" s="129"/>
      <c r="AE8" s="129"/>
      <c r="AF8" s="129"/>
      <c r="AG8" s="129"/>
      <c r="AH8" s="129"/>
      <c r="AI8" s="129"/>
    </row>
    <row r="9" ht="19.5" customHeight="1">
      <c r="A9" s="129"/>
      <c r="B9" s="584" t="s">
        <v>379</v>
      </c>
      <c r="C9" s="129"/>
      <c r="D9" s="129"/>
      <c r="E9" s="129"/>
      <c r="F9" s="219"/>
      <c r="G9" s="129"/>
      <c r="H9" s="129"/>
      <c r="I9" s="217"/>
      <c r="J9" s="129"/>
      <c r="K9" s="129"/>
      <c r="L9" s="129"/>
      <c r="M9" s="129"/>
      <c r="N9" s="129"/>
      <c r="O9" s="129"/>
      <c r="P9" s="129"/>
      <c r="Q9" s="129"/>
      <c r="R9" s="129"/>
      <c r="S9" s="751"/>
      <c r="T9" s="752"/>
      <c r="U9" s="752"/>
      <c r="V9" s="752"/>
      <c r="W9" s="752"/>
      <c r="X9" s="752"/>
      <c r="Y9" s="751"/>
      <c r="Z9" s="751"/>
      <c r="AA9" s="751"/>
      <c r="AB9" s="751"/>
      <c r="AC9" s="751"/>
      <c r="AD9" s="129"/>
      <c r="AE9" s="129"/>
      <c r="AF9" s="129"/>
      <c r="AG9" s="129"/>
      <c r="AH9" s="129"/>
      <c r="AI9" s="129"/>
    </row>
    <row r="10" ht="30.0" customHeight="1">
      <c r="A10" s="129"/>
      <c r="B10" s="764" t="s">
        <v>165</v>
      </c>
      <c r="C10" s="765" t="s">
        <v>380</v>
      </c>
      <c r="D10" s="766" t="s">
        <v>381</v>
      </c>
      <c r="E10" s="767" t="s">
        <v>382</v>
      </c>
      <c r="F10" s="190"/>
      <c r="G10" s="768" t="s">
        <v>383</v>
      </c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751"/>
      <c r="T10" s="752"/>
      <c r="U10" s="752"/>
      <c r="V10" s="752"/>
      <c r="W10" s="752"/>
      <c r="X10" s="752"/>
      <c r="Y10" s="751"/>
      <c r="Z10" s="751"/>
      <c r="AA10" s="751"/>
      <c r="AB10" s="751"/>
      <c r="AC10" s="751"/>
      <c r="AD10" s="129"/>
      <c r="AE10" s="129"/>
      <c r="AF10" s="129"/>
      <c r="AG10" s="129"/>
      <c r="AH10" s="129"/>
      <c r="AI10" s="129"/>
    </row>
    <row r="11" ht="19.5" customHeight="1">
      <c r="A11" s="129"/>
      <c r="B11" s="769">
        <v>1.0</v>
      </c>
      <c r="C11" s="238">
        <f>SUMIF(매도월,B11,총손익)</f>
        <v>0</v>
      </c>
      <c r="D11" s="770" t="str">
        <f>IF(C11=0,"",SUMIF(매도월,B11,총손익)/SUMIF(매도월,B11,매수금액))</f>
        <v/>
      </c>
      <c r="E11" s="771" t="str">
        <f t="array" ref="E11">IF(ISERROR(MATCH(B11,매도월,0)),"",INDEX(종목명,MATCH(MAX(IF(매도월=B11,총손익)),IF(매도월=B11,총손익),0)))</f>
        <v/>
      </c>
      <c r="F11" s="196"/>
      <c r="G11" s="772" t="str">
        <f t="array" ref="G11">IF(ISERROR(MATCH(B11,매도월,0)),"",INDEX(총손익,MATCH(MAX(IF(매도월=B11,총손익)),IF(매도월=B11,총손익),0)))</f>
        <v/>
      </c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751"/>
      <c r="T11" s="752"/>
      <c r="U11" s="752"/>
      <c r="V11" s="752"/>
      <c r="W11" s="752"/>
      <c r="X11" s="752"/>
      <c r="Y11" s="751"/>
      <c r="Z11" s="751"/>
      <c r="AA11" s="751"/>
      <c r="AB11" s="751"/>
      <c r="AC11" s="751"/>
      <c r="AD11" s="129"/>
      <c r="AE11" s="129"/>
      <c r="AF11" s="129"/>
      <c r="AG11" s="129"/>
      <c r="AH11" s="129"/>
      <c r="AI11" s="129"/>
    </row>
    <row r="12" ht="19.5" customHeight="1">
      <c r="A12" s="129"/>
      <c r="B12" s="773">
        <v>2.0</v>
      </c>
      <c r="C12" s="238">
        <f>SUMIF(매도월,B12,총손익)</f>
        <v>0</v>
      </c>
      <c r="D12" s="770" t="str">
        <f>IF(C12=0,"",SUMIF(매도월,B12,총손익)/SUMIF(매도월,B12,매수금액))</f>
        <v/>
      </c>
      <c r="E12" s="774" t="str">
        <f t="array" ref="E12">IF(ISERROR(MATCH(B12,매도월,0)),"",INDEX(종목명,MATCH(MAX(IF(매도월=B12,총손익)),IF(매도월=B12,총손익),0)))</f>
        <v/>
      </c>
      <c r="F12" s="208"/>
      <c r="G12" s="717" t="str">
        <f t="array" ref="G12">IF(ISERROR(MATCH(B12,매도월,0)),"",INDEX(총손익,MATCH(MAX(IF(매도월=B12,총손익)),IF(매도월=B12,총손익),0)))</f>
        <v/>
      </c>
      <c r="H12" s="129"/>
      <c r="I12" s="217"/>
      <c r="J12" s="129"/>
      <c r="K12" s="129"/>
      <c r="L12" s="129"/>
      <c r="M12" s="129"/>
      <c r="N12" s="129"/>
      <c r="O12" s="129"/>
      <c r="P12" s="129"/>
      <c r="Q12" s="129"/>
      <c r="R12" s="129"/>
      <c r="S12" s="751"/>
      <c r="T12" s="752"/>
      <c r="U12" s="752"/>
      <c r="V12" s="752"/>
      <c r="W12" s="752"/>
      <c r="X12" s="752"/>
      <c r="Y12" s="751"/>
      <c r="Z12" s="751"/>
      <c r="AA12" s="751"/>
      <c r="AB12" s="751"/>
      <c r="AC12" s="751"/>
      <c r="AD12" s="129"/>
      <c r="AE12" s="129"/>
      <c r="AF12" s="129"/>
      <c r="AG12" s="129"/>
      <c r="AH12" s="129"/>
      <c r="AI12" s="129"/>
    </row>
    <row r="13" ht="19.5" customHeight="1">
      <c r="A13" s="129"/>
      <c r="B13" s="773">
        <v>3.0</v>
      </c>
      <c r="C13" s="238">
        <f>SUMIF(매도월,B13,총손익)</f>
        <v>0</v>
      </c>
      <c r="D13" s="770" t="str">
        <f>IF(C13=0,"",SUMIF(매도월,B13,총손익)/SUMIF(매도월,B13,매수금액))</f>
        <v/>
      </c>
      <c r="E13" s="774" t="str">
        <f t="array" ref="E13">IF(ISERROR(MATCH(B13,매도월,0)),"",INDEX(종목명,MATCH(MAX(IF(매도월=B13,총손익)),IF(매도월=B13,총손익),0)))</f>
        <v/>
      </c>
      <c r="F13" s="208"/>
      <c r="G13" s="717" t="str">
        <f t="array" ref="G13">IF(ISERROR(MATCH(B13,매도월,0)),"",INDEX(총손익,MATCH(MAX(IF(매도월=B13,총손익)),IF(매도월=B13,총손익),0)))</f>
        <v/>
      </c>
      <c r="H13" s="129"/>
      <c r="I13" s="217"/>
      <c r="J13" s="129"/>
      <c r="K13" s="129"/>
      <c r="L13" s="129"/>
      <c r="M13" s="129"/>
      <c r="N13" s="129"/>
      <c r="O13" s="129"/>
      <c r="P13" s="129"/>
      <c r="Q13" s="129"/>
      <c r="R13" s="129"/>
      <c r="S13" s="751"/>
      <c r="T13" s="752"/>
      <c r="U13" s="752"/>
      <c r="V13" s="752"/>
      <c r="W13" s="752"/>
      <c r="X13" s="752"/>
      <c r="Y13" s="751"/>
      <c r="Z13" s="751"/>
      <c r="AA13" s="751"/>
      <c r="AB13" s="751"/>
      <c r="AC13" s="751"/>
      <c r="AD13" s="129"/>
      <c r="AE13" s="129"/>
      <c r="AF13" s="129"/>
      <c r="AG13" s="129"/>
      <c r="AH13" s="129"/>
      <c r="AI13" s="129"/>
    </row>
    <row r="14" ht="19.5" customHeight="1">
      <c r="A14" s="129"/>
      <c r="B14" s="773">
        <v>4.0</v>
      </c>
      <c r="C14" s="238">
        <f>SUMIF(매도월,B14,총손익)</f>
        <v>298519.436</v>
      </c>
      <c r="D14" s="770">
        <f>IF(C14=0,"",SUMIF(매도월,B14,총손익)/SUMIF(매도월,B14,매수금액))</f>
        <v>0.01316270272</v>
      </c>
      <c r="E14" s="774" t="str">
        <f t="array" ref="E14">IF(ISERROR(MATCH(B14,매도월,0)),"",INDEX(종목명,MATCH(MAX(IF(매도월=B14,총손익)),IF(매도월=B14,총손익),0)))</f>
        <v>SK 하이닉스</v>
      </c>
      <c r="F14" s="208"/>
      <c r="G14" s="717">
        <f t="array" ref="G14">IF(ISERROR(MATCH(B14,매도월,0)),"",INDEX(총손익,MATCH(MAX(IF(매도월=B14,총손익)),IF(매도월=B14,총손익),0)))</f>
        <v>167932.6</v>
      </c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751"/>
      <c r="T14" s="751"/>
      <c r="U14" s="751"/>
      <c r="V14" s="751"/>
      <c r="W14" s="751"/>
      <c r="X14" s="751"/>
      <c r="Y14" s="751"/>
      <c r="Z14" s="751"/>
      <c r="AA14" s="751"/>
      <c r="AB14" s="751"/>
      <c r="AC14" s="751"/>
      <c r="AD14" s="129"/>
      <c r="AE14" s="129"/>
      <c r="AF14" s="129"/>
      <c r="AG14" s="129"/>
      <c r="AH14" s="129"/>
      <c r="AI14" s="129"/>
    </row>
    <row r="15" ht="19.5" customHeight="1">
      <c r="A15" s="129"/>
      <c r="B15" s="773">
        <v>5.0</v>
      </c>
      <c r="C15" s="238">
        <f>SUMIF(매도월,B15,총손익)</f>
        <v>16360.042</v>
      </c>
      <c r="D15" s="770">
        <f>IF(C15=0,"",SUMIF(매도월,B15,총손익)/SUMIF(매도월,B15,매수금액))</f>
        <v>0.0004735532205</v>
      </c>
      <c r="E15" s="774" t="str">
        <f t="array" ref="E15">IF(ISERROR(MATCH(B15,매도월,0)),"",INDEX(종목명,MATCH(MAX(IF(매도월=B15,총손익)),IF(매도월=B15,총손익),0)))</f>
        <v>수산세보틱스</v>
      </c>
      <c r="F15" s="208"/>
      <c r="G15" s="717">
        <f t="array" ref="G15">IF(ISERROR(MATCH(B15,매도월,0)),"",INDEX(총손익,MATCH(MAX(IF(매도월=B15,총손익)),IF(매도월=B15,총손익),0)))</f>
        <v>176322.874</v>
      </c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751"/>
      <c r="T15" s="751"/>
      <c r="U15" s="751"/>
      <c r="V15" s="751"/>
      <c r="W15" s="751"/>
      <c r="X15" s="751"/>
      <c r="Y15" s="751"/>
      <c r="Z15" s="751"/>
      <c r="AA15" s="751"/>
      <c r="AB15" s="751"/>
      <c r="AC15" s="751"/>
      <c r="AD15" s="129"/>
      <c r="AE15" s="129"/>
      <c r="AF15" s="129"/>
      <c r="AG15" s="129"/>
      <c r="AH15" s="129"/>
      <c r="AI15" s="129"/>
    </row>
    <row r="16" ht="19.5" customHeight="1">
      <c r="A16" s="129"/>
      <c r="B16" s="773">
        <v>6.0</v>
      </c>
      <c r="C16" s="238">
        <f>SUMIF(매도월,B16,총손익)</f>
        <v>0</v>
      </c>
      <c r="D16" s="770" t="str">
        <f>IF(C16=0,"",SUMIF(매도월,B16,총손익)/SUMIF(매도월,B16,매수금액))</f>
        <v/>
      </c>
      <c r="E16" s="774" t="str">
        <f t="array" ref="E16">IF(ISERROR(MATCH(B16,매도월,0)),"",INDEX(종목명,MATCH(MAX(IF(매도월=B16,총손익)),IF(매도월=B16,총손익),0)))</f>
        <v/>
      </c>
      <c r="F16" s="208"/>
      <c r="G16" s="717" t="str">
        <f t="array" ref="G16">IF(ISERROR(MATCH(B16,매도월,0)),"",INDEX(총손익,MATCH(MAX(IF(매도월=B16,총손익)),IF(매도월=B16,총손익),0)))</f>
        <v/>
      </c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751"/>
      <c r="T16" s="751"/>
      <c r="U16" s="751"/>
      <c r="V16" s="751"/>
      <c r="W16" s="751"/>
      <c r="X16" s="751"/>
      <c r="Y16" s="751"/>
      <c r="Z16" s="751"/>
      <c r="AA16" s="751"/>
      <c r="AB16" s="751"/>
      <c r="AC16" s="751"/>
      <c r="AD16" s="129"/>
      <c r="AE16" s="129"/>
      <c r="AF16" s="129"/>
      <c r="AG16" s="129"/>
      <c r="AH16" s="129"/>
      <c r="AI16" s="129"/>
    </row>
    <row r="17" ht="19.5" customHeight="1">
      <c r="A17" s="129"/>
      <c r="B17" s="773">
        <v>7.0</v>
      </c>
      <c r="C17" s="238">
        <f>SUMIF(매도월,B17,총손익)</f>
        <v>0</v>
      </c>
      <c r="D17" s="770" t="str">
        <f>IF(C17=0,"",SUMIF(매도월,B17,총손익)/SUMIF(매도월,B17,매수금액))</f>
        <v/>
      </c>
      <c r="E17" s="774" t="str">
        <f t="array" ref="E17">IF(ISERROR(MATCH(B17,매도월,0)),"",INDEX(종목명,MATCH(MAX(IF(매도월=B17,총손익)),IF(매도월=B17,총손익),0)))</f>
        <v/>
      </c>
      <c r="F17" s="208"/>
      <c r="G17" s="717" t="str">
        <f t="array" ref="G17">IF(ISERROR(MATCH(B17,매도월,0)),"",INDEX(총손익,MATCH(MAX(IF(매도월=B17,총손익)),IF(매도월=B17,총손익),0)))</f>
        <v/>
      </c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751"/>
      <c r="T17" s="751"/>
      <c r="U17" s="751"/>
      <c r="V17" s="751"/>
      <c r="W17" s="751"/>
      <c r="X17" s="751"/>
      <c r="Y17" s="751"/>
      <c r="Z17" s="751"/>
      <c r="AA17" s="751"/>
      <c r="AB17" s="751"/>
      <c r="AC17" s="751"/>
      <c r="AD17" s="129"/>
      <c r="AE17" s="129"/>
      <c r="AF17" s="129"/>
      <c r="AG17" s="129"/>
      <c r="AH17" s="129"/>
      <c r="AI17" s="129"/>
    </row>
    <row r="18" ht="19.5" customHeight="1">
      <c r="A18" s="129"/>
      <c r="B18" s="773">
        <v>8.0</v>
      </c>
      <c r="C18" s="238">
        <f>SUMIF(매도월,B18,총손익)</f>
        <v>0</v>
      </c>
      <c r="D18" s="770" t="str">
        <f>IF(C18=0,"",SUMIF(매도월,B18,총손익)/SUMIF(매도월,B18,매수금액))</f>
        <v/>
      </c>
      <c r="E18" s="774" t="str">
        <f t="array" ref="E18">IF(ISERROR(MATCH(B18,매도월,0)),"",INDEX(종목명,MATCH(MAX(IF(매도월=B18,총손익)),IF(매도월=B18,총손익),0)))</f>
        <v/>
      </c>
      <c r="F18" s="208"/>
      <c r="G18" s="717" t="str">
        <f t="array" ref="G18">IF(ISERROR(MATCH(B18,매도월,0)),"",INDEX(총손익,MATCH(MAX(IF(매도월=B18,총손익)),IF(매도월=B18,총손익),0)))</f>
        <v/>
      </c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751"/>
      <c r="T18" s="751"/>
      <c r="U18" s="751"/>
      <c r="V18" s="751"/>
      <c r="W18" s="751"/>
      <c r="X18" s="751"/>
      <c r="Y18" s="751"/>
      <c r="Z18" s="751"/>
      <c r="AA18" s="775"/>
      <c r="AB18" s="775"/>
      <c r="AC18" s="775"/>
      <c r="AD18" s="763"/>
      <c r="AE18" s="129"/>
      <c r="AF18" s="129"/>
      <c r="AG18" s="129"/>
      <c r="AH18" s="129"/>
      <c r="AI18" s="129"/>
    </row>
    <row r="19" ht="19.5" customHeight="1">
      <c r="A19" s="129"/>
      <c r="B19" s="773">
        <v>9.0</v>
      </c>
      <c r="C19" s="238">
        <f>SUMIF(매도월,B19,총손익)</f>
        <v>0</v>
      </c>
      <c r="D19" s="770" t="str">
        <f>IF(C19=0,"",SUMIF(매도월,B19,총손익)/SUMIF(매도월,B19,매수금액))</f>
        <v/>
      </c>
      <c r="E19" s="774" t="str">
        <f t="array" ref="E19">IF(ISERROR(MATCH(B19,매도월,0)),"",INDEX(종목명,MATCH(MAX(IF(매도월=B19,총손익)),IF(매도월=B19,총손익),0)))</f>
        <v/>
      </c>
      <c r="F19" s="208"/>
      <c r="G19" s="717" t="str">
        <f t="array" ref="G19">IF(ISERROR(MATCH(B19,매도월,0)),"",INDEX(총손익,MATCH(MAX(IF(매도월=B19,총손익)),IF(매도월=B19,총손익),0)))</f>
        <v/>
      </c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751"/>
      <c r="T19" s="751"/>
      <c r="U19" s="751"/>
      <c r="V19" s="751"/>
      <c r="W19" s="751"/>
      <c r="X19" s="751"/>
      <c r="Y19" s="751"/>
      <c r="Z19" s="751"/>
      <c r="AA19" s="775"/>
      <c r="AB19" s="775"/>
      <c r="AC19" s="775"/>
      <c r="AD19" s="763"/>
      <c r="AE19" s="129"/>
      <c r="AF19" s="129"/>
      <c r="AG19" s="129"/>
      <c r="AH19" s="129"/>
      <c r="AI19" s="129"/>
    </row>
    <row r="20" ht="19.5" customHeight="1">
      <c r="A20" s="129"/>
      <c r="B20" s="773">
        <v>10.0</v>
      </c>
      <c r="C20" s="238">
        <f>SUMIF(매도월,B20,총손익)</f>
        <v>0</v>
      </c>
      <c r="D20" s="770" t="str">
        <f>IF(C20=0,"",SUMIF(매도월,B20,총손익)/SUMIF(매도월,B20,매수금액))</f>
        <v/>
      </c>
      <c r="E20" s="774" t="str">
        <f t="array" ref="E20">IF(ISERROR(MATCH(B20,매도월,0)),"",INDEX(종목명,MATCH(MAX(IF(매도월=B20,총손익)),IF(매도월=B20,총손익),0)))</f>
        <v/>
      </c>
      <c r="F20" s="208"/>
      <c r="G20" s="717" t="str">
        <f t="array" ref="G20">IF(ISERROR(MATCH(B20,매도월,0)),"",INDEX(총손익,MATCH(MAX(IF(매도월=B20,총손익)),IF(매도월=B20,총손익),0)))</f>
        <v/>
      </c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751"/>
      <c r="T20" s="751"/>
      <c r="U20" s="751"/>
      <c r="V20" s="751"/>
      <c r="W20" s="751"/>
      <c r="X20" s="751"/>
      <c r="Y20" s="751"/>
      <c r="Z20" s="751"/>
      <c r="AA20" s="775"/>
      <c r="AB20" s="775"/>
      <c r="AC20" s="775"/>
      <c r="AD20" s="763"/>
      <c r="AE20" s="129"/>
      <c r="AF20" s="129"/>
      <c r="AG20" s="129"/>
      <c r="AH20" s="129"/>
      <c r="AI20" s="129"/>
    </row>
    <row r="21" ht="19.5" customHeight="1">
      <c r="A21" s="129"/>
      <c r="B21" s="773">
        <v>11.0</v>
      </c>
      <c r="C21" s="238">
        <f>SUMIF(매도월,B21,총손익)</f>
        <v>0</v>
      </c>
      <c r="D21" s="770" t="str">
        <f>IF(C21=0,"",SUMIF(매도월,B21,총손익)/SUMIF(매도월,B21,매수금액))</f>
        <v/>
      </c>
      <c r="E21" s="774" t="str">
        <f t="array" ref="E21">IF(ISERROR(MATCH(B21,매도월,0)),"",INDEX(종목명,MATCH(MAX(IF(매도월=B21,총손익)),IF(매도월=B21,총손익),0)))</f>
        <v/>
      </c>
      <c r="F21" s="208"/>
      <c r="G21" s="717" t="str">
        <f t="array" ref="G21">IF(ISERROR(MATCH(B21,매도월,0)),"",INDEX(총손익,MATCH(MAX(IF(매도월=B21,총손익)),IF(매도월=B21,총손익),0)))</f>
        <v/>
      </c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751"/>
      <c r="T21" s="751"/>
      <c r="U21" s="751"/>
      <c r="V21" s="751"/>
      <c r="W21" s="751"/>
      <c r="X21" s="751"/>
      <c r="Y21" s="751"/>
      <c r="Z21" s="751"/>
      <c r="AA21" s="775"/>
      <c r="AB21" s="775"/>
      <c r="AC21" s="775"/>
      <c r="AD21" s="763"/>
      <c r="AE21" s="129"/>
      <c r="AF21" s="129"/>
      <c r="AG21" s="129"/>
      <c r="AH21" s="129"/>
      <c r="AI21" s="129"/>
    </row>
    <row r="22" ht="19.5" customHeight="1">
      <c r="A22" s="129"/>
      <c r="B22" s="776">
        <v>12.0</v>
      </c>
      <c r="C22" s="617">
        <f>SUMIF(매도월,B22,총손익)</f>
        <v>0</v>
      </c>
      <c r="D22" s="777" t="str">
        <f>IF(C22=0,"",SUMIF(매도월,B22,총손익)/SUMIF(매도월,B22,매수금액))</f>
        <v/>
      </c>
      <c r="E22" s="778" t="str">
        <f t="array" ref="E22">IF(ISERROR(MATCH(B22,매도월,0)),"",INDEX(종목명,MATCH(MAX(IF(매도월=B22,총손익)),IF(매도월=B22,총손익),0)))</f>
        <v/>
      </c>
      <c r="F22" s="779"/>
      <c r="G22" s="780" t="str">
        <f t="array" ref="G22">IF(ISERROR(MATCH(B22,매도월,0)),"",INDEX(총손익,MATCH(MAX(IF(매도월=B22,총손익)),IF(매도월=B22,총손익),0)))</f>
        <v/>
      </c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751"/>
      <c r="T22" s="751"/>
      <c r="U22" s="751"/>
      <c r="V22" s="751"/>
      <c r="W22" s="751"/>
      <c r="X22" s="751"/>
      <c r="Y22" s="751"/>
      <c r="Z22" s="751"/>
      <c r="AA22" s="775"/>
      <c r="AB22" s="775"/>
      <c r="AC22" s="775"/>
      <c r="AD22" s="763"/>
      <c r="AE22" s="129"/>
      <c r="AF22" s="129"/>
      <c r="AG22" s="129"/>
      <c r="AH22" s="129"/>
      <c r="AI22" s="129"/>
    </row>
    <row r="23" ht="24.75" customHeight="1">
      <c r="A23" s="129"/>
      <c r="B23" s="781" t="s">
        <v>215</v>
      </c>
      <c r="C23" s="782">
        <f>SUM(C11:C22)</f>
        <v>314879.478</v>
      </c>
      <c r="D23" s="783">
        <f>H7</f>
        <v>0.01475068551</v>
      </c>
      <c r="E23" s="784" t="s">
        <v>384</v>
      </c>
      <c r="F23" s="190"/>
      <c r="G23" s="785" t="s">
        <v>384</v>
      </c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751"/>
      <c r="T23" s="751"/>
      <c r="U23" s="751"/>
      <c r="V23" s="751"/>
      <c r="W23" s="751"/>
      <c r="X23" s="751"/>
      <c r="Y23" s="751"/>
      <c r="Z23" s="751"/>
      <c r="AA23" s="775"/>
      <c r="AB23" s="775"/>
      <c r="AC23" s="775"/>
      <c r="AD23" s="763"/>
      <c r="AE23" s="129"/>
      <c r="AF23" s="129"/>
      <c r="AG23" s="129"/>
      <c r="AH23" s="129"/>
      <c r="AI23" s="129"/>
    </row>
    <row r="24" ht="19.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751"/>
      <c r="T24" s="751"/>
      <c r="U24" s="751"/>
      <c r="V24" s="751"/>
      <c r="W24" s="751"/>
      <c r="X24" s="751"/>
      <c r="Y24" s="751"/>
      <c r="Z24" s="751"/>
      <c r="AA24" s="775"/>
      <c r="AB24" s="775"/>
      <c r="AC24" s="775"/>
      <c r="AD24" s="763"/>
      <c r="AE24" s="129"/>
      <c r="AF24" s="129"/>
      <c r="AG24" s="129"/>
      <c r="AH24" s="129"/>
      <c r="AI24" s="129"/>
    </row>
    <row r="25" ht="19.5" customHeight="1">
      <c r="A25" s="129"/>
      <c r="B25" s="786" t="s">
        <v>385</v>
      </c>
      <c r="C25" s="217"/>
      <c r="D25" s="217"/>
      <c r="E25" s="217"/>
      <c r="F25" s="217"/>
      <c r="G25" s="763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751"/>
      <c r="T25" s="752"/>
      <c r="U25" s="752"/>
      <c r="V25" s="752"/>
      <c r="W25" s="752"/>
      <c r="X25" s="752"/>
      <c r="Y25" s="751"/>
      <c r="Z25" s="751"/>
      <c r="AA25" s="751"/>
      <c r="AB25" s="751"/>
      <c r="AC25" s="751"/>
      <c r="AD25" s="129"/>
      <c r="AE25" s="129"/>
      <c r="AF25" s="129"/>
      <c r="AG25" s="129"/>
      <c r="AH25" s="129"/>
      <c r="AI25" s="129"/>
    </row>
    <row r="26" ht="30.0" customHeight="1">
      <c r="A26" s="129"/>
      <c r="B26" s="764" t="s">
        <v>386</v>
      </c>
      <c r="C26" s="764" t="s">
        <v>298</v>
      </c>
      <c r="D26" s="787" t="s">
        <v>387</v>
      </c>
      <c r="E26" s="787" t="s">
        <v>388</v>
      </c>
      <c r="F26" s="787" t="s">
        <v>389</v>
      </c>
      <c r="G26" s="788" t="s">
        <v>390</v>
      </c>
      <c r="H26" s="452" t="s">
        <v>391</v>
      </c>
      <c r="I26" s="55" t="s">
        <v>392</v>
      </c>
      <c r="J26" s="755" t="s">
        <v>393</v>
      </c>
      <c r="K26" s="755" t="s">
        <v>394</v>
      </c>
      <c r="L26" s="788" t="s">
        <v>395</v>
      </c>
      <c r="M26" s="55" t="s">
        <v>396</v>
      </c>
      <c r="N26" s="755" t="s">
        <v>397</v>
      </c>
      <c r="O26" s="755" t="s">
        <v>398</v>
      </c>
      <c r="P26" s="755" t="s">
        <v>399</v>
      </c>
      <c r="Q26" s="129"/>
      <c r="R26" s="219"/>
      <c r="S26" s="219"/>
      <c r="T26" s="219"/>
      <c r="U26" s="219"/>
      <c r="V26" s="219"/>
      <c r="W26" s="219"/>
      <c r="X26" s="219"/>
      <c r="Y26" s="751"/>
      <c r="Z26" s="751"/>
      <c r="AA26" s="751"/>
      <c r="AB26" s="751"/>
      <c r="AC26" s="751"/>
      <c r="AD26" s="751"/>
      <c r="AE26" s="751"/>
      <c r="AF26" s="789"/>
      <c r="AG26" s="751"/>
      <c r="AH26" s="751"/>
      <c r="AI26" s="751"/>
    </row>
    <row r="27" ht="19.5" customHeight="1">
      <c r="A27" s="129"/>
      <c r="B27" s="411">
        <f t="shared" ref="B27:B32" si="1">ROW(B27)-26</f>
        <v>1</v>
      </c>
      <c r="C27" s="733" t="s">
        <v>400</v>
      </c>
      <c r="D27" s="790">
        <f>IF(C27="","",COUNTIF('매매'!$L$4:$L$1000,C27&amp;"*"))</f>
        <v>19</v>
      </c>
      <c r="E27" s="791">
        <f>IF(F27=0,0,SUMIFS(매수금액,계좌이름,C27,매도일,""))</f>
        <v>0</v>
      </c>
      <c r="F27" s="791">
        <f>SUMIF(계좌이름,C27,매수수량)-SUMIF(계좌이름,C27,매도수량)</f>
        <v>0</v>
      </c>
      <c r="G27" s="792">
        <f t="shared" ref="G27:G32" si="2">IF(C27=0,"",E27/$E$33)</f>
        <v>0</v>
      </c>
      <c r="H27" s="793">
        <f>IF(C27=0,0,SUMIFS(매수금액,계좌이름,C27,매도일,"&lt;&gt;"))</f>
        <v>38375090</v>
      </c>
      <c r="I27" s="794">
        <f>IF(C27=0,0,SUMIFS(매도금액,계좌이름,C27,매도일,"&lt;&gt;"))</f>
        <v>39030920</v>
      </c>
      <c r="J27" s="694">
        <f>IF(C27=0,0,SUMIFS(순매도금액,계좌이름,C27,매도일,"&lt;&gt;"))</f>
        <v>38941148.88</v>
      </c>
      <c r="K27" s="694">
        <f>IF(I27=0,0,SUMIFS(총손익,계좌이름,C27,매도일,"&lt;&gt;"))</f>
        <v>566058.884</v>
      </c>
      <c r="L27" s="795">
        <f t="shared" ref="L27:L32" si="3">IF(I27=0,"",K27/H27)</f>
        <v>0.01475068551</v>
      </c>
      <c r="M27" s="794">
        <f>IF(F27=0,0,SUMIFS(평가금액,계좌이름,C27,매도일,""))</f>
        <v>0</v>
      </c>
      <c r="N27" s="694">
        <f>IF(F27=0,0,SUMIF(계좌이름,C27,평가손익))</f>
        <v>0</v>
      </c>
      <c r="O27" s="796" t="str">
        <f t="shared" ref="O27:O32" si="4">IF(F27=0,"",N27/E27)</f>
        <v/>
      </c>
      <c r="P27" s="797">
        <v>2964.0</v>
      </c>
      <c r="Q27" s="217"/>
      <c r="R27" s="219"/>
      <c r="S27" s="219"/>
      <c r="T27" s="219"/>
      <c r="U27" s="219"/>
      <c r="V27" s="219"/>
      <c r="W27" s="219"/>
      <c r="X27" s="219"/>
      <c r="Y27" s="751"/>
      <c r="Z27" s="751"/>
      <c r="AA27" s="751"/>
      <c r="AB27" s="751"/>
      <c r="AC27" s="751"/>
      <c r="AD27" s="751"/>
      <c r="AE27" s="751"/>
      <c r="AF27" s="789"/>
      <c r="AG27" s="751"/>
      <c r="AH27" s="751"/>
      <c r="AI27" s="751"/>
    </row>
    <row r="28" ht="19.5" customHeight="1">
      <c r="A28" s="129"/>
      <c r="B28" s="411">
        <f t="shared" si="1"/>
        <v>2</v>
      </c>
      <c r="C28" s="658" t="s">
        <v>401</v>
      </c>
      <c r="D28" s="790">
        <f>IF(C28="","",COUNTIF('매매'!$L$4:$L$1000,C28&amp;"*"))</f>
        <v>4</v>
      </c>
      <c r="E28" s="791">
        <f>IF(F28=0,0,SUMIFS(매수금액,계좌이름,C28,매도일,""))</f>
        <v>19784978</v>
      </c>
      <c r="F28" s="791">
        <f>SUMIF(계좌이름,C28,매수수량)-SUMIF(계좌이름,C28,매도수량)</f>
        <v>1378</v>
      </c>
      <c r="G28" s="792">
        <f t="shared" si="2"/>
        <v>0.6326693618</v>
      </c>
      <c r="H28" s="793">
        <f>IF(C28=0,0,SUMIFS(매수금액,계좌이름,C28,매도일,"&lt;&gt;"))</f>
        <v>0</v>
      </c>
      <c r="I28" s="794">
        <f>IF(C28=0,0,SUMIFS(매도금액,계좌이름,C28,매도일,"&lt;&gt;"))</f>
        <v>0</v>
      </c>
      <c r="J28" s="694">
        <f>IF(C28=0,0,SUMIFS(순매도금액,계좌이름,C28,매도일,"&lt;&gt;"))</f>
        <v>0</v>
      </c>
      <c r="K28" s="694">
        <f>IF(I28=0,0,SUMIFS(총손익,계좌이름,C28,매도일,"&lt;&gt;"))</f>
        <v>0</v>
      </c>
      <c r="L28" s="795" t="str">
        <f t="shared" si="3"/>
        <v/>
      </c>
      <c r="M28" s="798">
        <f>IF(F28=0,0,SUMIFS(평가금액,계좌이름,C28,매도일,""))</f>
        <v>29543600</v>
      </c>
      <c r="N28" s="203">
        <f>IF(F28=0,0,SUMIF(계좌이름,C28,평가손익))</f>
        <v>9758622</v>
      </c>
      <c r="O28" s="799">
        <f t="shared" si="4"/>
        <v>0.4932339071</v>
      </c>
      <c r="P28" s="800">
        <v>92422.0</v>
      </c>
      <c r="Q28" s="217"/>
      <c r="R28" s="219"/>
      <c r="S28" s="219"/>
      <c r="T28" s="219"/>
      <c r="U28" s="219"/>
      <c r="V28" s="219"/>
      <c r="W28" s="219"/>
      <c r="X28" s="219"/>
      <c r="Y28" s="751"/>
      <c r="Z28" s="751"/>
      <c r="AA28" s="751"/>
      <c r="AB28" s="751"/>
      <c r="AC28" s="751"/>
      <c r="AD28" s="751"/>
      <c r="AE28" s="751"/>
      <c r="AF28" s="789"/>
      <c r="AG28" s="751"/>
      <c r="AH28" s="751"/>
      <c r="AI28" s="751"/>
    </row>
    <row r="29" ht="19.5" customHeight="1">
      <c r="A29" s="129"/>
      <c r="B29" s="411">
        <f t="shared" si="1"/>
        <v>3</v>
      </c>
      <c r="C29" s="801" t="s">
        <v>402</v>
      </c>
      <c r="D29" s="790">
        <f>IF(C29="","",COUNTIF('매매'!$L$4:$L$1000,C29&amp;"*"))</f>
        <v>2</v>
      </c>
      <c r="E29" s="791">
        <f>IF(F29=0,0,SUMIFS(매수금액,계좌이름,C29,매도일,""))</f>
        <v>11487246</v>
      </c>
      <c r="F29" s="791">
        <f>SUMIF(계좌이름,C29,매수수량)-SUMIF(계좌이름,C29,매도수량)</f>
        <v>249</v>
      </c>
      <c r="G29" s="792">
        <f t="shared" si="2"/>
        <v>0.3673306382</v>
      </c>
      <c r="H29" s="793">
        <f>IF(C29=0,0,SUMIFS(매수금액,계좌이름,C29,매도일,"&lt;&gt;"))</f>
        <v>0</v>
      </c>
      <c r="I29" s="794">
        <f>IF(C29=0,0,SUMIFS(매도금액,계좌이름,C29,매도일,"&lt;&gt;"))</f>
        <v>0</v>
      </c>
      <c r="J29" s="694">
        <f>IF(C29=0,0,SUMIFS(순매도금액,계좌이름,C29,매도일,"&lt;&gt;"))</f>
        <v>0</v>
      </c>
      <c r="K29" s="694">
        <f>IF(I29=0,0,SUMIFS(총손익,계좌이름,C29,매도일,"&lt;&gt;"))</f>
        <v>0</v>
      </c>
      <c r="L29" s="795" t="str">
        <f t="shared" si="3"/>
        <v/>
      </c>
      <c r="M29" s="802">
        <f>IF(F29=0,0,SUMIFS(평가금액,계좌이름,C29,매도일,""))</f>
        <v>17025075</v>
      </c>
      <c r="N29" s="803">
        <f>IF(F29=0,0,SUMIF(계좌이름,C29,평가손익))</f>
        <v>5537829</v>
      </c>
      <c r="O29" s="804">
        <f t="shared" si="4"/>
        <v>0.4820850011</v>
      </c>
      <c r="P29" s="805">
        <v>20929.0</v>
      </c>
      <c r="Q29" s="129"/>
      <c r="R29" s="219"/>
      <c r="S29" s="219"/>
      <c r="T29" s="219"/>
      <c r="U29" s="219"/>
      <c r="V29" s="219"/>
      <c r="W29" s="219"/>
      <c r="X29" s="219"/>
      <c r="Y29" s="751"/>
      <c r="Z29" s="751"/>
      <c r="AA29" s="751"/>
      <c r="AB29" s="751"/>
      <c r="AC29" s="751"/>
      <c r="AD29" s="751"/>
      <c r="AE29" s="751"/>
      <c r="AF29" s="789"/>
      <c r="AG29" s="751"/>
      <c r="AH29" s="751"/>
      <c r="AI29" s="751"/>
    </row>
    <row r="30" ht="19.5" customHeight="1">
      <c r="A30" s="129"/>
      <c r="B30" s="411">
        <f t="shared" si="1"/>
        <v>4</v>
      </c>
      <c r="C30" s="658" t="s">
        <v>403</v>
      </c>
      <c r="D30" s="790">
        <f>IF(C30="","",COUNTIF('매매'!$L$4:$L$1000,C30&amp;"*"))</f>
        <v>0</v>
      </c>
      <c r="E30" s="791">
        <f>IF(F30=0,0,SUMIFS(매수금액,계좌이름,C30,매도일,""))</f>
        <v>0</v>
      </c>
      <c r="F30" s="791">
        <f>SUMIF(계좌이름,C30,매수수량)-SUMIF(계좌이름,C30,매도수량)</f>
        <v>0</v>
      </c>
      <c r="G30" s="792">
        <f t="shared" si="2"/>
        <v>0</v>
      </c>
      <c r="H30" s="793">
        <f>IF(C30=0,0,SUMIFS(매수금액,계좌이름,C30,매도일,"&lt;&gt;"))</f>
        <v>0</v>
      </c>
      <c r="I30" s="794">
        <f>IF(C30=0,0,SUMIFS(매도금액,계좌이름,C30,매도일,"&lt;&gt;"))</f>
        <v>0</v>
      </c>
      <c r="J30" s="694">
        <f>IF(C30=0,0,SUMIFS(순매도금액,계좌이름,C30,매도일,"&lt;&gt;"))</f>
        <v>0</v>
      </c>
      <c r="K30" s="694">
        <f>IF(I30=0,0,SUMIFS(총손익,계좌이름,C30,매도일,"&lt;&gt;"))</f>
        <v>0</v>
      </c>
      <c r="L30" s="795" t="str">
        <f t="shared" si="3"/>
        <v/>
      </c>
      <c r="M30" s="798">
        <f>IF(F30=0,0,SUMIFS(평가금액,계좌이름,C30,매도일,""))</f>
        <v>0</v>
      </c>
      <c r="N30" s="203">
        <f>IF(F30=0,0,SUMIF(계좌이름,C30,평가손익))</f>
        <v>0</v>
      </c>
      <c r="O30" s="806" t="str">
        <f t="shared" si="4"/>
        <v/>
      </c>
      <c r="P30" s="805">
        <v>208.0</v>
      </c>
      <c r="Q30" s="129"/>
      <c r="R30" s="219"/>
      <c r="S30" s="219"/>
      <c r="T30" s="219"/>
      <c r="U30" s="219"/>
      <c r="V30" s="219"/>
      <c r="W30" s="219"/>
      <c r="X30" s="219"/>
      <c r="Y30" s="751"/>
      <c r="Z30" s="751"/>
      <c r="AA30" s="751"/>
      <c r="AB30" s="751"/>
      <c r="AC30" s="751"/>
      <c r="AD30" s="751"/>
      <c r="AE30" s="751"/>
      <c r="AF30" s="789"/>
      <c r="AG30" s="751"/>
      <c r="AH30" s="751"/>
      <c r="AI30" s="751"/>
    </row>
    <row r="31" ht="19.5" customHeight="1">
      <c r="A31" s="129"/>
      <c r="B31" s="411">
        <f t="shared" si="1"/>
        <v>5</v>
      </c>
      <c r="C31" s="658"/>
      <c r="D31" s="790" t="str">
        <f>IF(C31="","",COUNTIF('매매'!$L$4:$L$1000,C31&amp;"*"))</f>
        <v/>
      </c>
      <c r="E31" s="791">
        <f>IF(F31=0,0,SUMIFS(매수금액,계좌이름,C31,매도일,""))</f>
        <v>0</v>
      </c>
      <c r="F31" s="791">
        <f>SUMIF(계좌이름,C31,매수수량)-SUMIF(계좌이름,C31,매도수량)</f>
        <v>0</v>
      </c>
      <c r="G31" s="792" t="str">
        <f t="shared" si="2"/>
        <v/>
      </c>
      <c r="H31" s="793">
        <f>IF(C31=0,0,SUMIFS(매수금액,계좌이름,C31,매도일,"&lt;&gt;"))</f>
        <v>0</v>
      </c>
      <c r="I31" s="794">
        <f>IF(C31=0,0,SUMIFS(매도금액,계좌이름,C31,매도일,"&lt;&gt;"))</f>
        <v>0</v>
      </c>
      <c r="J31" s="694">
        <f>IF(C31=0,0,SUMIFS(순매도금액,계좌이름,C31,매도일,"&lt;&gt;"))</f>
        <v>0</v>
      </c>
      <c r="K31" s="694">
        <f>IF(I31=0,0,SUMIFS(총손익,계좌이름,C31,매도일,"&lt;&gt;"))</f>
        <v>0</v>
      </c>
      <c r="L31" s="795" t="str">
        <f t="shared" si="3"/>
        <v/>
      </c>
      <c r="M31" s="807">
        <f>IF(F31=0,0,SUMIFS(평가금액,계좌이름,C31,매도일,""))</f>
        <v>0</v>
      </c>
      <c r="N31" s="717">
        <f>IF(F31=0,0,SUMIF(계좌이름,C31,평가손익))</f>
        <v>0</v>
      </c>
      <c r="O31" s="808" t="str">
        <f t="shared" si="4"/>
        <v/>
      </c>
      <c r="P31" s="809" t="str">
        <f>'계좌현황'!K20</f>
        <v/>
      </c>
      <c r="Q31" s="129"/>
      <c r="R31" s="219"/>
      <c r="S31" s="219"/>
      <c r="T31" s="219"/>
      <c r="U31" s="219"/>
      <c r="V31" s="219"/>
      <c r="W31" s="219"/>
      <c r="X31" s="219"/>
      <c r="Y31" s="751"/>
      <c r="Z31" s="751"/>
      <c r="AA31" s="751"/>
      <c r="AB31" s="751"/>
      <c r="AC31" s="751"/>
      <c r="AD31" s="751"/>
      <c r="AE31" s="751"/>
      <c r="AF31" s="789"/>
      <c r="AG31" s="751"/>
      <c r="AH31" s="751"/>
      <c r="AI31" s="751"/>
    </row>
    <row r="32" ht="19.5" customHeight="1">
      <c r="A32" s="129"/>
      <c r="B32" s="411">
        <f t="shared" si="1"/>
        <v>6</v>
      </c>
      <c r="C32" s="810"/>
      <c r="D32" s="790" t="str">
        <f>IF(C32="","",COUNTIF('매매'!$L$4:$L$1000,C32&amp;"*"))</f>
        <v/>
      </c>
      <c r="E32" s="791">
        <f>IF(F32=0,0,SUMIFS(매수금액,계좌이름,C32,매도일,""))</f>
        <v>0</v>
      </c>
      <c r="F32" s="791">
        <f>SUMIF(계좌이름,C32,매수수량)-SUMIF(계좌이름,C32,매도수량)</f>
        <v>0</v>
      </c>
      <c r="G32" s="792" t="str">
        <f t="shared" si="2"/>
        <v/>
      </c>
      <c r="H32" s="793">
        <f>IF(C32=0,0,SUMIFS(매수금액,계좌이름,C32,매도일,"&lt;&gt;"))</f>
        <v>0</v>
      </c>
      <c r="I32" s="794">
        <f>IF(C32=0,0,SUMIFS(매도금액,계좌이름,C32,매도일,"&lt;&gt;"))</f>
        <v>0</v>
      </c>
      <c r="J32" s="694">
        <f>IF(C32=0,0,SUMIFS(순매도금액,계좌이름,C32,매도일,"&lt;&gt;"))</f>
        <v>0</v>
      </c>
      <c r="K32" s="694">
        <f>IF(I32=0,0,SUMIFS(총손익,계좌이름,C32,매도일,"&lt;&gt;"))</f>
        <v>0</v>
      </c>
      <c r="L32" s="795" t="str">
        <f t="shared" si="3"/>
        <v/>
      </c>
      <c r="M32" s="811">
        <f>IF(F32=0,0,SUMIFS(평가금액,계좌이름,C32,매도일,""))</f>
        <v>0</v>
      </c>
      <c r="N32" s="812">
        <f>IF(F32=0,0,SUMIF(계좌이름,C32,평가손익))</f>
        <v>0</v>
      </c>
      <c r="O32" s="813" t="str">
        <f t="shared" si="4"/>
        <v/>
      </c>
      <c r="P32" s="809"/>
      <c r="Q32" s="129"/>
      <c r="R32" s="219"/>
      <c r="S32" s="219"/>
      <c r="T32" s="219"/>
      <c r="U32" s="219"/>
      <c r="V32" s="219"/>
      <c r="W32" s="219"/>
      <c r="X32" s="219"/>
      <c r="Y32" s="751"/>
      <c r="Z32" s="751"/>
      <c r="AA32" s="751"/>
      <c r="AB32" s="751"/>
      <c r="AC32" s="751"/>
      <c r="AD32" s="751"/>
      <c r="AE32" s="751"/>
      <c r="AF32" s="789"/>
      <c r="AG32" s="751"/>
      <c r="AH32" s="751"/>
      <c r="AI32" s="751"/>
    </row>
    <row r="33" ht="24.75" customHeight="1">
      <c r="A33" s="129"/>
      <c r="B33" s="545" t="s">
        <v>215</v>
      </c>
      <c r="C33" s="190"/>
      <c r="D33" s="814">
        <f>COUNTA(C37:C136)</f>
        <v>33</v>
      </c>
      <c r="E33" s="782">
        <f t="shared" ref="E33:K33" si="5">SUM(E27:E32)</f>
        <v>31272224</v>
      </c>
      <c r="F33" s="782">
        <f t="shared" si="5"/>
        <v>1627</v>
      </c>
      <c r="G33" s="815">
        <f t="shared" si="5"/>
        <v>1</v>
      </c>
      <c r="H33" s="488">
        <f t="shared" si="5"/>
        <v>38375090</v>
      </c>
      <c r="I33" s="488">
        <f t="shared" si="5"/>
        <v>39030920</v>
      </c>
      <c r="J33" s="488">
        <f t="shared" si="5"/>
        <v>38941148.88</v>
      </c>
      <c r="K33" s="488">
        <f t="shared" si="5"/>
        <v>566058.884</v>
      </c>
      <c r="L33" s="533"/>
      <c r="M33" s="816">
        <f t="shared" ref="M33:N33" si="6">SUM(M27:M32)</f>
        <v>46568675</v>
      </c>
      <c r="N33" s="817">
        <f t="shared" si="6"/>
        <v>15296451</v>
      </c>
      <c r="O33" s="488"/>
      <c r="P33" s="817">
        <f>SUM(P27:P32)</f>
        <v>116523</v>
      </c>
      <c r="Q33" s="129"/>
      <c r="R33" s="219"/>
      <c r="S33" s="219"/>
      <c r="T33" s="219"/>
      <c r="U33" s="219"/>
      <c r="V33" s="219"/>
      <c r="W33" s="219"/>
      <c r="X33" s="219"/>
      <c r="Y33" s="751"/>
      <c r="Z33" s="751"/>
      <c r="AA33" s="751"/>
      <c r="AB33" s="751"/>
      <c r="AC33" s="751"/>
      <c r="AD33" s="751"/>
      <c r="AE33" s="751"/>
      <c r="AF33" s="789"/>
      <c r="AG33" s="751"/>
      <c r="AH33" s="751"/>
      <c r="AI33" s="751"/>
    </row>
    <row r="34" ht="19.5" customHeight="1">
      <c r="A34" s="129"/>
      <c r="B34" s="219"/>
      <c r="C34" s="818"/>
      <c r="D34" s="217"/>
      <c r="E34" s="217"/>
      <c r="F34" s="607"/>
      <c r="G34" s="251"/>
      <c r="H34" s="251"/>
      <c r="I34" s="251"/>
      <c r="J34" s="251"/>
      <c r="K34" s="251"/>
      <c r="L34" s="217"/>
      <c r="M34" s="217"/>
      <c r="N34" s="217"/>
      <c r="O34" s="217"/>
      <c r="P34" s="129"/>
      <c r="Q34" s="219"/>
      <c r="R34" s="219"/>
      <c r="S34" s="219"/>
      <c r="T34" s="219"/>
      <c r="U34" s="219"/>
      <c r="V34" s="219"/>
      <c r="W34" s="219"/>
      <c r="X34" s="751"/>
      <c r="Y34" s="751"/>
      <c r="Z34" s="751"/>
      <c r="AA34" s="751"/>
      <c r="AB34" s="751"/>
      <c r="AC34" s="751"/>
      <c r="AD34" s="751"/>
      <c r="AE34" s="789"/>
      <c r="AF34" s="751"/>
      <c r="AG34" s="751"/>
      <c r="AH34" s="751"/>
      <c r="AI34" s="129"/>
    </row>
    <row r="35" ht="19.5" customHeight="1">
      <c r="A35" s="129"/>
      <c r="B35" s="819" t="s">
        <v>404</v>
      </c>
      <c r="C35" s="820"/>
      <c r="D35" s="129"/>
      <c r="E35" s="129"/>
      <c r="F35" s="129"/>
      <c r="G35" s="129"/>
      <c r="H35" s="129"/>
      <c r="I35" s="763"/>
      <c r="J35" s="219"/>
      <c r="K35" s="219"/>
      <c r="L35" s="219"/>
      <c r="M35" s="219"/>
      <c r="N35" s="219"/>
      <c r="O35" s="219"/>
      <c r="P35" s="217"/>
      <c r="Q35" s="129"/>
      <c r="R35" s="129"/>
      <c r="S35" s="129"/>
      <c r="T35" s="129"/>
      <c r="U35" s="129"/>
      <c r="V35" s="129"/>
      <c r="W35" s="129"/>
      <c r="X35" s="751"/>
      <c r="Y35" s="752"/>
      <c r="Z35" s="752"/>
      <c r="AA35" s="752"/>
      <c r="AB35" s="751"/>
      <c r="AC35" s="751"/>
      <c r="AD35" s="751"/>
      <c r="AE35" s="751"/>
      <c r="AF35" s="751"/>
      <c r="AG35" s="751"/>
      <c r="AH35" s="751"/>
      <c r="AI35" s="129"/>
    </row>
    <row r="36" ht="30.0" customHeight="1">
      <c r="A36" s="129"/>
      <c r="B36" s="532" t="s">
        <v>386</v>
      </c>
      <c r="C36" s="821" t="s">
        <v>405</v>
      </c>
      <c r="D36" s="190"/>
      <c r="E36" s="532" t="s">
        <v>388</v>
      </c>
      <c r="F36" s="532" t="s">
        <v>389</v>
      </c>
      <c r="G36" s="533" t="s">
        <v>390</v>
      </c>
      <c r="H36" s="764" t="s">
        <v>391</v>
      </c>
      <c r="I36" s="787" t="s">
        <v>392</v>
      </c>
      <c r="J36" s="787" t="s">
        <v>393</v>
      </c>
      <c r="K36" s="755" t="s">
        <v>394</v>
      </c>
      <c r="L36" s="788" t="s">
        <v>395</v>
      </c>
      <c r="M36" s="55" t="s">
        <v>396</v>
      </c>
      <c r="N36" s="755" t="s">
        <v>397</v>
      </c>
      <c r="O36" s="755" t="s">
        <v>398</v>
      </c>
      <c r="P36" s="755" t="s">
        <v>190</v>
      </c>
      <c r="Q36" s="129"/>
      <c r="R36" s="129"/>
      <c r="S36" s="129"/>
      <c r="T36" s="129"/>
      <c r="U36" s="129"/>
      <c r="V36" s="129"/>
      <c r="W36" s="129"/>
      <c r="X36" s="751"/>
      <c r="Y36" s="752"/>
      <c r="Z36" s="752"/>
      <c r="AA36" s="752"/>
      <c r="AB36" s="751"/>
      <c r="AC36" s="751"/>
      <c r="AD36" s="751"/>
      <c r="AE36" s="751"/>
      <c r="AF36" s="751"/>
      <c r="AG36" s="751"/>
      <c r="AH36" s="751"/>
      <c r="AI36" s="129"/>
    </row>
    <row r="37" ht="19.5" customHeight="1">
      <c r="A37" s="129"/>
      <c r="B37" s="612">
        <f t="shared" ref="B37:B136" si="7">ROW(B37)-36</f>
        <v>1</v>
      </c>
      <c r="C37" s="822" t="str">
        <f t="array" ref="C37">IFERROR(INDEX(종목명,MATCH(0,COUNTIF($C$36:C36,종목명),0)),"")</f>
        <v>TIGER 은행고배당플러스 TOP 10</v>
      </c>
      <c r="D37" s="823"/>
      <c r="E37" s="824">
        <f>IF(F37=0,0,SUMIFS(매수금액,종목명,C37,매도일,""))</f>
        <v>6713728</v>
      </c>
      <c r="F37" s="824">
        <f>SUMIF(종목명,C37,매수수량)-SUMIF(종목명,C37,매도수량)</f>
        <v>472</v>
      </c>
      <c r="G37" s="792">
        <f t="shared" ref="G37:G136" si="8">if(F37=0,"",E37/$E$33)</f>
        <v>0.2146866177</v>
      </c>
      <c r="H37" s="824">
        <f>IF(C37=0,0,SUMIFS(매수금액,종목명,C37,매도일,"&lt;&gt;"))</f>
        <v>0</v>
      </c>
      <c r="I37" s="238">
        <f>SUMIF(종목명,C37,매도금액)</f>
        <v>0</v>
      </c>
      <c r="J37" s="238">
        <f>SUMIF(종목명,C37,순매도금액)</f>
        <v>0</v>
      </c>
      <c r="K37" s="717">
        <f>IF(I37=0,0,SUMIFS(총손익,종목명,C37,매도일,"&lt;&gt;"))</f>
        <v>0</v>
      </c>
      <c r="L37" s="825" t="str">
        <f t="shared" ref="L37:L136" si="9">IF(I37=0,"",K37/H37)</f>
        <v/>
      </c>
      <c r="M37" s="807">
        <f>IF(F37=0,0,SUMIFS(평가금액,종목명,C37,매도일,""))</f>
        <v>11913280</v>
      </c>
      <c r="N37" s="717">
        <f>IF(F37=0,0,SUMIF(종목명,C37,평가손익))</f>
        <v>5199552</v>
      </c>
      <c r="O37" s="808">
        <f t="shared" ref="O37:O136" si="10">IF(F37=0,"",N37/E37)</f>
        <v>0.7744656918</v>
      </c>
      <c r="P37" s="197"/>
      <c r="Q37" s="129"/>
      <c r="R37" s="129"/>
      <c r="S37" s="129"/>
      <c r="T37" s="129"/>
      <c r="U37" s="129"/>
      <c r="V37" s="129"/>
      <c r="W37" s="129"/>
      <c r="X37" s="751"/>
      <c r="Y37" s="752"/>
      <c r="Z37" s="752"/>
      <c r="AA37" s="752"/>
      <c r="AB37" s="751"/>
      <c r="AC37" s="751"/>
      <c r="AD37" s="751"/>
      <c r="AE37" s="751"/>
      <c r="AF37" s="751"/>
      <c r="AG37" s="751"/>
      <c r="AH37" s="751"/>
      <c r="AI37" s="129"/>
    </row>
    <row r="38" ht="19.5" customHeight="1">
      <c r="A38" s="129"/>
      <c r="B38" s="612">
        <f t="shared" si="7"/>
        <v>2</v>
      </c>
      <c r="C38" s="822" t="str">
        <f t="array" ref="C38">IFERROR(INDEX(종목명,MATCH(0,COUNTIF($C$36:C37,종목명),0)),"")</f>
        <v>TIGER 미국배당다우존스</v>
      </c>
      <c r="D38" s="826"/>
      <c r="E38" s="824">
        <f>IF(F38=0,0,SUMIFS(매수금액,종목명,C38,매도일,""))</f>
        <v>12505330</v>
      </c>
      <c r="F38" s="824">
        <f>SUMIF(종목명,C38,매수수량)-SUMIF(종목명,C38,매도수량)</f>
        <v>1055</v>
      </c>
      <c r="G38" s="792">
        <f t="shared" si="8"/>
        <v>0.3998861737</v>
      </c>
      <c r="H38" s="824">
        <f>IF(C38=0,0,SUMIFS(매수금액,종목명,C38,매도일,"&lt;&gt;"))</f>
        <v>0</v>
      </c>
      <c r="I38" s="238">
        <f>SUMIF(종목명,C38,매도금액)</f>
        <v>0</v>
      </c>
      <c r="J38" s="238">
        <f>SUMIF(종목명,C38,순매도금액)</f>
        <v>0</v>
      </c>
      <c r="K38" s="717">
        <f>IF(I38=0,0,SUMIFS(총손익,종목명,C38,매도일,"&lt;&gt;"))</f>
        <v>0</v>
      </c>
      <c r="L38" s="825" t="str">
        <f t="shared" si="9"/>
        <v/>
      </c>
      <c r="M38" s="807">
        <f>IF(F38=0,0,SUMIFS(평가금액,종목명,C38,매도일,""))</f>
        <v>15956875</v>
      </c>
      <c r="N38" s="717">
        <f>IF(F38=0,0,SUMIF(종목명,C38,평가손익))</f>
        <v>3451545</v>
      </c>
      <c r="O38" s="808">
        <f t="shared" si="10"/>
        <v>0.2760059111</v>
      </c>
      <c r="P38" s="197"/>
      <c r="Q38" s="129"/>
      <c r="R38" s="129"/>
      <c r="S38" s="129"/>
      <c r="T38" s="129"/>
      <c r="U38" s="129"/>
      <c r="V38" s="129"/>
      <c r="W38" s="129"/>
      <c r="X38" s="751"/>
      <c r="Y38" s="752"/>
      <c r="Z38" s="752"/>
      <c r="AA38" s="752"/>
      <c r="AB38" s="751"/>
      <c r="AC38" s="751"/>
      <c r="AD38" s="751"/>
      <c r="AE38" s="751"/>
      <c r="AF38" s="751"/>
      <c r="AG38" s="751"/>
      <c r="AH38" s="751"/>
      <c r="AI38" s="129"/>
    </row>
    <row r="39" ht="19.5" customHeight="1">
      <c r="A39" s="129"/>
      <c r="B39" s="612">
        <f t="shared" si="7"/>
        <v>3</v>
      </c>
      <c r="C39" s="822" t="str">
        <f t="array" ref="C39">IFERROR(INDEX(종목명,MATCH(0,COUNTIF($C$36:C38,종목명),0)),"")</f>
        <v>TIGER 미국나스닥 100</v>
      </c>
      <c r="D39" s="826"/>
      <c r="E39" s="824">
        <f>IF(F39=0,0,SUMIFS(매수금액,종목명,C39,매도일,""))</f>
        <v>11871166</v>
      </c>
      <c r="F39" s="824">
        <f>SUMIF(종목명,C39,매수수량)-SUMIF(종목명,C39,매도수량)</f>
        <v>96</v>
      </c>
      <c r="G39" s="792">
        <f t="shared" si="8"/>
        <v>0.3796073474</v>
      </c>
      <c r="H39" s="824">
        <f>IF(C39=0,0,SUMIFS(매수금액,종목명,C39,매도일,"&lt;&gt;"))</f>
        <v>0</v>
      </c>
      <c r="I39" s="238">
        <f>SUMIF(종목명,C39,매도금액)</f>
        <v>0</v>
      </c>
      <c r="J39" s="238">
        <f>SUMIF(종목명,C39,순매도금액)</f>
        <v>0</v>
      </c>
      <c r="K39" s="717">
        <f>IF(I39=0,0,SUMIFS(총손익,종목명,C39,매도일,"&lt;&gt;"))</f>
        <v>0</v>
      </c>
      <c r="L39" s="825" t="str">
        <f t="shared" si="9"/>
        <v/>
      </c>
      <c r="M39" s="807">
        <f>IF(F39=0,0,SUMIFS(평가금액,종목명,C39,매도일,""))</f>
        <v>18652800</v>
      </c>
      <c r="N39" s="717">
        <f>IF(F39=0,0,SUMIF(종목명,C39,평가손익))</f>
        <v>6781634</v>
      </c>
      <c r="O39" s="808">
        <f t="shared" si="10"/>
        <v>0.5712694103</v>
      </c>
      <c r="P39" s="197"/>
      <c r="Q39" s="129"/>
      <c r="R39" s="129"/>
      <c r="S39" s="129"/>
      <c r="T39" s="129"/>
      <c r="U39" s="129"/>
      <c r="V39" s="129"/>
      <c r="W39" s="129"/>
      <c r="X39" s="751"/>
      <c r="Y39" s="752"/>
      <c r="Z39" s="752"/>
      <c r="AA39" s="752"/>
      <c r="AB39" s="751"/>
      <c r="AC39" s="751"/>
      <c r="AD39" s="751"/>
      <c r="AE39" s="751"/>
      <c r="AF39" s="751"/>
      <c r="AG39" s="751"/>
      <c r="AH39" s="751"/>
      <c r="AI39" s="129"/>
    </row>
    <row r="40" ht="19.5" customHeight="1">
      <c r="A40" s="129"/>
      <c r="B40" s="612">
        <f t="shared" si="7"/>
        <v>4</v>
      </c>
      <c r="C40" s="822" t="str">
        <f t="array" ref="C40">IFERROR(INDEX(종목명,MATCH(0,COUNTIF($C$36:C39,종목명),0)),"")</f>
        <v>뉴엔AI</v>
      </c>
      <c r="D40" s="826"/>
      <c r="E40" s="824">
        <f>IF(F40=0,0,SUMIFS(매수금액,종목명,C40,매도일,""))</f>
        <v>182000</v>
      </c>
      <c r="F40" s="824">
        <f>SUMIF(종목명,C40,매수수량)-SUMIF(종목명,C40,매도수량)</f>
        <v>4</v>
      </c>
      <c r="G40" s="792">
        <f t="shared" si="8"/>
        <v>0.005819861101</v>
      </c>
      <c r="H40" s="824">
        <f>IF(C40=0,0,SUMIFS(매수금액,종목명,C40,매도일,"&lt;&gt;"))</f>
        <v>0</v>
      </c>
      <c r="I40" s="238">
        <f>SUMIF(종목명,C40,매도금액)</f>
        <v>0</v>
      </c>
      <c r="J40" s="238">
        <f>SUMIF(종목명,C40,순매도금액)</f>
        <v>0</v>
      </c>
      <c r="K40" s="717">
        <f>IF(I40=0,0,SUMIFS(총손익,종목명,C40,매도일,"&lt;&gt;"))</f>
        <v>0</v>
      </c>
      <c r="L40" s="825" t="str">
        <f t="shared" si="9"/>
        <v/>
      </c>
      <c r="M40" s="807">
        <f>IF(F40=0,0,SUMIFS(평가금액,종목명,C40,매도일,""))</f>
        <v>45720</v>
      </c>
      <c r="N40" s="717">
        <f>IF(F40=0,0,SUMIF(종목명,C40,평가손익))</f>
        <v>-136280</v>
      </c>
      <c r="O40" s="808">
        <f t="shared" si="10"/>
        <v>-0.7487912088</v>
      </c>
      <c r="P40" s="197"/>
      <c r="Q40" s="129"/>
      <c r="R40" s="129"/>
      <c r="S40" s="129"/>
      <c r="T40" s="129"/>
      <c r="U40" s="129"/>
      <c r="V40" s="129"/>
      <c r="W40" s="129"/>
      <c r="X40" s="751"/>
      <c r="Y40" s="752"/>
      <c r="Z40" s="752"/>
      <c r="AA40" s="752"/>
      <c r="AB40" s="751"/>
      <c r="AC40" s="751"/>
      <c r="AD40" s="751"/>
      <c r="AE40" s="751"/>
      <c r="AF40" s="751"/>
      <c r="AG40" s="751"/>
      <c r="AH40" s="751"/>
      <c r="AI40" s="129"/>
    </row>
    <row r="41" ht="19.5" customHeight="1">
      <c r="A41" s="129"/>
      <c r="B41" s="612">
        <f t="shared" si="7"/>
        <v>5</v>
      </c>
      <c r="C41" s="822" t="str">
        <f t="array" ref="C41">IFERROR(INDEX(종목명,MATCH(0,COUNTIF($C$36:C40,종목명),0)),"")</f>
        <v>삼성 SDI</v>
      </c>
      <c r="D41" s="826"/>
      <c r="E41" s="824">
        <f>IF(F41=0,0,SUMIFS(매수금액,종목명,C41,매도일,""))</f>
        <v>0</v>
      </c>
      <c r="F41" s="824">
        <f>SUMIF(종목명,C41,매수수량)-SUMIF(종목명,C41,매도수량)</f>
        <v>0</v>
      </c>
      <c r="G41" s="792" t="str">
        <f t="shared" si="8"/>
        <v/>
      </c>
      <c r="H41" s="824">
        <f>IF(C41=0,0,SUMIFS(매수금액,종목명,C41,매도일,"&lt;&gt;"))</f>
        <v>1890000</v>
      </c>
      <c r="I41" s="238">
        <f>SUMIF(종목명,C41,매도금액)</f>
        <v>2046000</v>
      </c>
      <c r="J41" s="238">
        <f>SUMIF(종목명,C41,순매도금액)</f>
        <v>2041294.2</v>
      </c>
      <c r="K41" s="717">
        <f>IF(I41=0,0,SUMIFS(총손익,종목명,C41,매도일,"&lt;&gt;"))</f>
        <v>151294.2</v>
      </c>
      <c r="L41" s="825">
        <f t="shared" si="9"/>
        <v>0.08004984127</v>
      </c>
      <c r="M41" s="807">
        <f>IF(F41=0,0,SUMIFS(평가금액,종목명,C41,매도일,""))</f>
        <v>0</v>
      </c>
      <c r="N41" s="717">
        <f>IF(F41=0,0,SUMIF(종목명,C41,평가손익))</f>
        <v>0</v>
      </c>
      <c r="O41" s="808" t="str">
        <f t="shared" si="10"/>
        <v/>
      </c>
      <c r="P41" s="197"/>
      <c r="Q41" s="129"/>
      <c r="R41" s="129"/>
      <c r="S41" s="129"/>
      <c r="T41" s="129"/>
      <c r="U41" s="129"/>
      <c r="V41" s="129"/>
      <c r="W41" s="129"/>
      <c r="X41" s="751"/>
      <c r="Y41" s="752"/>
      <c r="Z41" s="752"/>
      <c r="AA41" s="752"/>
      <c r="AB41" s="751"/>
      <c r="AC41" s="751"/>
      <c r="AD41" s="751"/>
      <c r="AE41" s="751"/>
      <c r="AF41" s="751"/>
      <c r="AG41" s="751"/>
      <c r="AH41" s="751"/>
      <c r="AI41" s="129"/>
    </row>
    <row r="42" ht="19.5" customHeight="1">
      <c r="A42" s="129"/>
      <c r="B42" s="612">
        <f t="shared" si="7"/>
        <v>6</v>
      </c>
      <c r="C42" s="822" t="str">
        <f t="array" ref="C42">IFERROR(INDEX(종목명,MATCH(0,COUNTIF($C$36:C41,종목명),0)),"")</f>
        <v>한미반도체</v>
      </c>
      <c r="D42" s="826"/>
      <c r="E42" s="824">
        <f>IF(F42=0,0,SUMIFS(매수금액,종목명,C42,매도일,""))</f>
        <v>0</v>
      </c>
      <c r="F42" s="824">
        <f>SUMIF(종목명,C42,매수수량)-SUMIF(종목명,C42,매도수량)</f>
        <v>0</v>
      </c>
      <c r="G42" s="792" t="str">
        <f t="shared" si="8"/>
        <v/>
      </c>
      <c r="H42" s="824">
        <f>IF(C42=0,0,SUMIFS(매수금액,종목명,C42,매도일,"&lt;&gt;"))</f>
        <v>7089000</v>
      </c>
      <c r="I42" s="238">
        <f>SUMIF(종목명,C42,매도금액)</f>
        <v>7295500</v>
      </c>
      <c r="J42" s="238">
        <f>SUMIF(종목명,C42,순매도금액)</f>
        <v>7278720.35</v>
      </c>
      <c r="K42" s="717">
        <f>IF(I42=0,0,SUMIFS(총손익,종목명,C42,매도일,"&lt;&gt;"))</f>
        <v>189720.35</v>
      </c>
      <c r="L42" s="825">
        <f t="shared" si="9"/>
        <v>0.0267626393</v>
      </c>
      <c r="M42" s="807">
        <f>IF(F42=0,0,SUMIFS(평가금액,종목명,C42,매도일,""))</f>
        <v>0</v>
      </c>
      <c r="N42" s="717">
        <f>IF(F42=0,0,SUMIF(종목명,C42,평가손익))</f>
        <v>0</v>
      </c>
      <c r="O42" s="808" t="str">
        <f t="shared" si="10"/>
        <v/>
      </c>
      <c r="P42" s="197"/>
      <c r="Q42" s="129"/>
      <c r="R42" s="129"/>
      <c r="S42" s="129"/>
      <c r="T42" s="129"/>
      <c r="U42" s="129"/>
      <c r="V42" s="129"/>
      <c r="W42" s="129"/>
      <c r="X42" s="751"/>
      <c r="Y42" s="752"/>
      <c r="Z42" s="752"/>
      <c r="AA42" s="752"/>
      <c r="AB42" s="751"/>
      <c r="AC42" s="751"/>
      <c r="AD42" s="751"/>
      <c r="AE42" s="751"/>
      <c r="AF42" s="751"/>
      <c r="AG42" s="751"/>
      <c r="AH42" s="751"/>
      <c r="AI42" s="129"/>
    </row>
    <row r="43" ht="19.5" customHeight="1">
      <c r="A43" s="129"/>
      <c r="B43" s="612">
        <f t="shared" si="7"/>
        <v>7</v>
      </c>
      <c r="C43" s="822" t="str">
        <f t="array" ref="C43">IFERROR(INDEX(종목명,MATCH(0,COUNTIF($C$36:C42,종목명),0)),"")</f>
        <v>현대로템</v>
      </c>
      <c r="D43" s="826"/>
      <c r="E43" s="824">
        <f>IF(F43=0,0,SUMIFS(매수금액,종목명,C43,매도일,""))</f>
        <v>0</v>
      </c>
      <c r="F43" s="824">
        <f>SUMIF(종목명,C43,매수수량)-SUMIF(종목명,C43,매도수량)</f>
        <v>0</v>
      </c>
      <c r="G43" s="792" t="str">
        <f t="shared" si="8"/>
        <v/>
      </c>
      <c r="H43" s="824">
        <f>IF(C43=0,0,SUMIFS(매수금액,종목명,C43,매도일,"&lt;&gt;"))</f>
        <v>2388000</v>
      </c>
      <c r="I43" s="238">
        <f>SUMIF(종목명,C43,매도금액)</f>
        <v>2435000</v>
      </c>
      <c r="J43" s="238">
        <f>SUMIF(종목명,C43,순매도금액)</f>
        <v>2429399.5</v>
      </c>
      <c r="K43" s="717">
        <f>IF(I43=0,0,SUMIFS(총손익,종목명,C43,매도일,"&lt;&gt;"))</f>
        <v>41399.5</v>
      </c>
      <c r="L43" s="825">
        <f t="shared" si="9"/>
        <v>0.01733647404</v>
      </c>
      <c r="M43" s="807">
        <f>IF(F43=0,0,SUMIFS(평가금액,종목명,C43,매도일,""))</f>
        <v>0</v>
      </c>
      <c r="N43" s="717">
        <f>IF(F43=0,0,SUMIF(종목명,C43,평가손익))</f>
        <v>0</v>
      </c>
      <c r="O43" s="808" t="str">
        <f t="shared" si="10"/>
        <v/>
      </c>
      <c r="P43" s="197"/>
      <c r="Q43" s="129"/>
      <c r="R43" s="129"/>
      <c r="S43" s="129"/>
      <c r="T43" s="129"/>
      <c r="U43" s="129"/>
      <c r="V43" s="129"/>
      <c r="W43" s="129"/>
      <c r="X43" s="751"/>
      <c r="Y43" s="752"/>
      <c r="Z43" s="752"/>
      <c r="AA43" s="752"/>
      <c r="AB43" s="751"/>
      <c r="AC43" s="751"/>
      <c r="AD43" s="751"/>
      <c r="AE43" s="751"/>
      <c r="AF43" s="751"/>
      <c r="AG43" s="751"/>
      <c r="AH43" s="751"/>
      <c r="AI43" s="129"/>
    </row>
    <row r="44" ht="19.5" customHeight="1">
      <c r="A44" s="129"/>
      <c r="B44" s="612">
        <f t="shared" si="7"/>
        <v>8</v>
      </c>
      <c r="C44" s="822" t="str">
        <f t="array" ref="C44">IFERROR(INDEX(종목명,MATCH(0,COUNTIF($C$36:C43,종목명),0)),"")</f>
        <v>삼화페인트</v>
      </c>
      <c r="D44" s="826"/>
      <c r="E44" s="824">
        <f>IF(F44=0,0,SUMIFS(매수금액,종목명,C44,매도일,""))</f>
        <v>0</v>
      </c>
      <c r="F44" s="824">
        <f>SUMIF(종목명,C44,매수수량)-SUMIF(종목명,C44,매도수량)</f>
        <v>0</v>
      </c>
      <c r="G44" s="792" t="str">
        <f t="shared" si="8"/>
        <v/>
      </c>
      <c r="H44" s="824">
        <f>IF(C44=0,0,SUMIFS(매수금액,종목명,C44,매도일,"&lt;&gt;"))</f>
        <v>219190</v>
      </c>
      <c r="I44" s="238">
        <f>SUMIF(종목명,C44,매도금액)</f>
        <v>218730</v>
      </c>
      <c r="J44" s="238">
        <f>SUMIF(종목명,C44,순매도금액)</f>
        <v>218226.921</v>
      </c>
      <c r="K44" s="717">
        <f>IF(I44=0,0,SUMIFS(총손익,종목명,C44,매도일,"&lt;&gt;"))</f>
        <v>-963.079</v>
      </c>
      <c r="L44" s="825">
        <f t="shared" si="9"/>
        <v>-0.004393809024</v>
      </c>
      <c r="M44" s="807">
        <f>IF(F44=0,0,SUMIFS(평가금액,종목명,C44,매도일,""))</f>
        <v>0</v>
      </c>
      <c r="N44" s="717">
        <f>IF(F44=0,0,SUMIF(종목명,C44,평가손익))</f>
        <v>0</v>
      </c>
      <c r="O44" s="808" t="str">
        <f t="shared" si="10"/>
        <v/>
      </c>
      <c r="P44" s="197"/>
      <c r="Q44" s="129"/>
      <c r="R44" s="129"/>
      <c r="S44" s="129"/>
      <c r="T44" s="129"/>
      <c r="U44" s="129"/>
      <c r="V44" s="129"/>
      <c r="W44" s="129"/>
      <c r="X44" s="751"/>
      <c r="Y44" s="752"/>
      <c r="Z44" s="752"/>
      <c r="AA44" s="752"/>
      <c r="AB44" s="751"/>
      <c r="AC44" s="751"/>
      <c r="AD44" s="751"/>
      <c r="AE44" s="751"/>
      <c r="AF44" s="751"/>
      <c r="AG44" s="751"/>
      <c r="AH44" s="751"/>
      <c r="AI44" s="129"/>
    </row>
    <row r="45" ht="19.5" customHeight="1">
      <c r="A45" s="129"/>
      <c r="B45" s="612">
        <f t="shared" si="7"/>
        <v>9</v>
      </c>
      <c r="C45" s="822" t="str">
        <f t="array" ref="C45">IFERROR(INDEX(종목명,MATCH(0,COUNTIF($C$36:C44,종목명),0)),"")</f>
        <v>이수스페셜티케미컬</v>
      </c>
      <c r="D45" s="826"/>
      <c r="E45" s="824">
        <f>IF(F45=0,0,SUMIFS(매수금액,종목명,C45,매도일,""))</f>
        <v>0</v>
      </c>
      <c r="F45" s="824">
        <f>SUMIF(종목명,C45,매수수량)-SUMIF(종목명,C45,매도수량)</f>
        <v>0</v>
      </c>
      <c r="G45" s="792" t="str">
        <f t="shared" si="8"/>
        <v/>
      </c>
      <c r="H45" s="824">
        <f>IF(C45=0,0,SUMIFS(매수금액,종목명,C45,매도일,"&lt;&gt;"))</f>
        <v>1266000</v>
      </c>
      <c r="I45" s="238">
        <f>SUMIF(종목명,C45,매도금액)</f>
        <v>1228000</v>
      </c>
      <c r="J45" s="238">
        <f>SUMIF(종목명,C45,순매도금액)</f>
        <v>1225175.6</v>
      </c>
      <c r="K45" s="717">
        <f>IF(I45=0,0,SUMIFS(총손익,종목명,C45,매도일,"&lt;&gt;"))</f>
        <v>-40824.4</v>
      </c>
      <c r="L45" s="825">
        <f t="shared" si="9"/>
        <v>-0.03224676145</v>
      </c>
      <c r="M45" s="807">
        <f>IF(F45=0,0,SUMIFS(평가금액,종목명,C45,매도일,""))</f>
        <v>0</v>
      </c>
      <c r="N45" s="717">
        <f>IF(F45=0,0,SUMIF(종목명,C45,평가손익))</f>
        <v>0</v>
      </c>
      <c r="O45" s="808" t="str">
        <f t="shared" si="10"/>
        <v/>
      </c>
      <c r="P45" s="197"/>
      <c r="Q45" s="129"/>
      <c r="R45" s="129"/>
      <c r="S45" s="129"/>
      <c r="T45" s="129"/>
      <c r="U45" s="129"/>
      <c r="V45" s="129"/>
      <c r="W45" s="129"/>
      <c r="X45" s="751"/>
      <c r="Y45" s="752"/>
      <c r="Z45" s="752"/>
      <c r="AA45" s="752"/>
      <c r="AB45" s="751"/>
      <c r="AC45" s="751"/>
      <c r="AD45" s="751"/>
      <c r="AE45" s="751"/>
      <c r="AF45" s="751"/>
      <c r="AG45" s="751"/>
      <c r="AH45" s="751"/>
      <c r="AI45" s="129"/>
    </row>
    <row r="46" ht="19.5" customHeight="1">
      <c r="A46" s="129"/>
      <c r="B46" s="612">
        <f t="shared" si="7"/>
        <v>10</v>
      </c>
      <c r="C46" s="822" t="str">
        <f t="array" ref="C46">IFERROR(INDEX(종목명,MATCH(0,COUNTIF($C$36:C45,종목명),0)),"")</f>
        <v>씨아이에스</v>
      </c>
      <c r="D46" s="827"/>
      <c r="E46" s="824">
        <f>IF(F46=0,0,SUMIFS(매수금액,종목명,C46,매도일,""))</f>
        <v>0</v>
      </c>
      <c r="F46" s="824">
        <f>SUMIF(종목명,C46,매수수량)-SUMIF(종목명,C46,매도수량)</f>
        <v>0</v>
      </c>
      <c r="G46" s="792" t="str">
        <f t="shared" si="8"/>
        <v/>
      </c>
      <c r="H46" s="824">
        <f>IF(C46=0,0,SUMIFS(매수금액,종목명,C46,매도일,"&lt;&gt;"))</f>
        <v>2057000</v>
      </c>
      <c r="I46" s="238">
        <f>SUMIF(종목명,C46,매도금액)</f>
        <v>1984400</v>
      </c>
      <c r="J46" s="238">
        <f>SUMIF(종목명,C46,순매도금액)</f>
        <v>1979835.88</v>
      </c>
      <c r="K46" s="717">
        <f>IF(I46=0,0,SUMIFS(총손익,종목명,C46,매도일,"&lt;&gt;"))</f>
        <v>-77164.12</v>
      </c>
      <c r="L46" s="825">
        <f t="shared" si="9"/>
        <v>-0.03751294118</v>
      </c>
      <c r="M46" s="807">
        <f>IF(F46=0,0,SUMIFS(평가금액,종목명,C46,매도일,""))</f>
        <v>0</v>
      </c>
      <c r="N46" s="717">
        <f>IF(F46=0,0,SUMIF(종목명,C46,평가손익))</f>
        <v>0</v>
      </c>
      <c r="O46" s="808" t="str">
        <f t="shared" si="10"/>
        <v/>
      </c>
      <c r="P46" s="197"/>
      <c r="Q46" s="129"/>
      <c r="R46" s="129"/>
      <c r="S46" s="129"/>
      <c r="T46" s="129"/>
      <c r="U46" s="129"/>
      <c r="V46" s="129"/>
      <c r="W46" s="129"/>
      <c r="X46" s="751"/>
      <c r="Y46" s="752"/>
      <c r="Z46" s="752"/>
      <c r="AA46" s="752"/>
      <c r="AB46" s="751"/>
      <c r="AC46" s="751"/>
      <c r="AD46" s="751"/>
      <c r="AE46" s="751"/>
      <c r="AF46" s="751"/>
      <c r="AG46" s="751"/>
      <c r="AH46" s="751"/>
      <c r="AI46" s="129"/>
    </row>
    <row r="47" ht="19.5" customHeight="1">
      <c r="A47" s="129"/>
      <c r="B47" s="612">
        <f t="shared" si="7"/>
        <v>11</v>
      </c>
      <c r="C47" s="822" t="str">
        <f t="array" ref="C47">IFERROR(INDEX(종목명,MATCH(0,COUNTIF($C$36:C46,종목명),0)),"")</f>
        <v>LS ELECTRIC</v>
      </c>
      <c r="D47" s="827"/>
      <c r="E47" s="824">
        <f>IF(F47=0,0,SUMIFS(매수금액,종목명,C47,매도일,""))</f>
        <v>0</v>
      </c>
      <c r="F47" s="824">
        <f>SUMIF(종목명,C47,매수수량)-SUMIF(종목명,C47,매도수량)</f>
        <v>0</v>
      </c>
      <c r="G47" s="792" t="str">
        <f t="shared" si="8"/>
        <v/>
      </c>
      <c r="H47" s="824">
        <f>IF(C47=0,0,SUMIFS(매수금액,종목명,C47,매도일,"&lt;&gt;"))</f>
        <v>3340000</v>
      </c>
      <c r="I47" s="238">
        <f>SUMIF(종목명,C47,매도금액)</f>
        <v>3235500</v>
      </c>
      <c r="J47" s="238">
        <f>SUMIF(종목명,C47,순매도금액)</f>
        <v>3228058.35</v>
      </c>
      <c r="K47" s="717">
        <f>IF(I47=0,0,SUMIFS(총손익,종목명,C47,매도일,"&lt;&gt;"))</f>
        <v>-111941.65</v>
      </c>
      <c r="L47" s="825">
        <f t="shared" si="9"/>
        <v>-0.03351546407</v>
      </c>
      <c r="M47" s="807">
        <f>IF(F47=0,0,SUMIFS(평가금액,종목명,C47,매도일,""))</f>
        <v>0</v>
      </c>
      <c r="N47" s="717">
        <f>IF(F47=0,0,SUMIF(종목명,C47,평가손익))</f>
        <v>0</v>
      </c>
      <c r="O47" s="808" t="str">
        <f t="shared" si="10"/>
        <v/>
      </c>
      <c r="P47" s="197"/>
      <c r="Q47" s="129"/>
      <c r="R47" s="129"/>
      <c r="S47" s="129"/>
      <c r="T47" s="129"/>
      <c r="U47" s="129"/>
      <c r="V47" s="129"/>
      <c r="W47" s="129"/>
      <c r="X47" s="751"/>
      <c r="Y47" s="752"/>
      <c r="Z47" s="752"/>
      <c r="AA47" s="752"/>
      <c r="AB47" s="751"/>
      <c r="AC47" s="751"/>
      <c r="AD47" s="751"/>
      <c r="AE47" s="751"/>
      <c r="AF47" s="751"/>
      <c r="AG47" s="751"/>
      <c r="AH47" s="751"/>
      <c r="AI47" s="129"/>
    </row>
    <row r="48" ht="19.5" customHeight="1">
      <c r="A48" s="129"/>
      <c r="B48" s="612">
        <f t="shared" si="7"/>
        <v>12</v>
      </c>
      <c r="C48" s="822" t="str">
        <f t="array" ref="C48">IFERROR(INDEX(종목명,MATCH(0,COUNTIF($C$36:C47,종목명),0)),"")</f>
        <v>SK 하이닉스</v>
      </c>
      <c r="D48" s="827"/>
      <c r="E48" s="824">
        <f>IF(F48=0,0,SUMIFS(매수금액,종목명,C48,매도일,""))</f>
        <v>0</v>
      </c>
      <c r="F48" s="824">
        <f>SUMIF(종목명,C48,매수수량)-SUMIF(종목명,C48,매도수량)</f>
        <v>0</v>
      </c>
      <c r="G48" s="792" t="str">
        <f t="shared" si="8"/>
        <v/>
      </c>
      <c r="H48" s="824">
        <f>IF(C48=0,0,SUMIFS(매수금액,종목명,C48,매도일,"&lt;&gt;"))</f>
        <v>2464000</v>
      </c>
      <c r="I48" s="238">
        <f>SUMIF(종목명,C48,매도금액)</f>
        <v>2638000</v>
      </c>
      <c r="J48" s="238">
        <f>SUMIF(종목명,C48,순매도금액)</f>
        <v>2631932.6</v>
      </c>
      <c r="K48" s="717">
        <f>IF(I48=0,0,SUMIFS(총손익,종목명,C48,매도일,"&lt;&gt;"))</f>
        <v>167932.6</v>
      </c>
      <c r="L48" s="825">
        <f t="shared" si="9"/>
        <v>0.06815446429</v>
      </c>
      <c r="M48" s="807">
        <f>IF(F48=0,0,SUMIFS(평가금액,종목명,C48,매도일,""))</f>
        <v>0</v>
      </c>
      <c r="N48" s="717">
        <f>IF(F48=0,0,SUMIF(종목명,C48,평가손익))</f>
        <v>0</v>
      </c>
      <c r="O48" s="808" t="str">
        <f t="shared" si="10"/>
        <v/>
      </c>
      <c r="P48" s="197"/>
      <c r="Q48" s="129"/>
      <c r="R48" s="129"/>
      <c r="S48" s="129"/>
      <c r="T48" s="129"/>
      <c r="U48" s="129"/>
      <c r="V48" s="129"/>
      <c r="W48" s="129"/>
      <c r="X48" s="751"/>
      <c r="Y48" s="752"/>
      <c r="Z48" s="752"/>
      <c r="AA48" s="752"/>
      <c r="AB48" s="751"/>
      <c r="AC48" s="751"/>
      <c r="AD48" s="751"/>
      <c r="AE48" s="751"/>
      <c r="AF48" s="751"/>
      <c r="AG48" s="751"/>
      <c r="AH48" s="751"/>
      <c r="AI48" s="129"/>
    </row>
    <row r="49" ht="19.5" customHeight="1">
      <c r="A49" s="129"/>
      <c r="B49" s="612">
        <f t="shared" si="7"/>
        <v>13</v>
      </c>
      <c r="C49" s="822" t="str">
        <f t="array" ref="C49">IFERROR(INDEX(종목명,MATCH(0,COUNTIF($C$36:C48,종목명),0)),"")</f>
        <v>태웅</v>
      </c>
      <c r="D49" s="826"/>
      <c r="E49" s="824">
        <f>IF(F49=0,0,SUMIFS(매수금액,종목명,C49,매도일,""))</f>
        <v>0</v>
      </c>
      <c r="F49" s="824">
        <f>SUMIF(종목명,C49,매수수량)-SUMIF(종목명,C49,매도수량)</f>
        <v>0</v>
      </c>
      <c r="G49" s="792" t="str">
        <f t="shared" si="8"/>
        <v/>
      </c>
      <c r="H49" s="824">
        <f>IF(C49=0,0,SUMIFS(매수금액,종목명,C49,매도일,"&lt;&gt;"))</f>
        <v>2254500</v>
      </c>
      <c r="I49" s="238">
        <f>SUMIF(종목명,C49,매도금액)</f>
        <v>2184750</v>
      </c>
      <c r="J49" s="238">
        <f>SUMIF(종목명,C49,순매도금액)</f>
        <v>2179725.075</v>
      </c>
      <c r="K49" s="717">
        <f>IF(I49=0,0,SUMIFS(총손익,종목명,C49,매도일,"&lt;&gt;"))</f>
        <v>-74774.925</v>
      </c>
      <c r="L49" s="825">
        <f t="shared" si="9"/>
        <v>-0.03316696607</v>
      </c>
      <c r="M49" s="807">
        <f>IF(F49=0,0,SUMIFS(평가금액,종목명,C49,매도일,""))</f>
        <v>0</v>
      </c>
      <c r="N49" s="717">
        <f>IF(F49=0,0,SUMIF(종목명,C49,평가손익))</f>
        <v>0</v>
      </c>
      <c r="O49" s="808" t="str">
        <f t="shared" si="10"/>
        <v/>
      </c>
      <c r="P49" s="197"/>
      <c r="Q49" s="129"/>
      <c r="R49" s="129"/>
      <c r="S49" s="129"/>
      <c r="T49" s="129"/>
      <c r="U49" s="129"/>
      <c r="V49" s="129"/>
      <c r="W49" s="129"/>
      <c r="X49" s="751"/>
      <c r="Y49" s="752"/>
      <c r="Z49" s="752"/>
      <c r="AA49" s="752"/>
      <c r="AB49" s="751"/>
      <c r="AC49" s="751"/>
      <c r="AD49" s="751"/>
      <c r="AE49" s="751"/>
      <c r="AF49" s="751"/>
      <c r="AG49" s="751"/>
      <c r="AH49" s="751"/>
      <c r="AI49" s="129"/>
    </row>
    <row r="50" ht="19.5" customHeight="1">
      <c r="A50" s="129"/>
      <c r="B50" s="612">
        <f t="shared" si="7"/>
        <v>14</v>
      </c>
      <c r="C50" s="822" t="str">
        <f t="array" ref="C50">IFERROR(INDEX(종목명,MATCH(0,COUNTIF($C$36:C49,종목명),0)),"")</f>
        <v>두산 에너빌리티</v>
      </c>
      <c r="D50" s="826"/>
      <c r="E50" s="824">
        <f>IF(F50=0,0,SUMIFS(매수금액,종목명,C50,매도일,""))</f>
        <v>0</v>
      </c>
      <c r="F50" s="824">
        <f>SUMIF(종목명,C50,매수수량)-SUMIF(종목명,C50,매도수량)</f>
        <v>0</v>
      </c>
      <c r="G50" s="792" t="str">
        <f t="shared" si="8"/>
        <v/>
      </c>
      <c r="H50" s="824">
        <f>IF(C50=0,0,SUMIFS(매수금액,종목명,C50,매도일,"&lt;&gt;"))</f>
        <v>4721400</v>
      </c>
      <c r="I50" s="238">
        <f>SUMIF(종목명,C50,매도금액)</f>
        <v>5007000</v>
      </c>
      <c r="J50" s="238">
        <f>SUMIF(종목명,C50,순매도금액)</f>
        <v>4995483.9</v>
      </c>
      <c r="K50" s="717">
        <f>IF(I50=0,0,SUMIFS(총손익,종목명,C50,매도일,"&lt;&gt;"))</f>
        <v>274083.9</v>
      </c>
      <c r="L50" s="825">
        <f t="shared" si="9"/>
        <v>0.05805140424</v>
      </c>
      <c r="M50" s="807">
        <f>IF(F50=0,0,SUMIFS(평가금액,종목명,C50,매도일,""))</f>
        <v>0</v>
      </c>
      <c r="N50" s="717">
        <f>IF(F50=0,0,SUMIF(종목명,C50,평가손익))</f>
        <v>0</v>
      </c>
      <c r="O50" s="808" t="str">
        <f t="shared" si="10"/>
        <v/>
      </c>
      <c r="P50" s="197"/>
      <c r="Q50" s="129"/>
      <c r="R50" s="129"/>
      <c r="S50" s="129"/>
      <c r="T50" s="129"/>
      <c r="U50" s="129"/>
      <c r="V50" s="129"/>
      <c r="W50" s="129"/>
      <c r="X50" s="751"/>
      <c r="Y50" s="752"/>
      <c r="Z50" s="752"/>
      <c r="AA50" s="752"/>
      <c r="AB50" s="751"/>
      <c r="AC50" s="751"/>
      <c r="AD50" s="751"/>
      <c r="AE50" s="751"/>
      <c r="AF50" s="751"/>
      <c r="AG50" s="751"/>
      <c r="AH50" s="751"/>
      <c r="AI50" s="129"/>
    </row>
    <row r="51" ht="19.5" customHeight="1">
      <c r="A51" s="129"/>
      <c r="B51" s="612">
        <f t="shared" si="7"/>
        <v>15</v>
      </c>
      <c r="C51" s="822" t="str">
        <f t="array" ref="C51">IFERROR(INDEX(종목명,MATCH(0,COUNTIF($C$36:C50,종목명),0)),"")</f>
        <v>와이씨</v>
      </c>
      <c r="D51" s="826"/>
      <c r="E51" s="824">
        <f>IF(F51=0,0,SUMIFS(매수금액,종목명,C51,매도일,""))</f>
        <v>0</v>
      </c>
      <c r="F51" s="824">
        <f>SUMIF(종목명,C51,매수수량)-SUMIF(종목명,C51,매도수량)</f>
        <v>0</v>
      </c>
      <c r="G51" s="792" t="str">
        <f t="shared" si="8"/>
        <v/>
      </c>
      <c r="H51" s="824">
        <f>IF(C51=0,0,SUMIFS(매수금액,종목명,C51,매도일,"&lt;&gt;"))</f>
        <v>1145000</v>
      </c>
      <c r="I51" s="238">
        <f>SUMIF(종목명,C51,매도금액)</f>
        <v>1110000</v>
      </c>
      <c r="J51" s="238">
        <f>SUMIF(종목명,C51,순매도금액)</f>
        <v>1107447</v>
      </c>
      <c r="K51" s="717">
        <f>IF(I51=0,0,SUMIFS(총손익,종목명,C51,매도일,"&lt;&gt;"))</f>
        <v>-37553</v>
      </c>
      <c r="L51" s="825">
        <f t="shared" si="9"/>
        <v>-0.03279737991</v>
      </c>
      <c r="M51" s="807">
        <f>IF(F51=0,0,SUMIFS(평가금액,종목명,C51,매도일,""))</f>
        <v>0</v>
      </c>
      <c r="N51" s="717">
        <f>IF(F51=0,0,SUMIF(종목명,C51,평가손익))</f>
        <v>0</v>
      </c>
      <c r="O51" s="808" t="str">
        <f t="shared" si="10"/>
        <v/>
      </c>
      <c r="P51" s="197"/>
      <c r="Q51" s="129"/>
      <c r="R51" s="129"/>
      <c r="S51" s="129"/>
      <c r="T51" s="129"/>
      <c r="U51" s="129"/>
      <c r="V51" s="129"/>
      <c r="W51" s="129"/>
      <c r="X51" s="751"/>
      <c r="Y51" s="752"/>
      <c r="Z51" s="752"/>
      <c r="AA51" s="752"/>
      <c r="AB51" s="751"/>
      <c r="AC51" s="751"/>
      <c r="AD51" s="751"/>
      <c r="AE51" s="751"/>
      <c r="AF51" s="751"/>
      <c r="AG51" s="751"/>
      <c r="AH51" s="751"/>
      <c r="AI51" s="129"/>
    </row>
    <row r="52" ht="19.5" customHeight="1">
      <c r="A52" s="129"/>
      <c r="B52" s="612">
        <f t="shared" si="7"/>
        <v>16</v>
      </c>
      <c r="C52" s="822" t="str">
        <f t="array" ref="C52">IFERROR(INDEX(종목명,MATCH(0,COUNTIF($C$36:C51,종목명),0)),"")</f>
        <v>두산로보틱스</v>
      </c>
      <c r="D52" s="826"/>
      <c r="E52" s="824">
        <f>IF(F52=0,0,SUMIFS(매수금액,종목명,C52,매도일,""))</f>
        <v>0</v>
      </c>
      <c r="F52" s="824">
        <f>SUMIF(종목명,C52,매수수량)-SUMIF(종목명,C52,매도수량)</f>
        <v>0</v>
      </c>
      <c r="G52" s="792" t="str">
        <f t="shared" si="8"/>
        <v/>
      </c>
      <c r="H52" s="824">
        <f>IF(C52=0,0,SUMIFS(매수금액,종목명,C52,매도일,"&lt;&gt;"))</f>
        <v>1114300</v>
      </c>
      <c r="I52" s="238">
        <f>SUMIF(종목명,C52,매도금액)</f>
        <v>1183600</v>
      </c>
      <c r="J52" s="238">
        <f>SUMIF(종목명,C52,순매도금액)</f>
        <v>1180877.72</v>
      </c>
      <c r="K52" s="717">
        <f>IF(I52=0,0,SUMIFS(총손익,종목명,C52,매도일,"&lt;&gt;"))</f>
        <v>66577.72</v>
      </c>
      <c r="L52" s="825">
        <f t="shared" si="9"/>
        <v>0.05974846989</v>
      </c>
      <c r="M52" s="807">
        <f>IF(F52=0,0,SUMIFS(평가금액,종목명,C52,매도일,""))</f>
        <v>0</v>
      </c>
      <c r="N52" s="717">
        <f>IF(F52=0,0,SUMIF(종목명,C52,평가손익))</f>
        <v>0</v>
      </c>
      <c r="O52" s="808" t="str">
        <f t="shared" si="10"/>
        <v/>
      </c>
      <c r="P52" s="197"/>
      <c r="Q52" s="129"/>
      <c r="R52" s="129"/>
      <c r="S52" s="129"/>
      <c r="T52" s="129"/>
      <c r="U52" s="129"/>
      <c r="V52" s="129"/>
      <c r="W52" s="129"/>
      <c r="X52" s="751"/>
      <c r="Y52" s="752"/>
      <c r="Z52" s="752"/>
      <c r="AA52" s="752"/>
      <c r="AB52" s="751"/>
      <c r="AC52" s="751"/>
      <c r="AD52" s="751"/>
      <c r="AE52" s="751"/>
      <c r="AF52" s="751"/>
      <c r="AG52" s="751"/>
      <c r="AH52" s="751"/>
      <c r="AI52" s="129"/>
    </row>
    <row r="53" ht="19.5" customHeight="1">
      <c r="A53" s="129"/>
      <c r="B53" s="612">
        <f t="shared" si="7"/>
        <v>17</v>
      </c>
      <c r="C53" s="822" t="str">
        <f t="array" ref="C53">IFERROR(INDEX(종목명,MATCH(0,COUNTIF($C$36:C52,종목명),0)),"")</f>
        <v>넥스틸</v>
      </c>
      <c r="D53" s="826"/>
      <c r="E53" s="824">
        <f>IF(F53=0,0,SUMIFS(매수금액,종목명,C53,매도일,""))</f>
        <v>0</v>
      </c>
      <c r="F53" s="824">
        <f>SUMIF(종목명,C53,매수수량)-SUMIF(종목명,C53,매도수량)</f>
        <v>0</v>
      </c>
      <c r="G53" s="792" t="str">
        <f t="shared" si="8"/>
        <v/>
      </c>
      <c r="H53" s="824">
        <f>IF(C53=0,0,SUMIFS(매수금액,종목명,C53,매도일,"&lt;&gt;"))</f>
        <v>1220800</v>
      </c>
      <c r="I53" s="238">
        <f>SUMIF(종목명,C53,매도금액)</f>
        <v>1145200</v>
      </c>
      <c r="J53" s="238">
        <f>SUMIF(종목명,C53,순매도금액)</f>
        <v>1142566.04</v>
      </c>
      <c r="K53" s="717">
        <f>IF(I53=0,0,SUMIFS(총손익,종목명,C53,매도일,"&lt;&gt;"))</f>
        <v>-78233.96</v>
      </c>
      <c r="L53" s="825">
        <f t="shared" si="9"/>
        <v>-0.06408417431</v>
      </c>
      <c r="M53" s="807">
        <f>IF(F53=0,0,SUMIFS(평가금액,종목명,C53,매도일,""))</f>
        <v>0</v>
      </c>
      <c r="N53" s="717">
        <f>IF(F53=0,0,SUMIF(종목명,C53,평가손익))</f>
        <v>0</v>
      </c>
      <c r="O53" s="808" t="str">
        <f t="shared" si="10"/>
        <v/>
      </c>
      <c r="P53" s="197"/>
      <c r="Q53" s="129"/>
      <c r="R53" s="129"/>
      <c r="S53" s="129"/>
      <c r="T53" s="129"/>
      <c r="U53" s="129"/>
      <c r="V53" s="129"/>
      <c r="W53" s="129"/>
      <c r="X53" s="751"/>
      <c r="Y53" s="752"/>
      <c r="Z53" s="752"/>
      <c r="AA53" s="752"/>
      <c r="AB53" s="751"/>
      <c r="AC53" s="751"/>
      <c r="AD53" s="751"/>
      <c r="AE53" s="751"/>
      <c r="AF53" s="751"/>
      <c r="AG53" s="751"/>
      <c r="AH53" s="751"/>
      <c r="AI53" s="129"/>
    </row>
    <row r="54" ht="19.5" customHeight="1">
      <c r="A54" s="129"/>
      <c r="B54" s="612">
        <f t="shared" si="7"/>
        <v>18</v>
      </c>
      <c r="C54" s="822" t="str">
        <f t="array" ref="C54">IFERROR(INDEX(종목명,MATCH(0,COUNTIF($C$36:C53,종목명),0)),"")</f>
        <v>포스코인터네셔널</v>
      </c>
      <c r="D54" s="826"/>
      <c r="E54" s="824">
        <f>IF(F54=0,0,SUMIFS(매수금액,종목명,C54,매도일,""))</f>
        <v>0</v>
      </c>
      <c r="F54" s="824">
        <f>SUMIF(종목명,C54,매수수량)-SUMIF(종목명,C54,매도수량)</f>
        <v>0</v>
      </c>
      <c r="G54" s="792" t="str">
        <f t="shared" si="8"/>
        <v/>
      </c>
      <c r="H54" s="824">
        <f>IF(C54=0,0,SUMIFS(매수금액,종목명,C54,매도일,"&lt;&gt;"))</f>
        <v>1204000</v>
      </c>
      <c r="I54" s="238">
        <f>SUMIF(종목명,C54,매도금액)</f>
        <v>1167600</v>
      </c>
      <c r="J54" s="238">
        <f>SUMIF(종목명,C54,순매도금액)</f>
        <v>1164914.52</v>
      </c>
      <c r="K54" s="717">
        <f>IF(I54=0,0,SUMIFS(총손익,종목명,C54,매도일,"&lt;&gt;"))</f>
        <v>-39085.48</v>
      </c>
      <c r="L54" s="825">
        <f t="shared" si="9"/>
        <v>-0.03246302326</v>
      </c>
      <c r="M54" s="807">
        <f>IF(F54=0,0,SUMIFS(평가금액,종목명,C54,매도일,""))</f>
        <v>0</v>
      </c>
      <c r="N54" s="717">
        <f>IF(F54=0,0,SUMIF(종목명,C54,평가손익))</f>
        <v>0</v>
      </c>
      <c r="O54" s="808" t="str">
        <f t="shared" si="10"/>
        <v/>
      </c>
      <c r="P54" s="197"/>
      <c r="Q54" s="129"/>
      <c r="R54" s="129"/>
      <c r="S54" s="129"/>
      <c r="T54" s="129"/>
      <c r="U54" s="129"/>
      <c r="V54" s="129"/>
      <c r="W54" s="129"/>
      <c r="X54" s="751"/>
      <c r="Y54" s="752"/>
      <c r="Z54" s="752"/>
      <c r="AA54" s="752"/>
      <c r="AB54" s="751"/>
      <c r="AC54" s="751"/>
      <c r="AD54" s="751"/>
      <c r="AE54" s="751"/>
      <c r="AF54" s="751"/>
      <c r="AG54" s="751"/>
      <c r="AH54" s="751"/>
      <c r="AI54" s="129"/>
    </row>
    <row r="55" ht="19.5" customHeight="1">
      <c r="A55" s="129"/>
      <c r="B55" s="612">
        <f t="shared" si="7"/>
        <v>19</v>
      </c>
      <c r="C55" s="822" t="str">
        <f t="array" ref="C55">IFERROR(INDEX(종목명,MATCH(0,COUNTIF($C$36:C54,종목명),0)),"")</f>
        <v>sk 네트웍스</v>
      </c>
      <c r="D55" s="826"/>
      <c r="E55" s="824">
        <f>IF(F55=0,0,SUMIFS(매수금액,종목명,C55,매도일,""))</f>
        <v>0</v>
      </c>
      <c r="F55" s="824">
        <f>SUMIF(종목명,C55,매수수량)-SUMIF(종목명,C55,매도수량)</f>
        <v>0</v>
      </c>
      <c r="G55" s="792" t="str">
        <f t="shared" si="8"/>
        <v/>
      </c>
      <c r="H55" s="824">
        <f>IF(C55=0,0,SUMIFS(매수금액,종목명,C55,매도일,"&lt;&gt;"))</f>
        <v>1079100</v>
      </c>
      <c r="I55" s="238">
        <f>SUMIF(종목명,C55,매도금액)</f>
        <v>1145100</v>
      </c>
      <c r="J55" s="238">
        <f>SUMIF(종목명,C55,순매도금액)</f>
        <v>1142466.27</v>
      </c>
      <c r="K55" s="717">
        <f>IF(I55=0,0,SUMIFS(총손익,종목명,C55,매도일,"&lt;&gt;"))</f>
        <v>63366.27</v>
      </c>
      <c r="L55" s="825">
        <f t="shared" si="9"/>
        <v>0.05872140673</v>
      </c>
      <c r="M55" s="807">
        <f>IF(F55=0,0,SUMIFS(평가금액,종목명,C55,매도일,""))</f>
        <v>0</v>
      </c>
      <c r="N55" s="717">
        <f>IF(F55=0,0,SUMIF(종목명,C55,평가손익))</f>
        <v>0</v>
      </c>
      <c r="O55" s="808" t="str">
        <f t="shared" si="10"/>
        <v/>
      </c>
      <c r="P55" s="197"/>
      <c r="Q55" s="129"/>
      <c r="R55" s="129"/>
      <c r="S55" s="129"/>
      <c r="T55" s="129"/>
      <c r="U55" s="129"/>
      <c r="V55" s="129"/>
      <c r="W55" s="129"/>
      <c r="X55" s="751"/>
      <c r="Y55" s="752"/>
      <c r="Z55" s="752"/>
      <c r="AA55" s="752"/>
      <c r="AB55" s="751"/>
      <c r="AC55" s="751"/>
      <c r="AD55" s="751"/>
      <c r="AE55" s="751"/>
      <c r="AF55" s="751"/>
      <c r="AG55" s="751"/>
      <c r="AH55" s="751"/>
      <c r="AI55" s="129"/>
    </row>
    <row r="56" ht="19.5" customHeight="1">
      <c r="A56" s="129"/>
      <c r="B56" s="612">
        <f t="shared" si="7"/>
        <v>20</v>
      </c>
      <c r="C56" s="822" t="str">
        <f t="array" ref="C56">IFERROR(INDEX(종목명,MATCH(0,COUNTIF($C$36:C55,종목명),0)),"")</f>
        <v>LS 에코에너지</v>
      </c>
      <c r="D56" s="826"/>
      <c r="E56" s="824">
        <f>IF(F56=0,0,SUMIFS(매수금액,종목명,C56,매도일,""))</f>
        <v>0</v>
      </c>
      <c r="F56" s="824">
        <f>SUMIF(종목명,C56,매수수량)-SUMIF(종목명,C56,매도수량)</f>
        <v>0</v>
      </c>
      <c r="G56" s="792" t="str">
        <f t="shared" si="8"/>
        <v/>
      </c>
      <c r="H56" s="824">
        <f>IF(C56=0,0,SUMIFS(매수금액,종목명,C56,매도일,"&lt;&gt;"))</f>
        <v>2220000</v>
      </c>
      <c r="I56" s="238">
        <f>SUMIF(종목명,C56,매도금액)</f>
        <v>2152800</v>
      </c>
      <c r="J56" s="238">
        <f>SUMIF(종목명,C56,순매도금액)</f>
        <v>2147848.56</v>
      </c>
      <c r="K56" s="717">
        <f>IF(I56=0,0,SUMIFS(총손익,종목명,C56,매도일,"&lt;&gt;"))</f>
        <v>-72151.44</v>
      </c>
      <c r="L56" s="825">
        <f t="shared" si="9"/>
        <v>-0.03250064865</v>
      </c>
      <c r="M56" s="807">
        <f>IF(F56=0,0,SUMIFS(평가금액,종목명,C56,매도일,""))</f>
        <v>0</v>
      </c>
      <c r="N56" s="717">
        <f>IF(F56=0,0,SUMIF(종목명,C56,평가손익))</f>
        <v>0</v>
      </c>
      <c r="O56" s="808" t="str">
        <f t="shared" si="10"/>
        <v/>
      </c>
      <c r="P56" s="197"/>
      <c r="Q56" s="129"/>
      <c r="R56" s="129"/>
      <c r="S56" s="129"/>
      <c r="T56" s="129"/>
      <c r="U56" s="129"/>
      <c r="V56" s="129"/>
      <c r="W56" s="129"/>
      <c r="X56" s="751"/>
      <c r="Y56" s="752"/>
      <c r="Z56" s="752"/>
      <c r="AA56" s="752"/>
      <c r="AB56" s="751"/>
      <c r="AC56" s="751"/>
      <c r="AD56" s="751"/>
      <c r="AE56" s="751"/>
      <c r="AF56" s="751"/>
      <c r="AG56" s="751"/>
      <c r="AH56" s="751"/>
      <c r="AI56" s="129"/>
    </row>
    <row r="57" ht="19.5" customHeight="1">
      <c r="A57" s="129"/>
      <c r="B57" s="612">
        <f t="shared" si="7"/>
        <v>21</v>
      </c>
      <c r="C57" s="822" t="str">
        <f t="array" ref="C57">IFERROR(INDEX(종목명,MATCH(0,COUNTIF($C$36:C56,종목명),0)),"")</f>
        <v>삼성물산</v>
      </c>
      <c r="D57" s="826"/>
      <c r="E57" s="824">
        <f>IF(F57=0,0,SUMIFS(매수금액,종목명,C57,매도일,""))</f>
        <v>0</v>
      </c>
      <c r="F57" s="824">
        <f>SUMIF(종목명,C57,매수수량)-SUMIF(종목명,C57,매도수량)</f>
        <v>0</v>
      </c>
      <c r="G57" s="792" t="str">
        <f t="shared" si="8"/>
        <v/>
      </c>
      <c r="H57" s="824">
        <f>IF(C57=0,0,SUMIFS(매수금액,종목명,C57,매도일,"&lt;&gt;"))</f>
        <v>1885000</v>
      </c>
      <c r="I57" s="238">
        <f>SUMIF(종목명,C57,매도금액)</f>
        <v>2000000</v>
      </c>
      <c r="J57" s="238">
        <f>SUMIF(종목명,C57,순매도금액)</f>
        <v>1995400</v>
      </c>
      <c r="K57" s="717">
        <f>IF(I57=0,0,SUMIFS(총손익,종목명,C57,매도일,"&lt;&gt;"))</f>
        <v>110400</v>
      </c>
      <c r="L57" s="825">
        <f t="shared" si="9"/>
        <v>0.05856763926</v>
      </c>
      <c r="M57" s="807">
        <f>IF(F57=0,0,SUMIFS(평가금액,종목명,C57,매도일,""))</f>
        <v>0</v>
      </c>
      <c r="N57" s="717">
        <f>IF(F57=0,0,SUMIF(종목명,C57,평가손익))</f>
        <v>0</v>
      </c>
      <c r="O57" s="808" t="str">
        <f t="shared" si="10"/>
        <v/>
      </c>
      <c r="P57" s="197"/>
      <c r="Q57" s="129"/>
      <c r="R57" s="129"/>
      <c r="S57" s="129"/>
      <c r="T57" s="129"/>
      <c r="U57" s="129"/>
      <c r="V57" s="129"/>
      <c r="W57" s="129"/>
      <c r="X57" s="751"/>
      <c r="Y57" s="752"/>
      <c r="Z57" s="752"/>
      <c r="AA57" s="752"/>
      <c r="AB57" s="751"/>
      <c r="AC57" s="751"/>
      <c r="AD57" s="751"/>
      <c r="AE57" s="751"/>
      <c r="AF57" s="751"/>
      <c r="AG57" s="751"/>
      <c r="AH57" s="751"/>
      <c r="AI57" s="129"/>
    </row>
    <row r="58" ht="19.5" customHeight="1">
      <c r="A58" s="129"/>
      <c r="B58" s="612">
        <f t="shared" si="7"/>
        <v>22</v>
      </c>
      <c r="C58" s="822" t="str">
        <f t="array" ref="C58">IFERROR(INDEX(종목명,MATCH(0,COUNTIF($C$36:C57,종목명),0)),"")</f>
        <v>수산세보틱스</v>
      </c>
      <c r="D58" s="826"/>
      <c r="E58" s="824">
        <f>IF(F58=0,0,SUMIFS(매수금액,종목명,C58,매도일,""))</f>
        <v>0</v>
      </c>
      <c r="F58" s="824">
        <f>SUMIF(종목명,C58,매수수량)-SUMIF(종목명,C58,매도수량)</f>
        <v>0</v>
      </c>
      <c r="G58" s="792" t="str">
        <f t="shared" si="8"/>
        <v/>
      </c>
      <c r="H58" s="824">
        <f>IF(C58=0,0,SUMIFS(매수금액,종목명,C58,매도일,"&lt;&gt;"))</f>
        <v>3075800</v>
      </c>
      <c r="I58" s="238">
        <f>SUMIF(종목명,C58,매도금액)</f>
        <v>3259620</v>
      </c>
      <c r="J58" s="238">
        <f>SUMIF(종목명,C58,순매도금액)</f>
        <v>3252122.874</v>
      </c>
      <c r="K58" s="717">
        <f>IF(I58=0,0,SUMIFS(총손익,종목명,C58,매도일,"&lt;&gt;"))</f>
        <v>176322.874</v>
      </c>
      <c r="L58" s="825">
        <f t="shared" si="9"/>
        <v>0.05732585799</v>
      </c>
      <c r="M58" s="807">
        <f>IF(F58=0,0,SUMIFS(평가금액,종목명,C58,매도일,""))</f>
        <v>0</v>
      </c>
      <c r="N58" s="717">
        <f>IF(F58=0,0,SUMIF(종목명,C58,평가손익))</f>
        <v>0</v>
      </c>
      <c r="O58" s="808" t="str">
        <f t="shared" si="10"/>
        <v/>
      </c>
      <c r="P58" s="197"/>
      <c r="Q58" s="129"/>
      <c r="R58" s="129"/>
      <c r="S58" s="129"/>
      <c r="T58" s="129"/>
      <c r="U58" s="129"/>
      <c r="V58" s="129"/>
      <c r="W58" s="129"/>
      <c r="X58" s="751"/>
      <c r="Y58" s="752"/>
      <c r="Z58" s="752"/>
      <c r="AA58" s="752"/>
      <c r="AB58" s="751"/>
      <c r="AC58" s="751"/>
      <c r="AD58" s="751"/>
      <c r="AE58" s="751"/>
      <c r="AF58" s="751"/>
      <c r="AG58" s="751"/>
      <c r="AH58" s="751"/>
      <c r="AI58" s="129"/>
    </row>
    <row r="59" ht="19.5" customHeight="1">
      <c r="A59" s="129"/>
      <c r="B59" s="612">
        <f t="shared" si="7"/>
        <v>23</v>
      </c>
      <c r="C59" s="822" t="str">
        <f t="array" ref="C59">IFERROR(INDEX(종목명,MATCH(0,COUNTIF($C$36:C58,종목명),0)),"")</f>
        <v>쏠리드</v>
      </c>
      <c r="D59" s="826"/>
      <c r="E59" s="824">
        <f>IF(F59=0,0,SUMIFS(매수금액,종목명,C59,매도일,""))</f>
        <v>0</v>
      </c>
      <c r="F59" s="824">
        <f>SUMIF(종목명,C59,매수수량)-SUMIF(종목명,C59,매도수량)</f>
        <v>0</v>
      </c>
      <c r="G59" s="792" t="str">
        <f t="shared" si="8"/>
        <v/>
      </c>
      <c r="H59" s="824">
        <f>IF(C59=0,0,SUMIFS(매수금액,종목명,C59,매도일,"&lt;&gt;"))</f>
        <v>2584000</v>
      </c>
      <c r="I59" s="238">
        <f>SUMIF(종목명,C59,매도금액)</f>
        <v>2505120</v>
      </c>
      <c r="J59" s="238">
        <f>SUMIF(종목명,C59,순매도금액)</f>
        <v>2499358.224</v>
      </c>
      <c r="K59" s="717">
        <f>IF(I59=0,0,SUMIFS(총손익,종목명,C59,매도일,"&lt;&gt;"))</f>
        <v>-84641.776</v>
      </c>
      <c r="L59" s="825">
        <f t="shared" si="9"/>
        <v>-0.03275610526</v>
      </c>
      <c r="M59" s="807">
        <f>IF(F59=0,0,SUMIFS(평가금액,종목명,C59,매도일,""))</f>
        <v>0</v>
      </c>
      <c r="N59" s="717">
        <f>IF(F59=0,0,SUMIF(종목명,C59,평가손익))</f>
        <v>0</v>
      </c>
      <c r="O59" s="808" t="str">
        <f t="shared" si="10"/>
        <v/>
      </c>
      <c r="P59" s="197"/>
      <c r="Q59" s="129"/>
      <c r="R59" s="129"/>
      <c r="S59" s="129"/>
      <c r="T59" s="129"/>
      <c r="U59" s="129"/>
      <c r="V59" s="129"/>
      <c r="W59" s="129"/>
      <c r="X59" s="751"/>
      <c r="Y59" s="752"/>
      <c r="Z59" s="752"/>
      <c r="AA59" s="752"/>
      <c r="AB59" s="751"/>
      <c r="AC59" s="751"/>
      <c r="AD59" s="751"/>
      <c r="AE59" s="751"/>
      <c r="AF59" s="751"/>
      <c r="AG59" s="751"/>
      <c r="AH59" s="751"/>
      <c r="AI59" s="129"/>
    </row>
    <row r="60" ht="19.5" customHeight="1">
      <c r="A60" s="129"/>
      <c r="B60" s="612">
        <f t="shared" si="7"/>
        <v>24</v>
      </c>
      <c r="C60" s="822" t="str">
        <f t="array" ref="C60">IFERROR(INDEX(종목명,MATCH(0,COUNTIF($C$36:C59,종목명),0)),"")</f>
        <v>한온시스템</v>
      </c>
      <c r="D60" s="826"/>
      <c r="E60" s="824">
        <f>IF(F60=0,0,SUMIFS(매수금액,종목명,C60,매도일,""))</f>
        <v>0</v>
      </c>
      <c r="F60" s="824">
        <f>SUMIF(종목명,C60,매수수량)-SUMIF(종목명,C60,매도수량)</f>
        <v>0</v>
      </c>
      <c r="G60" s="792" t="str">
        <f t="shared" si="8"/>
        <v/>
      </c>
      <c r="H60" s="824">
        <f>IF(C60=0,0,SUMIFS(매수금액,종목명,C60,매도일,"&lt;&gt;"))</f>
        <v>671840</v>
      </c>
      <c r="I60" s="238">
        <f>SUMIF(종목명,C60,매도금액)</f>
        <v>651440</v>
      </c>
      <c r="J60" s="238">
        <f>SUMIF(종목명,C60,순매도금액)</f>
        <v>649941.688</v>
      </c>
      <c r="K60" s="717">
        <f>IF(I60=0,0,SUMIFS(총손익,종목명,C60,매도일,"&lt;&gt;"))</f>
        <v>-21898.312</v>
      </c>
      <c r="L60" s="825">
        <f t="shared" si="9"/>
        <v>-0.03259453441</v>
      </c>
      <c r="M60" s="807">
        <f>IF(F60=0,0,SUMIFS(평가금액,종목명,C60,매도일,""))</f>
        <v>0</v>
      </c>
      <c r="N60" s="717">
        <f>IF(F60=0,0,SUMIF(종목명,C60,평가손익))</f>
        <v>0</v>
      </c>
      <c r="O60" s="808" t="str">
        <f t="shared" si="10"/>
        <v/>
      </c>
      <c r="P60" s="197"/>
      <c r="Q60" s="129"/>
      <c r="R60" s="129"/>
      <c r="S60" s="129"/>
      <c r="T60" s="129"/>
      <c r="U60" s="129"/>
      <c r="V60" s="129"/>
      <c r="W60" s="129"/>
      <c r="X60" s="751"/>
      <c r="Y60" s="752"/>
      <c r="Z60" s="752"/>
      <c r="AA60" s="752"/>
      <c r="AB60" s="751"/>
      <c r="AC60" s="751"/>
      <c r="AD60" s="751"/>
      <c r="AE60" s="751"/>
      <c r="AF60" s="751"/>
      <c r="AG60" s="751"/>
      <c r="AH60" s="751"/>
      <c r="AI60" s="129"/>
    </row>
    <row r="61" ht="19.5" customHeight="1">
      <c r="A61" s="129"/>
      <c r="B61" s="612">
        <f t="shared" si="7"/>
        <v>25</v>
      </c>
      <c r="C61" s="822" t="str">
        <f t="array" ref="C61">IFERROR(INDEX(종목명,MATCH(0,COUNTIF($C$36:C60,종목명),0)),"")</f>
        <v>휴림로봇</v>
      </c>
      <c r="D61" s="826"/>
      <c r="E61" s="824">
        <f>IF(F61=0,0,SUMIFS(매수금액,종목명,C61,매도일,""))</f>
        <v>0</v>
      </c>
      <c r="F61" s="824">
        <f>SUMIF(종목명,C61,매수수량)-SUMIF(종목명,C61,매도수량)</f>
        <v>0</v>
      </c>
      <c r="G61" s="792" t="str">
        <f t="shared" si="8"/>
        <v/>
      </c>
      <c r="H61" s="824">
        <f>IF(C61=0,0,SUMIFS(매수금액,종목명,C61,매도일,"&lt;&gt;"))</f>
        <v>2563680</v>
      </c>
      <c r="I61" s="238">
        <f>SUMIF(종목명,C61,매도금액)</f>
        <v>2485280</v>
      </c>
      <c r="J61" s="238">
        <f>SUMIF(종목명,C61,순매도금액)</f>
        <v>2479563.856</v>
      </c>
      <c r="K61" s="717">
        <f>IF(I61=0,0,SUMIFS(총손익,종목명,C61,매도일,"&lt;&gt;"))</f>
        <v>-84116.144</v>
      </c>
      <c r="L61" s="825">
        <f t="shared" si="9"/>
        <v>-0.03281070336</v>
      </c>
      <c r="M61" s="807">
        <f>IF(F61=0,0,SUMIFS(평가금액,종목명,C61,매도일,""))</f>
        <v>0</v>
      </c>
      <c r="N61" s="717">
        <f>IF(F61=0,0,SUMIF(종목명,C61,평가손익))</f>
        <v>0</v>
      </c>
      <c r="O61" s="808" t="str">
        <f t="shared" si="10"/>
        <v/>
      </c>
      <c r="P61" s="197"/>
      <c r="Q61" s="129"/>
      <c r="R61" s="129"/>
      <c r="S61" s="129"/>
      <c r="T61" s="129"/>
      <c r="U61" s="129"/>
      <c r="V61" s="129"/>
      <c r="W61" s="129"/>
      <c r="X61" s="751"/>
      <c r="Y61" s="752"/>
      <c r="Z61" s="752"/>
      <c r="AA61" s="752"/>
      <c r="AB61" s="751"/>
      <c r="AC61" s="751"/>
      <c r="AD61" s="751"/>
      <c r="AE61" s="751"/>
      <c r="AF61" s="751"/>
      <c r="AG61" s="751"/>
      <c r="AH61" s="751"/>
      <c r="AI61" s="129"/>
    </row>
    <row r="62" ht="19.5" customHeight="1">
      <c r="A62" s="129"/>
      <c r="B62" s="612">
        <f t="shared" si="7"/>
        <v>26</v>
      </c>
      <c r="C62" s="822" t="str">
        <f t="array" ref="C62">IFERROR(INDEX(종목명,MATCH(0,COUNTIF($C$36:C61,종목명),0)),"")</f>
        <v>naver</v>
      </c>
      <c r="D62" s="826"/>
      <c r="E62" s="824">
        <f>IF(F62=0,0,SUMIFS(매수금액,종목명,C62,매도일,""))</f>
        <v>0</v>
      </c>
      <c r="F62" s="824">
        <f>SUMIF(종목명,C62,매수수량)-SUMIF(종목명,C62,매도수량)</f>
        <v>0</v>
      </c>
      <c r="G62" s="792" t="str">
        <f t="shared" si="8"/>
        <v/>
      </c>
      <c r="H62" s="824">
        <f>IF(C62=0,0,SUMIFS(매수금액,종목명,C62,매도일,"&lt;&gt;"))</f>
        <v>2376000</v>
      </c>
      <c r="I62" s="238">
        <f>SUMIF(종목명,C62,매도금액)</f>
        <v>2304500</v>
      </c>
      <c r="J62" s="238">
        <f>SUMIF(종목명,C62,순매도금액)</f>
        <v>2299199.65</v>
      </c>
      <c r="K62" s="717">
        <f>IF(I62=0,0,SUMIFS(총손익,종목명,C62,매도일,"&lt;&gt;"))</f>
        <v>-76800.35</v>
      </c>
      <c r="L62" s="825">
        <f t="shared" si="9"/>
        <v>-0.03232337963</v>
      </c>
      <c r="M62" s="807">
        <f>IF(F62=0,0,SUMIFS(평가금액,종목명,C62,매도일,""))</f>
        <v>0</v>
      </c>
      <c r="N62" s="717">
        <f>IF(F62=0,0,SUMIF(종목명,C62,평가손익))</f>
        <v>0</v>
      </c>
      <c r="O62" s="808" t="str">
        <f t="shared" si="10"/>
        <v/>
      </c>
      <c r="P62" s="197"/>
      <c r="Q62" s="129"/>
      <c r="R62" s="129"/>
      <c r="S62" s="129"/>
      <c r="T62" s="129"/>
      <c r="U62" s="129"/>
      <c r="V62" s="129"/>
      <c r="W62" s="129"/>
      <c r="X62" s="751"/>
      <c r="Y62" s="752"/>
      <c r="Z62" s="752"/>
      <c r="AA62" s="752"/>
      <c r="AB62" s="751"/>
      <c r="AC62" s="751"/>
      <c r="AD62" s="751"/>
      <c r="AE62" s="751"/>
      <c r="AF62" s="751"/>
      <c r="AG62" s="751"/>
      <c r="AH62" s="751"/>
      <c r="AI62" s="129"/>
    </row>
    <row r="63" ht="19.5" customHeight="1">
      <c r="A63" s="129"/>
      <c r="B63" s="612">
        <f t="shared" si="7"/>
        <v>27</v>
      </c>
      <c r="C63" s="822" t="str">
        <f t="array" ref="C63">IFERROR(INDEX(종목명,MATCH(0,COUNTIF($C$36:C62,종목명),0)),"")</f>
        <v>삼성 e&amp;a</v>
      </c>
      <c r="D63" s="826"/>
      <c r="E63" s="824">
        <f>IF(F63=0,0,SUMIFS(매수금액,종목명,C63,매도일,""))</f>
        <v>0</v>
      </c>
      <c r="F63" s="824">
        <f>SUMIF(종목명,C63,매수수량)-SUMIF(종목명,C63,매도수량)</f>
        <v>0</v>
      </c>
      <c r="G63" s="792" t="str">
        <f t="shared" si="8"/>
        <v/>
      </c>
      <c r="H63" s="824">
        <f>IF(C63=0,0,SUMIFS(매수금액,종목명,C63,매도일,"&lt;&gt;"))</f>
        <v>2683200</v>
      </c>
      <c r="I63" s="238">
        <f>SUMIF(종목명,C63,매도금액)</f>
        <v>2601500</v>
      </c>
      <c r="J63" s="238">
        <f>SUMIF(종목명,C63,순매도금액)</f>
        <v>2595516.55</v>
      </c>
      <c r="K63" s="717">
        <f>IF(I63=0,0,SUMIFS(총손익,종목명,C63,매도일,"&lt;&gt;"))</f>
        <v>-87683.45</v>
      </c>
      <c r="L63" s="825">
        <f t="shared" si="9"/>
        <v>-0.0326786859</v>
      </c>
      <c r="M63" s="807">
        <f>IF(F63=0,0,SUMIFS(평가금액,종목명,C63,매도일,""))</f>
        <v>0</v>
      </c>
      <c r="N63" s="717">
        <f>IF(F63=0,0,SUMIF(종목명,C63,평가손익))</f>
        <v>0</v>
      </c>
      <c r="O63" s="808" t="str">
        <f t="shared" si="10"/>
        <v/>
      </c>
      <c r="P63" s="197"/>
      <c r="Q63" s="129"/>
      <c r="R63" s="129"/>
      <c r="S63" s="129"/>
      <c r="T63" s="129"/>
      <c r="U63" s="129"/>
      <c r="V63" s="129"/>
      <c r="W63" s="129"/>
      <c r="X63" s="751"/>
      <c r="Y63" s="752"/>
      <c r="Z63" s="752"/>
      <c r="AA63" s="752"/>
      <c r="AB63" s="751"/>
      <c r="AC63" s="751"/>
      <c r="AD63" s="751"/>
      <c r="AE63" s="751"/>
      <c r="AF63" s="751"/>
      <c r="AG63" s="751"/>
      <c r="AH63" s="751"/>
      <c r="AI63" s="129"/>
    </row>
    <row r="64" ht="19.5" customHeight="1">
      <c r="A64" s="129"/>
      <c r="B64" s="612">
        <f t="shared" si="7"/>
        <v>28</v>
      </c>
      <c r="C64" s="822" t="str">
        <f t="array" ref="C64">IFERROR(INDEX(종목명,MATCH(0,COUNTIF($C$36:C63,종목명),0)),"")</f>
        <v>포스코DX</v>
      </c>
      <c r="D64" s="826"/>
      <c r="E64" s="824">
        <f>IF(F64=0,0,SUMIFS(매수금액,종목명,C64,매도일,""))</f>
        <v>0</v>
      </c>
      <c r="F64" s="824">
        <f>SUMIF(종목명,C64,매수수량)-SUMIF(종목명,C64,매도수량)</f>
        <v>0</v>
      </c>
      <c r="G64" s="792" t="str">
        <f t="shared" si="8"/>
        <v/>
      </c>
      <c r="H64" s="824">
        <f>IF(C64=0,0,SUMIFS(매수금액,종목명,C64,매도일,"&lt;&gt;"))</f>
        <v>1173000</v>
      </c>
      <c r="I64" s="238">
        <f>SUMIF(종목명,C64,매도금액)</f>
        <v>1137300</v>
      </c>
      <c r="J64" s="238">
        <f>SUMIF(종목명,C64,순매도금액)</f>
        <v>1134684.21</v>
      </c>
      <c r="K64" s="717">
        <f>IF(I64=0,0,SUMIFS(총손익,종목명,C64,매도일,"&lt;&gt;"))</f>
        <v>-38315.79</v>
      </c>
      <c r="L64" s="825">
        <f t="shared" si="9"/>
        <v>-0.03266478261</v>
      </c>
      <c r="M64" s="807">
        <f>IF(F64=0,0,SUMIFS(평가금액,종목명,C64,매도일,""))</f>
        <v>0</v>
      </c>
      <c r="N64" s="717">
        <f>IF(F64=0,0,SUMIF(종목명,C64,평가손익))</f>
        <v>0</v>
      </c>
      <c r="O64" s="808" t="str">
        <f t="shared" si="10"/>
        <v/>
      </c>
      <c r="P64" s="197"/>
      <c r="Q64" s="129"/>
      <c r="R64" s="129"/>
      <c r="S64" s="129"/>
      <c r="T64" s="129"/>
      <c r="U64" s="129"/>
      <c r="V64" s="129"/>
      <c r="W64" s="129"/>
      <c r="X64" s="751"/>
      <c r="Y64" s="752"/>
      <c r="Z64" s="752"/>
      <c r="AA64" s="752"/>
      <c r="AB64" s="751"/>
      <c r="AC64" s="751"/>
      <c r="AD64" s="751"/>
      <c r="AE64" s="751"/>
      <c r="AF64" s="751"/>
      <c r="AG64" s="751"/>
      <c r="AH64" s="751"/>
      <c r="AI64" s="129"/>
    </row>
    <row r="65" ht="19.5" customHeight="1">
      <c r="A65" s="129"/>
      <c r="B65" s="612">
        <f t="shared" si="7"/>
        <v>29</v>
      </c>
      <c r="C65" s="822" t="str">
        <f t="array" ref="C65">IFERROR(INDEX(종목명,MATCH(0,COUNTIF($C$36:C64,종목명),0)),"")</f>
        <v>에코프로</v>
      </c>
      <c r="D65" s="826"/>
      <c r="E65" s="824">
        <f>IF(F65=0,0,SUMIFS(매수금액,종목명,C65,매도일,""))</f>
        <v>0</v>
      </c>
      <c r="F65" s="824">
        <f>SUMIF(종목명,C65,매수수량)-SUMIF(종목명,C65,매도수량)</f>
        <v>0</v>
      </c>
      <c r="G65" s="792" t="str">
        <f t="shared" si="8"/>
        <v/>
      </c>
      <c r="H65" s="824">
        <f>IF(C65=0,0,SUMIFS(매수금액,종목명,C65,매도일,"&lt;&gt;"))</f>
        <v>1671600</v>
      </c>
      <c r="I65" s="238">
        <f>SUMIF(종목명,C65,매도금액)</f>
        <v>1621200</v>
      </c>
      <c r="J65" s="238">
        <f>SUMIF(종목명,C65,순매도금액)</f>
        <v>1617471.24</v>
      </c>
      <c r="K65" s="717">
        <f>IF(I65=0,0,SUMIFS(총손익,종목명,C65,매도일,"&lt;&gt;"))</f>
        <v>-54128.76</v>
      </c>
      <c r="L65" s="825">
        <f t="shared" si="9"/>
        <v>-0.03238140704</v>
      </c>
      <c r="M65" s="807">
        <f>IF(F65=0,0,SUMIFS(평가금액,종목명,C65,매도일,""))</f>
        <v>0</v>
      </c>
      <c r="N65" s="717">
        <f>IF(F65=0,0,SUMIF(종목명,C65,평가손익))</f>
        <v>0</v>
      </c>
      <c r="O65" s="808" t="str">
        <f t="shared" si="10"/>
        <v/>
      </c>
      <c r="P65" s="197"/>
      <c r="Q65" s="129"/>
      <c r="R65" s="129"/>
      <c r="S65" s="129"/>
      <c r="T65" s="129"/>
      <c r="U65" s="129"/>
      <c r="V65" s="129"/>
      <c r="W65" s="129"/>
      <c r="X65" s="751"/>
      <c r="Y65" s="752"/>
      <c r="Z65" s="752"/>
      <c r="AA65" s="752"/>
      <c r="AB65" s="751"/>
      <c r="AC65" s="751"/>
      <c r="AD65" s="751"/>
      <c r="AE65" s="751"/>
      <c r="AF65" s="751"/>
      <c r="AG65" s="751"/>
      <c r="AH65" s="751"/>
      <c r="AI65" s="129"/>
    </row>
    <row r="66" ht="19.5" customHeight="1">
      <c r="A66" s="129"/>
      <c r="B66" s="612">
        <f t="shared" si="7"/>
        <v>30</v>
      </c>
      <c r="C66" s="822" t="str">
        <f t="array" ref="C66">IFERROR(INDEX(종목명,MATCH(0,COUNTIF($C$36:C65,종목명),0)),"")</f>
        <v>기아</v>
      </c>
      <c r="D66" s="826"/>
      <c r="E66" s="824">
        <f>IF(F66=0,0,SUMIFS(매수금액,종목명,C66,매도일,""))</f>
        <v>0</v>
      </c>
      <c r="F66" s="824">
        <f>SUMIF(종목명,C66,매수수량)-SUMIF(종목명,C66,매도수량)</f>
        <v>0</v>
      </c>
      <c r="G66" s="792" t="str">
        <f t="shared" si="8"/>
        <v/>
      </c>
      <c r="H66" s="824">
        <f>IF(C66=0,0,SUMIFS(매수금액,종목명,C66,매도일,"&lt;&gt;"))</f>
        <v>1246700</v>
      </c>
      <c r="I66" s="238">
        <f>SUMIF(종목명,C66,매도금액)</f>
        <v>1208900</v>
      </c>
      <c r="J66" s="238">
        <f>SUMIF(종목명,C66,순매도금액)</f>
        <v>1206119.53</v>
      </c>
      <c r="K66" s="717">
        <f>IF(I66=0,0,SUMIFS(총손익,종목명,C66,매도일,"&lt;&gt;"))</f>
        <v>-40580.47</v>
      </c>
      <c r="L66" s="825">
        <f t="shared" si="9"/>
        <v>-0.03255030882</v>
      </c>
      <c r="M66" s="807">
        <f>IF(F66=0,0,SUMIFS(평가금액,종목명,C66,매도일,""))</f>
        <v>0</v>
      </c>
      <c r="N66" s="717">
        <f>IF(F66=0,0,SUMIF(종목명,C66,평가손익))</f>
        <v>0</v>
      </c>
      <c r="O66" s="808" t="str">
        <f t="shared" si="10"/>
        <v/>
      </c>
      <c r="P66" s="197"/>
      <c r="Q66" s="129"/>
      <c r="R66" s="129"/>
      <c r="S66" s="129"/>
      <c r="T66" s="129"/>
      <c r="U66" s="129"/>
      <c r="V66" s="129"/>
      <c r="W66" s="129"/>
      <c r="X66" s="751"/>
      <c r="Y66" s="752"/>
      <c r="Z66" s="752"/>
      <c r="AA66" s="752"/>
      <c r="AB66" s="751"/>
      <c r="AC66" s="751"/>
      <c r="AD66" s="751"/>
      <c r="AE66" s="751"/>
      <c r="AF66" s="751"/>
      <c r="AG66" s="751"/>
      <c r="AH66" s="751"/>
      <c r="AI66" s="129"/>
    </row>
    <row r="67" ht="19.5" customHeight="1">
      <c r="A67" s="129"/>
      <c r="B67" s="612">
        <f t="shared" si="7"/>
        <v>31</v>
      </c>
      <c r="C67" s="822" t="str">
        <f t="array" ref="C67">IFERROR(INDEX(종목명,MATCH(0,COUNTIF($C$36:C66,종목명),0)),"")</f>
        <v>현대위아</v>
      </c>
      <c r="D67" s="826"/>
      <c r="E67" s="824">
        <f>IF(F67=0,0,SUMIFS(매수금액,종목명,C67,매도일,""))</f>
        <v>0</v>
      </c>
      <c r="F67" s="824">
        <f>SUMIF(종목명,C67,매수수량)-SUMIF(종목명,C67,매도수량)</f>
        <v>0</v>
      </c>
      <c r="G67" s="792" t="str">
        <f t="shared" si="8"/>
        <v/>
      </c>
      <c r="H67" s="824">
        <f>IF(C67=0,0,SUMIFS(매수금액,종목명,C67,매도일,"&lt;&gt;"))</f>
        <v>1623500</v>
      </c>
      <c r="I67" s="238">
        <f>SUMIF(종목명,C67,매도금액)</f>
        <v>1722100</v>
      </c>
      <c r="J67" s="238">
        <f>SUMIF(종목명,C67,순매도금액)</f>
        <v>1718139.17</v>
      </c>
      <c r="K67" s="717">
        <f>IF(I67=0,0,SUMIFS(총손익,종목명,C67,매도일,"&lt;&gt;"))</f>
        <v>94639.17</v>
      </c>
      <c r="L67" s="825">
        <f t="shared" si="9"/>
        <v>0.05829329843</v>
      </c>
      <c r="M67" s="807">
        <f>IF(F67=0,0,SUMIFS(평가금액,종목명,C67,매도일,""))</f>
        <v>0</v>
      </c>
      <c r="N67" s="717">
        <f>IF(F67=0,0,SUMIF(종목명,C67,평가손익))</f>
        <v>0</v>
      </c>
      <c r="O67" s="808" t="str">
        <f t="shared" si="10"/>
        <v/>
      </c>
      <c r="P67" s="197"/>
      <c r="Q67" s="129"/>
      <c r="R67" s="129"/>
      <c r="S67" s="129"/>
      <c r="T67" s="129"/>
      <c r="U67" s="129"/>
      <c r="V67" s="129"/>
      <c r="W67" s="129"/>
      <c r="X67" s="751"/>
      <c r="Y67" s="752"/>
      <c r="Z67" s="752"/>
      <c r="AA67" s="752"/>
      <c r="AB67" s="751"/>
      <c r="AC67" s="751"/>
      <c r="AD67" s="751"/>
      <c r="AE67" s="751"/>
      <c r="AF67" s="751"/>
      <c r="AG67" s="751"/>
      <c r="AH67" s="751"/>
      <c r="AI67" s="129"/>
    </row>
    <row r="68" ht="19.5" customHeight="1">
      <c r="A68" s="129"/>
      <c r="B68" s="612">
        <f t="shared" si="7"/>
        <v>32</v>
      </c>
      <c r="C68" s="822" t="str">
        <f t="array" ref="C68">IFERROR(INDEX(종목명,MATCH(0,COUNTIF($C$36:C67,종목명),0)),"")</f>
        <v>LG 전자</v>
      </c>
      <c r="D68" s="826"/>
      <c r="E68" s="824">
        <f>IF(F68=0,0,SUMIFS(매수금액,종목명,C68,매도일,""))</f>
        <v>0</v>
      </c>
      <c r="F68" s="824">
        <f>SUMIF(종목명,C68,매수수량)-SUMIF(종목명,C68,매도수량)</f>
        <v>0</v>
      </c>
      <c r="G68" s="792" t="str">
        <f t="shared" si="8"/>
        <v/>
      </c>
      <c r="H68" s="824">
        <f>IF(C68=0,0,SUMIFS(매수금액,종목명,C68,매도일,"&lt;&gt;"))</f>
        <v>0</v>
      </c>
      <c r="I68" s="238">
        <f>SUMIF(종목명,C68,매도금액)</f>
        <v>0</v>
      </c>
      <c r="J68" s="238">
        <f>SUMIF(종목명,C68,순매도금액)</f>
        <v>0</v>
      </c>
      <c r="K68" s="717">
        <f>IF(I68=0,0,SUMIFS(총손익,종목명,C68,매도일,"&lt;&gt;"))</f>
        <v>0</v>
      </c>
      <c r="L68" s="825" t="str">
        <f t="shared" si="9"/>
        <v/>
      </c>
      <c r="M68" s="807">
        <f>IF(F68=0,0,SUMIFS(평가금액,종목명,C68,매도일,""))</f>
        <v>0</v>
      </c>
      <c r="N68" s="717">
        <f>IF(F68=0,0,SUMIF(종목명,C68,평가손익))</f>
        <v>0</v>
      </c>
      <c r="O68" s="808" t="str">
        <f t="shared" si="10"/>
        <v/>
      </c>
      <c r="P68" s="197"/>
      <c r="Q68" s="129"/>
      <c r="R68" s="129"/>
      <c r="S68" s="129"/>
      <c r="T68" s="129"/>
      <c r="U68" s="129"/>
      <c r="V68" s="129"/>
      <c r="W68" s="129"/>
      <c r="X68" s="751"/>
      <c r="Y68" s="752"/>
      <c r="Z68" s="752"/>
      <c r="AA68" s="752"/>
      <c r="AB68" s="751"/>
      <c r="AC68" s="751"/>
      <c r="AD68" s="751"/>
      <c r="AE68" s="751"/>
      <c r="AF68" s="751"/>
      <c r="AG68" s="751"/>
      <c r="AH68" s="751"/>
      <c r="AI68" s="129"/>
    </row>
    <row r="69" ht="19.5" customHeight="1">
      <c r="A69" s="129"/>
      <c r="B69" s="612">
        <f t="shared" si="7"/>
        <v>33</v>
      </c>
      <c r="C69" s="822" t="str">
        <f t="array" ref="C69">IFERROR(INDEX(종목명,MATCH(0,COUNTIF($C$36:C68,종목명),0)),"")</f>
        <v>삼성전자</v>
      </c>
      <c r="D69" s="826"/>
      <c r="E69" s="824">
        <f>IF(F69=0,0,SUMIFS(매수금액,종목명,C69,매도일,""))</f>
        <v>0</v>
      </c>
      <c r="F69" s="824">
        <f>SUMIF(종목명,C69,매수수량)-SUMIF(종목명,C69,매도수량)</f>
        <v>0</v>
      </c>
      <c r="G69" s="792" t="str">
        <f t="shared" si="8"/>
        <v/>
      </c>
      <c r="H69" s="824">
        <f>IF(C69=0,0,SUMIFS(매수금액,종목명,C69,매도일,"&lt;&gt;"))</f>
        <v>0</v>
      </c>
      <c r="I69" s="238">
        <f>SUMIF(종목명,C69,매도금액)</f>
        <v>0</v>
      </c>
      <c r="J69" s="238">
        <f>SUMIF(종목명,C69,순매도금액)</f>
        <v>0</v>
      </c>
      <c r="K69" s="717">
        <f>IF(I69=0,0,SUMIFS(총손익,종목명,C69,매도일,"&lt;&gt;"))</f>
        <v>0</v>
      </c>
      <c r="L69" s="825" t="str">
        <f t="shared" si="9"/>
        <v/>
      </c>
      <c r="M69" s="807">
        <f>IF(F69=0,0,SUMIFS(평가금액,종목명,C69,매도일,""))</f>
        <v>0</v>
      </c>
      <c r="N69" s="717">
        <f>IF(F69=0,0,SUMIF(종목명,C69,평가손익))</f>
        <v>0</v>
      </c>
      <c r="O69" s="808" t="str">
        <f t="shared" si="10"/>
        <v/>
      </c>
      <c r="P69" s="197"/>
      <c r="Q69" s="129"/>
      <c r="R69" s="129"/>
      <c r="S69" s="129"/>
      <c r="T69" s="129"/>
      <c r="U69" s="129"/>
      <c r="V69" s="129"/>
      <c r="W69" s="129"/>
      <c r="X69" s="751"/>
      <c r="Y69" s="752"/>
      <c r="Z69" s="752"/>
      <c r="AA69" s="752"/>
      <c r="AB69" s="751"/>
      <c r="AC69" s="751"/>
      <c r="AD69" s="751"/>
      <c r="AE69" s="751"/>
      <c r="AF69" s="751"/>
      <c r="AG69" s="751"/>
      <c r="AH69" s="751"/>
      <c r="AI69" s="129"/>
    </row>
    <row r="70" ht="19.5" customHeight="1">
      <c r="A70" s="129"/>
      <c r="B70" s="612">
        <f t="shared" si="7"/>
        <v>34</v>
      </c>
      <c r="C70" s="822" t="str">
        <f t="array" ref="C70">IFERROR(INDEX(종목명,MATCH(0,COUNTIF($C$36:C69,종목명),0)),"")</f>
        <v/>
      </c>
      <c r="D70" s="826"/>
      <c r="E70" s="824">
        <f>IF(F70=0,0,SUMIFS(매수금액,종목명,C70,매도일,""))</f>
        <v>0</v>
      </c>
      <c r="F70" s="824">
        <f>SUMIF(종목명,C70,매수수량)-SUMIF(종목명,C70,매도수량)</f>
        <v>0</v>
      </c>
      <c r="G70" s="792" t="str">
        <f t="shared" si="8"/>
        <v/>
      </c>
      <c r="H70" s="824">
        <f>IF(C70=0,0,SUMIFS(매수금액,종목명,C70,매도일,"&lt;&gt;"))</f>
        <v>0</v>
      </c>
      <c r="I70" s="238">
        <f>SUMIF(종목명,C70,매도금액)</f>
        <v>0</v>
      </c>
      <c r="J70" s="238">
        <f>SUMIF(종목명,C70,순매도금액)</f>
        <v>0</v>
      </c>
      <c r="K70" s="717">
        <f>IF(I70=0,0,SUMIFS(총손익,종목명,C70,매도일,"&lt;&gt;"))</f>
        <v>0</v>
      </c>
      <c r="L70" s="825" t="str">
        <f t="shared" si="9"/>
        <v/>
      </c>
      <c r="M70" s="807">
        <f>IF(F70=0,0,SUMIFS(평가금액,종목명,C70,매도일,""))</f>
        <v>0</v>
      </c>
      <c r="N70" s="717">
        <f>IF(F70=0,0,SUMIF(종목명,C70,평가손익))</f>
        <v>0</v>
      </c>
      <c r="O70" s="808" t="str">
        <f t="shared" si="10"/>
        <v/>
      </c>
      <c r="P70" s="197"/>
      <c r="Q70" s="129"/>
      <c r="R70" s="129"/>
      <c r="S70" s="129"/>
      <c r="T70" s="129"/>
      <c r="U70" s="129"/>
      <c r="V70" s="129"/>
      <c r="W70" s="129"/>
      <c r="X70" s="751"/>
      <c r="Y70" s="752"/>
      <c r="Z70" s="752"/>
      <c r="AA70" s="752"/>
      <c r="AB70" s="751"/>
      <c r="AC70" s="751"/>
      <c r="AD70" s="751"/>
      <c r="AE70" s="751"/>
      <c r="AF70" s="751"/>
      <c r="AG70" s="751"/>
      <c r="AH70" s="751"/>
      <c r="AI70" s="129"/>
    </row>
    <row r="71" ht="19.5" customHeight="1">
      <c r="A71" s="129"/>
      <c r="B71" s="612">
        <f t="shared" si="7"/>
        <v>35</v>
      </c>
      <c r="C71" s="822" t="str">
        <f t="array" ref="C71">IFERROR(INDEX(종목명,MATCH(0,COUNTIF($C$36:C70,종목명),0)),"")</f>
        <v/>
      </c>
      <c r="D71" s="826"/>
      <c r="E71" s="824">
        <f>IF(F71=0,0,SUMIFS(매수금액,종목명,C71,매도일,""))</f>
        <v>0</v>
      </c>
      <c r="F71" s="824">
        <f>SUMIF(종목명,C71,매수수량)-SUMIF(종목명,C71,매도수량)</f>
        <v>0</v>
      </c>
      <c r="G71" s="792" t="str">
        <f t="shared" si="8"/>
        <v/>
      </c>
      <c r="H71" s="824">
        <f>IF(C71=0,0,SUMIFS(매수금액,종목명,C71,매도일,"&lt;&gt;"))</f>
        <v>0</v>
      </c>
      <c r="I71" s="238">
        <f>SUMIF(종목명,C71,매도금액)</f>
        <v>0</v>
      </c>
      <c r="J71" s="238">
        <f>SUMIF(종목명,C71,순매도금액)</f>
        <v>0</v>
      </c>
      <c r="K71" s="717">
        <f>IF(I71=0,0,SUMIFS(총손익,종목명,C71,매도일,"&lt;&gt;"))</f>
        <v>0</v>
      </c>
      <c r="L71" s="825" t="str">
        <f t="shared" si="9"/>
        <v/>
      </c>
      <c r="M71" s="807">
        <f>IF(F71=0,0,SUMIFS(평가금액,종목명,C71,매도일,""))</f>
        <v>0</v>
      </c>
      <c r="N71" s="717">
        <f>IF(F71=0,0,SUMIF(종목명,C71,평가손익))</f>
        <v>0</v>
      </c>
      <c r="O71" s="808" t="str">
        <f t="shared" si="10"/>
        <v/>
      </c>
      <c r="P71" s="197"/>
      <c r="Q71" s="129"/>
      <c r="R71" s="129"/>
      <c r="S71" s="129"/>
      <c r="T71" s="129"/>
      <c r="U71" s="129"/>
      <c r="V71" s="129"/>
      <c r="W71" s="129"/>
      <c r="X71" s="751"/>
      <c r="Y71" s="752"/>
      <c r="Z71" s="752"/>
      <c r="AA71" s="752"/>
      <c r="AB71" s="751"/>
      <c r="AC71" s="751"/>
      <c r="AD71" s="751"/>
      <c r="AE71" s="751"/>
      <c r="AF71" s="751"/>
      <c r="AG71" s="751"/>
      <c r="AH71" s="751"/>
      <c r="AI71" s="129"/>
    </row>
    <row r="72" ht="19.5" customHeight="1">
      <c r="A72" s="129"/>
      <c r="B72" s="612">
        <f t="shared" si="7"/>
        <v>36</v>
      </c>
      <c r="C72" s="822" t="str">
        <f t="array" ref="C72">IFERROR(INDEX(종목명,MATCH(0,COUNTIF($C$36:C71,종목명),0)),"")</f>
        <v/>
      </c>
      <c r="D72" s="826"/>
      <c r="E72" s="824">
        <f>IF(F72=0,0,SUMIFS(매수금액,종목명,C72,매도일,""))</f>
        <v>0</v>
      </c>
      <c r="F72" s="824">
        <f>SUMIF(종목명,C72,매수수량)-SUMIF(종목명,C72,매도수량)</f>
        <v>0</v>
      </c>
      <c r="G72" s="792" t="str">
        <f t="shared" si="8"/>
        <v/>
      </c>
      <c r="H72" s="824">
        <f>IF(C72=0,0,SUMIFS(매수금액,종목명,C72,매도일,"&lt;&gt;"))</f>
        <v>0</v>
      </c>
      <c r="I72" s="238">
        <f>SUMIF(종목명,C72,매도금액)</f>
        <v>0</v>
      </c>
      <c r="J72" s="238">
        <f>SUMIF(종목명,C72,순매도금액)</f>
        <v>0</v>
      </c>
      <c r="K72" s="717">
        <f>IF(I72=0,0,SUMIFS(총손익,종목명,C72,매도일,"&lt;&gt;"))</f>
        <v>0</v>
      </c>
      <c r="L72" s="825" t="str">
        <f t="shared" si="9"/>
        <v/>
      </c>
      <c r="M72" s="807">
        <f>IF(F72=0,0,SUMIFS(평가금액,종목명,C72,매도일,""))</f>
        <v>0</v>
      </c>
      <c r="N72" s="717">
        <f>IF(F72=0,0,SUMIF(종목명,C72,평가손익))</f>
        <v>0</v>
      </c>
      <c r="O72" s="808" t="str">
        <f t="shared" si="10"/>
        <v/>
      </c>
      <c r="P72" s="197"/>
      <c r="Q72" s="129"/>
      <c r="R72" s="129"/>
      <c r="S72" s="129"/>
      <c r="T72" s="129"/>
      <c r="U72" s="129"/>
      <c r="V72" s="129"/>
      <c r="W72" s="129"/>
      <c r="X72" s="751"/>
      <c r="Y72" s="752"/>
      <c r="Z72" s="752"/>
      <c r="AA72" s="752"/>
      <c r="AB72" s="751"/>
      <c r="AC72" s="751"/>
      <c r="AD72" s="751"/>
      <c r="AE72" s="751"/>
      <c r="AF72" s="751"/>
      <c r="AG72" s="751"/>
      <c r="AH72" s="751"/>
      <c r="AI72" s="129"/>
    </row>
    <row r="73" ht="19.5" customHeight="1">
      <c r="A73" s="129"/>
      <c r="B73" s="612">
        <f t="shared" si="7"/>
        <v>37</v>
      </c>
      <c r="C73" s="822" t="str">
        <f t="array" ref="C73">IFERROR(INDEX(종목명,MATCH(0,COUNTIF($C$36:C72,종목명),0)),"")</f>
        <v/>
      </c>
      <c r="D73" s="826"/>
      <c r="E73" s="824">
        <f>IF(F73=0,0,SUMIFS(매수금액,종목명,C73,매도일,""))</f>
        <v>0</v>
      </c>
      <c r="F73" s="824">
        <f>SUMIF(종목명,C73,매수수량)-SUMIF(종목명,C73,매도수량)</f>
        <v>0</v>
      </c>
      <c r="G73" s="792" t="str">
        <f t="shared" si="8"/>
        <v/>
      </c>
      <c r="H73" s="824">
        <f>IF(C73=0,0,SUMIFS(매수금액,종목명,C73,매도일,"&lt;&gt;"))</f>
        <v>0</v>
      </c>
      <c r="I73" s="238">
        <f>SUMIF(종목명,C73,매도금액)</f>
        <v>0</v>
      </c>
      <c r="J73" s="238">
        <f>SUMIF(종목명,C73,순매도금액)</f>
        <v>0</v>
      </c>
      <c r="K73" s="717">
        <f>IF(I73=0,0,SUMIFS(총손익,종목명,C73,매도일,"&lt;&gt;"))</f>
        <v>0</v>
      </c>
      <c r="L73" s="825" t="str">
        <f t="shared" si="9"/>
        <v/>
      </c>
      <c r="M73" s="807">
        <f>IF(F73=0,0,SUMIFS(평가금액,종목명,C73,매도일,""))</f>
        <v>0</v>
      </c>
      <c r="N73" s="717">
        <f>IF(F73=0,0,SUMIF(종목명,C73,평가손익))</f>
        <v>0</v>
      </c>
      <c r="O73" s="808" t="str">
        <f t="shared" si="10"/>
        <v/>
      </c>
      <c r="P73" s="197"/>
      <c r="Q73" s="129"/>
      <c r="R73" s="129"/>
      <c r="S73" s="129"/>
      <c r="T73" s="129"/>
      <c r="U73" s="129"/>
      <c r="V73" s="129"/>
      <c r="W73" s="129"/>
      <c r="X73" s="751"/>
      <c r="Y73" s="752"/>
      <c r="Z73" s="752"/>
      <c r="AA73" s="752"/>
      <c r="AB73" s="751"/>
      <c r="AC73" s="751"/>
      <c r="AD73" s="751"/>
      <c r="AE73" s="751"/>
      <c r="AF73" s="751"/>
      <c r="AG73" s="751"/>
      <c r="AH73" s="751"/>
      <c r="AI73" s="129"/>
    </row>
    <row r="74" ht="19.5" customHeight="1">
      <c r="A74" s="129"/>
      <c r="B74" s="612">
        <f t="shared" si="7"/>
        <v>38</v>
      </c>
      <c r="C74" s="822" t="str">
        <f t="array" ref="C74">IFERROR(INDEX(종목명,MATCH(0,COUNTIF($C$36:C73,종목명),0)),"")</f>
        <v/>
      </c>
      <c r="D74" s="826"/>
      <c r="E74" s="824">
        <f>IF(F74=0,0,SUMIFS(매수금액,종목명,C74,매도일,""))</f>
        <v>0</v>
      </c>
      <c r="F74" s="824">
        <f>SUMIF(종목명,C74,매수수량)-SUMIF(종목명,C74,매도수량)</f>
        <v>0</v>
      </c>
      <c r="G74" s="792" t="str">
        <f t="shared" si="8"/>
        <v/>
      </c>
      <c r="H74" s="824">
        <f>IF(C74=0,0,SUMIFS(매수금액,종목명,C74,매도일,"&lt;&gt;"))</f>
        <v>0</v>
      </c>
      <c r="I74" s="238">
        <f>SUMIF(종목명,C74,매도금액)</f>
        <v>0</v>
      </c>
      <c r="J74" s="238">
        <f>SUMIF(종목명,C74,순매도금액)</f>
        <v>0</v>
      </c>
      <c r="K74" s="717">
        <f>IF(I74=0,0,SUMIFS(총손익,종목명,C74,매도일,"&lt;&gt;"))</f>
        <v>0</v>
      </c>
      <c r="L74" s="825" t="str">
        <f t="shared" si="9"/>
        <v/>
      </c>
      <c r="M74" s="807">
        <f>IF(F74=0,0,SUMIFS(평가금액,종목명,C74,매도일,""))</f>
        <v>0</v>
      </c>
      <c r="N74" s="717">
        <f>IF(F74=0,0,SUMIF(종목명,C74,평가손익))</f>
        <v>0</v>
      </c>
      <c r="O74" s="808" t="str">
        <f t="shared" si="10"/>
        <v/>
      </c>
      <c r="P74" s="197"/>
      <c r="Q74" s="129"/>
      <c r="R74" s="129"/>
      <c r="S74" s="129"/>
      <c r="T74" s="129"/>
      <c r="U74" s="129"/>
      <c r="V74" s="129"/>
      <c r="W74" s="129"/>
      <c r="X74" s="751"/>
      <c r="Y74" s="752"/>
      <c r="Z74" s="752"/>
      <c r="AA74" s="752"/>
      <c r="AB74" s="751"/>
      <c r="AC74" s="751"/>
      <c r="AD74" s="751"/>
      <c r="AE74" s="751"/>
      <c r="AF74" s="751"/>
      <c r="AG74" s="751"/>
      <c r="AH74" s="751"/>
      <c r="AI74" s="129"/>
    </row>
    <row r="75" ht="19.5" customHeight="1">
      <c r="A75" s="129"/>
      <c r="B75" s="612">
        <f t="shared" si="7"/>
        <v>39</v>
      </c>
      <c r="C75" s="822" t="str">
        <f t="array" ref="C75">IFERROR(INDEX(종목명,MATCH(0,COUNTIF($C$36:C74,종목명),0)),"")</f>
        <v/>
      </c>
      <c r="D75" s="826"/>
      <c r="E75" s="824">
        <f>IF(F75=0,0,SUMIFS(매수금액,종목명,C75,매도일,""))</f>
        <v>0</v>
      </c>
      <c r="F75" s="824">
        <f>SUMIF(종목명,C75,매수수량)-SUMIF(종목명,C75,매도수량)</f>
        <v>0</v>
      </c>
      <c r="G75" s="792" t="str">
        <f t="shared" si="8"/>
        <v/>
      </c>
      <c r="H75" s="824">
        <f>IF(C75=0,0,SUMIFS(매수금액,종목명,C75,매도일,"&lt;&gt;"))</f>
        <v>0</v>
      </c>
      <c r="I75" s="238">
        <f>SUMIF(종목명,C75,매도금액)</f>
        <v>0</v>
      </c>
      <c r="J75" s="238">
        <f>SUMIF(종목명,C75,순매도금액)</f>
        <v>0</v>
      </c>
      <c r="K75" s="717">
        <f>IF(I75=0,0,SUMIFS(총손익,종목명,C75,매도일,"&lt;&gt;"))</f>
        <v>0</v>
      </c>
      <c r="L75" s="825" t="str">
        <f t="shared" si="9"/>
        <v/>
      </c>
      <c r="M75" s="807">
        <f>IF(F75=0,0,SUMIFS(평가금액,종목명,C75,매도일,""))</f>
        <v>0</v>
      </c>
      <c r="N75" s="717">
        <f>IF(F75=0,0,SUMIF(종목명,C75,평가손익))</f>
        <v>0</v>
      </c>
      <c r="O75" s="808" t="str">
        <f t="shared" si="10"/>
        <v/>
      </c>
      <c r="P75" s="197"/>
      <c r="Q75" s="129"/>
      <c r="R75" s="129"/>
      <c r="S75" s="129"/>
      <c r="T75" s="129"/>
      <c r="U75" s="129"/>
      <c r="V75" s="129"/>
      <c r="W75" s="129"/>
      <c r="X75" s="751"/>
      <c r="Y75" s="752"/>
      <c r="Z75" s="752"/>
      <c r="AA75" s="752"/>
      <c r="AB75" s="751"/>
      <c r="AC75" s="751"/>
      <c r="AD75" s="751"/>
      <c r="AE75" s="751"/>
      <c r="AF75" s="751"/>
      <c r="AG75" s="751"/>
      <c r="AH75" s="751"/>
      <c r="AI75" s="129"/>
    </row>
    <row r="76" ht="19.5" customHeight="1">
      <c r="A76" s="129"/>
      <c r="B76" s="612">
        <f t="shared" si="7"/>
        <v>40</v>
      </c>
      <c r="C76" s="822" t="str">
        <f t="array" ref="C76">IFERROR(INDEX(종목명,MATCH(0,COUNTIF($C$36:C75,종목명),0)),"")</f>
        <v/>
      </c>
      <c r="D76" s="826"/>
      <c r="E76" s="824">
        <f>IF(F76=0,0,SUMIFS(매수금액,종목명,C76,매도일,""))</f>
        <v>0</v>
      </c>
      <c r="F76" s="824">
        <f>SUMIF(종목명,C76,매수수량)-SUMIF(종목명,C76,매도수량)</f>
        <v>0</v>
      </c>
      <c r="G76" s="792" t="str">
        <f t="shared" si="8"/>
        <v/>
      </c>
      <c r="H76" s="824">
        <f>IF(C76=0,0,SUMIFS(매수금액,종목명,C76,매도일,"&lt;&gt;"))</f>
        <v>0</v>
      </c>
      <c r="I76" s="238">
        <f>SUMIF(종목명,C76,매도금액)</f>
        <v>0</v>
      </c>
      <c r="J76" s="238">
        <f>SUMIF(종목명,C76,순매도금액)</f>
        <v>0</v>
      </c>
      <c r="K76" s="717">
        <f>IF(I76=0,0,SUMIFS(총손익,종목명,C76,매도일,"&lt;&gt;"))</f>
        <v>0</v>
      </c>
      <c r="L76" s="825" t="str">
        <f t="shared" si="9"/>
        <v/>
      </c>
      <c r="M76" s="807">
        <f>IF(F76=0,0,SUMIFS(평가금액,종목명,C76,매도일,""))</f>
        <v>0</v>
      </c>
      <c r="N76" s="717">
        <f>IF(F76=0,0,SUMIF(종목명,C76,평가손익))</f>
        <v>0</v>
      </c>
      <c r="O76" s="808" t="str">
        <f t="shared" si="10"/>
        <v/>
      </c>
      <c r="P76" s="197"/>
      <c r="Q76" s="129"/>
      <c r="R76" s="129"/>
      <c r="S76" s="129"/>
      <c r="T76" s="129"/>
      <c r="U76" s="129"/>
      <c r="V76" s="129"/>
      <c r="W76" s="129"/>
      <c r="X76" s="751"/>
      <c r="Y76" s="752"/>
      <c r="Z76" s="752"/>
      <c r="AA76" s="752"/>
      <c r="AB76" s="751"/>
      <c r="AC76" s="751"/>
      <c r="AD76" s="751"/>
      <c r="AE76" s="751"/>
      <c r="AF76" s="751"/>
      <c r="AG76" s="751"/>
      <c r="AH76" s="751"/>
      <c r="AI76" s="129"/>
    </row>
    <row r="77" ht="19.5" customHeight="1">
      <c r="A77" s="129"/>
      <c r="B77" s="612">
        <f t="shared" si="7"/>
        <v>41</v>
      </c>
      <c r="C77" s="822" t="str">
        <f t="array" ref="C77">IFERROR(INDEX(종목명,MATCH(0,COUNTIF($C$36:C76,종목명),0)),"")</f>
        <v/>
      </c>
      <c r="D77" s="826"/>
      <c r="E77" s="824">
        <f>IF(F77=0,0,SUMIFS(매수금액,종목명,C77,매도일,""))</f>
        <v>0</v>
      </c>
      <c r="F77" s="824">
        <f>SUMIF(종목명,C77,매수수량)-SUMIF(종목명,C77,매도수량)</f>
        <v>0</v>
      </c>
      <c r="G77" s="792" t="str">
        <f t="shared" si="8"/>
        <v/>
      </c>
      <c r="H77" s="824">
        <f>IF(C77=0,0,SUMIFS(매수금액,종목명,C77,매도일,"&lt;&gt;"))</f>
        <v>0</v>
      </c>
      <c r="I77" s="238">
        <f>SUMIF(종목명,C77,매도금액)</f>
        <v>0</v>
      </c>
      <c r="J77" s="238">
        <f>SUMIF(종목명,C77,순매도금액)</f>
        <v>0</v>
      </c>
      <c r="K77" s="717">
        <f>IF(I77=0,0,SUMIFS(총손익,종목명,C77,매도일,"&lt;&gt;"))</f>
        <v>0</v>
      </c>
      <c r="L77" s="825" t="str">
        <f t="shared" si="9"/>
        <v/>
      </c>
      <c r="M77" s="807">
        <f>IF(F77=0,0,SUMIFS(평가금액,종목명,C77,매도일,""))</f>
        <v>0</v>
      </c>
      <c r="N77" s="717">
        <f>IF(F77=0,0,SUMIF(종목명,C77,평가손익))</f>
        <v>0</v>
      </c>
      <c r="O77" s="808" t="str">
        <f t="shared" si="10"/>
        <v/>
      </c>
      <c r="P77" s="197"/>
      <c r="Q77" s="129"/>
      <c r="R77" s="129"/>
      <c r="S77" s="129"/>
      <c r="T77" s="129"/>
      <c r="U77" s="129"/>
      <c r="V77" s="129"/>
      <c r="W77" s="129"/>
      <c r="X77" s="751"/>
      <c r="Y77" s="752"/>
      <c r="Z77" s="752"/>
      <c r="AA77" s="752"/>
      <c r="AB77" s="751"/>
      <c r="AC77" s="751"/>
      <c r="AD77" s="751"/>
      <c r="AE77" s="751"/>
      <c r="AF77" s="751"/>
      <c r="AG77" s="751"/>
      <c r="AH77" s="751"/>
      <c r="AI77" s="129"/>
    </row>
    <row r="78" ht="19.5" customHeight="1">
      <c r="A78" s="129"/>
      <c r="B78" s="612">
        <f t="shared" si="7"/>
        <v>42</v>
      </c>
      <c r="C78" s="822" t="str">
        <f t="array" ref="C78">IFERROR(INDEX(종목명,MATCH(0,COUNTIF($C$36:C77,종목명),0)),"")</f>
        <v/>
      </c>
      <c r="D78" s="826"/>
      <c r="E78" s="824">
        <f>IF(F78=0,0,SUMIFS(매수금액,종목명,C78,매도일,""))</f>
        <v>0</v>
      </c>
      <c r="F78" s="824">
        <f>SUMIF(종목명,C78,매수수량)-SUMIF(종목명,C78,매도수량)</f>
        <v>0</v>
      </c>
      <c r="G78" s="792" t="str">
        <f t="shared" si="8"/>
        <v/>
      </c>
      <c r="H78" s="824">
        <f>IF(C78=0,0,SUMIFS(매수금액,종목명,C78,매도일,"&lt;&gt;"))</f>
        <v>0</v>
      </c>
      <c r="I78" s="238">
        <f>SUMIF(종목명,C78,매도금액)</f>
        <v>0</v>
      </c>
      <c r="J78" s="238">
        <f>SUMIF(종목명,C78,순매도금액)</f>
        <v>0</v>
      </c>
      <c r="K78" s="717">
        <f>IF(I78=0,0,SUMIFS(총손익,종목명,C78,매도일,"&lt;&gt;"))</f>
        <v>0</v>
      </c>
      <c r="L78" s="825" t="str">
        <f t="shared" si="9"/>
        <v/>
      </c>
      <c r="M78" s="807">
        <f>IF(F78=0,0,SUMIFS(평가금액,종목명,C78,매도일,""))</f>
        <v>0</v>
      </c>
      <c r="N78" s="717">
        <f>IF(F78=0,0,SUMIF(종목명,C78,평가손익))</f>
        <v>0</v>
      </c>
      <c r="O78" s="808" t="str">
        <f t="shared" si="10"/>
        <v/>
      </c>
      <c r="P78" s="197"/>
      <c r="Q78" s="129"/>
      <c r="R78" s="129"/>
      <c r="S78" s="129"/>
      <c r="T78" s="129"/>
      <c r="U78" s="129"/>
      <c r="V78" s="129"/>
      <c r="W78" s="129"/>
      <c r="X78" s="751"/>
      <c r="Y78" s="752"/>
      <c r="Z78" s="752"/>
      <c r="AA78" s="752"/>
      <c r="AB78" s="751"/>
      <c r="AC78" s="751"/>
      <c r="AD78" s="751"/>
      <c r="AE78" s="751"/>
      <c r="AF78" s="751"/>
      <c r="AG78" s="751"/>
      <c r="AH78" s="751"/>
      <c r="AI78" s="129"/>
    </row>
    <row r="79" ht="19.5" customHeight="1">
      <c r="A79" s="129"/>
      <c r="B79" s="612">
        <f t="shared" si="7"/>
        <v>43</v>
      </c>
      <c r="C79" s="822" t="str">
        <f t="array" ref="C79">IFERROR(INDEX(종목명,MATCH(0,COUNTIF($C$36:C78,종목명),0)),"")</f>
        <v/>
      </c>
      <c r="D79" s="826"/>
      <c r="E79" s="824">
        <f>IF(F79=0,0,SUMIFS(매수금액,종목명,C79,매도일,""))</f>
        <v>0</v>
      </c>
      <c r="F79" s="824">
        <f>SUMIF(종목명,C79,매수수량)-SUMIF(종목명,C79,매도수량)</f>
        <v>0</v>
      </c>
      <c r="G79" s="792" t="str">
        <f t="shared" si="8"/>
        <v/>
      </c>
      <c r="H79" s="824">
        <f>IF(C79=0,0,SUMIFS(매수금액,종목명,C79,매도일,"&lt;&gt;"))</f>
        <v>0</v>
      </c>
      <c r="I79" s="238">
        <f>SUMIF(종목명,C79,매도금액)</f>
        <v>0</v>
      </c>
      <c r="J79" s="238">
        <f>SUMIF(종목명,C79,순매도금액)</f>
        <v>0</v>
      </c>
      <c r="K79" s="717">
        <f>IF(I79=0,0,SUMIFS(총손익,종목명,C79,매도일,"&lt;&gt;"))</f>
        <v>0</v>
      </c>
      <c r="L79" s="825" t="str">
        <f t="shared" si="9"/>
        <v/>
      </c>
      <c r="M79" s="807">
        <f>IF(F79=0,0,SUMIFS(평가금액,종목명,C79,매도일,""))</f>
        <v>0</v>
      </c>
      <c r="N79" s="717">
        <f>IF(F79=0,0,SUMIF(종목명,C79,평가손익))</f>
        <v>0</v>
      </c>
      <c r="O79" s="808" t="str">
        <f t="shared" si="10"/>
        <v/>
      </c>
      <c r="P79" s="197"/>
      <c r="Q79" s="129"/>
      <c r="R79" s="129"/>
      <c r="S79" s="129"/>
      <c r="T79" s="129"/>
      <c r="U79" s="129"/>
      <c r="V79" s="129"/>
      <c r="W79" s="129"/>
      <c r="X79" s="751"/>
      <c r="Y79" s="752"/>
      <c r="Z79" s="752"/>
      <c r="AA79" s="752"/>
      <c r="AB79" s="751"/>
      <c r="AC79" s="751"/>
      <c r="AD79" s="751"/>
      <c r="AE79" s="751"/>
      <c r="AF79" s="751"/>
      <c r="AG79" s="751"/>
      <c r="AH79" s="751"/>
      <c r="AI79" s="129"/>
    </row>
    <row r="80" ht="19.5" customHeight="1">
      <c r="A80" s="129"/>
      <c r="B80" s="612">
        <f t="shared" si="7"/>
        <v>44</v>
      </c>
      <c r="C80" s="822" t="str">
        <f t="array" ref="C80">IFERROR(INDEX(종목명,MATCH(0,COUNTIF($C$36:C79,종목명),0)),"")</f>
        <v/>
      </c>
      <c r="D80" s="826"/>
      <c r="E80" s="824">
        <f>IF(F80=0,0,SUMIFS(매수금액,종목명,C80,매도일,""))</f>
        <v>0</v>
      </c>
      <c r="F80" s="824">
        <f>SUMIF(종목명,C80,매수수량)-SUMIF(종목명,C80,매도수량)</f>
        <v>0</v>
      </c>
      <c r="G80" s="792" t="str">
        <f t="shared" si="8"/>
        <v/>
      </c>
      <c r="H80" s="824">
        <f>IF(C80=0,0,SUMIFS(매수금액,종목명,C80,매도일,"&lt;&gt;"))</f>
        <v>0</v>
      </c>
      <c r="I80" s="238">
        <f>SUMIF(종목명,C80,매도금액)</f>
        <v>0</v>
      </c>
      <c r="J80" s="238">
        <f>SUMIF(종목명,C80,순매도금액)</f>
        <v>0</v>
      </c>
      <c r="K80" s="717">
        <f>IF(I80=0,0,SUMIFS(총손익,종목명,C80,매도일,"&lt;&gt;"))</f>
        <v>0</v>
      </c>
      <c r="L80" s="825" t="str">
        <f t="shared" si="9"/>
        <v/>
      </c>
      <c r="M80" s="807">
        <f>IF(F80=0,0,SUMIFS(평가금액,종목명,C80,매도일,""))</f>
        <v>0</v>
      </c>
      <c r="N80" s="717">
        <f>IF(F80=0,0,SUMIF(종목명,C80,평가손익))</f>
        <v>0</v>
      </c>
      <c r="O80" s="808" t="str">
        <f t="shared" si="10"/>
        <v/>
      </c>
      <c r="P80" s="197"/>
      <c r="Q80" s="129"/>
      <c r="R80" s="129"/>
      <c r="S80" s="129"/>
      <c r="T80" s="129"/>
      <c r="U80" s="129"/>
      <c r="V80" s="129"/>
      <c r="W80" s="129"/>
      <c r="X80" s="751"/>
      <c r="Y80" s="752"/>
      <c r="Z80" s="752"/>
      <c r="AA80" s="752"/>
      <c r="AB80" s="751"/>
      <c r="AC80" s="751"/>
      <c r="AD80" s="751"/>
      <c r="AE80" s="751"/>
      <c r="AF80" s="751"/>
      <c r="AG80" s="751"/>
      <c r="AH80" s="751"/>
      <c r="AI80" s="129"/>
    </row>
    <row r="81" ht="19.5" customHeight="1">
      <c r="A81" s="129"/>
      <c r="B81" s="612">
        <f t="shared" si="7"/>
        <v>45</v>
      </c>
      <c r="C81" s="822" t="str">
        <f t="array" ref="C81">IFERROR(INDEX(종목명,MATCH(0,COUNTIF($C$36:C80,종목명),0)),"")</f>
        <v/>
      </c>
      <c r="D81" s="826"/>
      <c r="E81" s="824">
        <f>IF(F81=0,0,SUMIFS(매수금액,종목명,C81,매도일,""))</f>
        <v>0</v>
      </c>
      <c r="F81" s="824">
        <f>SUMIF(종목명,C81,매수수량)-SUMIF(종목명,C81,매도수량)</f>
        <v>0</v>
      </c>
      <c r="G81" s="792" t="str">
        <f t="shared" si="8"/>
        <v/>
      </c>
      <c r="H81" s="824">
        <f>IF(C81=0,0,SUMIFS(매수금액,종목명,C81,매도일,"&lt;&gt;"))</f>
        <v>0</v>
      </c>
      <c r="I81" s="238">
        <f>SUMIF(종목명,C81,매도금액)</f>
        <v>0</v>
      </c>
      <c r="J81" s="238">
        <f>SUMIF(종목명,C81,순매도금액)</f>
        <v>0</v>
      </c>
      <c r="K81" s="717">
        <f>IF(I81=0,0,SUMIFS(총손익,종목명,C81,매도일,"&lt;&gt;"))</f>
        <v>0</v>
      </c>
      <c r="L81" s="825" t="str">
        <f t="shared" si="9"/>
        <v/>
      </c>
      <c r="M81" s="807">
        <f>IF(F81=0,0,SUMIFS(평가금액,종목명,C81,매도일,""))</f>
        <v>0</v>
      </c>
      <c r="N81" s="717">
        <f>IF(F81=0,0,SUMIF(종목명,C81,평가손익))</f>
        <v>0</v>
      </c>
      <c r="O81" s="808" t="str">
        <f t="shared" si="10"/>
        <v/>
      </c>
      <c r="P81" s="197"/>
      <c r="Q81" s="129"/>
      <c r="R81" s="129"/>
      <c r="S81" s="129"/>
      <c r="T81" s="129"/>
      <c r="U81" s="129"/>
      <c r="V81" s="129"/>
      <c r="W81" s="129"/>
      <c r="X81" s="751"/>
      <c r="Y81" s="752"/>
      <c r="Z81" s="752"/>
      <c r="AA81" s="752"/>
      <c r="AB81" s="751"/>
      <c r="AC81" s="751"/>
      <c r="AD81" s="751"/>
      <c r="AE81" s="751"/>
      <c r="AF81" s="751"/>
      <c r="AG81" s="751"/>
      <c r="AH81" s="751"/>
      <c r="AI81" s="129"/>
    </row>
    <row r="82" ht="19.5" customHeight="1">
      <c r="A82" s="129"/>
      <c r="B82" s="612">
        <f t="shared" si="7"/>
        <v>46</v>
      </c>
      <c r="C82" s="822" t="str">
        <f t="array" ref="C82">IFERROR(INDEX(종목명,MATCH(0,COUNTIF($C$36:C81,종목명),0)),"")</f>
        <v/>
      </c>
      <c r="D82" s="826"/>
      <c r="E82" s="824">
        <f>IF(F82=0,0,SUMIFS(매수금액,종목명,C82,매도일,""))</f>
        <v>0</v>
      </c>
      <c r="F82" s="824">
        <f>SUMIF(종목명,C82,매수수량)-SUMIF(종목명,C82,매도수량)</f>
        <v>0</v>
      </c>
      <c r="G82" s="792" t="str">
        <f t="shared" si="8"/>
        <v/>
      </c>
      <c r="H82" s="824">
        <f>IF(C82=0,0,SUMIFS(매수금액,종목명,C82,매도일,"&lt;&gt;"))</f>
        <v>0</v>
      </c>
      <c r="I82" s="238">
        <f>SUMIF(종목명,C82,매도금액)</f>
        <v>0</v>
      </c>
      <c r="J82" s="238">
        <f>SUMIF(종목명,C82,순매도금액)</f>
        <v>0</v>
      </c>
      <c r="K82" s="717">
        <f>IF(I82=0,0,SUMIFS(총손익,종목명,C82,매도일,"&lt;&gt;"))</f>
        <v>0</v>
      </c>
      <c r="L82" s="825" t="str">
        <f t="shared" si="9"/>
        <v/>
      </c>
      <c r="M82" s="807">
        <f>IF(F82=0,0,SUMIFS(평가금액,종목명,C82,매도일,""))</f>
        <v>0</v>
      </c>
      <c r="N82" s="717">
        <f>IF(F82=0,0,SUMIF(종목명,C82,평가손익))</f>
        <v>0</v>
      </c>
      <c r="O82" s="808" t="str">
        <f t="shared" si="10"/>
        <v/>
      </c>
      <c r="P82" s="197"/>
      <c r="Q82" s="129"/>
      <c r="R82" s="129"/>
      <c r="S82" s="129"/>
      <c r="T82" s="129"/>
      <c r="U82" s="129"/>
      <c r="V82" s="129"/>
      <c r="W82" s="129"/>
      <c r="X82" s="751"/>
      <c r="Y82" s="752"/>
      <c r="Z82" s="752"/>
      <c r="AA82" s="752"/>
      <c r="AB82" s="751"/>
      <c r="AC82" s="751"/>
      <c r="AD82" s="751"/>
      <c r="AE82" s="751"/>
      <c r="AF82" s="751"/>
      <c r="AG82" s="751"/>
      <c r="AH82" s="751"/>
      <c r="AI82" s="129"/>
    </row>
    <row r="83" ht="19.5" customHeight="1">
      <c r="A83" s="129"/>
      <c r="B83" s="612">
        <f t="shared" si="7"/>
        <v>47</v>
      </c>
      <c r="C83" s="822" t="str">
        <f t="array" ref="C83">IFERROR(INDEX(종목명,MATCH(0,COUNTIF($C$36:C82,종목명),0)),"")</f>
        <v/>
      </c>
      <c r="D83" s="826"/>
      <c r="E83" s="824">
        <f>IF(F83=0,0,SUMIFS(매수금액,종목명,C83,매도일,""))</f>
        <v>0</v>
      </c>
      <c r="F83" s="824">
        <f>SUMIF(종목명,C83,매수수량)-SUMIF(종목명,C83,매도수량)</f>
        <v>0</v>
      </c>
      <c r="G83" s="792" t="str">
        <f t="shared" si="8"/>
        <v/>
      </c>
      <c r="H83" s="824">
        <f>IF(C83=0,0,SUMIFS(매수금액,종목명,C83,매도일,"&lt;&gt;"))</f>
        <v>0</v>
      </c>
      <c r="I83" s="238">
        <f>SUMIF(종목명,C83,매도금액)</f>
        <v>0</v>
      </c>
      <c r="J83" s="238">
        <f>SUMIF(종목명,C83,순매도금액)</f>
        <v>0</v>
      </c>
      <c r="K83" s="717">
        <f>IF(I83=0,0,SUMIFS(총손익,종목명,C83,매도일,"&lt;&gt;"))</f>
        <v>0</v>
      </c>
      <c r="L83" s="825" t="str">
        <f t="shared" si="9"/>
        <v/>
      </c>
      <c r="M83" s="807">
        <f>IF(F83=0,0,SUMIFS(평가금액,종목명,C83,매도일,""))</f>
        <v>0</v>
      </c>
      <c r="N83" s="717">
        <f>IF(F83=0,0,SUMIF(종목명,C83,평가손익))</f>
        <v>0</v>
      </c>
      <c r="O83" s="808" t="str">
        <f t="shared" si="10"/>
        <v/>
      </c>
      <c r="P83" s="197"/>
      <c r="Q83" s="129"/>
      <c r="R83" s="129"/>
      <c r="S83" s="129"/>
      <c r="T83" s="129"/>
      <c r="U83" s="129"/>
      <c r="V83" s="129"/>
      <c r="W83" s="129"/>
      <c r="X83" s="751"/>
      <c r="Y83" s="752"/>
      <c r="Z83" s="752"/>
      <c r="AA83" s="752"/>
      <c r="AB83" s="751"/>
      <c r="AC83" s="751"/>
      <c r="AD83" s="751"/>
      <c r="AE83" s="751"/>
      <c r="AF83" s="751"/>
      <c r="AG83" s="751"/>
      <c r="AH83" s="751"/>
      <c r="AI83" s="129"/>
    </row>
    <row r="84" ht="19.5" customHeight="1">
      <c r="A84" s="129"/>
      <c r="B84" s="612">
        <f t="shared" si="7"/>
        <v>48</v>
      </c>
      <c r="C84" s="822" t="str">
        <f t="array" ref="C84">IFERROR(INDEX(종목명,MATCH(0,COUNTIF($C$36:C83,종목명),0)),"")</f>
        <v/>
      </c>
      <c r="D84" s="826"/>
      <c r="E84" s="824">
        <f>IF(F84=0,0,SUMIFS(매수금액,종목명,C84,매도일,""))</f>
        <v>0</v>
      </c>
      <c r="F84" s="824">
        <f>SUMIF(종목명,C84,매수수량)-SUMIF(종목명,C84,매도수량)</f>
        <v>0</v>
      </c>
      <c r="G84" s="792" t="str">
        <f t="shared" si="8"/>
        <v/>
      </c>
      <c r="H84" s="824">
        <f>IF(C84=0,0,SUMIFS(매수금액,종목명,C84,매도일,"&lt;&gt;"))</f>
        <v>0</v>
      </c>
      <c r="I84" s="238">
        <f>SUMIF(종목명,C84,매도금액)</f>
        <v>0</v>
      </c>
      <c r="J84" s="238">
        <f>SUMIF(종목명,C84,순매도금액)</f>
        <v>0</v>
      </c>
      <c r="K84" s="717">
        <f>IF(I84=0,0,SUMIFS(총손익,종목명,C84,매도일,"&lt;&gt;"))</f>
        <v>0</v>
      </c>
      <c r="L84" s="825" t="str">
        <f t="shared" si="9"/>
        <v/>
      </c>
      <c r="M84" s="807">
        <f>IF(F84=0,0,SUMIFS(평가금액,종목명,C84,매도일,""))</f>
        <v>0</v>
      </c>
      <c r="N84" s="717">
        <f>IF(F84=0,0,SUMIF(종목명,C84,평가손익))</f>
        <v>0</v>
      </c>
      <c r="O84" s="808" t="str">
        <f t="shared" si="10"/>
        <v/>
      </c>
      <c r="P84" s="197"/>
      <c r="Q84" s="129"/>
      <c r="R84" s="129"/>
      <c r="S84" s="129"/>
      <c r="T84" s="129"/>
      <c r="U84" s="129"/>
      <c r="V84" s="129"/>
      <c r="W84" s="129"/>
      <c r="X84" s="751"/>
      <c r="Y84" s="752"/>
      <c r="Z84" s="752"/>
      <c r="AA84" s="752"/>
      <c r="AB84" s="751"/>
      <c r="AC84" s="751"/>
      <c r="AD84" s="751"/>
      <c r="AE84" s="751"/>
      <c r="AF84" s="751"/>
      <c r="AG84" s="751"/>
      <c r="AH84" s="751"/>
      <c r="AI84" s="129"/>
    </row>
    <row r="85" ht="19.5" customHeight="1">
      <c r="A85" s="129"/>
      <c r="B85" s="612">
        <f t="shared" si="7"/>
        <v>49</v>
      </c>
      <c r="C85" s="822" t="str">
        <f t="array" ref="C85">IFERROR(INDEX(종목명,MATCH(0,COUNTIF($C$36:C84,종목명),0)),"")</f>
        <v/>
      </c>
      <c r="D85" s="826"/>
      <c r="E85" s="824">
        <f>IF(F85=0,0,SUMIFS(매수금액,종목명,C85,매도일,""))</f>
        <v>0</v>
      </c>
      <c r="F85" s="824">
        <f>SUMIF(종목명,C85,매수수량)-SUMIF(종목명,C85,매도수량)</f>
        <v>0</v>
      </c>
      <c r="G85" s="792" t="str">
        <f t="shared" si="8"/>
        <v/>
      </c>
      <c r="H85" s="824">
        <f>IF(C85=0,0,SUMIFS(매수금액,종목명,C85,매도일,"&lt;&gt;"))</f>
        <v>0</v>
      </c>
      <c r="I85" s="238">
        <f>SUMIF(종목명,C85,매도금액)</f>
        <v>0</v>
      </c>
      <c r="J85" s="238">
        <f>SUMIF(종목명,C85,순매도금액)</f>
        <v>0</v>
      </c>
      <c r="K85" s="717">
        <f>IF(I85=0,0,SUMIFS(총손익,종목명,C85,매도일,"&lt;&gt;"))</f>
        <v>0</v>
      </c>
      <c r="L85" s="825" t="str">
        <f t="shared" si="9"/>
        <v/>
      </c>
      <c r="M85" s="807">
        <f>IF(F85=0,0,SUMIFS(평가금액,종목명,C85,매도일,""))</f>
        <v>0</v>
      </c>
      <c r="N85" s="717">
        <f>IF(F85=0,0,SUMIF(종목명,C85,평가손익))</f>
        <v>0</v>
      </c>
      <c r="O85" s="808" t="str">
        <f t="shared" si="10"/>
        <v/>
      </c>
      <c r="P85" s="197"/>
      <c r="Q85" s="129"/>
      <c r="R85" s="129"/>
      <c r="S85" s="129"/>
      <c r="T85" s="129"/>
      <c r="U85" s="129"/>
      <c r="V85" s="129"/>
      <c r="W85" s="129"/>
      <c r="X85" s="751"/>
      <c r="Y85" s="752"/>
      <c r="Z85" s="752"/>
      <c r="AA85" s="752"/>
      <c r="AB85" s="751"/>
      <c r="AC85" s="751"/>
      <c r="AD85" s="751"/>
      <c r="AE85" s="751"/>
      <c r="AF85" s="751"/>
      <c r="AG85" s="751"/>
      <c r="AH85" s="751"/>
      <c r="AI85" s="129"/>
    </row>
    <row r="86" ht="19.5" customHeight="1">
      <c r="A86" s="129"/>
      <c r="B86" s="612">
        <f t="shared" si="7"/>
        <v>50</v>
      </c>
      <c r="C86" s="822" t="str">
        <f t="array" ref="C86">IFERROR(INDEX(종목명,MATCH(0,COUNTIF($C$36:C85,종목명),0)),"")</f>
        <v/>
      </c>
      <c r="D86" s="826"/>
      <c r="E86" s="824">
        <f>IF(F86=0,0,SUMIFS(매수금액,종목명,C86,매도일,""))</f>
        <v>0</v>
      </c>
      <c r="F86" s="824">
        <f>SUMIF(종목명,C86,매수수량)-SUMIF(종목명,C86,매도수량)</f>
        <v>0</v>
      </c>
      <c r="G86" s="792" t="str">
        <f t="shared" si="8"/>
        <v/>
      </c>
      <c r="H86" s="824">
        <f>IF(C86=0,0,SUMIFS(매수금액,종목명,C86,매도일,"&lt;&gt;"))</f>
        <v>0</v>
      </c>
      <c r="I86" s="238">
        <f>SUMIF(종목명,C86,매도금액)</f>
        <v>0</v>
      </c>
      <c r="J86" s="238">
        <f>SUMIF(종목명,C86,순매도금액)</f>
        <v>0</v>
      </c>
      <c r="K86" s="717">
        <f>IF(I86=0,0,SUMIFS(총손익,종목명,C86,매도일,"&lt;&gt;"))</f>
        <v>0</v>
      </c>
      <c r="L86" s="825" t="str">
        <f t="shared" si="9"/>
        <v/>
      </c>
      <c r="M86" s="807">
        <f>IF(F86=0,0,SUMIFS(평가금액,종목명,C86,매도일,""))</f>
        <v>0</v>
      </c>
      <c r="N86" s="717">
        <f>IF(F86=0,0,SUMIF(종목명,C86,평가손익))</f>
        <v>0</v>
      </c>
      <c r="O86" s="808" t="str">
        <f t="shared" si="10"/>
        <v/>
      </c>
      <c r="P86" s="197"/>
      <c r="Q86" s="129"/>
      <c r="R86" s="129"/>
      <c r="S86" s="129"/>
      <c r="T86" s="129"/>
      <c r="U86" s="129"/>
      <c r="V86" s="129"/>
      <c r="W86" s="129"/>
      <c r="X86" s="751"/>
      <c r="Y86" s="752"/>
      <c r="Z86" s="752"/>
      <c r="AA86" s="752"/>
      <c r="AB86" s="751"/>
      <c r="AC86" s="751"/>
      <c r="AD86" s="751"/>
      <c r="AE86" s="751"/>
      <c r="AF86" s="751"/>
      <c r="AG86" s="751"/>
      <c r="AH86" s="751"/>
      <c r="AI86" s="129"/>
    </row>
    <row r="87" ht="19.5" customHeight="1">
      <c r="A87" s="129"/>
      <c r="B87" s="612">
        <f t="shared" si="7"/>
        <v>51</v>
      </c>
      <c r="C87" s="822" t="str">
        <f t="array" ref="C87">IFERROR(INDEX(종목명,MATCH(0,COUNTIF($C$36:C86,종목명),0)),"")</f>
        <v/>
      </c>
      <c r="D87" s="826"/>
      <c r="E87" s="824">
        <f>IF(F87=0,0,SUMIFS(매수금액,종목명,C87,매도일,""))</f>
        <v>0</v>
      </c>
      <c r="F87" s="824">
        <f>SUMIF(종목명,C87,매수수량)-SUMIF(종목명,C87,매도수량)</f>
        <v>0</v>
      </c>
      <c r="G87" s="792" t="str">
        <f t="shared" si="8"/>
        <v/>
      </c>
      <c r="H87" s="824">
        <f>IF(C87=0,0,SUMIFS(매수금액,종목명,C87,매도일,"&lt;&gt;"))</f>
        <v>0</v>
      </c>
      <c r="I87" s="238">
        <f>SUMIF(종목명,C87,매도금액)</f>
        <v>0</v>
      </c>
      <c r="J87" s="238">
        <f>SUMIF(종목명,C87,순매도금액)</f>
        <v>0</v>
      </c>
      <c r="K87" s="717">
        <f>IF(I87=0,0,SUMIFS(총손익,종목명,C87,매도일,"&lt;&gt;"))</f>
        <v>0</v>
      </c>
      <c r="L87" s="825" t="str">
        <f t="shared" si="9"/>
        <v/>
      </c>
      <c r="M87" s="807">
        <f>IF(F87=0,0,SUMIFS(평가금액,종목명,C87,매도일,""))</f>
        <v>0</v>
      </c>
      <c r="N87" s="717">
        <f>IF(F87=0,0,SUMIF(종목명,C87,평가손익))</f>
        <v>0</v>
      </c>
      <c r="O87" s="808" t="str">
        <f t="shared" si="10"/>
        <v/>
      </c>
      <c r="P87" s="197"/>
      <c r="Q87" s="129"/>
      <c r="R87" s="129"/>
      <c r="S87" s="129"/>
      <c r="T87" s="129"/>
      <c r="U87" s="129"/>
      <c r="V87" s="129"/>
      <c r="W87" s="129"/>
      <c r="X87" s="751"/>
      <c r="Y87" s="752"/>
      <c r="Z87" s="752"/>
      <c r="AA87" s="752"/>
      <c r="AB87" s="751"/>
      <c r="AC87" s="751"/>
      <c r="AD87" s="751"/>
      <c r="AE87" s="751"/>
      <c r="AF87" s="751"/>
      <c r="AG87" s="751"/>
      <c r="AH87" s="751"/>
      <c r="AI87" s="129"/>
    </row>
    <row r="88" ht="19.5" customHeight="1">
      <c r="A88" s="129"/>
      <c r="B88" s="612">
        <f t="shared" si="7"/>
        <v>52</v>
      </c>
      <c r="C88" s="822" t="str">
        <f t="array" ref="C88">IFERROR(INDEX(종목명,MATCH(0,COUNTIF($C$36:C87,종목명),0)),"")</f>
        <v/>
      </c>
      <c r="D88" s="826"/>
      <c r="E88" s="824">
        <f>IF(F88=0,0,SUMIFS(매수금액,종목명,C88,매도일,""))</f>
        <v>0</v>
      </c>
      <c r="F88" s="824">
        <f>SUMIF(종목명,C88,매수수량)-SUMIF(종목명,C88,매도수량)</f>
        <v>0</v>
      </c>
      <c r="G88" s="792" t="str">
        <f t="shared" si="8"/>
        <v/>
      </c>
      <c r="H88" s="824">
        <f>IF(C88=0,0,SUMIFS(매수금액,종목명,C88,매도일,"&lt;&gt;"))</f>
        <v>0</v>
      </c>
      <c r="I88" s="238">
        <f>SUMIF(종목명,C88,매도금액)</f>
        <v>0</v>
      </c>
      <c r="J88" s="238">
        <f>SUMIF(종목명,C88,순매도금액)</f>
        <v>0</v>
      </c>
      <c r="K88" s="717">
        <f>IF(I88=0,0,SUMIFS(총손익,종목명,C88,매도일,"&lt;&gt;"))</f>
        <v>0</v>
      </c>
      <c r="L88" s="825" t="str">
        <f t="shared" si="9"/>
        <v/>
      </c>
      <c r="M88" s="807">
        <f>IF(F88=0,0,SUMIFS(평가금액,종목명,C88,매도일,""))</f>
        <v>0</v>
      </c>
      <c r="N88" s="717">
        <f>IF(F88=0,0,SUMIF(종목명,C88,평가손익))</f>
        <v>0</v>
      </c>
      <c r="O88" s="808" t="str">
        <f t="shared" si="10"/>
        <v/>
      </c>
      <c r="P88" s="197"/>
      <c r="Q88" s="129"/>
      <c r="R88" s="129"/>
      <c r="S88" s="129"/>
      <c r="T88" s="129"/>
      <c r="U88" s="129"/>
      <c r="V88" s="129"/>
      <c r="W88" s="129"/>
      <c r="X88" s="751"/>
      <c r="Y88" s="752"/>
      <c r="Z88" s="752"/>
      <c r="AA88" s="752"/>
      <c r="AB88" s="751"/>
      <c r="AC88" s="751"/>
      <c r="AD88" s="751"/>
      <c r="AE88" s="751"/>
      <c r="AF88" s="751"/>
      <c r="AG88" s="751"/>
      <c r="AH88" s="751"/>
      <c r="AI88" s="129"/>
    </row>
    <row r="89" ht="19.5" customHeight="1">
      <c r="A89" s="129"/>
      <c r="B89" s="612">
        <f t="shared" si="7"/>
        <v>53</v>
      </c>
      <c r="C89" s="822" t="str">
        <f t="array" ref="C89">IFERROR(INDEX(종목명,MATCH(0,COUNTIF($C$36:C88,종목명),0)),"")</f>
        <v/>
      </c>
      <c r="D89" s="826"/>
      <c r="E89" s="824">
        <f>IF(F89=0,0,SUMIFS(매수금액,종목명,C89,매도일,""))</f>
        <v>0</v>
      </c>
      <c r="F89" s="824">
        <f>SUMIF(종목명,C89,매수수량)-SUMIF(종목명,C89,매도수량)</f>
        <v>0</v>
      </c>
      <c r="G89" s="792" t="str">
        <f t="shared" si="8"/>
        <v/>
      </c>
      <c r="H89" s="824">
        <f>IF(C89=0,0,SUMIFS(매수금액,종목명,C89,매도일,"&lt;&gt;"))</f>
        <v>0</v>
      </c>
      <c r="I89" s="238">
        <f>SUMIF(종목명,C89,매도금액)</f>
        <v>0</v>
      </c>
      <c r="J89" s="238">
        <f>SUMIF(종목명,C89,순매도금액)</f>
        <v>0</v>
      </c>
      <c r="K89" s="717">
        <f>IF(I89=0,0,SUMIFS(총손익,종목명,C89,매도일,"&lt;&gt;"))</f>
        <v>0</v>
      </c>
      <c r="L89" s="825" t="str">
        <f t="shared" si="9"/>
        <v/>
      </c>
      <c r="M89" s="807">
        <f>IF(F89=0,0,SUMIFS(평가금액,종목명,C89,매도일,""))</f>
        <v>0</v>
      </c>
      <c r="N89" s="717">
        <f>IF(F89=0,0,SUMIF(종목명,C89,평가손익))</f>
        <v>0</v>
      </c>
      <c r="O89" s="808" t="str">
        <f t="shared" si="10"/>
        <v/>
      </c>
      <c r="P89" s="197"/>
      <c r="Q89" s="129"/>
      <c r="R89" s="129"/>
      <c r="S89" s="129"/>
      <c r="T89" s="129"/>
      <c r="U89" s="129"/>
      <c r="V89" s="129"/>
      <c r="W89" s="129"/>
      <c r="X89" s="751"/>
      <c r="Y89" s="752"/>
      <c r="Z89" s="752"/>
      <c r="AA89" s="752"/>
      <c r="AB89" s="751"/>
      <c r="AC89" s="751"/>
      <c r="AD89" s="751"/>
      <c r="AE89" s="751"/>
      <c r="AF89" s="751"/>
      <c r="AG89" s="751"/>
      <c r="AH89" s="751"/>
      <c r="AI89" s="129"/>
    </row>
    <row r="90" ht="19.5" customHeight="1">
      <c r="A90" s="129"/>
      <c r="B90" s="612">
        <f t="shared" si="7"/>
        <v>54</v>
      </c>
      <c r="C90" s="822" t="str">
        <f t="array" ref="C90">IFERROR(INDEX(종목명,MATCH(0,COUNTIF($C$36:C89,종목명),0)),"")</f>
        <v/>
      </c>
      <c r="D90" s="826"/>
      <c r="E90" s="824">
        <f>IF(F90=0,0,SUMIFS(매수금액,종목명,C90,매도일,""))</f>
        <v>0</v>
      </c>
      <c r="F90" s="824">
        <f>SUMIF(종목명,C90,매수수량)-SUMIF(종목명,C90,매도수량)</f>
        <v>0</v>
      </c>
      <c r="G90" s="792" t="str">
        <f t="shared" si="8"/>
        <v/>
      </c>
      <c r="H90" s="824">
        <f>IF(C90=0,0,SUMIFS(매수금액,종목명,C90,매도일,"&lt;&gt;"))</f>
        <v>0</v>
      </c>
      <c r="I90" s="238">
        <f>SUMIF(종목명,C90,매도금액)</f>
        <v>0</v>
      </c>
      <c r="J90" s="238">
        <f>SUMIF(종목명,C90,순매도금액)</f>
        <v>0</v>
      </c>
      <c r="K90" s="717">
        <f>IF(I90=0,0,SUMIFS(총손익,종목명,C90,매도일,"&lt;&gt;"))</f>
        <v>0</v>
      </c>
      <c r="L90" s="825" t="str">
        <f t="shared" si="9"/>
        <v/>
      </c>
      <c r="M90" s="807">
        <f>IF(F90=0,0,SUMIFS(평가금액,종목명,C90,매도일,""))</f>
        <v>0</v>
      </c>
      <c r="N90" s="717">
        <f>IF(F90=0,0,SUMIF(종목명,C90,평가손익))</f>
        <v>0</v>
      </c>
      <c r="O90" s="808" t="str">
        <f t="shared" si="10"/>
        <v/>
      </c>
      <c r="P90" s="197"/>
      <c r="Q90" s="129"/>
      <c r="R90" s="129"/>
      <c r="S90" s="129"/>
      <c r="T90" s="129"/>
      <c r="U90" s="129"/>
      <c r="V90" s="129"/>
      <c r="W90" s="129"/>
      <c r="X90" s="751"/>
      <c r="Y90" s="752"/>
      <c r="Z90" s="752"/>
      <c r="AA90" s="752"/>
      <c r="AB90" s="751"/>
      <c r="AC90" s="751"/>
      <c r="AD90" s="751"/>
      <c r="AE90" s="751"/>
      <c r="AF90" s="751"/>
      <c r="AG90" s="751"/>
      <c r="AH90" s="751"/>
      <c r="AI90" s="129"/>
    </row>
    <row r="91" ht="19.5" customHeight="1">
      <c r="A91" s="129"/>
      <c r="B91" s="612">
        <f t="shared" si="7"/>
        <v>55</v>
      </c>
      <c r="C91" s="822" t="str">
        <f t="array" ref="C91">IFERROR(INDEX(종목명,MATCH(0,COUNTIF($C$36:C90,종목명),0)),"")</f>
        <v/>
      </c>
      <c r="D91" s="826"/>
      <c r="E91" s="824">
        <f>IF(F91=0,0,SUMIFS(매수금액,종목명,C91,매도일,""))</f>
        <v>0</v>
      </c>
      <c r="F91" s="824">
        <f>SUMIF(종목명,C91,매수수량)-SUMIF(종목명,C91,매도수량)</f>
        <v>0</v>
      </c>
      <c r="G91" s="792" t="str">
        <f t="shared" si="8"/>
        <v/>
      </c>
      <c r="H91" s="824">
        <f>IF(C91=0,0,SUMIFS(매수금액,종목명,C91,매도일,"&lt;&gt;"))</f>
        <v>0</v>
      </c>
      <c r="I91" s="238">
        <f>SUMIF(종목명,C91,매도금액)</f>
        <v>0</v>
      </c>
      <c r="J91" s="238">
        <f>SUMIF(종목명,C91,순매도금액)</f>
        <v>0</v>
      </c>
      <c r="K91" s="717">
        <f>IF(I91=0,0,SUMIFS(총손익,종목명,C91,매도일,"&lt;&gt;"))</f>
        <v>0</v>
      </c>
      <c r="L91" s="825" t="str">
        <f t="shared" si="9"/>
        <v/>
      </c>
      <c r="M91" s="807">
        <f>IF(F91=0,0,SUMIFS(평가금액,종목명,C91,매도일,""))</f>
        <v>0</v>
      </c>
      <c r="N91" s="717">
        <f>IF(F91=0,0,SUMIF(종목명,C91,평가손익))</f>
        <v>0</v>
      </c>
      <c r="O91" s="808" t="str">
        <f t="shared" si="10"/>
        <v/>
      </c>
      <c r="P91" s="197"/>
      <c r="Q91" s="129"/>
      <c r="R91" s="129"/>
      <c r="S91" s="129"/>
      <c r="T91" s="129"/>
      <c r="U91" s="129"/>
      <c r="V91" s="129"/>
      <c r="W91" s="129"/>
      <c r="X91" s="751"/>
      <c r="Y91" s="752"/>
      <c r="Z91" s="752"/>
      <c r="AA91" s="752"/>
      <c r="AB91" s="751"/>
      <c r="AC91" s="751"/>
      <c r="AD91" s="751"/>
      <c r="AE91" s="751"/>
      <c r="AF91" s="751"/>
      <c r="AG91" s="751"/>
      <c r="AH91" s="751"/>
      <c r="AI91" s="129"/>
    </row>
    <row r="92" ht="19.5" customHeight="1">
      <c r="A92" s="129"/>
      <c r="B92" s="612">
        <f t="shared" si="7"/>
        <v>56</v>
      </c>
      <c r="C92" s="822" t="str">
        <f t="array" ref="C92">IFERROR(INDEX(종목명,MATCH(0,COUNTIF($C$36:C91,종목명),0)),"")</f>
        <v/>
      </c>
      <c r="D92" s="826"/>
      <c r="E92" s="824">
        <f>IF(F92=0,0,SUMIFS(매수금액,종목명,C92,매도일,""))</f>
        <v>0</v>
      </c>
      <c r="F92" s="824">
        <f>SUMIF(종목명,C92,매수수량)-SUMIF(종목명,C92,매도수량)</f>
        <v>0</v>
      </c>
      <c r="G92" s="792" t="str">
        <f t="shared" si="8"/>
        <v/>
      </c>
      <c r="H92" s="824">
        <f>IF(C92=0,0,SUMIFS(매수금액,종목명,C92,매도일,"&lt;&gt;"))</f>
        <v>0</v>
      </c>
      <c r="I92" s="238">
        <f>SUMIF(종목명,C92,매도금액)</f>
        <v>0</v>
      </c>
      <c r="J92" s="238">
        <f>SUMIF(종목명,C92,순매도금액)</f>
        <v>0</v>
      </c>
      <c r="K92" s="717">
        <f>IF(I92=0,0,SUMIFS(총손익,종목명,C92,매도일,"&lt;&gt;"))</f>
        <v>0</v>
      </c>
      <c r="L92" s="825" t="str">
        <f t="shared" si="9"/>
        <v/>
      </c>
      <c r="M92" s="807">
        <f>IF(F92=0,0,SUMIFS(평가금액,종목명,C92,매도일,""))</f>
        <v>0</v>
      </c>
      <c r="N92" s="717">
        <f>IF(F92=0,0,SUMIF(종목명,C92,평가손익))</f>
        <v>0</v>
      </c>
      <c r="O92" s="808" t="str">
        <f t="shared" si="10"/>
        <v/>
      </c>
      <c r="P92" s="197"/>
      <c r="Q92" s="129"/>
      <c r="R92" s="129"/>
      <c r="S92" s="129"/>
      <c r="T92" s="129"/>
      <c r="U92" s="129"/>
      <c r="V92" s="129"/>
      <c r="W92" s="129"/>
      <c r="X92" s="751"/>
      <c r="Y92" s="752"/>
      <c r="Z92" s="752"/>
      <c r="AA92" s="752"/>
      <c r="AB92" s="751"/>
      <c r="AC92" s="751"/>
      <c r="AD92" s="751"/>
      <c r="AE92" s="751"/>
      <c r="AF92" s="751"/>
      <c r="AG92" s="751"/>
      <c r="AH92" s="751"/>
      <c r="AI92" s="129"/>
    </row>
    <row r="93" ht="19.5" customHeight="1">
      <c r="A93" s="129"/>
      <c r="B93" s="612">
        <f t="shared" si="7"/>
        <v>57</v>
      </c>
      <c r="C93" s="822" t="str">
        <f t="array" ref="C93">IFERROR(INDEX(종목명,MATCH(0,COUNTIF($C$36:C92,종목명),0)),"")</f>
        <v/>
      </c>
      <c r="D93" s="826"/>
      <c r="E93" s="824">
        <f>IF(F93=0,0,SUMIFS(매수금액,종목명,C93,매도일,""))</f>
        <v>0</v>
      </c>
      <c r="F93" s="824">
        <f>SUMIF(종목명,C93,매수수량)-SUMIF(종목명,C93,매도수량)</f>
        <v>0</v>
      </c>
      <c r="G93" s="792" t="str">
        <f t="shared" si="8"/>
        <v/>
      </c>
      <c r="H93" s="824">
        <f>IF(C93=0,0,SUMIFS(매수금액,종목명,C93,매도일,"&lt;&gt;"))</f>
        <v>0</v>
      </c>
      <c r="I93" s="238">
        <f>SUMIF(종목명,C93,매도금액)</f>
        <v>0</v>
      </c>
      <c r="J93" s="238">
        <f>SUMIF(종목명,C93,순매도금액)</f>
        <v>0</v>
      </c>
      <c r="K93" s="717">
        <f>IF(I93=0,0,SUMIFS(총손익,종목명,C93,매도일,"&lt;&gt;"))</f>
        <v>0</v>
      </c>
      <c r="L93" s="825" t="str">
        <f t="shared" si="9"/>
        <v/>
      </c>
      <c r="M93" s="807">
        <f>IF(F93=0,0,SUMIFS(평가금액,종목명,C93,매도일,""))</f>
        <v>0</v>
      </c>
      <c r="N93" s="717">
        <f>IF(F93=0,0,SUMIF(종목명,C93,평가손익))</f>
        <v>0</v>
      </c>
      <c r="O93" s="808" t="str">
        <f t="shared" si="10"/>
        <v/>
      </c>
      <c r="P93" s="197"/>
      <c r="Q93" s="129"/>
      <c r="R93" s="129"/>
      <c r="S93" s="129"/>
      <c r="T93" s="129"/>
      <c r="U93" s="129"/>
      <c r="V93" s="129"/>
      <c r="W93" s="129"/>
      <c r="X93" s="751"/>
      <c r="Y93" s="752"/>
      <c r="Z93" s="752"/>
      <c r="AA93" s="752"/>
      <c r="AB93" s="751"/>
      <c r="AC93" s="751"/>
      <c r="AD93" s="751"/>
      <c r="AE93" s="751"/>
      <c r="AF93" s="751"/>
      <c r="AG93" s="751"/>
      <c r="AH93" s="751"/>
      <c r="AI93" s="129"/>
    </row>
    <row r="94" ht="19.5" customHeight="1">
      <c r="A94" s="129"/>
      <c r="B94" s="612">
        <f t="shared" si="7"/>
        <v>58</v>
      </c>
      <c r="C94" s="822" t="str">
        <f t="array" ref="C94">IFERROR(INDEX(종목명,MATCH(0,COUNTIF($C$36:C93,종목명),0)),"")</f>
        <v/>
      </c>
      <c r="D94" s="826"/>
      <c r="E94" s="824">
        <f>IF(F94=0,0,SUMIFS(매수금액,종목명,C94,매도일,""))</f>
        <v>0</v>
      </c>
      <c r="F94" s="824">
        <f>SUMIF(종목명,C94,매수수량)-SUMIF(종목명,C94,매도수량)</f>
        <v>0</v>
      </c>
      <c r="G94" s="792" t="str">
        <f t="shared" si="8"/>
        <v/>
      </c>
      <c r="H94" s="824">
        <f>IF(C94=0,0,SUMIFS(매수금액,종목명,C94,매도일,"&lt;&gt;"))</f>
        <v>0</v>
      </c>
      <c r="I94" s="238">
        <f>SUMIF(종목명,C94,매도금액)</f>
        <v>0</v>
      </c>
      <c r="J94" s="238">
        <f>SUMIF(종목명,C94,순매도금액)</f>
        <v>0</v>
      </c>
      <c r="K94" s="717">
        <f>IF(I94=0,0,SUMIFS(총손익,종목명,C94,매도일,"&lt;&gt;"))</f>
        <v>0</v>
      </c>
      <c r="L94" s="825" t="str">
        <f t="shared" si="9"/>
        <v/>
      </c>
      <c r="M94" s="807">
        <f>IF(F94=0,0,SUMIFS(평가금액,종목명,C94,매도일,""))</f>
        <v>0</v>
      </c>
      <c r="N94" s="717">
        <f>IF(F94=0,0,SUMIF(종목명,C94,평가손익))</f>
        <v>0</v>
      </c>
      <c r="O94" s="808" t="str">
        <f t="shared" si="10"/>
        <v/>
      </c>
      <c r="P94" s="197"/>
      <c r="Q94" s="129"/>
      <c r="R94" s="129"/>
      <c r="S94" s="129"/>
      <c r="T94" s="129"/>
      <c r="U94" s="129"/>
      <c r="V94" s="129"/>
      <c r="W94" s="129"/>
      <c r="X94" s="751"/>
      <c r="Y94" s="752"/>
      <c r="Z94" s="752"/>
      <c r="AA94" s="752"/>
      <c r="AB94" s="751"/>
      <c r="AC94" s="751"/>
      <c r="AD94" s="751"/>
      <c r="AE94" s="751"/>
      <c r="AF94" s="751"/>
      <c r="AG94" s="751"/>
      <c r="AH94" s="751"/>
      <c r="AI94" s="129"/>
    </row>
    <row r="95" ht="19.5" customHeight="1">
      <c r="A95" s="129"/>
      <c r="B95" s="612">
        <f t="shared" si="7"/>
        <v>59</v>
      </c>
      <c r="C95" s="822" t="str">
        <f t="array" ref="C95">IFERROR(INDEX(종목명,MATCH(0,COUNTIF($C$36:C94,종목명),0)),"")</f>
        <v/>
      </c>
      <c r="D95" s="826"/>
      <c r="E95" s="824">
        <f>IF(F95=0,0,SUMIFS(매수금액,종목명,C95,매도일,""))</f>
        <v>0</v>
      </c>
      <c r="F95" s="824">
        <f>SUMIF(종목명,C95,매수수량)-SUMIF(종목명,C95,매도수량)</f>
        <v>0</v>
      </c>
      <c r="G95" s="792" t="str">
        <f t="shared" si="8"/>
        <v/>
      </c>
      <c r="H95" s="824">
        <f>IF(C95=0,0,SUMIFS(매수금액,종목명,C95,매도일,"&lt;&gt;"))</f>
        <v>0</v>
      </c>
      <c r="I95" s="238">
        <f>SUMIF(종목명,C95,매도금액)</f>
        <v>0</v>
      </c>
      <c r="J95" s="238">
        <f>SUMIF(종목명,C95,순매도금액)</f>
        <v>0</v>
      </c>
      <c r="K95" s="717">
        <f>IF(I95=0,0,SUMIFS(총손익,종목명,C95,매도일,"&lt;&gt;"))</f>
        <v>0</v>
      </c>
      <c r="L95" s="825" t="str">
        <f t="shared" si="9"/>
        <v/>
      </c>
      <c r="M95" s="807">
        <f>IF(F95=0,0,SUMIFS(평가금액,종목명,C95,매도일,""))</f>
        <v>0</v>
      </c>
      <c r="N95" s="717">
        <f>IF(F95=0,0,SUMIF(종목명,C95,평가손익))</f>
        <v>0</v>
      </c>
      <c r="O95" s="808" t="str">
        <f t="shared" si="10"/>
        <v/>
      </c>
      <c r="P95" s="197"/>
      <c r="Q95" s="129"/>
      <c r="R95" s="129"/>
      <c r="S95" s="129"/>
      <c r="T95" s="129"/>
      <c r="U95" s="129"/>
      <c r="V95" s="129"/>
      <c r="W95" s="129"/>
      <c r="X95" s="751"/>
      <c r="Y95" s="752"/>
      <c r="Z95" s="752"/>
      <c r="AA95" s="752"/>
      <c r="AB95" s="751"/>
      <c r="AC95" s="751"/>
      <c r="AD95" s="751"/>
      <c r="AE95" s="751"/>
      <c r="AF95" s="751"/>
      <c r="AG95" s="751"/>
      <c r="AH95" s="751"/>
      <c r="AI95" s="129"/>
    </row>
    <row r="96" ht="19.5" customHeight="1">
      <c r="A96" s="129"/>
      <c r="B96" s="612">
        <f t="shared" si="7"/>
        <v>60</v>
      </c>
      <c r="C96" s="822" t="str">
        <f t="array" ref="C96">IFERROR(INDEX(종목명,MATCH(0,COUNTIF($C$36:C95,종목명),0)),"")</f>
        <v/>
      </c>
      <c r="D96" s="826"/>
      <c r="E96" s="824">
        <f>IF(F96=0,0,SUMIFS(매수금액,종목명,C96,매도일,""))</f>
        <v>0</v>
      </c>
      <c r="F96" s="824">
        <f>SUMIF(종목명,C96,매수수량)-SUMIF(종목명,C96,매도수량)</f>
        <v>0</v>
      </c>
      <c r="G96" s="792" t="str">
        <f t="shared" si="8"/>
        <v/>
      </c>
      <c r="H96" s="824">
        <f>IF(C96=0,0,SUMIFS(매수금액,종목명,C96,매도일,"&lt;&gt;"))</f>
        <v>0</v>
      </c>
      <c r="I96" s="238">
        <f>SUMIF(종목명,C96,매도금액)</f>
        <v>0</v>
      </c>
      <c r="J96" s="238">
        <f>SUMIF(종목명,C96,순매도금액)</f>
        <v>0</v>
      </c>
      <c r="K96" s="717">
        <f>IF(I96=0,0,SUMIFS(총손익,종목명,C96,매도일,"&lt;&gt;"))</f>
        <v>0</v>
      </c>
      <c r="L96" s="825" t="str">
        <f t="shared" si="9"/>
        <v/>
      </c>
      <c r="M96" s="807">
        <f>IF(F96=0,0,SUMIFS(평가금액,종목명,C96,매도일,""))</f>
        <v>0</v>
      </c>
      <c r="N96" s="717">
        <f>IF(F96=0,0,SUMIF(종목명,C96,평가손익))</f>
        <v>0</v>
      </c>
      <c r="O96" s="808" t="str">
        <f t="shared" si="10"/>
        <v/>
      </c>
      <c r="P96" s="197"/>
      <c r="Q96" s="129"/>
      <c r="R96" s="129"/>
      <c r="S96" s="129"/>
      <c r="T96" s="129"/>
      <c r="U96" s="129"/>
      <c r="V96" s="129"/>
      <c r="W96" s="129"/>
      <c r="X96" s="751"/>
      <c r="Y96" s="752"/>
      <c r="Z96" s="752"/>
      <c r="AA96" s="752"/>
      <c r="AB96" s="751"/>
      <c r="AC96" s="751"/>
      <c r="AD96" s="751"/>
      <c r="AE96" s="751"/>
      <c r="AF96" s="751"/>
      <c r="AG96" s="751"/>
      <c r="AH96" s="751"/>
      <c r="AI96" s="129"/>
    </row>
    <row r="97" ht="19.5" customHeight="1">
      <c r="A97" s="129"/>
      <c r="B97" s="612">
        <f t="shared" si="7"/>
        <v>61</v>
      </c>
      <c r="C97" s="822" t="str">
        <f t="array" ref="C97">IFERROR(INDEX(종목명,MATCH(0,COUNTIF($C$36:C96,종목명),0)),"")</f>
        <v/>
      </c>
      <c r="D97" s="826"/>
      <c r="E97" s="824">
        <f>IF(F97=0,0,SUMIFS(매수금액,종목명,C97,매도일,""))</f>
        <v>0</v>
      </c>
      <c r="F97" s="824">
        <f>SUMIF(종목명,C97,매수수량)-SUMIF(종목명,C97,매도수량)</f>
        <v>0</v>
      </c>
      <c r="G97" s="792" t="str">
        <f t="shared" si="8"/>
        <v/>
      </c>
      <c r="H97" s="824">
        <f>IF(C97=0,0,SUMIFS(매수금액,종목명,C97,매도일,"&lt;&gt;"))</f>
        <v>0</v>
      </c>
      <c r="I97" s="238">
        <f>SUMIF(종목명,C97,매도금액)</f>
        <v>0</v>
      </c>
      <c r="J97" s="238">
        <f>SUMIF(종목명,C97,순매도금액)</f>
        <v>0</v>
      </c>
      <c r="K97" s="717">
        <f>IF(I97=0,0,SUMIFS(총손익,종목명,C97,매도일,"&lt;&gt;"))</f>
        <v>0</v>
      </c>
      <c r="L97" s="825" t="str">
        <f t="shared" si="9"/>
        <v/>
      </c>
      <c r="M97" s="807">
        <f>IF(F97=0,0,SUMIFS(평가금액,종목명,C97,매도일,""))</f>
        <v>0</v>
      </c>
      <c r="N97" s="717">
        <f>IF(F97=0,0,SUMIF(종목명,C97,평가손익))</f>
        <v>0</v>
      </c>
      <c r="O97" s="808" t="str">
        <f t="shared" si="10"/>
        <v/>
      </c>
      <c r="P97" s="197"/>
      <c r="Q97" s="129"/>
      <c r="R97" s="129"/>
      <c r="S97" s="129"/>
      <c r="T97" s="129"/>
      <c r="U97" s="129"/>
      <c r="V97" s="129"/>
      <c r="W97" s="129"/>
      <c r="X97" s="751"/>
      <c r="Y97" s="752"/>
      <c r="Z97" s="752"/>
      <c r="AA97" s="752"/>
      <c r="AB97" s="751"/>
      <c r="AC97" s="751"/>
      <c r="AD97" s="751"/>
      <c r="AE97" s="751"/>
      <c r="AF97" s="751"/>
      <c r="AG97" s="751"/>
      <c r="AH97" s="751"/>
      <c r="AI97" s="129"/>
    </row>
    <row r="98" ht="19.5" customHeight="1">
      <c r="A98" s="129"/>
      <c r="B98" s="612">
        <f t="shared" si="7"/>
        <v>62</v>
      </c>
      <c r="C98" s="822" t="str">
        <f t="array" ref="C98">IFERROR(INDEX(종목명,MATCH(0,COUNTIF($C$36:C97,종목명),0)),"")</f>
        <v/>
      </c>
      <c r="D98" s="826"/>
      <c r="E98" s="824">
        <f>IF(F98=0,0,SUMIFS(매수금액,종목명,C98,매도일,""))</f>
        <v>0</v>
      </c>
      <c r="F98" s="824">
        <f>SUMIF(종목명,C98,매수수량)-SUMIF(종목명,C98,매도수량)</f>
        <v>0</v>
      </c>
      <c r="G98" s="792" t="str">
        <f t="shared" si="8"/>
        <v/>
      </c>
      <c r="H98" s="824">
        <f>IF(C98=0,0,SUMIFS(매수금액,종목명,C98,매도일,"&lt;&gt;"))</f>
        <v>0</v>
      </c>
      <c r="I98" s="238">
        <f>SUMIF(종목명,C98,매도금액)</f>
        <v>0</v>
      </c>
      <c r="J98" s="238">
        <f>SUMIF(종목명,C98,순매도금액)</f>
        <v>0</v>
      </c>
      <c r="K98" s="717">
        <f>IF(I98=0,0,SUMIFS(총손익,종목명,C98,매도일,"&lt;&gt;"))</f>
        <v>0</v>
      </c>
      <c r="L98" s="825" t="str">
        <f t="shared" si="9"/>
        <v/>
      </c>
      <c r="M98" s="807">
        <f>IF(F98=0,0,SUMIFS(평가금액,종목명,C98,매도일,""))</f>
        <v>0</v>
      </c>
      <c r="N98" s="717">
        <f>IF(F98=0,0,SUMIF(종목명,C98,평가손익))</f>
        <v>0</v>
      </c>
      <c r="O98" s="808" t="str">
        <f t="shared" si="10"/>
        <v/>
      </c>
      <c r="P98" s="197"/>
      <c r="Q98" s="129"/>
      <c r="R98" s="129"/>
      <c r="S98" s="129"/>
      <c r="T98" s="129"/>
      <c r="U98" s="129"/>
      <c r="V98" s="129"/>
      <c r="W98" s="129"/>
      <c r="X98" s="751"/>
      <c r="Y98" s="752"/>
      <c r="Z98" s="752"/>
      <c r="AA98" s="752"/>
      <c r="AB98" s="751"/>
      <c r="AC98" s="751"/>
      <c r="AD98" s="751"/>
      <c r="AE98" s="751"/>
      <c r="AF98" s="751"/>
      <c r="AG98" s="751"/>
      <c r="AH98" s="751"/>
      <c r="AI98" s="129"/>
    </row>
    <row r="99" ht="19.5" customHeight="1">
      <c r="A99" s="129"/>
      <c r="B99" s="612">
        <f t="shared" si="7"/>
        <v>63</v>
      </c>
      <c r="C99" s="822" t="str">
        <f t="array" ref="C99">IFERROR(INDEX(종목명,MATCH(0,COUNTIF($C$36:C98,종목명),0)),"")</f>
        <v/>
      </c>
      <c r="D99" s="826"/>
      <c r="E99" s="824">
        <f>IF(F99=0,0,SUMIFS(매수금액,종목명,C99,매도일,""))</f>
        <v>0</v>
      </c>
      <c r="F99" s="824">
        <f>SUMIF(종목명,C99,매수수량)-SUMIF(종목명,C99,매도수량)</f>
        <v>0</v>
      </c>
      <c r="G99" s="792" t="str">
        <f t="shared" si="8"/>
        <v/>
      </c>
      <c r="H99" s="824">
        <f>IF(C99=0,0,SUMIFS(매수금액,종목명,C99,매도일,"&lt;&gt;"))</f>
        <v>0</v>
      </c>
      <c r="I99" s="238">
        <f>SUMIF(종목명,C99,매도금액)</f>
        <v>0</v>
      </c>
      <c r="J99" s="238">
        <f>SUMIF(종목명,C99,순매도금액)</f>
        <v>0</v>
      </c>
      <c r="K99" s="717">
        <f>IF(I99=0,0,SUMIFS(총손익,종목명,C99,매도일,"&lt;&gt;"))</f>
        <v>0</v>
      </c>
      <c r="L99" s="825" t="str">
        <f t="shared" si="9"/>
        <v/>
      </c>
      <c r="M99" s="807">
        <f>IF(F99=0,0,SUMIFS(평가금액,종목명,C99,매도일,""))</f>
        <v>0</v>
      </c>
      <c r="N99" s="717">
        <f>IF(F99=0,0,SUMIF(종목명,C99,평가손익))</f>
        <v>0</v>
      </c>
      <c r="O99" s="808" t="str">
        <f t="shared" si="10"/>
        <v/>
      </c>
      <c r="P99" s="197"/>
      <c r="Q99" s="129"/>
      <c r="R99" s="129"/>
      <c r="S99" s="129"/>
      <c r="T99" s="129"/>
      <c r="U99" s="129"/>
      <c r="V99" s="129"/>
      <c r="W99" s="129"/>
      <c r="X99" s="751"/>
      <c r="Y99" s="752"/>
      <c r="Z99" s="752"/>
      <c r="AA99" s="752"/>
      <c r="AB99" s="751"/>
      <c r="AC99" s="751"/>
      <c r="AD99" s="751"/>
      <c r="AE99" s="751"/>
      <c r="AF99" s="751"/>
      <c r="AG99" s="751"/>
      <c r="AH99" s="751"/>
      <c r="AI99" s="129"/>
    </row>
    <row r="100" ht="19.5" customHeight="1">
      <c r="A100" s="129"/>
      <c r="B100" s="612">
        <f t="shared" si="7"/>
        <v>64</v>
      </c>
      <c r="C100" s="822" t="str">
        <f t="array" ref="C100">IFERROR(INDEX(종목명,MATCH(0,COUNTIF($C$36:C99,종목명),0)),"")</f>
        <v/>
      </c>
      <c r="D100" s="826"/>
      <c r="E100" s="824">
        <f>IF(F100=0,0,SUMIFS(매수금액,종목명,C100,매도일,""))</f>
        <v>0</v>
      </c>
      <c r="F100" s="824">
        <f>SUMIF(종목명,C100,매수수량)-SUMIF(종목명,C100,매도수량)</f>
        <v>0</v>
      </c>
      <c r="G100" s="792" t="str">
        <f t="shared" si="8"/>
        <v/>
      </c>
      <c r="H100" s="824">
        <f>IF(C100=0,0,SUMIFS(매수금액,종목명,C100,매도일,"&lt;&gt;"))</f>
        <v>0</v>
      </c>
      <c r="I100" s="238">
        <f>SUMIF(종목명,C100,매도금액)</f>
        <v>0</v>
      </c>
      <c r="J100" s="238">
        <f>SUMIF(종목명,C100,순매도금액)</f>
        <v>0</v>
      </c>
      <c r="K100" s="717">
        <f>IF(I100=0,0,SUMIFS(총손익,종목명,C100,매도일,"&lt;&gt;"))</f>
        <v>0</v>
      </c>
      <c r="L100" s="825" t="str">
        <f t="shared" si="9"/>
        <v/>
      </c>
      <c r="M100" s="807">
        <f>IF(F100=0,0,SUMIFS(평가금액,종목명,C100,매도일,""))</f>
        <v>0</v>
      </c>
      <c r="N100" s="717">
        <f>IF(F100=0,0,SUMIF(종목명,C100,평가손익))</f>
        <v>0</v>
      </c>
      <c r="O100" s="808" t="str">
        <f t="shared" si="10"/>
        <v/>
      </c>
      <c r="P100" s="197"/>
      <c r="Q100" s="129"/>
      <c r="R100" s="129"/>
      <c r="S100" s="129"/>
      <c r="T100" s="129"/>
      <c r="U100" s="129"/>
      <c r="V100" s="129"/>
      <c r="W100" s="129"/>
      <c r="X100" s="751"/>
      <c r="Y100" s="752"/>
      <c r="Z100" s="752"/>
      <c r="AA100" s="752"/>
      <c r="AB100" s="751"/>
      <c r="AC100" s="751"/>
      <c r="AD100" s="751"/>
      <c r="AE100" s="751"/>
      <c r="AF100" s="751"/>
      <c r="AG100" s="751"/>
      <c r="AH100" s="751"/>
      <c r="AI100" s="129"/>
    </row>
    <row r="101" ht="19.5" customHeight="1">
      <c r="A101" s="129"/>
      <c r="B101" s="612">
        <f t="shared" si="7"/>
        <v>65</v>
      </c>
      <c r="C101" s="822" t="str">
        <f t="array" ref="C101">IFERROR(INDEX(종목명,MATCH(0,COUNTIF($C$36:C100,종목명),0)),"")</f>
        <v/>
      </c>
      <c r="D101" s="826"/>
      <c r="E101" s="824">
        <f>IF(F101=0,0,SUMIFS(매수금액,종목명,C101,매도일,""))</f>
        <v>0</v>
      </c>
      <c r="F101" s="824">
        <f>SUMIF(종목명,C101,매수수량)-SUMIF(종목명,C101,매도수량)</f>
        <v>0</v>
      </c>
      <c r="G101" s="792" t="str">
        <f t="shared" si="8"/>
        <v/>
      </c>
      <c r="H101" s="824">
        <f>IF(C101=0,0,SUMIFS(매수금액,종목명,C101,매도일,"&lt;&gt;"))</f>
        <v>0</v>
      </c>
      <c r="I101" s="238">
        <f>SUMIF(종목명,C101,매도금액)</f>
        <v>0</v>
      </c>
      <c r="J101" s="238">
        <f>SUMIF(종목명,C101,순매도금액)</f>
        <v>0</v>
      </c>
      <c r="K101" s="717">
        <f>IF(I101=0,0,SUMIFS(총손익,종목명,C101,매도일,"&lt;&gt;"))</f>
        <v>0</v>
      </c>
      <c r="L101" s="825" t="str">
        <f t="shared" si="9"/>
        <v/>
      </c>
      <c r="M101" s="807">
        <f>IF(F101=0,0,SUMIFS(평가금액,종목명,C101,매도일,""))</f>
        <v>0</v>
      </c>
      <c r="N101" s="717">
        <f>IF(F101=0,0,SUMIF(종목명,C101,평가손익))</f>
        <v>0</v>
      </c>
      <c r="O101" s="808" t="str">
        <f t="shared" si="10"/>
        <v/>
      </c>
      <c r="P101" s="197"/>
      <c r="Q101" s="129"/>
      <c r="R101" s="129"/>
      <c r="S101" s="129"/>
      <c r="T101" s="129"/>
      <c r="U101" s="129"/>
      <c r="V101" s="129"/>
      <c r="W101" s="129"/>
      <c r="X101" s="751"/>
      <c r="Y101" s="752"/>
      <c r="Z101" s="752"/>
      <c r="AA101" s="752"/>
      <c r="AB101" s="751"/>
      <c r="AC101" s="751"/>
      <c r="AD101" s="751"/>
      <c r="AE101" s="751"/>
      <c r="AF101" s="751"/>
      <c r="AG101" s="751"/>
      <c r="AH101" s="751"/>
      <c r="AI101" s="129"/>
    </row>
    <row r="102" ht="19.5" customHeight="1">
      <c r="A102" s="129"/>
      <c r="B102" s="612">
        <f t="shared" si="7"/>
        <v>66</v>
      </c>
      <c r="C102" s="822" t="str">
        <f t="array" ref="C102">IFERROR(INDEX(종목명,MATCH(0,COUNTIF($C$36:C101,종목명),0)),"")</f>
        <v/>
      </c>
      <c r="D102" s="826"/>
      <c r="E102" s="824">
        <f>IF(F102=0,0,SUMIFS(매수금액,종목명,C102,매도일,""))</f>
        <v>0</v>
      </c>
      <c r="F102" s="824">
        <f>SUMIF(종목명,C102,매수수량)-SUMIF(종목명,C102,매도수량)</f>
        <v>0</v>
      </c>
      <c r="G102" s="792" t="str">
        <f t="shared" si="8"/>
        <v/>
      </c>
      <c r="H102" s="824">
        <f>IF(C102=0,0,SUMIFS(매수금액,종목명,C102,매도일,"&lt;&gt;"))</f>
        <v>0</v>
      </c>
      <c r="I102" s="238">
        <f>SUMIF(종목명,C102,매도금액)</f>
        <v>0</v>
      </c>
      <c r="J102" s="238">
        <f>SUMIF(종목명,C102,순매도금액)</f>
        <v>0</v>
      </c>
      <c r="K102" s="717">
        <f>IF(I102=0,0,SUMIFS(총손익,종목명,C102,매도일,"&lt;&gt;"))</f>
        <v>0</v>
      </c>
      <c r="L102" s="825" t="str">
        <f t="shared" si="9"/>
        <v/>
      </c>
      <c r="M102" s="807">
        <f>IF(F102=0,0,SUMIFS(평가금액,종목명,C102,매도일,""))</f>
        <v>0</v>
      </c>
      <c r="N102" s="717">
        <f>IF(F102=0,0,SUMIF(종목명,C102,평가손익))</f>
        <v>0</v>
      </c>
      <c r="O102" s="808" t="str">
        <f t="shared" si="10"/>
        <v/>
      </c>
      <c r="P102" s="197"/>
      <c r="Q102" s="129"/>
      <c r="R102" s="129"/>
      <c r="S102" s="129"/>
      <c r="T102" s="129"/>
      <c r="U102" s="129"/>
      <c r="V102" s="129"/>
      <c r="W102" s="129"/>
      <c r="X102" s="751"/>
      <c r="Y102" s="752"/>
      <c r="Z102" s="752"/>
      <c r="AA102" s="752"/>
      <c r="AB102" s="751"/>
      <c r="AC102" s="751"/>
      <c r="AD102" s="751"/>
      <c r="AE102" s="751"/>
      <c r="AF102" s="751"/>
      <c r="AG102" s="751"/>
      <c r="AH102" s="751"/>
      <c r="AI102" s="129"/>
    </row>
    <row r="103" ht="19.5" customHeight="1">
      <c r="A103" s="129"/>
      <c r="B103" s="612">
        <f t="shared" si="7"/>
        <v>67</v>
      </c>
      <c r="C103" s="822" t="str">
        <f t="array" ref="C103">IFERROR(INDEX(종목명,MATCH(0,COUNTIF($C$36:C102,종목명),0)),"")</f>
        <v/>
      </c>
      <c r="D103" s="826"/>
      <c r="E103" s="824">
        <f>IF(F103=0,0,SUMIFS(매수금액,종목명,C103,매도일,""))</f>
        <v>0</v>
      </c>
      <c r="F103" s="824">
        <f>SUMIF(종목명,C103,매수수량)-SUMIF(종목명,C103,매도수량)</f>
        <v>0</v>
      </c>
      <c r="G103" s="792" t="str">
        <f t="shared" si="8"/>
        <v/>
      </c>
      <c r="H103" s="824">
        <f>IF(C103=0,0,SUMIFS(매수금액,종목명,C103,매도일,"&lt;&gt;"))</f>
        <v>0</v>
      </c>
      <c r="I103" s="238">
        <f>SUMIF(종목명,C103,매도금액)</f>
        <v>0</v>
      </c>
      <c r="J103" s="238">
        <f>SUMIF(종목명,C103,순매도금액)</f>
        <v>0</v>
      </c>
      <c r="K103" s="717">
        <f>IF(I103=0,0,SUMIFS(총손익,종목명,C103,매도일,"&lt;&gt;"))</f>
        <v>0</v>
      </c>
      <c r="L103" s="825" t="str">
        <f t="shared" si="9"/>
        <v/>
      </c>
      <c r="M103" s="807">
        <f>IF(F103=0,0,SUMIFS(평가금액,종목명,C103,매도일,""))</f>
        <v>0</v>
      </c>
      <c r="N103" s="717">
        <f>IF(F103=0,0,SUMIF(종목명,C103,평가손익))</f>
        <v>0</v>
      </c>
      <c r="O103" s="808" t="str">
        <f t="shared" si="10"/>
        <v/>
      </c>
      <c r="P103" s="197"/>
      <c r="Q103" s="129"/>
      <c r="R103" s="129"/>
      <c r="S103" s="129"/>
      <c r="T103" s="129"/>
      <c r="U103" s="129"/>
      <c r="V103" s="129"/>
      <c r="W103" s="129"/>
      <c r="X103" s="751"/>
      <c r="Y103" s="752"/>
      <c r="Z103" s="752"/>
      <c r="AA103" s="752"/>
      <c r="AB103" s="751"/>
      <c r="AC103" s="751"/>
      <c r="AD103" s="751"/>
      <c r="AE103" s="751"/>
      <c r="AF103" s="751"/>
      <c r="AG103" s="751"/>
      <c r="AH103" s="751"/>
      <c r="AI103" s="129"/>
    </row>
    <row r="104" ht="19.5" customHeight="1">
      <c r="A104" s="129"/>
      <c r="B104" s="612">
        <f t="shared" si="7"/>
        <v>68</v>
      </c>
      <c r="C104" s="822" t="str">
        <f t="array" ref="C104">IFERROR(INDEX(종목명,MATCH(0,COUNTIF($C$36:C103,종목명),0)),"")</f>
        <v/>
      </c>
      <c r="D104" s="826"/>
      <c r="E104" s="824">
        <f>IF(F104=0,0,SUMIFS(매수금액,종목명,C104,매도일,""))</f>
        <v>0</v>
      </c>
      <c r="F104" s="824">
        <f>SUMIF(종목명,C104,매수수량)-SUMIF(종목명,C104,매도수량)</f>
        <v>0</v>
      </c>
      <c r="G104" s="792" t="str">
        <f t="shared" si="8"/>
        <v/>
      </c>
      <c r="H104" s="824">
        <f>IF(C104=0,0,SUMIFS(매수금액,종목명,C104,매도일,"&lt;&gt;"))</f>
        <v>0</v>
      </c>
      <c r="I104" s="238">
        <f>SUMIF(종목명,C104,매도금액)</f>
        <v>0</v>
      </c>
      <c r="J104" s="238">
        <f>SUMIF(종목명,C104,순매도금액)</f>
        <v>0</v>
      </c>
      <c r="K104" s="717">
        <f>IF(I104=0,0,SUMIFS(총손익,종목명,C104,매도일,"&lt;&gt;"))</f>
        <v>0</v>
      </c>
      <c r="L104" s="825" t="str">
        <f t="shared" si="9"/>
        <v/>
      </c>
      <c r="M104" s="807">
        <f>IF(F104=0,0,SUMIFS(평가금액,종목명,C104,매도일,""))</f>
        <v>0</v>
      </c>
      <c r="N104" s="717">
        <f>IF(F104=0,0,SUMIF(종목명,C104,평가손익))</f>
        <v>0</v>
      </c>
      <c r="O104" s="808" t="str">
        <f t="shared" si="10"/>
        <v/>
      </c>
      <c r="P104" s="197"/>
      <c r="Q104" s="129"/>
      <c r="R104" s="129"/>
      <c r="S104" s="129"/>
      <c r="T104" s="129"/>
      <c r="U104" s="129"/>
      <c r="V104" s="129"/>
      <c r="W104" s="129"/>
      <c r="X104" s="751"/>
      <c r="Y104" s="752"/>
      <c r="Z104" s="752"/>
      <c r="AA104" s="752"/>
      <c r="AB104" s="751"/>
      <c r="AC104" s="751"/>
      <c r="AD104" s="751"/>
      <c r="AE104" s="751"/>
      <c r="AF104" s="751"/>
      <c r="AG104" s="751"/>
      <c r="AH104" s="751"/>
      <c r="AI104" s="129"/>
    </row>
    <row r="105" ht="19.5" customHeight="1">
      <c r="A105" s="129"/>
      <c r="B105" s="612">
        <f t="shared" si="7"/>
        <v>69</v>
      </c>
      <c r="C105" s="822" t="str">
        <f t="array" ref="C105">IFERROR(INDEX(종목명,MATCH(0,COUNTIF($C$36:C104,종목명),0)),"")</f>
        <v/>
      </c>
      <c r="D105" s="826"/>
      <c r="E105" s="824">
        <f>IF(F105=0,0,SUMIFS(매수금액,종목명,C105,매도일,""))</f>
        <v>0</v>
      </c>
      <c r="F105" s="824">
        <f>SUMIF(종목명,C105,매수수량)-SUMIF(종목명,C105,매도수량)</f>
        <v>0</v>
      </c>
      <c r="G105" s="792" t="str">
        <f t="shared" si="8"/>
        <v/>
      </c>
      <c r="H105" s="824">
        <f>IF(C105=0,0,SUMIFS(매수금액,종목명,C105,매도일,"&lt;&gt;"))</f>
        <v>0</v>
      </c>
      <c r="I105" s="238">
        <f>SUMIF(종목명,C105,매도금액)</f>
        <v>0</v>
      </c>
      <c r="J105" s="238">
        <f>SUMIF(종목명,C105,순매도금액)</f>
        <v>0</v>
      </c>
      <c r="K105" s="717">
        <f>IF(I105=0,0,SUMIFS(총손익,종목명,C105,매도일,"&lt;&gt;"))</f>
        <v>0</v>
      </c>
      <c r="L105" s="825" t="str">
        <f t="shared" si="9"/>
        <v/>
      </c>
      <c r="M105" s="807">
        <f>IF(F105=0,0,SUMIFS(평가금액,종목명,C105,매도일,""))</f>
        <v>0</v>
      </c>
      <c r="N105" s="717">
        <f>IF(F105=0,0,SUMIF(종목명,C105,평가손익))</f>
        <v>0</v>
      </c>
      <c r="O105" s="808" t="str">
        <f t="shared" si="10"/>
        <v/>
      </c>
      <c r="P105" s="197"/>
      <c r="Q105" s="129"/>
      <c r="R105" s="129"/>
      <c r="S105" s="129"/>
      <c r="T105" s="129"/>
      <c r="U105" s="129"/>
      <c r="V105" s="129"/>
      <c r="W105" s="129"/>
      <c r="X105" s="751"/>
      <c r="Y105" s="752"/>
      <c r="Z105" s="752"/>
      <c r="AA105" s="752"/>
      <c r="AB105" s="751"/>
      <c r="AC105" s="751"/>
      <c r="AD105" s="751"/>
      <c r="AE105" s="751"/>
      <c r="AF105" s="751"/>
      <c r="AG105" s="751"/>
      <c r="AH105" s="751"/>
      <c r="AI105" s="129"/>
    </row>
    <row r="106" ht="19.5" customHeight="1">
      <c r="A106" s="129"/>
      <c r="B106" s="612">
        <f t="shared" si="7"/>
        <v>70</v>
      </c>
      <c r="C106" s="822" t="str">
        <f t="array" ref="C106">IFERROR(INDEX(종목명,MATCH(0,COUNTIF($C$36:C105,종목명),0)),"")</f>
        <v/>
      </c>
      <c r="D106" s="826"/>
      <c r="E106" s="824">
        <f>IF(F106=0,0,SUMIFS(매수금액,종목명,C106,매도일,""))</f>
        <v>0</v>
      </c>
      <c r="F106" s="824">
        <f>SUMIF(종목명,C106,매수수량)-SUMIF(종목명,C106,매도수량)</f>
        <v>0</v>
      </c>
      <c r="G106" s="792" t="str">
        <f t="shared" si="8"/>
        <v/>
      </c>
      <c r="H106" s="824">
        <f>IF(C106=0,0,SUMIFS(매수금액,종목명,C106,매도일,"&lt;&gt;"))</f>
        <v>0</v>
      </c>
      <c r="I106" s="238">
        <f>SUMIF(종목명,C106,매도금액)</f>
        <v>0</v>
      </c>
      <c r="J106" s="238">
        <f>SUMIF(종목명,C106,순매도금액)</f>
        <v>0</v>
      </c>
      <c r="K106" s="717">
        <f>IF(I106=0,0,SUMIFS(총손익,종목명,C106,매도일,"&lt;&gt;"))</f>
        <v>0</v>
      </c>
      <c r="L106" s="825" t="str">
        <f t="shared" si="9"/>
        <v/>
      </c>
      <c r="M106" s="807">
        <f>IF(F106=0,0,SUMIFS(평가금액,종목명,C106,매도일,""))</f>
        <v>0</v>
      </c>
      <c r="N106" s="717">
        <f>IF(F106=0,0,SUMIF(종목명,C106,평가손익))</f>
        <v>0</v>
      </c>
      <c r="O106" s="808" t="str">
        <f t="shared" si="10"/>
        <v/>
      </c>
      <c r="P106" s="197"/>
      <c r="Q106" s="129"/>
      <c r="R106" s="129"/>
      <c r="S106" s="129"/>
      <c r="T106" s="129"/>
      <c r="U106" s="129"/>
      <c r="V106" s="129"/>
      <c r="W106" s="129"/>
      <c r="X106" s="751"/>
      <c r="Y106" s="752"/>
      <c r="Z106" s="752"/>
      <c r="AA106" s="752"/>
      <c r="AB106" s="751"/>
      <c r="AC106" s="751"/>
      <c r="AD106" s="751"/>
      <c r="AE106" s="751"/>
      <c r="AF106" s="751"/>
      <c r="AG106" s="751"/>
      <c r="AH106" s="751"/>
      <c r="AI106" s="129"/>
    </row>
    <row r="107" ht="19.5" customHeight="1">
      <c r="A107" s="129"/>
      <c r="B107" s="612">
        <f t="shared" si="7"/>
        <v>71</v>
      </c>
      <c r="C107" s="822" t="str">
        <f t="array" ref="C107">IFERROR(INDEX(종목명,MATCH(0,COUNTIF($C$36:C106,종목명),0)),"")</f>
        <v/>
      </c>
      <c r="D107" s="826"/>
      <c r="E107" s="824">
        <f>IF(F107=0,0,SUMIFS(매수금액,종목명,C107,매도일,""))</f>
        <v>0</v>
      </c>
      <c r="F107" s="824">
        <f>SUMIF(종목명,C107,매수수량)-SUMIF(종목명,C107,매도수량)</f>
        <v>0</v>
      </c>
      <c r="G107" s="792" t="str">
        <f t="shared" si="8"/>
        <v/>
      </c>
      <c r="H107" s="824">
        <f>IF(C107=0,0,SUMIFS(매수금액,종목명,C107,매도일,"&lt;&gt;"))</f>
        <v>0</v>
      </c>
      <c r="I107" s="238">
        <f>SUMIF(종목명,C107,매도금액)</f>
        <v>0</v>
      </c>
      <c r="J107" s="238">
        <f>SUMIF(종목명,C107,순매도금액)</f>
        <v>0</v>
      </c>
      <c r="K107" s="717">
        <f>IF(I107=0,0,SUMIFS(총손익,종목명,C107,매도일,"&lt;&gt;"))</f>
        <v>0</v>
      </c>
      <c r="L107" s="825" t="str">
        <f t="shared" si="9"/>
        <v/>
      </c>
      <c r="M107" s="807">
        <f>IF(F107=0,0,SUMIFS(평가금액,종목명,C107,매도일,""))</f>
        <v>0</v>
      </c>
      <c r="N107" s="717">
        <f>IF(F107=0,0,SUMIF(종목명,C107,평가손익))</f>
        <v>0</v>
      </c>
      <c r="O107" s="808" t="str">
        <f t="shared" si="10"/>
        <v/>
      </c>
      <c r="P107" s="197"/>
      <c r="Q107" s="129"/>
      <c r="R107" s="129"/>
      <c r="S107" s="129"/>
      <c r="T107" s="129"/>
      <c r="U107" s="129"/>
      <c r="V107" s="129"/>
      <c r="W107" s="129"/>
      <c r="X107" s="751"/>
      <c r="Y107" s="752"/>
      <c r="Z107" s="752"/>
      <c r="AA107" s="752"/>
      <c r="AB107" s="751"/>
      <c r="AC107" s="751"/>
      <c r="AD107" s="751"/>
      <c r="AE107" s="751"/>
      <c r="AF107" s="751"/>
      <c r="AG107" s="751"/>
      <c r="AH107" s="751"/>
      <c r="AI107" s="129"/>
    </row>
    <row r="108" ht="19.5" customHeight="1">
      <c r="A108" s="129"/>
      <c r="B108" s="612">
        <f t="shared" si="7"/>
        <v>72</v>
      </c>
      <c r="C108" s="822" t="str">
        <f t="array" ref="C108">IFERROR(INDEX(종목명,MATCH(0,COUNTIF($C$36:C107,종목명),0)),"")</f>
        <v/>
      </c>
      <c r="D108" s="826"/>
      <c r="E108" s="824">
        <f>IF(F108=0,0,SUMIFS(매수금액,종목명,C108,매도일,""))</f>
        <v>0</v>
      </c>
      <c r="F108" s="824">
        <f>SUMIF(종목명,C108,매수수량)-SUMIF(종목명,C108,매도수량)</f>
        <v>0</v>
      </c>
      <c r="G108" s="792" t="str">
        <f t="shared" si="8"/>
        <v/>
      </c>
      <c r="H108" s="824">
        <f>IF(C108=0,0,SUMIFS(매수금액,종목명,C108,매도일,"&lt;&gt;"))</f>
        <v>0</v>
      </c>
      <c r="I108" s="238">
        <f>SUMIF(종목명,C108,매도금액)</f>
        <v>0</v>
      </c>
      <c r="J108" s="238">
        <f>SUMIF(종목명,C108,순매도금액)</f>
        <v>0</v>
      </c>
      <c r="K108" s="717">
        <f>IF(I108=0,0,SUMIFS(총손익,종목명,C108,매도일,"&lt;&gt;"))</f>
        <v>0</v>
      </c>
      <c r="L108" s="825" t="str">
        <f t="shared" si="9"/>
        <v/>
      </c>
      <c r="M108" s="807">
        <f>IF(F108=0,0,SUMIFS(평가금액,종목명,C108,매도일,""))</f>
        <v>0</v>
      </c>
      <c r="N108" s="717">
        <f>IF(F108=0,0,SUMIF(종목명,C108,평가손익))</f>
        <v>0</v>
      </c>
      <c r="O108" s="808" t="str">
        <f t="shared" si="10"/>
        <v/>
      </c>
      <c r="P108" s="197"/>
      <c r="Q108" s="129"/>
      <c r="R108" s="129"/>
      <c r="S108" s="129"/>
      <c r="T108" s="129"/>
      <c r="U108" s="129"/>
      <c r="V108" s="129"/>
      <c r="W108" s="129"/>
      <c r="X108" s="751"/>
      <c r="Y108" s="752"/>
      <c r="Z108" s="752"/>
      <c r="AA108" s="752"/>
      <c r="AB108" s="751"/>
      <c r="AC108" s="751"/>
      <c r="AD108" s="751"/>
      <c r="AE108" s="751"/>
      <c r="AF108" s="751"/>
      <c r="AG108" s="751"/>
      <c r="AH108" s="751"/>
      <c r="AI108" s="129"/>
    </row>
    <row r="109" ht="19.5" customHeight="1">
      <c r="A109" s="129"/>
      <c r="B109" s="612">
        <f t="shared" si="7"/>
        <v>73</v>
      </c>
      <c r="C109" s="822" t="str">
        <f t="array" ref="C109">IFERROR(INDEX(종목명,MATCH(0,COUNTIF($C$36:C108,종목명),0)),"")</f>
        <v/>
      </c>
      <c r="D109" s="826"/>
      <c r="E109" s="824">
        <f>IF(F109=0,0,SUMIFS(매수금액,종목명,C109,매도일,""))</f>
        <v>0</v>
      </c>
      <c r="F109" s="824">
        <f>SUMIF(종목명,C109,매수수량)-SUMIF(종목명,C109,매도수량)</f>
        <v>0</v>
      </c>
      <c r="G109" s="792" t="str">
        <f t="shared" si="8"/>
        <v/>
      </c>
      <c r="H109" s="824">
        <f>IF(C109=0,0,SUMIFS(매수금액,종목명,C109,매도일,"&lt;&gt;"))</f>
        <v>0</v>
      </c>
      <c r="I109" s="238">
        <f>SUMIF(종목명,C109,매도금액)</f>
        <v>0</v>
      </c>
      <c r="J109" s="238">
        <f>SUMIF(종목명,C109,순매도금액)</f>
        <v>0</v>
      </c>
      <c r="K109" s="717">
        <f>IF(I109=0,0,SUMIFS(총손익,종목명,C109,매도일,"&lt;&gt;"))</f>
        <v>0</v>
      </c>
      <c r="L109" s="825" t="str">
        <f t="shared" si="9"/>
        <v/>
      </c>
      <c r="M109" s="807">
        <f>IF(F109=0,0,SUMIFS(평가금액,종목명,C109,매도일,""))</f>
        <v>0</v>
      </c>
      <c r="N109" s="717">
        <f>IF(F109=0,0,SUMIF(종목명,C109,평가손익))</f>
        <v>0</v>
      </c>
      <c r="O109" s="808" t="str">
        <f t="shared" si="10"/>
        <v/>
      </c>
      <c r="P109" s="197"/>
      <c r="Q109" s="129"/>
      <c r="R109" s="129"/>
      <c r="S109" s="129"/>
      <c r="T109" s="129"/>
      <c r="U109" s="129"/>
      <c r="V109" s="129"/>
      <c r="W109" s="129"/>
      <c r="X109" s="751"/>
      <c r="Y109" s="752"/>
      <c r="Z109" s="752"/>
      <c r="AA109" s="752"/>
      <c r="AB109" s="751"/>
      <c r="AC109" s="751"/>
      <c r="AD109" s="751"/>
      <c r="AE109" s="751"/>
      <c r="AF109" s="751"/>
      <c r="AG109" s="751"/>
      <c r="AH109" s="751"/>
      <c r="AI109" s="129"/>
    </row>
    <row r="110" ht="19.5" customHeight="1">
      <c r="A110" s="129"/>
      <c r="B110" s="612">
        <f t="shared" si="7"/>
        <v>74</v>
      </c>
      <c r="C110" s="822" t="str">
        <f t="array" ref="C110">IFERROR(INDEX(종목명,MATCH(0,COUNTIF($C$36:C109,종목명),0)),"")</f>
        <v/>
      </c>
      <c r="D110" s="826"/>
      <c r="E110" s="824">
        <f>IF(F110=0,0,SUMIFS(매수금액,종목명,C110,매도일,""))</f>
        <v>0</v>
      </c>
      <c r="F110" s="824">
        <f>SUMIF(종목명,C110,매수수량)-SUMIF(종목명,C110,매도수량)</f>
        <v>0</v>
      </c>
      <c r="G110" s="792" t="str">
        <f t="shared" si="8"/>
        <v/>
      </c>
      <c r="H110" s="824">
        <f>IF(C110=0,0,SUMIFS(매수금액,종목명,C110,매도일,"&lt;&gt;"))</f>
        <v>0</v>
      </c>
      <c r="I110" s="238">
        <f>SUMIF(종목명,C110,매도금액)</f>
        <v>0</v>
      </c>
      <c r="J110" s="238">
        <f>SUMIF(종목명,C110,순매도금액)</f>
        <v>0</v>
      </c>
      <c r="K110" s="717">
        <f>IF(I110=0,0,SUMIFS(총손익,종목명,C110,매도일,"&lt;&gt;"))</f>
        <v>0</v>
      </c>
      <c r="L110" s="825" t="str">
        <f t="shared" si="9"/>
        <v/>
      </c>
      <c r="M110" s="807">
        <f>IF(F110=0,0,SUMIFS(평가금액,종목명,C110,매도일,""))</f>
        <v>0</v>
      </c>
      <c r="N110" s="717">
        <f>IF(F110=0,0,SUMIF(종목명,C110,평가손익))</f>
        <v>0</v>
      </c>
      <c r="O110" s="808" t="str">
        <f t="shared" si="10"/>
        <v/>
      </c>
      <c r="P110" s="197"/>
      <c r="Q110" s="129"/>
      <c r="R110" s="129"/>
      <c r="S110" s="129"/>
      <c r="T110" s="129"/>
      <c r="U110" s="129"/>
      <c r="V110" s="129"/>
      <c r="W110" s="129"/>
      <c r="X110" s="751"/>
      <c r="Y110" s="752"/>
      <c r="Z110" s="752"/>
      <c r="AA110" s="752"/>
      <c r="AB110" s="751"/>
      <c r="AC110" s="751"/>
      <c r="AD110" s="751"/>
      <c r="AE110" s="751"/>
      <c r="AF110" s="751"/>
      <c r="AG110" s="751"/>
      <c r="AH110" s="751"/>
      <c r="AI110" s="129"/>
    </row>
    <row r="111" ht="19.5" customHeight="1">
      <c r="A111" s="129"/>
      <c r="B111" s="612">
        <f t="shared" si="7"/>
        <v>75</v>
      </c>
      <c r="C111" s="822" t="str">
        <f t="array" ref="C111">IFERROR(INDEX(종목명,MATCH(0,COUNTIF($C$36:C110,종목명),0)),"")</f>
        <v/>
      </c>
      <c r="D111" s="826"/>
      <c r="E111" s="824">
        <f>IF(F111=0,0,SUMIFS(매수금액,종목명,C111,매도일,""))</f>
        <v>0</v>
      </c>
      <c r="F111" s="824">
        <f>SUMIF(종목명,C111,매수수량)-SUMIF(종목명,C111,매도수량)</f>
        <v>0</v>
      </c>
      <c r="G111" s="792" t="str">
        <f t="shared" si="8"/>
        <v/>
      </c>
      <c r="H111" s="824">
        <f>IF(C111=0,0,SUMIFS(매수금액,종목명,C111,매도일,"&lt;&gt;"))</f>
        <v>0</v>
      </c>
      <c r="I111" s="238">
        <f>SUMIF(종목명,C111,매도금액)</f>
        <v>0</v>
      </c>
      <c r="J111" s="238">
        <f>SUMIF(종목명,C111,순매도금액)</f>
        <v>0</v>
      </c>
      <c r="K111" s="717">
        <f>IF(I111=0,0,SUMIFS(총손익,종목명,C111,매도일,"&lt;&gt;"))</f>
        <v>0</v>
      </c>
      <c r="L111" s="825" t="str">
        <f t="shared" si="9"/>
        <v/>
      </c>
      <c r="M111" s="807">
        <f>IF(F111=0,0,SUMIFS(평가금액,종목명,C111,매도일,""))</f>
        <v>0</v>
      </c>
      <c r="N111" s="717">
        <f>IF(F111=0,0,SUMIF(종목명,C111,평가손익))</f>
        <v>0</v>
      </c>
      <c r="O111" s="808" t="str">
        <f t="shared" si="10"/>
        <v/>
      </c>
      <c r="P111" s="197"/>
      <c r="Q111" s="129"/>
      <c r="R111" s="129"/>
      <c r="S111" s="129"/>
      <c r="T111" s="129"/>
      <c r="U111" s="129"/>
      <c r="V111" s="129"/>
      <c r="W111" s="129"/>
      <c r="X111" s="751"/>
      <c r="Y111" s="752"/>
      <c r="Z111" s="752"/>
      <c r="AA111" s="752"/>
      <c r="AB111" s="751"/>
      <c r="AC111" s="751"/>
      <c r="AD111" s="751"/>
      <c r="AE111" s="751"/>
      <c r="AF111" s="751"/>
      <c r="AG111" s="751"/>
      <c r="AH111" s="751"/>
      <c r="AI111" s="129"/>
    </row>
    <row r="112" ht="19.5" customHeight="1">
      <c r="A112" s="129"/>
      <c r="B112" s="612">
        <f t="shared" si="7"/>
        <v>76</v>
      </c>
      <c r="C112" s="822" t="str">
        <f t="array" ref="C112">IFERROR(INDEX(종목명,MATCH(0,COUNTIF($C$36:C111,종목명),0)),"")</f>
        <v/>
      </c>
      <c r="D112" s="826"/>
      <c r="E112" s="824">
        <f>IF(F112=0,0,SUMIFS(매수금액,종목명,C112,매도일,""))</f>
        <v>0</v>
      </c>
      <c r="F112" s="824">
        <f>SUMIF(종목명,C112,매수수량)-SUMIF(종목명,C112,매도수량)</f>
        <v>0</v>
      </c>
      <c r="G112" s="792" t="str">
        <f t="shared" si="8"/>
        <v/>
      </c>
      <c r="H112" s="824">
        <f>IF(C112=0,0,SUMIFS(매수금액,종목명,C112,매도일,"&lt;&gt;"))</f>
        <v>0</v>
      </c>
      <c r="I112" s="238">
        <f>SUMIF(종목명,C112,매도금액)</f>
        <v>0</v>
      </c>
      <c r="J112" s="238">
        <f>SUMIF(종목명,C112,순매도금액)</f>
        <v>0</v>
      </c>
      <c r="K112" s="717">
        <f>IF(I112=0,0,SUMIFS(총손익,종목명,C112,매도일,"&lt;&gt;"))</f>
        <v>0</v>
      </c>
      <c r="L112" s="825" t="str">
        <f t="shared" si="9"/>
        <v/>
      </c>
      <c r="M112" s="807">
        <f>IF(F112=0,0,SUMIFS(평가금액,종목명,C112,매도일,""))</f>
        <v>0</v>
      </c>
      <c r="N112" s="717">
        <f>IF(F112=0,0,SUMIF(종목명,C112,평가손익))</f>
        <v>0</v>
      </c>
      <c r="O112" s="808" t="str">
        <f t="shared" si="10"/>
        <v/>
      </c>
      <c r="P112" s="197"/>
      <c r="Q112" s="129"/>
      <c r="R112" s="129"/>
      <c r="S112" s="129"/>
      <c r="T112" s="129"/>
      <c r="U112" s="129"/>
      <c r="V112" s="129"/>
      <c r="W112" s="129"/>
      <c r="X112" s="751"/>
      <c r="Y112" s="752"/>
      <c r="Z112" s="752"/>
      <c r="AA112" s="752"/>
      <c r="AB112" s="751"/>
      <c r="AC112" s="751"/>
      <c r="AD112" s="751"/>
      <c r="AE112" s="751"/>
      <c r="AF112" s="751"/>
      <c r="AG112" s="751"/>
      <c r="AH112" s="751"/>
      <c r="AI112" s="129"/>
    </row>
    <row r="113" ht="19.5" customHeight="1">
      <c r="A113" s="129"/>
      <c r="B113" s="612">
        <f t="shared" si="7"/>
        <v>77</v>
      </c>
      <c r="C113" s="822" t="str">
        <f t="array" ref="C113">IFERROR(INDEX(종목명,MATCH(0,COUNTIF($C$36:C112,종목명),0)),"")</f>
        <v/>
      </c>
      <c r="D113" s="826"/>
      <c r="E113" s="824">
        <f>IF(F113=0,0,SUMIFS(매수금액,종목명,C113,매도일,""))</f>
        <v>0</v>
      </c>
      <c r="F113" s="824">
        <f>SUMIF(종목명,C113,매수수량)-SUMIF(종목명,C113,매도수량)</f>
        <v>0</v>
      </c>
      <c r="G113" s="792" t="str">
        <f t="shared" si="8"/>
        <v/>
      </c>
      <c r="H113" s="824">
        <f>IF(C113=0,0,SUMIFS(매수금액,종목명,C113,매도일,"&lt;&gt;"))</f>
        <v>0</v>
      </c>
      <c r="I113" s="238">
        <f>SUMIF(종목명,C113,매도금액)</f>
        <v>0</v>
      </c>
      <c r="J113" s="238">
        <f>SUMIF(종목명,C113,순매도금액)</f>
        <v>0</v>
      </c>
      <c r="K113" s="717">
        <f>IF(I113=0,0,SUMIFS(총손익,종목명,C113,매도일,"&lt;&gt;"))</f>
        <v>0</v>
      </c>
      <c r="L113" s="825" t="str">
        <f t="shared" si="9"/>
        <v/>
      </c>
      <c r="M113" s="807">
        <f>IF(F113=0,0,SUMIFS(평가금액,종목명,C113,매도일,""))</f>
        <v>0</v>
      </c>
      <c r="N113" s="717">
        <f>IF(F113=0,0,SUMIF(종목명,C113,평가손익))</f>
        <v>0</v>
      </c>
      <c r="O113" s="808" t="str">
        <f t="shared" si="10"/>
        <v/>
      </c>
      <c r="P113" s="197"/>
      <c r="Q113" s="129"/>
      <c r="R113" s="129"/>
      <c r="S113" s="129"/>
      <c r="T113" s="129"/>
      <c r="U113" s="129"/>
      <c r="V113" s="129"/>
      <c r="W113" s="129"/>
      <c r="X113" s="751"/>
      <c r="Y113" s="752"/>
      <c r="Z113" s="752"/>
      <c r="AA113" s="752"/>
      <c r="AB113" s="751"/>
      <c r="AC113" s="751"/>
      <c r="AD113" s="751"/>
      <c r="AE113" s="751"/>
      <c r="AF113" s="751"/>
      <c r="AG113" s="751"/>
      <c r="AH113" s="751"/>
      <c r="AI113" s="129"/>
    </row>
    <row r="114" ht="19.5" customHeight="1">
      <c r="A114" s="129"/>
      <c r="B114" s="612">
        <f t="shared" si="7"/>
        <v>78</v>
      </c>
      <c r="C114" s="822" t="str">
        <f t="array" ref="C114">IFERROR(INDEX(종목명,MATCH(0,COUNTIF($C$36:C113,종목명),0)),"")</f>
        <v/>
      </c>
      <c r="D114" s="826"/>
      <c r="E114" s="824">
        <f>IF(F114=0,0,SUMIFS(매수금액,종목명,C114,매도일,""))</f>
        <v>0</v>
      </c>
      <c r="F114" s="824">
        <f>SUMIF(종목명,C114,매수수량)-SUMIF(종목명,C114,매도수량)</f>
        <v>0</v>
      </c>
      <c r="G114" s="792" t="str">
        <f t="shared" si="8"/>
        <v/>
      </c>
      <c r="H114" s="824">
        <f>IF(C114=0,0,SUMIFS(매수금액,종목명,C114,매도일,"&lt;&gt;"))</f>
        <v>0</v>
      </c>
      <c r="I114" s="238">
        <f>SUMIF(종목명,C114,매도금액)</f>
        <v>0</v>
      </c>
      <c r="J114" s="238">
        <f>SUMIF(종목명,C114,순매도금액)</f>
        <v>0</v>
      </c>
      <c r="K114" s="717">
        <f>IF(I114=0,0,SUMIFS(총손익,종목명,C114,매도일,"&lt;&gt;"))</f>
        <v>0</v>
      </c>
      <c r="L114" s="825" t="str">
        <f t="shared" si="9"/>
        <v/>
      </c>
      <c r="M114" s="807">
        <f>IF(F114=0,0,SUMIFS(평가금액,종목명,C114,매도일,""))</f>
        <v>0</v>
      </c>
      <c r="N114" s="717">
        <f>IF(F114=0,0,SUMIF(종목명,C114,평가손익))</f>
        <v>0</v>
      </c>
      <c r="O114" s="808" t="str">
        <f t="shared" si="10"/>
        <v/>
      </c>
      <c r="P114" s="197"/>
      <c r="Q114" s="129"/>
      <c r="R114" s="129"/>
      <c r="S114" s="129"/>
      <c r="T114" s="129"/>
      <c r="U114" s="129"/>
      <c r="V114" s="129"/>
      <c r="W114" s="129"/>
      <c r="X114" s="751"/>
      <c r="Y114" s="752"/>
      <c r="Z114" s="752"/>
      <c r="AA114" s="752"/>
      <c r="AB114" s="751"/>
      <c r="AC114" s="751"/>
      <c r="AD114" s="751"/>
      <c r="AE114" s="751"/>
      <c r="AF114" s="751"/>
      <c r="AG114" s="751"/>
      <c r="AH114" s="751"/>
      <c r="AI114" s="129"/>
    </row>
    <row r="115" ht="19.5" customHeight="1">
      <c r="A115" s="129"/>
      <c r="B115" s="612">
        <f t="shared" si="7"/>
        <v>79</v>
      </c>
      <c r="C115" s="822" t="str">
        <f t="array" ref="C115">IFERROR(INDEX(종목명,MATCH(0,COUNTIF($C$36:C114,종목명),0)),"")</f>
        <v/>
      </c>
      <c r="D115" s="826"/>
      <c r="E115" s="824">
        <f>IF(F115=0,0,SUMIFS(매수금액,종목명,C115,매도일,""))</f>
        <v>0</v>
      </c>
      <c r="F115" s="824">
        <f>SUMIF(종목명,C115,매수수량)-SUMIF(종목명,C115,매도수량)</f>
        <v>0</v>
      </c>
      <c r="G115" s="792" t="str">
        <f t="shared" si="8"/>
        <v/>
      </c>
      <c r="H115" s="824">
        <f>IF(C115=0,0,SUMIFS(매수금액,종목명,C115,매도일,"&lt;&gt;"))</f>
        <v>0</v>
      </c>
      <c r="I115" s="238">
        <f>SUMIF(종목명,C115,매도금액)</f>
        <v>0</v>
      </c>
      <c r="J115" s="238">
        <f>SUMIF(종목명,C115,순매도금액)</f>
        <v>0</v>
      </c>
      <c r="K115" s="717">
        <f>IF(I115=0,0,SUMIFS(총손익,종목명,C115,매도일,"&lt;&gt;"))</f>
        <v>0</v>
      </c>
      <c r="L115" s="825" t="str">
        <f t="shared" si="9"/>
        <v/>
      </c>
      <c r="M115" s="807">
        <f>IF(F115=0,0,SUMIFS(평가금액,종목명,C115,매도일,""))</f>
        <v>0</v>
      </c>
      <c r="N115" s="717">
        <f>IF(F115=0,0,SUMIF(종목명,C115,평가손익))</f>
        <v>0</v>
      </c>
      <c r="O115" s="808" t="str">
        <f t="shared" si="10"/>
        <v/>
      </c>
      <c r="P115" s="197"/>
      <c r="Q115" s="129"/>
      <c r="R115" s="129"/>
      <c r="S115" s="129"/>
      <c r="T115" s="129"/>
      <c r="U115" s="129"/>
      <c r="V115" s="129"/>
      <c r="W115" s="129"/>
      <c r="X115" s="751"/>
      <c r="Y115" s="752"/>
      <c r="Z115" s="752"/>
      <c r="AA115" s="752"/>
      <c r="AB115" s="751"/>
      <c r="AC115" s="751"/>
      <c r="AD115" s="751"/>
      <c r="AE115" s="751"/>
      <c r="AF115" s="751"/>
      <c r="AG115" s="751"/>
      <c r="AH115" s="751"/>
      <c r="AI115" s="129"/>
    </row>
    <row r="116" ht="19.5" customHeight="1">
      <c r="A116" s="129"/>
      <c r="B116" s="612">
        <f t="shared" si="7"/>
        <v>80</v>
      </c>
      <c r="C116" s="822" t="str">
        <f t="array" ref="C116">IFERROR(INDEX(종목명,MATCH(0,COUNTIF($C$36:C115,종목명),0)),"")</f>
        <v/>
      </c>
      <c r="D116" s="826"/>
      <c r="E116" s="824">
        <f>IF(F116=0,0,SUMIFS(매수금액,종목명,C116,매도일,""))</f>
        <v>0</v>
      </c>
      <c r="F116" s="824">
        <f>SUMIF(종목명,C116,매수수량)-SUMIF(종목명,C116,매도수량)</f>
        <v>0</v>
      </c>
      <c r="G116" s="792" t="str">
        <f t="shared" si="8"/>
        <v/>
      </c>
      <c r="H116" s="824">
        <f>IF(C116=0,0,SUMIFS(매수금액,종목명,C116,매도일,"&lt;&gt;"))</f>
        <v>0</v>
      </c>
      <c r="I116" s="238">
        <f>SUMIF(종목명,C116,매도금액)</f>
        <v>0</v>
      </c>
      <c r="J116" s="238">
        <f>SUMIF(종목명,C116,순매도금액)</f>
        <v>0</v>
      </c>
      <c r="K116" s="717">
        <f>IF(I116=0,0,SUMIFS(총손익,종목명,C116,매도일,"&lt;&gt;"))</f>
        <v>0</v>
      </c>
      <c r="L116" s="825" t="str">
        <f t="shared" si="9"/>
        <v/>
      </c>
      <c r="M116" s="807">
        <f>IF(F116=0,0,SUMIFS(평가금액,종목명,C116,매도일,""))</f>
        <v>0</v>
      </c>
      <c r="N116" s="717">
        <f>IF(F116=0,0,SUMIF(종목명,C116,평가손익))</f>
        <v>0</v>
      </c>
      <c r="O116" s="808" t="str">
        <f t="shared" si="10"/>
        <v/>
      </c>
      <c r="P116" s="197"/>
      <c r="Q116" s="129"/>
      <c r="R116" s="129"/>
      <c r="S116" s="129"/>
      <c r="T116" s="129"/>
      <c r="U116" s="129"/>
      <c r="V116" s="129"/>
      <c r="W116" s="129"/>
      <c r="X116" s="751"/>
      <c r="Y116" s="752"/>
      <c r="Z116" s="752"/>
      <c r="AA116" s="752"/>
      <c r="AB116" s="751"/>
      <c r="AC116" s="751"/>
      <c r="AD116" s="751"/>
      <c r="AE116" s="751"/>
      <c r="AF116" s="751"/>
      <c r="AG116" s="751"/>
      <c r="AH116" s="751"/>
      <c r="AI116" s="129"/>
    </row>
    <row r="117" ht="19.5" customHeight="1">
      <c r="A117" s="129"/>
      <c r="B117" s="612">
        <f t="shared" si="7"/>
        <v>81</v>
      </c>
      <c r="C117" s="822" t="str">
        <f t="array" ref="C117">IFERROR(INDEX(종목명,MATCH(0,COUNTIF($C$36:C116,종목명),0)),"")</f>
        <v/>
      </c>
      <c r="D117" s="826"/>
      <c r="E117" s="824">
        <f>IF(F117=0,0,SUMIFS(매수금액,종목명,C117,매도일,""))</f>
        <v>0</v>
      </c>
      <c r="F117" s="824">
        <f>SUMIF(종목명,C117,매수수량)-SUMIF(종목명,C117,매도수량)</f>
        <v>0</v>
      </c>
      <c r="G117" s="792" t="str">
        <f t="shared" si="8"/>
        <v/>
      </c>
      <c r="H117" s="824">
        <f>IF(C117=0,0,SUMIFS(매수금액,종목명,C117,매도일,"&lt;&gt;"))</f>
        <v>0</v>
      </c>
      <c r="I117" s="238">
        <f>SUMIF(종목명,C117,매도금액)</f>
        <v>0</v>
      </c>
      <c r="J117" s="238">
        <f>SUMIF(종목명,C117,순매도금액)</f>
        <v>0</v>
      </c>
      <c r="K117" s="717">
        <f>IF(I117=0,0,SUMIFS(총손익,종목명,C117,매도일,"&lt;&gt;"))</f>
        <v>0</v>
      </c>
      <c r="L117" s="825" t="str">
        <f t="shared" si="9"/>
        <v/>
      </c>
      <c r="M117" s="807">
        <f>IF(F117=0,0,SUMIFS(평가금액,종목명,C117,매도일,""))</f>
        <v>0</v>
      </c>
      <c r="N117" s="717">
        <f>IF(F117=0,0,SUMIF(종목명,C117,평가손익))</f>
        <v>0</v>
      </c>
      <c r="O117" s="808" t="str">
        <f t="shared" si="10"/>
        <v/>
      </c>
      <c r="P117" s="197"/>
      <c r="Q117" s="129"/>
      <c r="R117" s="129"/>
      <c r="S117" s="129"/>
      <c r="T117" s="129"/>
      <c r="U117" s="129"/>
      <c r="V117" s="129"/>
      <c r="W117" s="129"/>
      <c r="X117" s="751"/>
      <c r="Y117" s="752"/>
      <c r="Z117" s="752"/>
      <c r="AA117" s="752"/>
      <c r="AB117" s="751"/>
      <c r="AC117" s="751"/>
      <c r="AD117" s="751"/>
      <c r="AE117" s="751"/>
      <c r="AF117" s="751"/>
      <c r="AG117" s="751"/>
      <c r="AH117" s="751"/>
      <c r="AI117" s="129"/>
    </row>
    <row r="118" ht="19.5" customHeight="1">
      <c r="A118" s="129"/>
      <c r="B118" s="612">
        <f t="shared" si="7"/>
        <v>82</v>
      </c>
      <c r="C118" s="822" t="str">
        <f t="array" ref="C118">IFERROR(INDEX(종목명,MATCH(0,COUNTIF($C$36:C117,종목명),0)),"")</f>
        <v/>
      </c>
      <c r="D118" s="826"/>
      <c r="E118" s="824">
        <f>IF(F118=0,0,SUMIFS(매수금액,종목명,C118,매도일,""))</f>
        <v>0</v>
      </c>
      <c r="F118" s="824">
        <f>SUMIF(종목명,C118,매수수량)-SUMIF(종목명,C118,매도수량)</f>
        <v>0</v>
      </c>
      <c r="G118" s="792" t="str">
        <f t="shared" si="8"/>
        <v/>
      </c>
      <c r="H118" s="824">
        <f>IF(C118=0,0,SUMIFS(매수금액,종목명,C118,매도일,"&lt;&gt;"))</f>
        <v>0</v>
      </c>
      <c r="I118" s="238">
        <f>SUMIF(종목명,C118,매도금액)</f>
        <v>0</v>
      </c>
      <c r="J118" s="238">
        <f>SUMIF(종목명,C118,순매도금액)</f>
        <v>0</v>
      </c>
      <c r="K118" s="717">
        <f>IF(I118=0,0,SUMIFS(총손익,종목명,C118,매도일,"&lt;&gt;"))</f>
        <v>0</v>
      </c>
      <c r="L118" s="825" t="str">
        <f t="shared" si="9"/>
        <v/>
      </c>
      <c r="M118" s="807">
        <f>IF(F118=0,0,SUMIFS(평가금액,종목명,C118,매도일,""))</f>
        <v>0</v>
      </c>
      <c r="N118" s="717">
        <f>IF(F118=0,0,SUMIF(종목명,C118,평가손익))</f>
        <v>0</v>
      </c>
      <c r="O118" s="808" t="str">
        <f t="shared" si="10"/>
        <v/>
      </c>
      <c r="P118" s="197"/>
      <c r="Q118" s="129"/>
      <c r="R118" s="129"/>
      <c r="S118" s="129"/>
      <c r="T118" s="129"/>
      <c r="U118" s="129"/>
      <c r="V118" s="129"/>
      <c r="W118" s="129"/>
      <c r="X118" s="751"/>
      <c r="Y118" s="752"/>
      <c r="Z118" s="752"/>
      <c r="AA118" s="752"/>
      <c r="AB118" s="751"/>
      <c r="AC118" s="751"/>
      <c r="AD118" s="751"/>
      <c r="AE118" s="751"/>
      <c r="AF118" s="751"/>
      <c r="AG118" s="751"/>
      <c r="AH118" s="751"/>
      <c r="AI118" s="129"/>
    </row>
    <row r="119" ht="19.5" customHeight="1">
      <c r="A119" s="129"/>
      <c r="B119" s="612">
        <f t="shared" si="7"/>
        <v>83</v>
      </c>
      <c r="C119" s="822" t="str">
        <f t="array" ref="C119">IFERROR(INDEX(종목명,MATCH(0,COUNTIF($C$36:C118,종목명),0)),"")</f>
        <v/>
      </c>
      <c r="D119" s="826"/>
      <c r="E119" s="824">
        <f>IF(F119=0,0,SUMIFS(매수금액,종목명,C119,매도일,""))</f>
        <v>0</v>
      </c>
      <c r="F119" s="824">
        <f>SUMIF(종목명,C119,매수수량)-SUMIF(종목명,C119,매도수량)</f>
        <v>0</v>
      </c>
      <c r="G119" s="792" t="str">
        <f t="shared" si="8"/>
        <v/>
      </c>
      <c r="H119" s="824">
        <f>IF(C119=0,0,SUMIFS(매수금액,종목명,C119,매도일,"&lt;&gt;"))</f>
        <v>0</v>
      </c>
      <c r="I119" s="238">
        <f>SUMIF(종목명,C119,매도금액)</f>
        <v>0</v>
      </c>
      <c r="J119" s="238">
        <f>SUMIF(종목명,C119,순매도금액)</f>
        <v>0</v>
      </c>
      <c r="K119" s="717">
        <f>IF(I119=0,0,SUMIFS(총손익,종목명,C119,매도일,"&lt;&gt;"))</f>
        <v>0</v>
      </c>
      <c r="L119" s="825" t="str">
        <f t="shared" si="9"/>
        <v/>
      </c>
      <c r="M119" s="807">
        <f>IF(F119=0,0,SUMIFS(평가금액,종목명,C119,매도일,""))</f>
        <v>0</v>
      </c>
      <c r="N119" s="717">
        <f>IF(F119=0,0,SUMIF(종목명,C119,평가손익))</f>
        <v>0</v>
      </c>
      <c r="O119" s="808" t="str">
        <f t="shared" si="10"/>
        <v/>
      </c>
      <c r="P119" s="197"/>
      <c r="Q119" s="129"/>
      <c r="R119" s="129"/>
      <c r="S119" s="129"/>
      <c r="T119" s="129"/>
      <c r="U119" s="129"/>
      <c r="V119" s="129"/>
      <c r="W119" s="129"/>
      <c r="X119" s="751"/>
      <c r="Y119" s="752"/>
      <c r="Z119" s="752"/>
      <c r="AA119" s="752"/>
      <c r="AB119" s="751"/>
      <c r="AC119" s="751"/>
      <c r="AD119" s="751"/>
      <c r="AE119" s="751"/>
      <c r="AF119" s="751"/>
      <c r="AG119" s="751"/>
      <c r="AH119" s="751"/>
      <c r="AI119" s="129"/>
    </row>
    <row r="120" ht="19.5" customHeight="1">
      <c r="A120" s="129"/>
      <c r="B120" s="612">
        <f t="shared" si="7"/>
        <v>84</v>
      </c>
      <c r="C120" s="822" t="str">
        <f t="array" ref="C120">IFERROR(INDEX(종목명,MATCH(0,COUNTIF($C$36:C119,종목명),0)),"")</f>
        <v/>
      </c>
      <c r="D120" s="826"/>
      <c r="E120" s="824">
        <f>IF(F120=0,0,SUMIFS(매수금액,종목명,C120,매도일,""))</f>
        <v>0</v>
      </c>
      <c r="F120" s="824">
        <f>SUMIF(종목명,C120,매수수량)-SUMIF(종목명,C120,매도수량)</f>
        <v>0</v>
      </c>
      <c r="G120" s="792" t="str">
        <f t="shared" si="8"/>
        <v/>
      </c>
      <c r="H120" s="824">
        <f>IF(C120=0,0,SUMIFS(매수금액,종목명,C120,매도일,"&lt;&gt;"))</f>
        <v>0</v>
      </c>
      <c r="I120" s="238">
        <f>SUMIF(종목명,C120,매도금액)</f>
        <v>0</v>
      </c>
      <c r="J120" s="238">
        <f>SUMIF(종목명,C120,순매도금액)</f>
        <v>0</v>
      </c>
      <c r="K120" s="717">
        <f>IF(I120=0,0,SUMIFS(총손익,종목명,C120,매도일,"&lt;&gt;"))</f>
        <v>0</v>
      </c>
      <c r="L120" s="825" t="str">
        <f t="shared" si="9"/>
        <v/>
      </c>
      <c r="M120" s="807">
        <f>IF(F120=0,0,SUMIFS(평가금액,종목명,C120,매도일,""))</f>
        <v>0</v>
      </c>
      <c r="N120" s="717">
        <f>IF(F120=0,0,SUMIF(종목명,C120,평가손익))</f>
        <v>0</v>
      </c>
      <c r="O120" s="808" t="str">
        <f t="shared" si="10"/>
        <v/>
      </c>
      <c r="P120" s="197"/>
      <c r="Q120" s="129"/>
      <c r="R120" s="129"/>
      <c r="S120" s="129"/>
      <c r="T120" s="129"/>
      <c r="U120" s="129"/>
      <c r="V120" s="129"/>
      <c r="W120" s="129"/>
      <c r="X120" s="751"/>
      <c r="Y120" s="752"/>
      <c r="Z120" s="752"/>
      <c r="AA120" s="752"/>
      <c r="AB120" s="751"/>
      <c r="AC120" s="751"/>
      <c r="AD120" s="751"/>
      <c r="AE120" s="751"/>
      <c r="AF120" s="751"/>
      <c r="AG120" s="751"/>
      <c r="AH120" s="751"/>
      <c r="AI120" s="129"/>
    </row>
    <row r="121" ht="19.5" customHeight="1">
      <c r="A121" s="129"/>
      <c r="B121" s="612">
        <f t="shared" si="7"/>
        <v>85</v>
      </c>
      <c r="C121" s="822" t="str">
        <f t="array" ref="C121">IFERROR(INDEX(종목명,MATCH(0,COUNTIF($C$36:C120,종목명),0)),"")</f>
        <v/>
      </c>
      <c r="D121" s="826"/>
      <c r="E121" s="824">
        <f>IF(F121=0,0,SUMIFS(매수금액,종목명,C121,매도일,""))</f>
        <v>0</v>
      </c>
      <c r="F121" s="824">
        <f>SUMIF(종목명,C121,매수수량)-SUMIF(종목명,C121,매도수량)</f>
        <v>0</v>
      </c>
      <c r="G121" s="792" t="str">
        <f t="shared" si="8"/>
        <v/>
      </c>
      <c r="H121" s="824">
        <f>IF(C121=0,0,SUMIFS(매수금액,종목명,C121,매도일,"&lt;&gt;"))</f>
        <v>0</v>
      </c>
      <c r="I121" s="238">
        <f>SUMIF(종목명,C121,매도금액)</f>
        <v>0</v>
      </c>
      <c r="J121" s="238">
        <f>SUMIF(종목명,C121,순매도금액)</f>
        <v>0</v>
      </c>
      <c r="K121" s="717">
        <f>IF(I121=0,0,SUMIFS(총손익,종목명,C121,매도일,"&lt;&gt;"))</f>
        <v>0</v>
      </c>
      <c r="L121" s="825" t="str">
        <f t="shared" si="9"/>
        <v/>
      </c>
      <c r="M121" s="807">
        <f>IF(F121=0,0,SUMIFS(평가금액,종목명,C121,매도일,""))</f>
        <v>0</v>
      </c>
      <c r="N121" s="717">
        <f>IF(F121=0,0,SUMIF(종목명,C121,평가손익))</f>
        <v>0</v>
      </c>
      <c r="O121" s="808" t="str">
        <f t="shared" si="10"/>
        <v/>
      </c>
      <c r="P121" s="197"/>
      <c r="Q121" s="129"/>
      <c r="R121" s="129"/>
      <c r="S121" s="129"/>
      <c r="T121" s="129"/>
      <c r="U121" s="129"/>
      <c r="V121" s="129"/>
      <c r="W121" s="129"/>
      <c r="X121" s="751"/>
      <c r="Y121" s="752"/>
      <c r="Z121" s="752"/>
      <c r="AA121" s="752"/>
      <c r="AB121" s="751"/>
      <c r="AC121" s="751"/>
      <c r="AD121" s="751"/>
      <c r="AE121" s="751"/>
      <c r="AF121" s="751"/>
      <c r="AG121" s="751"/>
      <c r="AH121" s="751"/>
      <c r="AI121" s="129"/>
    </row>
    <row r="122" ht="19.5" customHeight="1">
      <c r="A122" s="129"/>
      <c r="B122" s="612">
        <f t="shared" si="7"/>
        <v>86</v>
      </c>
      <c r="C122" s="822" t="str">
        <f t="array" ref="C122">IFERROR(INDEX(종목명,MATCH(0,COUNTIF($C$36:C121,종목명),0)),"")</f>
        <v/>
      </c>
      <c r="D122" s="826"/>
      <c r="E122" s="824">
        <f>IF(F122=0,0,SUMIFS(매수금액,종목명,C122,매도일,""))</f>
        <v>0</v>
      </c>
      <c r="F122" s="824">
        <f>SUMIF(종목명,C122,매수수량)-SUMIF(종목명,C122,매도수량)</f>
        <v>0</v>
      </c>
      <c r="G122" s="792" t="str">
        <f t="shared" si="8"/>
        <v/>
      </c>
      <c r="H122" s="824">
        <f>IF(C122=0,0,SUMIFS(매수금액,종목명,C122,매도일,"&lt;&gt;"))</f>
        <v>0</v>
      </c>
      <c r="I122" s="238">
        <f>SUMIF(종목명,C122,매도금액)</f>
        <v>0</v>
      </c>
      <c r="J122" s="238">
        <f>SUMIF(종목명,C122,순매도금액)</f>
        <v>0</v>
      </c>
      <c r="K122" s="717">
        <f>IF(I122=0,0,SUMIFS(총손익,종목명,C122,매도일,"&lt;&gt;"))</f>
        <v>0</v>
      </c>
      <c r="L122" s="825" t="str">
        <f t="shared" si="9"/>
        <v/>
      </c>
      <c r="M122" s="807">
        <f>IF(F122=0,0,SUMIFS(평가금액,종목명,C122,매도일,""))</f>
        <v>0</v>
      </c>
      <c r="N122" s="717">
        <f>IF(F122=0,0,SUMIF(종목명,C122,평가손익))</f>
        <v>0</v>
      </c>
      <c r="O122" s="808" t="str">
        <f t="shared" si="10"/>
        <v/>
      </c>
      <c r="P122" s="197"/>
      <c r="Q122" s="129"/>
      <c r="R122" s="129"/>
      <c r="S122" s="129"/>
      <c r="T122" s="129"/>
      <c r="U122" s="129"/>
      <c r="V122" s="129"/>
      <c r="W122" s="129"/>
      <c r="X122" s="751"/>
      <c r="Y122" s="752"/>
      <c r="Z122" s="752"/>
      <c r="AA122" s="752"/>
      <c r="AB122" s="751"/>
      <c r="AC122" s="751"/>
      <c r="AD122" s="751"/>
      <c r="AE122" s="751"/>
      <c r="AF122" s="751"/>
      <c r="AG122" s="751"/>
      <c r="AH122" s="751"/>
      <c r="AI122" s="129"/>
    </row>
    <row r="123" ht="19.5" customHeight="1">
      <c r="A123" s="129"/>
      <c r="B123" s="612">
        <f t="shared" si="7"/>
        <v>87</v>
      </c>
      <c r="C123" s="822" t="str">
        <f t="array" ref="C123">IFERROR(INDEX(종목명,MATCH(0,COUNTIF($C$36:C122,종목명),0)),"")</f>
        <v/>
      </c>
      <c r="D123" s="826"/>
      <c r="E123" s="824">
        <f>IF(F123=0,0,SUMIFS(매수금액,종목명,C123,매도일,""))</f>
        <v>0</v>
      </c>
      <c r="F123" s="824">
        <f>SUMIF(종목명,C123,매수수량)-SUMIF(종목명,C123,매도수량)</f>
        <v>0</v>
      </c>
      <c r="G123" s="792" t="str">
        <f t="shared" si="8"/>
        <v/>
      </c>
      <c r="H123" s="824">
        <f>IF(C123=0,0,SUMIFS(매수금액,종목명,C123,매도일,"&lt;&gt;"))</f>
        <v>0</v>
      </c>
      <c r="I123" s="238">
        <f>SUMIF(종목명,C123,매도금액)</f>
        <v>0</v>
      </c>
      <c r="J123" s="238">
        <f>SUMIF(종목명,C123,순매도금액)</f>
        <v>0</v>
      </c>
      <c r="K123" s="717">
        <f>IF(I123=0,0,SUMIFS(총손익,종목명,C123,매도일,"&lt;&gt;"))</f>
        <v>0</v>
      </c>
      <c r="L123" s="825" t="str">
        <f t="shared" si="9"/>
        <v/>
      </c>
      <c r="M123" s="807">
        <f>IF(F123=0,0,SUMIFS(평가금액,종목명,C123,매도일,""))</f>
        <v>0</v>
      </c>
      <c r="N123" s="717">
        <f>IF(F123=0,0,SUMIF(종목명,C123,평가손익))</f>
        <v>0</v>
      </c>
      <c r="O123" s="808" t="str">
        <f t="shared" si="10"/>
        <v/>
      </c>
      <c r="P123" s="197"/>
      <c r="Q123" s="129"/>
      <c r="R123" s="129"/>
      <c r="S123" s="129"/>
      <c r="T123" s="129"/>
      <c r="U123" s="129"/>
      <c r="V123" s="129"/>
      <c r="W123" s="129"/>
      <c r="X123" s="751"/>
      <c r="Y123" s="752"/>
      <c r="Z123" s="752"/>
      <c r="AA123" s="752"/>
      <c r="AB123" s="751"/>
      <c r="AC123" s="751"/>
      <c r="AD123" s="751"/>
      <c r="AE123" s="751"/>
      <c r="AF123" s="751"/>
      <c r="AG123" s="751"/>
      <c r="AH123" s="751"/>
      <c r="AI123" s="129"/>
    </row>
    <row r="124" ht="19.5" customHeight="1">
      <c r="A124" s="129"/>
      <c r="B124" s="612">
        <f t="shared" si="7"/>
        <v>88</v>
      </c>
      <c r="C124" s="822" t="str">
        <f t="array" ref="C124">IFERROR(INDEX(종목명,MATCH(0,COUNTIF($C$36:C123,종목명),0)),"")</f>
        <v/>
      </c>
      <c r="D124" s="826"/>
      <c r="E124" s="824">
        <f>IF(F124=0,0,SUMIFS(매수금액,종목명,C124,매도일,""))</f>
        <v>0</v>
      </c>
      <c r="F124" s="824">
        <f>SUMIF(종목명,C124,매수수량)-SUMIF(종목명,C124,매도수량)</f>
        <v>0</v>
      </c>
      <c r="G124" s="792" t="str">
        <f t="shared" si="8"/>
        <v/>
      </c>
      <c r="H124" s="824">
        <f>IF(C124=0,0,SUMIFS(매수금액,종목명,C124,매도일,"&lt;&gt;"))</f>
        <v>0</v>
      </c>
      <c r="I124" s="238">
        <f>SUMIF(종목명,C124,매도금액)</f>
        <v>0</v>
      </c>
      <c r="J124" s="238">
        <f>SUMIF(종목명,C124,순매도금액)</f>
        <v>0</v>
      </c>
      <c r="K124" s="717">
        <f>IF(I124=0,0,SUMIFS(총손익,종목명,C124,매도일,"&lt;&gt;"))</f>
        <v>0</v>
      </c>
      <c r="L124" s="825" t="str">
        <f t="shared" si="9"/>
        <v/>
      </c>
      <c r="M124" s="807">
        <f>IF(F124=0,0,SUMIFS(평가금액,종목명,C124,매도일,""))</f>
        <v>0</v>
      </c>
      <c r="N124" s="717">
        <f>IF(F124=0,0,SUMIF(종목명,C124,평가손익))</f>
        <v>0</v>
      </c>
      <c r="O124" s="808" t="str">
        <f t="shared" si="10"/>
        <v/>
      </c>
      <c r="P124" s="197"/>
      <c r="Q124" s="129"/>
      <c r="R124" s="129"/>
      <c r="S124" s="129"/>
      <c r="T124" s="129"/>
      <c r="U124" s="129"/>
      <c r="V124" s="129"/>
      <c r="W124" s="129"/>
      <c r="X124" s="751"/>
      <c r="Y124" s="752"/>
      <c r="Z124" s="752"/>
      <c r="AA124" s="752"/>
      <c r="AB124" s="751"/>
      <c r="AC124" s="751"/>
      <c r="AD124" s="751"/>
      <c r="AE124" s="751"/>
      <c r="AF124" s="751"/>
      <c r="AG124" s="751"/>
      <c r="AH124" s="751"/>
      <c r="AI124" s="129"/>
    </row>
    <row r="125" ht="19.5" customHeight="1">
      <c r="A125" s="129"/>
      <c r="B125" s="612">
        <f t="shared" si="7"/>
        <v>89</v>
      </c>
      <c r="C125" s="822" t="str">
        <f t="array" ref="C125">IFERROR(INDEX(종목명,MATCH(0,COUNTIF($C$36:C124,종목명),0)),"")</f>
        <v/>
      </c>
      <c r="D125" s="826"/>
      <c r="E125" s="824">
        <f>IF(F125=0,0,SUMIFS(매수금액,종목명,C125,매도일,""))</f>
        <v>0</v>
      </c>
      <c r="F125" s="824">
        <f>SUMIF(종목명,C125,매수수량)-SUMIF(종목명,C125,매도수량)</f>
        <v>0</v>
      </c>
      <c r="G125" s="792" t="str">
        <f t="shared" si="8"/>
        <v/>
      </c>
      <c r="H125" s="824">
        <f>IF(C125=0,0,SUMIFS(매수금액,종목명,C125,매도일,"&lt;&gt;"))</f>
        <v>0</v>
      </c>
      <c r="I125" s="238">
        <f>SUMIF(종목명,C125,매도금액)</f>
        <v>0</v>
      </c>
      <c r="J125" s="238">
        <f>SUMIF(종목명,C125,순매도금액)</f>
        <v>0</v>
      </c>
      <c r="K125" s="717">
        <f>IF(I125=0,0,SUMIFS(총손익,종목명,C125,매도일,"&lt;&gt;"))</f>
        <v>0</v>
      </c>
      <c r="L125" s="825" t="str">
        <f t="shared" si="9"/>
        <v/>
      </c>
      <c r="M125" s="807">
        <f>IF(F125=0,0,SUMIFS(평가금액,종목명,C125,매도일,""))</f>
        <v>0</v>
      </c>
      <c r="N125" s="717">
        <f>IF(F125=0,0,SUMIF(종목명,C125,평가손익))</f>
        <v>0</v>
      </c>
      <c r="O125" s="808" t="str">
        <f t="shared" si="10"/>
        <v/>
      </c>
      <c r="P125" s="197"/>
      <c r="Q125" s="129"/>
      <c r="R125" s="129"/>
      <c r="S125" s="129"/>
      <c r="T125" s="129"/>
      <c r="U125" s="129"/>
      <c r="V125" s="129"/>
      <c r="W125" s="129"/>
      <c r="X125" s="751"/>
      <c r="Y125" s="752"/>
      <c r="Z125" s="752"/>
      <c r="AA125" s="752"/>
      <c r="AB125" s="751"/>
      <c r="AC125" s="751"/>
      <c r="AD125" s="751"/>
      <c r="AE125" s="751"/>
      <c r="AF125" s="751"/>
      <c r="AG125" s="751"/>
      <c r="AH125" s="751"/>
      <c r="AI125" s="129"/>
    </row>
    <row r="126" ht="19.5" customHeight="1">
      <c r="A126" s="129"/>
      <c r="B126" s="612">
        <f t="shared" si="7"/>
        <v>90</v>
      </c>
      <c r="C126" s="822" t="str">
        <f t="array" ref="C126">IFERROR(INDEX(종목명,MATCH(0,COUNTIF($C$36:C125,종목명),0)),"")</f>
        <v/>
      </c>
      <c r="D126" s="826"/>
      <c r="E126" s="824">
        <f>IF(F126=0,0,SUMIFS(매수금액,종목명,C126,매도일,""))</f>
        <v>0</v>
      </c>
      <c r="F126" s="824">
        <f>SUMIF(종목명,C126,매수수량)-SUMIF(종목명,C126,매도수량)</f>
        <v>0</v>
      </c>
      <c r="G126" s="792" t="str">
        <f t="shared" si="8"/>
        <v/>
      </c>
      <c r="H126" s="824">
        <f>IF(C126=0,0,SUMIFS(매수금액,종목명,C126,매도일,"&lt;&gt;"))</f>
        <v>0</v>
      </c>
      <c r="I126" s="238">
        <f>SUMIF(종목명,C126,매도금액)</f>
        <v>0</v>
      </c>
      <c r="J126" s="238">
        <f>SUMIF(종목명,C126,순매도금액)</f>
        <v>0</v>
      </c>
      <c r="K126" s="717">
        <f>IF(I126=0,0,SUMIFS(총손익,종목명,C126,매도일,"&lt;&gt;"))</f>
        <v>0</v>
      </c>
      <c r="L126" s="825" t="str">
        <f t="shared" si="9"/>
        <v/>
      </c>
      <c r="M126" s="807">
        <f>IF(F126=0,0,SUMIFS(평가금액,종목명,C126,매도일,""))</f>
        <v>0</v>
      </c>
      <c r="N126" s="717">
        <f>IF(F126=0,0,SUMIF(종목명,C126,평가손익))</f>
        <v>0</v>
      </c>
      <c r="O126" s="808" t="str">
        <f t="shared" si="10"/>
        <v/>
      </c>
      <c r="P126" s="197"/>
      <c r="Q126" s="129"/>
      <c r="R126" s="129"/>
      <c r="S126" s="129"/>
      <c r="T126" s="129"/>
      <c r="U126" s="129"/>
      <c r="V126" s="129"/>
      <c r="W126" s="129"/>
      <c r="X126" s="751"/>
      <c r="Y126" s="752"/>
      <c r="Z126" s="752"/>
      <c r="AA126" s="752"/>
      <c r="AB126" s="751"/>
      <c r="AC126" s="751"/>
      <c r="AD126" s="751"/>
      <c r="AE126" s="751"/>
      <c r="AF126" s="751"/>
      <c r="AG126" s="751"/>
      <c r="AH126" s="751"/>
      <c r="AI126" s="129"/>
    </row>
    <row r="127" ht="19.5" customHeight="1">
      <c r="A127" s="129"/>
      <c r="B127" s="612">
        <f t="shared" si="7"/>
        <v>91</v>
      </c>
      <c r="C127" s="822" t="str">
        <f t="array" ref="C127">IFERROR(INDEX(종목명,MATCH(0,COUNTIF($C$36:C126,종목명),0)),"")</f>
        <v/>
      </c>
      <c r="D127" s="826"/>
      <c r="E127" s="824">
        <f>IF(F127=0,0,SUMIFS(매수금액,종목명,C127,매도일,""))</f>
        <v>0</v>
      </c>
      <c r="F127" s="824">
        <f>SUMIF(종목명,C127,매수수량)-SUMIF(종목명,C127,매도수량)</f>
        <v>0</v>
      </c>
      <c r="G127" s="792" t="str">
        <f t="shared" si="8"/>
        <v/>
      </c>
      <c r="H127" s="824">
        <f>IF(C127=0,0,SUMIFS(매수금액,종목명,C127,매도일,"&lt;&gt;"))</f>
        <v>0</v>
      </c>
      <c r="I127" s="238">
        <f>SUMIF(종목명,C127,매도금액)</f>
        <v>0</v>
      </c>
      <c r="J127" s="238">
        <f>SUMIF(종목명,C127,순매도금액)</f>
        <v>0</v>
      </c>
      <c r="K127" s="717">
        <f>IF(I127=0,0,SUMIFS(총손익,종목명,C127,매도일,"&lt;&gt;"))</f>
        <v>0</v>
      </c>
      <c r="L127" s="825" t="str">
        <f t="shared" si="9"/>
        <v/>
      </c>
      <c r="M127" s="807">
        <f>IF(F127=0,0,SUMIFS(평가금액,종목명,C127,매도일,""))</f>
        <v>0</v>
      </c>
      <c r="N127" s="717">
        <f>IF(F127=0,0,SUMIF(종목명,C127,평가손익))</f>
        <v>0</v>
      </c>
      <c r="O127" s="808" t="str">
        <f t="shared" si="10"/>
        <v/>
      </c>
      <c r="P127" s="197"/>
      <c r="Q127" s="129"/>
      <c r="R127" s="129"/>
      <c r="S127" s="129"/>
      <c r="T127" s="129"/>
      <c r="U127" s="129"/>
      <c r="V127" s="129"/>
      <c r="W127" s="129"/>
      <c r="X127" s="751"/>
      <c r="Y127" s="752"/>
      <c r="Z127" s="752"/>
      <c r="AA127" s="752"/>
      <c r="AB127" s="751"/>
      <c r="AC127" s="751"/>
      <c r="AD127" s="751"/>
      <c r="AE127" s="751"/>
      <c r="AF127" s="751"/>
      <c r="AG127" s="751"/>
      <c r="AH127" s="751"/>
      <c r="AI127" s="129"/>
    </row>
    <row r="128" ht="19.5" customHeight="1">
      <c r="A128" s="129"/>
      <c r="B128" s="612">
        <f t="shared" si="7"/>
        <v>92</v>
      </c>
      <c r="C128" s="822" t="str">
        <f t="array" ref="C128">IFERROR(INDEX(종목명,MATCH(0,COUNTIF($C$36:C127,종목명),0)),"")</f>
        <v/>
      </c>
      <c r="D128" s="826"/>
      <c r="E128" s="824">
        <f>IF(F128=0,0,SUMIFS(매수금액,종목명,C128,매도일,""))</f>
        <v>0</v>
      </c>
      <c r="F128" s="824">
        <f>SUMIF(종목명,C128,매수수량)-SUMIF(종목명,C128,매도수량)</f>
        <v>0</v>
      </c>
      <c r="G128" s="792" t="str">
        <f t="shared" si="8"/>
        <v/>
      </c>
      <c r="H128" s="824">
        <f>IF(C128=0,0,SUMIFS(매수금액,종목명,C128,매도일,"&lt;&gt;"))</f>
        <v>0</v>
      </c>
      <c r="I128" s="238">
        <f>SUMIF(종목명,C128,매도금액)</f>
        <v>0</v>
      </c>
      <c r="J128" s="238">
        <f>SUMIF(종목명,C128,순매도금액)</f>
        <v>0</v>
      </c>
      <c r="K128" s="717">
        <f>IF(I128=0,0,SUMIFS(총손익,종목명,C128,매도일,"&lt;&gt;"))</f>
        <v>0</v>
      </c>
      <c r="L128" s="825" t="str">
        <f t="shared" si="9"/>
        <v/>
      </c>
      <c r="M128" s="807">
        <f>IF(F128=0,0,SUMIFS(평가금액,종목명,C128,매도일,""))</f>
        <v>0</v>
      </c>
      <c r="N128" s="717">
        <f>IF(F128=0,0,SUMIF(종목명,C128,평가손익))</f>
        <v>0</v>
      </c>
      <c r="O128" s="808" t="str">
        <f t="shared" si="10"/>
        <v/>
      </c>
      <c r="P128" s="197"/>
      <c r="Q128" s="129"/>
      <c r="R128" s="129"/>
      <c r="S128" s="129"/>
      <c r="T128" s="129"/>
      <c r="U128" s="129"/>
      <c r="V128" s="129"/>
      <c r="W128" s="129"/>
      <c r="X128" s="751"/>
      <c r="Y128" s="752"/>
      <c r="Z128" s="752"/>
      <c r="AA128" s="752"/>
      <c r="AB128" s="751"/>
      <c r="AC128" s="751"/>
      <c r="AD128" s="751"/>
      <c r="AE128" s="751"/>
      <c r="AF128" s="751"/>
      <c r="AG128" s="751"/>
      <c r="AH128" s="751"/>
      <c r="AI128" s="129"/>
    </row>
    <row r="129" ht="19.5" customHeight="1">
      <c r="A129" s="129"/>
      <c r="B129" s="612">
        <f t="shared" si="7"/>
        <v>93</v>
      </c>
      <c r="C129" s="822" t="str">
        <f t="array" ref="C129">IFERROR(INDEX(종목명,MATCH(0,COUNTIF($C$36:C128,종목명),0)),"")</f>
        <v/>
      </c>
      <c r="D129" s="826"/>
      <c r="E129" s="824">
        <f>IF(F129=0,0,SUMIFS(매수금액,종목명,C129,매도일,""))</f>
        <v>0</v>
      </c>
      <c r="F129" s="824">
        <f>SUMIF(종목명,C129,매수수량)-SUMIF(종목명,C129,매도수량)</f>
        <v>0</v>
      </c>
      <c r="G129" s="792" t="str">
        <f t="shared" si="8"/>
        <v/>
      </c>
      <c r="H129" s="824">
        <f>IF(C129=0,0,SUMIFS(매수금액,종목명,C129,매도일,"&lt;&gt;"))</f>
        <v>0</v>
      </c>
      <c r="I129" s="238">
        <f>SUMIF(종목명,C129,매도금액)</f>
        <v>0</v>
      </c>
      <c r="J129" s="238">
        <f>SUMIF(종목명,C129,순매도금액)</f>
        <v>0</v>
      </c>
      <c r="K129" s="717">
        <f>IF(I129=0,0,SUMIFS(총손익,종목명,C129,매도일,"&lt;&gt;"))</f>
        <v>0</v>
      </c>
      <c r="L129" s="825" t="str">
        <f t="shared" si="9"/>
        <v/>
      </c>
      <c r="M129" s="807">
        <f>IF(F129=0,0,SUMIFS(평가금액,종목명,C129,매도일,""))</f>
        <v>0</v>
      </c>
      <c r="N129" s="717">
        <f>IF(F129=0,0,SUMIF(종목명,C129,평가손익))</f>
        <v>0</v>
      </c>
      <c r="O129" s="808" t="str">
        <f t="shared" si="10"/>
        <v/>
      </c>
      <c r="P129" s="197"/>
      <c r="Q129" s="129"/>
      <c r="R129" s="129"/>
      <c r="S129" s="129"/>
      <c r="T129" s="129"/>
      <c r="U129" s="129"/>
      <c r="V129" s="129"/>
      <c r="W129" s="129"/>
      <c r="X129" s="751"/>
      <c r="Y129" s="752"/>
      <c r="Z129" s="752"/>
      <c r="AA129" s="752"/>
      <c r="AB129" s="751"/>
      <c r="AC129" s="751"/>
      <c r="AD129" s="751"/>
      <c r="AE129" s="751"/>
      <c r="AF129" s="751"/>
      <c r="AG129" s="751"/>
      <c r="AH129" s="751"/>
      <c r="AI129" s="129"/>
    </row>
    <row r="130" ht="19.5" customHeight="1">
      <c r="A130" s="129"/>
      <c r="B130" s="612">
        <f t="shared" si="7"/>
        <v>94</v>
      </c>
      <c r="C130" s="822" t="str">
        <f t="array" ref="C130">IFERROR(INDEX(종목명,MATCH(0,COUNTIF($C$36:C129,종목명),0)),"")</f>
        <v/>
      </c>
      <c r="D130" s="826"/>
      <c r="E130" s="824">
        <f>IF(F130=0,0,SUMIFS(매수금액,종목명,C130,매도일,""))</f>
        <v>0</v>
      </c>
      <c r="F130" s="824">
        <f>SUMIF(종목명,C130,매수수량)-SUMIF(종목명,C130,매도수량)</f>
        <v>0</v>
      </c>
      <c r="G130" s="792" t="str">
        <f t="shared" si="8"/>
        <v/>
      </c>
      <c r="H130" s="824">
        <f>IF(C130=0,0,SUMIFS(매수금액,종목명,C130,매도일,"&lt;&gt;"))</f>
        <v>0</v>
      </c>
      <c r="I130" s="238">
        <f>SUMIF(종목명,C130,매도금액)</f>
        <v>0</v>
      </c>
      <c r="J130" s="238">
        <f>SUMIF(종목명,C130,순매도금액)</f>
        <v>0</v>
      </c>
      <c r="K130" s="717">
        <f>IF(I130=0,0,SUMIFS(총손익,종목명,C130,매도일,"&lt;&gt;"))</f>
        <v>0</v>
      </c>
      <c r="L130" s="825" t="str">
        <f t="shared" si="9"/>
        <v/>
      </c>
      <c r="M130" s="807">
        <f>IF(F130=0,0,SUMIFS(평가금액,종목명,C130,매도일,""))</f>
        <v>0</v>
      </c>
      <c r="N130" s="717">
        <f>IF(F130=0,0,SUMIF(종목명,C130,평가손익))</f>
        <v>0</v>
      </c>
      <c r="O130" s="808" t="str">
        <f t="shared" si="10"/>
        <v/>
      </c>
      <c r="P130" s="197"/>
      <c r="Q130" s="129"/>
      <c r="R130" s="129"/>
      <c r="S130" s="129"/>
      <c r="T130" s="129"/>
      <c r="U130" s="129"/>
      <c r="V130" s="129"/>
      <c r="W130" s="129"/>
      <c r="X130" s="751"/>
      <c r="Y130" s="752"/>
      <c r="Z130" s="752"/>
      <c r="AA130" s="752"/>
      <c r="AB130" s="751"/>
      <c r="AC130" s="751"/>
      <c r="AD130" s="751"/>
      <c r="AE130" s="751"/>
      <c r="AF130" s="751"/>
      <c r="AG130" s="751"/>
      <c r="AH130" s="751"/>
      <c r="AI130" s="129"/>
    </row>
    <row r="131" ht="19.5" customHeight="1">
      <c r="A131" s="129"/>
      <c r="B131" s="612">
        <f t="shared" si="7"/>
        <v>95</v>
      </c>
      <c r="C131" s="822" t="str">
        <f t="array" ref="C131">IFERROR(INDEX(종목명,MATCH(0,COUNTIF($C$36:C130,종목명),0)),"")</f>
        <v/>
      </c>
      <c r="D131" s="826"/>
      <c r="E131" s="824">
        <f>IF(F131=0,0,SUMIFS(매수금액,종목명,C131,매도일,""))</f>
        <v>0</v>
      </c>
      <c r="F131" s="824">
        <f>SUMIF(종목명,C131,매수수량)-SUMIF(종목명,C131,매도수량)</f>
        <v>0</v>
      </c>
      <c r="G131" s="792" t="str">
        <f t="shared" si="8"/>
        <v/>
      </c>
      <c r="H131" s="824">
        <f>IF(C131=0,0,SUMIFS(매수금액,종목명,C131,매도일,"&lt;&gt;"))</f>
        <v>0</v>
      </c>
      <c r="I131" s="238">
        <f>SUMIF(종목명,C131,매도금액)</f>
        <v>0</v>
      </c>
      <c r="J131" s="238">
        <f>SUMIF(종목명,C131,순매도금액)</f>
        <v>0</v>
      </c>
      <c r="K131" s="717">
        <f>IF(I131=0,0,SUMIFS(총손익,종목명,C131,매도일,"&lt;&gt;"))</f>
        <v>0</v>
      </c>
      <c r="L131" s="825" t="str">
        <f t="shared" si="9"/>
        <v/>
      </c>
      <c r="M131" s="807">
        <f>IF(F131=0,0,SUMIFS(평가금액,종목명,C131,매도일,""))</f>
        <v>0</v>
      </c>
      <c r="N131" s="717">
        <f>IF(F131=0,0,SUMIF(종목명,C131,평가손익))</f>
        <v>0</v>
      </c>
      <c r="O131" s="808" t="str">
        <f t="shared" si="10"/>
        <v/>
      </c>
      <c r="P131" s="197"/>
      <c r="Q131" s="129"/>
      <c r="R131" s="129"/>
      <c r="S131" s="129"/>
      <c r="T131" s="129"/>
      <c r="U131" s="129"/>
      <c r="V131" s="129"/>
      <c r="W131" s="129"/>
      <c r="X131" s="751"/>
      <c r="Y131" s="752"/>
      <c r="Z131" s="752"/>
      <c r="AA131" s="752"/>
      <c r="AB131" s="751"/>
      <c r="AC131" s="751"/>
      <c r="AD131" s="751"/>
      <c r="AE131" s="751"/>
      <c r="AF131" s="751"/>
      <c r="AG131" s="751"/>
      <c r="AH131" s="751"/>
      <c r="AI131" s="129"/>
    </row>
    <row r="132" ht="19.5" customHeight="1">
      <c r="A132" s="129"/>
      <c r="B132" s="612">
        <f t="shared" si="7"/>
        <v>96</v>
      </c>
      <c r="C132" s="822" t="str">
        <f t="array" ref="C132">IFERROR(INDEX(종목명,MATCH(0,COUNTIF($C$36:C131,종목명),0)),"")</f>
        <v/>
      </c>
      <c r="D132" s="826"/>
      <c r="E132" s="824">
        <f>IF(F132=0,0,SUMIFS(매수금액,종목명,C132,매도일,""))</f>
        <v>0</v>
      </c>
      <c r="F132" s="824">
        <f>SUMIF(종목명,C132,매수수량)-SUMIF(종목명,C132,매도수량)</f>
        <v>0</v>
      </c>
      <c r="G132" s="792" t="str">
        <f t="shared" si="8"/>
        <v/>
      </c>
      <c r="H132" s="824">
        <f>IF(C132=0,0,SUMIFS(매수금액,종목명,C132,매도일,"&lt;&gt;"))</f>
        <v>0</v>
      </c>
      <c r="I132" s="238">
        <f>SUMIF(종목명,C132,매도금액)</f>
        <v>0</v>
      </c>
      <c r="J132" s="238">
        <f>SUMIF(종목명,C132,순매도금액)</f>
        <v>0</v>
      </c>
      <c r="K132" s="717">
        <f>IF(I132=0,0,SUMIFS(총손익,종목명,C132,매도일,"&lt;&gt;"))</f>
        <v>0</v>
      </c>
      <c r="L132" s="825" t="str">
        <f t="shared" si="9"/>
        <v/>
      </c>
      <c r="M132" s="807">
        <f>IF(F132=0,0,SUMIFS(평가금액,종목명,C132,매도일,""))</f>
        <v>0</v>
      </c>
      <c r="N132" s="717">
        <f>IF(F132=0,0,SUMIF(종목명,C132,평가손익))</f>
        <v>0</v>
      </c>
      <c r="O132" s="808" t="str">
        <f t="shared" si="10"/>
        <v/>
      </c>
      <c r="P132" s="197"/>
      <c r="Q132" s="129"/>
      <c r="R132" s="129"/>
      <c r="S132" s="129"/>
      <c r="T132" s="129"/>
      <c r="U132" s="129"/>
      <c r="V132" s="129"/>
      <c r="W132" s="129"/>
      <c r="X132" s="751"/>
      <c r="Y132" s="752"/>
      <c r="Z132" s="752"/>
      <c r="AA132" s="752"/>
      <c r="AB132" s="751"/>
      <c r="AC132" s="751"/>
      <c r="AD132" s="751"/>
      <c r="AE132" s="751"/>
      <c r="AF132" s="751"/>
      <c r="AG132" s="751"/>
      <c r="AH132" s="751"/>
      <c r="AI132" s="129"/>
    </row>
    <row r="133" ht="19.5" customHeight="1">
      <c r="A133" s="129"/>
      <c r="B133" s="612">
        <f t="shared" si="7"/>
        <v>97</v>
      </c>
      <c r="C133" s="822" t="str">
        <f t="array" ref="C133">IFERROR(INDEX(종목명,MATCH(0,COUNTIF($C$36:C132,종목명),0)),"")</f>
        <v/>
      </c>
      <c r="D133" s="826"/>
      <c r="E133" s="824">
        <f>IF(F133=0,0,SUMIFS(매수금액,종목명,C133,매도일,""))</f>
        <v>0</v>
      </c>
      <c r="F133" s="824">
        <f>SUMIF(종목명,C133,매수수량)-SUMIF(종목명,C133,매도수량)</f>
        <v>0</v>
      </c>
      <c r="G133" s="792" t="str">
        <f t="shared" si="8"/>
        <v/>
      </c>
      <c r="H133" s="824">
        <f>IF(C133=0,0,SUMIFS(매수금액,종목명,C133,매도일,"&lt;&gt;"))</f>
        <v>0</v>
      </c>
      <c r="I133" s="238">
        <f>SUMIF(종목명,C133,매도금액)</f>
        <v>0</v>
      </c>
      <c r="J133" s="238">
        <f>SUMIF(종목명,C133,순매도금액)</f>
        <v>0</v>
      </c>
      <c r="K133" s="717">
        <f>IF(I133=0,0,SUMIFS(총손익,종목명,C133,매도일,"&lt;&gt;"))</f>
        <v>0</v>
      </c>
      <c r="L133" s="825" t="str">
        <f t="shared" si="9"/>
        <v/>
      </c>
      <c r="M133" s="807">
        <f>IF(F133=0,0,SUMIFS(평가금액,종목명,C133,매도일,""))</f>
        <v>0</v>
      </c>
      <c r="N133" s="717">
        <f>IF(F133=0,0,SUMIF(종목명,C133,평가손익))</f>
        <v>0</v>
      </c>
      <c r="O133" s="808" t="str">
        <f t="shared" si="10"/>
        <v/>
      </c>
      <c r="P133" s="197"/>
      <c r="Q133" s="129"/>
      <c r="R133" s="129"/>
      <c r="S133" s="129"/>
      <c r="T133" s="129"/>
      <c r="U133" s="129"/>
      <c r="V133" s="129"/>
      <c r="W133" s="129"/>
      <c r="X133" s="751"/>
      <c r="Y133" s="752"/>
      <c r="Z133" s="752"/>
      <c r="AA133" s="752"/>
      <c r="AB133" s="751"/>
      <c r="AC133" s="751"/>
      <c r="AD133" s="751"/>
      <c r="AE133" s="751"/>
      <c r="AF133" s="751"/>
      <c r="AG133" s="751"/>
      <c r="AH133" s="751"/>
      <c r="AI133" s="129"/>
    </row>
    <row r="134" ht="19.5" customHeight="1">
      <c r="A134" s="129"/>
      <c r="B134" s="612">
        <f t="shared" si="7"/>
        <v>98</v>
      </c>
      <c r="C134" s="822" t="str">
        <f t="array" ref="C134">IFERROR(INDEX(종목명,MATCH(0,COUNTIF($C$36:C133,종목명),0)),"")</f>
        <v/>
      </c>
      <c r="D134" s="826"/>
      <c r="E134" s="824">
        <f>IF(F134=0,0,SUMIFS(매수금액,종목명,C134,매도일,""))</f>
        <v>0</v>
      </c>
      <c r="F134" s="824">
        <f>SUMIF(종목명,C134,매수수량)-SUMIF(종목명,C134,매도수량)</f>
        <v>0</v>
      </c>
      <c r="G134" s="792" t="str">
        <f t="shared" si="8"/>
        <v/>
      </c>
      <c r="H134" s="824">
        <f>IF(C134=0,0,SUMIFS(매수금액,종목명,C134,매도일,"&lt;&gt;"))</f>
        <v>0</v>
      </c>
      <c r="I134" s="238">
        <f>SUMIF(종목명,C134,매도금액)</f>
        <v>0</v>
      </c>
      <c r="J134" s="238">
        <f>SUMIF(종목명,C134,순매도금액)</f>
        <v>0</v>
      </c>
      <c r="K134" s="717">
        <f>IF(I134=0,0,SUMIFS(총손익,종목명,C134,매도일,"&lt;&gt;"))</f>
        <v>0</v>
      </c>
      <c r="L134" s="825" t="str">
        <f t="shared" si="9"/>
        <v/>
      </c>
      <c r="M134" s="807">
        <f>IF(F134=0,0,SUMIFS(평가금액,종목명,C134,매도일,""))</f>
        <v>0</v>
      </c>
      <c r="N134" s="717">
        <f>IF(F134=0,0,SUMIF(종목명,C134,평가손익))</f>
        <v>0</v>
      </c>
      <c r="O134" s="808" t="str">
        <f t="shared" si="10"/>
        <v/>
      </c>
      <c r="P134" s="197"/>
      <c r="Q134" s="129"/>
      <c r="R134" s="129"/>
      <c r="S134" s="129"/>
      <c r="T134" s="129"/>
      <c r="U134" s="129"/>
      <c r="V134" s="129"/>
      <c r="W134" s="129"/>
      <c r="X134" s="751"/>
      <c r="Y134" s="752"/>
      <c r="Z134" s="752"/>
      <c r="AA134" s="752"/>
      <c r="AB134" s="751"/>
      <c r="AC134" s="751"/>
      <c r="AD134" s="751"/>
      <c r="AE134" s="751"/>
      <c r="AF134" s="751"/>
      <c r="AG134" s="751"/>
      <c r="AH134" s="751"/>
      <c r="AI134" s="129"/>
    </row>
    <row r="135" ht="19.5" customHeight="1">
      <c r="A135" s="129"/>
      <c r="B135" s="612">
        <f t="shared" si="7"/>
        <v>99</v>
      </c>
      <c r="C135" s="822" t="str">
        <f t="array" ref="C135">IFERROR(INDEX(종목명,MATCH(0,COUNTIF($C$36:C134,종목명),0)),"")</f>
        <v/>
      </c>
      <c r="D135" s="826"/>
      <c r="E135" s="824">
        <f>IF(F135=0,0,SUMIFS(매수금액,종목명,C135,매도일,""))</f>
        <v>0</v>
      </c>
      <c r="F135" s="824">
        <f>SUMIF(종목명,C135,매수수량)-SUMIF(종목명,C135,매도수량)</f>
        <v>0</v>
      </c>
      <c r="G135" s="792" t="str">
        <f t="shared" si="8"/>
        <v/>
      </c>
      <c r="H135" s="824">
        <f>IF(C135=0,0,SUMIFS(매수금액,종목명,C135,매도일,"&lt;&gt;"))</f>
        <v>0</v>
      </c>
      <c r="I135" s="238">
        <f>SUMIF(종목명,C135,매도금액)</f>
        <v>0</v>
      </c>
      <c r="J135" s="238">
        <f>SUMIF(종목명,C135,순매도금액)</f>
        <v>0</v>
      </c>
      <c r="K135" s="717">
        <f>IF(I135=0,0,SUMIFS(총손익,종목명,C135,매도일,"&lt;&gt;"))</f>
        <v>0</v>
      </c>
      <c r="L135" s="825" t="str">
        <f t="shared" si="9"/>
        <v/>
      </c>
      <c r="M135" s="807">
        <f>IF(F135=0,0,SUMIFS(평가금액,종목명,C135,매도일,""))</f>
        <v>0</v>
      </c>
      <c r="N135" s="717">
        <f>IF(F135=0,0,SUMIF(종목명,C135,평가손익))</f>
        <v>0</v>
      </c>
      <c r="O135" s="808" t="str">
        <f t="shared" si="10"/>
        <v/>
      </c>
      <c r="P135" s="197"/>
      <c r="Q135" s="129"/>
      <c r="R135" s="129"/>
      <c r="S135" s="129"/>
      <c r="T135" s="129"/>
      <c r="U135" s="129"/>
      <c r="V135" s="129"/>
      <c r="W135" s="129"/>
      <c r="X135" s="751"/>
      <c r="Y135" s="752"/>
      <c r="Z135" s="752"/>
      <c r="AA135" s="752"/>
      <c r="AB135" s="751"/>
      <c r="AC135" s="751"/>
      <c r="AD135" s="751"/>
      <c r="AE135" s="751"/>
      <c r="AF135" s="751"/>
      <c r="AG135" s="751"/>
      <c r="AH135" s="751"/>
      <c r="AI135" s="129"/>
    </row>
    <row r="136" ht="19.5" customHeight="1">
      <c r="A136" s="129"/>
      <c r="B136" s="612">
        <f t="shared" si="7"/>
        <v>100</v>
      </c>
      <c r="C136" s="822" t="str">
        <f t="array" ref="C136">IFERROR(INDEX(종목명,MATCH(0,COUNTIF($C$36:C135,종목명),0)),"")</f>
        <v/>
      </c>
      <c r="D136" s="826"/>
      <c r="E136" s="824">
        <f>IF(F136=0,0,SUMIFS(매수금액,종목명,C136,매도일,""))</f>
        <v>0</v>
      </c>
      <c r="F136" s="824">
        <f>SUMIF(종목명,C136,매수수량)-SUMIF(종목명,C136,매도수량)</f>
        <v>0</v>
      </c>
      <c r="G136" s="792" t="str">
        <f t="shared" si="8"/>
        <v/>
      </c>
      <c r="H136" s="824">
        <f>IF(C136=0,0,SUMIFS(매수금액,종목명,C136,매도일,"&lt;&gt;"))</f>
        <v>0</v>
      </c>
      <c r="I136" s="238">
        <f>SUMIF(종목명,C136,매도금액)</f>
        <v>0</v>
      </c>
      <c r="J136" s="238">
        <f>SUMIF(종목명,C136,순매도금액)</f>
        <v>0</v>
      </c>
      <c r="K136" s="717">
        <f>IF(I136=0,0,SUMIFS(총손익,종목명,C136,매도일,"&lt;&gt;"))</f>
        <v>0</v>
      </c>
      <c r="L136" s="825" t="str">
        <f t="shared" si="9"/>
        <v/>
      </c>
      <c r="M136" s="807">
        <f>IF(F136=0,0,SUMIFS(평가금액,종목명,C136,매도일,""))</f>
        <v>0</v>
      </c>
      <c r="N136" s="717">
        <f>IF(F136=0,0,SUMIF(종목명,C136,평가손익))</f>
        <v>0</v>
      </c>
      <c r="O136" s="808" t="str">
        <f t="shared" si="10"/>
        <v/>
      </c>
      <c r="P136" s="197"/>
      <c r="Q136" s="129"/>
      <c r="R136" s="129"/>
      <c r="S136" s="129"/>
      <c r="T136" s="129"/>
      <c r="U136" s="129"/>
      <c r="V136" s="129"/>
      <c r="W136" s="129"/>
      <c r="X136" s="751"/>
      <c r="Y136" s="752"/>
      <c r="Z136" s="752"/>
      <c r="AA136" s="752"/>
      <c r="AB136" s="751"/>
      <c r="AC136" s="751"/>
      <c r="AD136" s="751"/>
      <c r="AE136" s="751"/>
      <c r="AF136" s="751"/>
      <c r="AG136" s="751"/>
      <c r="AH136" s="751"/>
      <c r="AI136" s="129"/>
    </row>
    <row r="137" ht="19.5" customHeight="1">
      <c r="A137" s="129"/>
      <c r="B137" s="129"/>
      <c r="C137" s="129"/>
      <c r="D137" s="129"/>
      <c r="E137" s="129"/>
      <c r="F137" s="129"/>
      <c r="G137" s="21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751"/>
      <c r="T137" s="752"/>
      <c r="U137" s="752"/>
      <c r="V137" s="752"/>
      <c r="W137" s="751"/>
      <c r="X137" s="751"/>
      <c r="Y137" s="751"/>
      <c r="Z137" s="751"/>
      <c r="AA137" s="751"/>
      <c r="AB137" s="751"/>
      <c r="AC137" s="751"/>
      <c r="AD137" s="129"/>
      <c r="AE137" s="129"/>
      <c r="AF137" s="129"/>
      <c r="AG137" s="129"/>
      <c r="AH137" s="129"/>
      <c r="AI137" s="129"/>
    </row>
    <row r="138" ht="19.5" customHeight="1">
      <c r="A138" s="129"/>
      <c r="B138" s="129"/>
      <c r="C138" s="129"/>
      <c r="D138" s="129"/>
      <c r="E138" s="129"/>
      <c r="F138" s="129"/>
      <c r="G138" s="21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751"/>
      <c r="T138" s="752"/>
      <c r="U138" s="752"/>
      <c r="V138" s="752"/>
      <c r="W138" s="751"/>
      <c r="X138" s="751"/>
      <c r="Y138" s="751"/>
      <c r="Z138" s="751"/>
      <c r="AA138" s="751"/>
      <c r="AB138" s="751"/>
      <c r="AC138" s="751"/>
      <c r="AD138" s="129"/>
      <c r="AE138" s="129"/>
      <c r="AF138" s="129"/>
      <c r="AG138" s="129"/>
      <c r="AH138" s="129"/>
      <c r="AI138" s="129"/>
    </row>
    <row r="139" ht="19.5" customHeight="1">
      <c r="A139" s="129"/>
      <c r="B139" s="129"/>
      <c r="C139" s="129"/>
      <c r="D139" s="129"/>
      <c r="E139" s="129"/>
      <c r="F139" s="129"/>
      <c r="G139" s="21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751"/>
      <c r="T139" s="752"/>
      <c r="U139" s="752"/>
      <c r="V139" s="752"/>
      <c r="W139" s="751"/>
      <c r="X139" s="751"/>
      <c r="Y139" s="751"/>
      <c r="Z139" s="751"/>
      <c r="AA139" s="751"/>
      <c r="AB139" s="751"/>
      <c r="AC139" s="751"/>
      <c r="AD139" s="129"/>
      <c r="AE139" s="129"/>
      <c r="AF139" s="129"/>
      <c r="AG139" s="129"/>
      <c r="AH139" s="129"/>
      <c r="AI139" s="129"/>
    </row>
    <row r="140" ht="19.5" customHeight="1">
      <c r="A140" s="129"/>
      <c r="B140" s="129"/>
      <c r="C140" s="129"/>
      <c r="D140" s="129"/>
      <c r="E140" s="129"/>
      <c r="F140" s="129"/>
      <c r="G140" s="21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751"/>
      <c r="T140" s="752"/>
      <c r="U140" s="752"/>
      <c r="V140" s="752"/>
      <c r="W140" s="751"/>
      <c r="X140" s="751"/>
      <c r="Y140" s="751"/>
      <c r="Z140" s="751"/>
      <c r="AA140" s="751"/>
      <c r="AB140" s="751"/>
      <c r="AC140" s="751"/>
      <c r="AD140" s="129"/>
      <c r="AE140" s="129"/>
      <c r="AF140" s="129"/>
      <c r="AG140" s="129"/>
      <c r="AH140" s="129"/>
      <c r="AI140" s="129"/>
    </row>
    <row r="141" ht="19.5" customHeight="1">
      <c r="A141" s="129"/>
      <c r="B141" s="129"/>
      <c r="C141" s="129"/>
      <c r="D141" s="129"/>
      <c r="E141" s="129"/>
      <c r="F141" s="129"/>
      <c r="G141" s="21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751"/>
      <c r="T141" s="752"/>
      <c r="U141" s="752"/>
      <c r="V141" s="752"/>
      <c r="W141" s="751"/>
      <c r="X141" s="751"/>
      <c r="Y141" s="751"/>
      <c r="Z141" s="751"/>
      <c r="AA141" s="751"/>
      <c r="AB141" s="751"/>
      <c r="AC141" s="751"/>
      <c r="AD141" s="129"/>
      <c r="AE141" s="129"/>
      <c r="AF141" s="129"/>
      <c r="AG141" s="129"/>
      <c r="AH141" s="129"/>
      <c r="AI141" s="129"/>
    </row>
    <row r="142" ht="19.5" customHeight="1">
      <c r="A142" s="129"/>
      <c r="B142" s="129"/>
      <c r="C142" s="129"/>
      <c r="D142" s="129"/>
      <c r="E142" s="129"/>
      <c r="F142" s="129"/>
      <c r="G142" s="21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751"/>
      <c r="T142" s="752"/>
      <c r="U142" s="752"/>
      <c r="V142" s="752"/>
      <c r="W142" s="751"/>
      <c r="X142" s="751"/>
      <c r="Y142" s="751"/>
      <c r="Z142" s="751"/>
      <c r="AA142" s="751"/>
      <c r="AB142" s="751"/>
      <c r="AC142" s="751"/>
      <c r="AD142" s="129"/>
      <c r="AE142" s="129"/>
      <c r="AF142" s="129"/>
      <c r="AG142" s="129"/>
      <c r="AH142" s="129"/>
      <c r="AI142" s="129"/>
    </row>
    <row r="143" ht="19.5" customHeight="1">
      <c r="A143" s="129"/>
      <c r="B143" s="129"/>
      <c r="C143" s="129"/>
      <c r="D143" s="129"/>
      <c r="E143" s="129"/>
      <c r="F143" s="129"/>
      <c r="G143" s="21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751"/>
      <c r="T143" s="752"/>
      <c r="U143" s="752"/>
      <c r="V143" s="752"/>
      <c r="W143" s="751"/>
      <c r="X143" s="751"/>
      <c r="Y143" s="751"/>
      <c r="Z143" s="751"/>
      <c r="AA143" s="751"/>
      <c r="AB143" s="751"/>
      <c r="AC143" s="751"/>
      <c r="AD143" s="129"/>
      <c r="AE143" s="129"/>
      <c r="AF143" s="129"/>
      <c r="AG143" s="129"/>
      <c r="AH143" s="129"/>
      <c r="AI143" s="129"/>
    </row>
    <row r="144" ht="19.5" customHeight="1">
      <c r="A144" s="129"/>
      <c r="B144" s="129"/>
      <c r="C144" s="129"/>
      <c r="D144" s="129"/>
      <c r="E144" s="129"/>
      <c r="F144" s="129"/>
      <c r="G144" s="21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751"/>
      <c r="T144" s="752"/>
      <c r="U144" s="752"/>
      <c r="V144" s="752"/>
      <c r="W144" s="751"/>
      <c r="X144" s="751"/>
      <c r="Y144" s="751"/>
      <c r="Z144" s="751"/>
      <c r="AA144" s="751"/>
      <c r="AB144" s="751"/>
      <c r="AC144" s="751"/>
      <c r="AD144" s="129"/>
      <c r="AE144" s="129"/>
      <c r="AF144" s="129"/>
      <c r="AG144" s="129"/>
      <c r="AH144" s="129"/>
      <c r="AI144" s="129"/>
    </row>
    <row r="145" ht="19.5" customHeight="1">
      <c r="A145" s="129"/>
      <c r="B145" s="129"/>
      <c r="C145" s="129"/>
      <c r="D145" s="129"/>
      <c r="E145" s="129"/>
      <c r="F145" s="129"/>
      <c r="G145" s="21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751"/>
      <c r="T145" s="752"/>
      <c r="U145" s="752"/>
      <c r="V145" s="752"/>
      <c r="W145" s="751"/>
      <c r="X145" s="751"/>
      <c r="Y145" s="751"/>
      <c r="Z145" s="751"/>
      <c r="AA145" s="751"/>
      <c r="AB145" s="751"/>
      <c r="AC145" s="751"/>
      <c r="AD145" s="129"/>
      <c r="AE145" s="129"/>
      <c r="AF145" s="129"/>
      <c r="AG145" s="129"/>
      <c r="AH145" s="129"/>
      <c r="AI145" s="129"/>
    </row>
    <row r="146" ht="19.5" customHeight="1">
      <c r="A146" s="129"/>
      <c r="B146" s="129"/>
      <c r="C146" s="129"/>
      <c r="D146" s="129"/>
      <c r="E146" s="129"/>
      <c r="F146" s="129"/>
      <c r="G146" s="21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751"/>
      <c r="T146" s="752"/>
      <c r="U146" s="752"/>
      <c r="V146" s="752"/>
      <c r="W146" s="751"/>
      <c r="X146" s="751"/>
      <c r="Y146" s="751"/>
      <c r="Z146" s="751"/>
      <c r="AA146" s="751"/>
      <c r="AB146" s="751"/>
      <c r="AC146" s="751"/>
      <c r="AD146" s="129"/>
      <c r="AE146" s="129"/>
      <c r="AF146" s="129"/>
      <c r="AG146" s="129"/>
      <c r="AH146" s="129"/>
      <c r="AI146" s="129"/>
    </row>
    <row r="147" ht="19.5" customHeight="1">
      <c r="A147" s="129"/>
      <c r="B147" s="129"/>
      <c r="C147" s="129"/>
      <c r="D147" s="129"/>
      <c r="E147" s="129"/>
      <c r="F147" s="129"/>
      <c r="G147" s="21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751"/>
      <c r="T147" s="752"/>
      <c r="U147" s="752"/>
      <c r="V147" s="752"/>
      <c r="W147" s="751"/>
      <c r="X147" s="751"/>
      <c r="Y147" s="751"/>
      <c r="Z147" s="751"/>
      <c r="AA147" s="751"/>
      <c r="AB147" s="751"/>
      <c r="AC147" s="751"/>
      <c r="AD147" s="129"/>
      <c r="AE147" s="129"/>
      <c r="AF147" s="129"/>
      <c r="AG147" s="129"/>
      <c r="AH147" s="129"/>
      <c r="AI147" s="129"/>
    </row>
    <row r="148" ht="19.5" customHeight="1">
      <c r="A148" s="129"/>
      <c r="B148" s="129"/>
      <c r="C148" s="129"/>
      <c r="D148" s="129"/>
      <c r="E148" s="129"/>
      <c r="F148" s="129"/>
      <c r="G148" s="21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751"/>
      <c r="T148" s="752"/>
      <c r="U148" s="752"/>
      <c r="V148" s="752"/>
      <c r="W148" s="751"/>
      <c r="X148" s="751"/>
      <c r="Y148" s="751"/>
      <c r="Z148" s="751"/>
      <c r="AA148" s="751"/>
      <c r="AB148" s="751"/>
      <c r="AC148" s="751"/>
      <c r="AD148" s="129"/>
      <c r="AE148" s="129"/>
      <c r="AF148" s="129"/>
      <c r="AG148" s="129"/>
      <c r="AH148" s="129"/>
      <c r="AI148" s="129"/>
    </row>
    <row r="149" ht="19.5" customHeight="1">
      <c r="A149" s="129"/>
      <c r="B149" s="129"/>
      <c r="C149" s="129"/>
      <c r="D149" s="129"/>
      <c r="E149" s="129"/>
      <c r="F149" s="129"/>
      <c r="G149" s="21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751"/>
      <c r="T149" s="752"/>
      <c r="U149" s="752"/>
      <c r="V149" s="752"/>
      <c r="W149" s="751"/>
      <c r="X149" s="751"/>
      <c r="Y149" s="751"/>
      <c r="Z149" s="751"/>
      <c r="AA149" s="751"/>
      <c r="AB149" s="751"/>
      <c r="AC149" s="751"/>
      <c r="AD149" s="129"/>
      <c r="AE149" s="129"/>
      <c r="AF149" s="129"/>
      <c r="AG149" s="129"/>
      <c r="AH149" s="129"/>
      <c r="AI149" s="129"/>
    </row>
    <row r="150" ht="19.5" customHeight="1">
      <c r="A150" s="129"/>
      <c r="B150" s="129"/>
      <c r="C150" s="129"/>
      <c r="D150" s="129"/>
      <c r="E150" s="129"/>
      <c r="F150" s="129"/>
      <c r="G150" s="21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751"/>
      <c r="T150" s="752"/>
      <c r="U150" s="752"/>
      <c r="V150" s="752"/>
      <c r="W150" s="751"/>
      <c r="X150" s="751"/>
      <c r="Y150" s="751"/>
      <c r="Z150" s="751"/>
      <c r="AA150" s="751"/>
      <c r="AB150" s="751"/>
      <c r="AC150" s="751"/>
      <c r="AD150" s="129"/>
      <c r="AE150" s="129"/>
      <c r="AF150" s="129"/>
      <c r="AG150" s="129"/>
      <c r="AH150" s="129"/>
      <c r="AI150" s="129"/>
    </row>
    <row r="151" ht="19.5" customHeight="1">
      <c r="A151" s="129"/>
      <c r="B151" s="129"/>
      <c r="C151" s="129"/>
      <c r="D151" s="129"/>
      <c r="E151" s="129"/>
      <c r="F151" s="129"/>
      <c r="G151" s="21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751"/>
      <c r="T151" s="752"/>
      <c r="U151" s="752"/>
      <c r="V151" s="752"/>
      <c r="W151" s="751"/>
      <c r="X151" s="751"/>
      <c r="Y151" s="751"/>
      <c r="Z151" s="751"/>
      <c r="AA151" s="751"/>
      <c r="AB151" s="751"/>
      <c r="AC151" s="751"/>
      <c r="AD151" s="129"/>
      <c r="AE151" s="129"/>
      <c r="AF151" s="129"/>
      <c r="AG151" s="129"/>
      <c r="AH151" s="129"/>
      <c r="AI151" s="129"/>
    </row>
    <row r="152" ht="19.5" customHeight="1">
      <c r="A152" s="129"/>
      <c r="B152" s="129"/>
      <c r="C152" s="129"/>
      <c r="D152" s="129"/>
      <c r="E152" s="129"/>
      <c r="F152" s="129"/>
      <c r="G152" s="21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751"/>
      <c r="T152" s="752"/>
      <c r="U152" s="752"/>
      <c r="V152" s="752"/>
      <c r="W152" s="751"/>
      <c r="X152" s="751"/>
      <c r="Y152" s="751"/>
      <c r="Z152" s="751"/>
      <c r="AA152" s="751"/>
      <c r="AB152" s="751"/>
      <c r="AC152" s="751"/>
      <c r="AD152" s="129"/>
      <c r="AE152" s="129"/>
      <c r="AF152" s="129"/>
      <c r="AG152" s="129"/>
      <c r="AH152" s="129"/>
      <c r="AI152" s="129"/>
    </row>
    <row r="153" ht="19.5" customHeight="1">
      <c r="A153" s="129"/>
      <c r="B153" s="129"/>
      <c r="C153" s="129"/>
      <c r="D153" s="129"/>
      <c r="E153" s="129"/>
      <c r="F153" s="129"/>
      <c r="G153" s="21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751"/>
      <c r="T153" s="752"/>
      <c r="U153" s="752"/>
      <c r="V153" s="752"/>
      <c r="W153" s="751"/>
      <c r="X153" s="751"/>
      <c r="Y153" s="751"/>
      <c r="Z153" s="751"/>
      <c r="AA153" s="751"/>
      <c r="AB153" s="751"/>
      <c r="AC153" s="751"/>
      <c r="AD153" s="129"/>
      <c r="AE153" s="129"/>
      <c r="AF153" s="129"/>
      <c r="AG153" s="129"/>
      <c r="AH153" s="129"/>
      <c r="AI153" s="129"/>
    </row>
    <row r="154" ht="19.5" customHeight="1">
      <c r="A154" s="129"/>
      <c r="B154" s="129"/>
      <c r="C154" s="129"/>
      <c r="D154" s="129"/>
      <c r="E154" s="129"/>
      <c r="F154" s="129"/>
      <c r="G154" s="21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751"/>
      <c r="T154" s="752"/>
      <c r="U154" s="752"/>
      <c r="V154" s="752"/>
      <c r="W154" s="751"/>
      <c r="X154" s="751"/>
      <c r="Y154" s="751"/>
      <c r="Z154" s="751"/>
      <c r="AA154" s="751"/>
      <c r="AB154" s="751"/>
      <c r="AC154" s="751"/>
      <c r="AD154" s="129"/>
      <c r="AE154" s="129"/>
      <c r="AF154" s="129"/>
      <c r="AG154" s="129"/>
      <c r="AH154" s="129"/>
      <c r="AI154" s="129"/>
    </row>
    <row r="155" ht="19.5" customHeight="1">
      <c r="A155" s="129"/>
      <c r="B155" s="129"/>
      <c r="C155" s="129"/>
      <c r="D155" s="129"/>
      <c r="E155" s="129"/>
      <c r="F155" s="129"/>
      <c r="G155" s="21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751"/>
      <c r="T155" s="752"/>
      <c r="U155" s="752"/>
      <c r="V155" s="752"/>
      <c r="W155" s="751"/>
      <c r="X155" s="751"/>
      <c r="Y155" s="751"/>
      <c r="Z155" s="751"/>
      <c r="AA155" s="751"/>
      <c r="AB155" s="751"/>
      <c r="AC155" s="751"/>
      <c r="AD155" s="129"/>
      <c r="AE155" s="129"/>
      <c r="AF155" s="129"/>
      <c r="AG155" s="129"/>
      <c r="AH155" s="129"/>
      <c r="AI155" s="129"/>
    </row>
    <row r="156" ht="19.5" customHeight="1">
      <c r="A156" s="129"/>
      <c r="B156" s="129"/>
      <c r="C156" s="129"/>
      <c r="D156" s="129"/>
      <c r="E156" s="129"/>
      <c r="F156" s="129"/>
      <c r="G156" s="21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751"/>
      <c r="T156" s="752"/>
      <c r="U156" s="752"/>
      <c r="V156" s="752"/>
      <c r="W156" s="751"/>
      <c r="X156" s="751"/>
      <c r="Y156" s="751"/>
      <c r="Z156" s="751"/>
      <c r="AA156" s="751"/>
      <c r="AB156" s="751"/>
      <c r="AC156" s="751"/>
      <c r="AD156" s="129"/>
      <c r="AE156" s="129"/>
      <c r="AF156" s="129"/>
      <c r="AG156" s="129"/>
      <c r="AH156" s="129"/>
      <c r="AI156" s="129"/>
    </row>
    <row r="157" ht="19.5" customHeight="1">
      <c r="A157" s="129"/>
      <c r="B157" s="129"/>
      <c r="C157" s="129"/>
      <c r="D157" s="129"/>
      <c r="E157" s="129"/>
      <c r="F157" s="129"/>
      <c r="G157" s="21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751"/>
      <c r="T157" s="752"/>
      <c r="U157" s="752"/>
      <c r="V157" s="752"/>
      <c r="W157" s="751"/>
      <c r="X157" s="751"/>
      <c r="Y157" s="751"/>
      <c r="Z157" s="751"/>
      <c r="AA157" s="751"/>
      <c r="AB157" s="751"/>
      <c r="AC157" s="751"/>
      <c r="AD157" s="129"/>
      <c r="AE157" s="129"/>
      <c r="AF157" s="129"/>
      <c r="AG157" s="129"/>
      <c r="AH157" s="129"/>
      <c r="AI157" s="129"/>
    </row>
    <row r="158" ht="19.5" customHeight="1">
      <c r="A158" s="129"/>
      <c r="B158" s="129"/>
      <c r="C158" s="129"/>
      <c r="D158" s="129"/>
      <c r="E158" s="129"/>
      <c r="F158" s="129"/>
      <c r="G158" s="21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751"/>
      <c r="T158" s="752"/>
      <c r="U158" s="752"/>
      <c r="V158" s="752"/>
      <c r="W158" s="751"/>
      <c r="X158" s="751"/>
      <c r="Y158" s="751"/>
      <c r="Z158" s="751"/>
      <c r="AA158" s="751"/>
      <c r="AB158" s="751"/>
      <c r="AC158" s="751"/>
      <c r="AD158" s="129"/>
      <c r="AE158" s="129"/>
      <c r="AF158" s="129"/>
      <c r="AG158" s="129"/>
      <c r="AH158" s="129"/>
      <c r="AI158" s="129"/>
    </row>
    <row r="159" ht="19.5" customHeight="1">
      <c r="A159" s="129"/>
      <c r="B159" s="129"/>
      <c r="C159" s="129"/>
      <c r="D159" s="129"/>
      <c r="E159" s="129"/>
      <c r="F159" s="129"/>
      <c r="G159" s="21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751"/>
      <c r="T159" s="752"/>
      <c r="U159" s="752"/>
      <c r="V159" s="752"/>
      <c r="W159" s="751"/>
      <c r="X159" s="751"/>
      <c r="Y159" s="751"/>
      <c r="Z159" s="751"/>
      <c r="AA159" s="751"/>
      <c r="AB159" s="751"/>
      <c r="AC159" s="751"/>
      <c r="AD159" s="129"/>
      <c r="AE159" s="129"/>
      <c r="AF159" s="129"/>
      <c r="AG159" s="129"/>
      <c r="AH159" s="129"/>
      <c r="AI159" s="129"/>
    </row>
    <row r="160" ht="19.5" customHeight="1">
      <c r="A160" s="129"/>
      <c r="B160" s="129"/>
      <c r="C160" s="129"/>
      <c r="D160" s="129"/>
      <c r="E160" s="129"/>
      <c r="F160" s="129"/>
      <c r="G160" s="21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751"/>
      <c r="T160" s="752"/>
      <c r="U160" s="752"/>
      <c r="V160" s="752"/>
      <c r="W160" s="751"/>
      <c r="X160" s="751"/>
      <c r="Y160" s="751"/>
      <c r="Z160" s="751"/>
      <c r="AA160" s="751"/>
      <c r="AB160" s="751"/>
      <c r="AC160" s="751"/>
      <c r="AD160" s="129"/>
      <c r="AE160" s="129"/>
      <c r="AF160" s="129"/>
      <c r="AG160" s="129"/>
      <c r="AH160" s="129"/>
      <c r="AI160" s="129"/>
    </row>
    <row r="161" ht="19.5" customHeight="1">
      <c r="A161" s="129"/>
      <c r="B161" s="129"/>
      <c r="C161" s="129"/>
      <c r="D161" s="129"/>
      <c r="E161" s="129"/>
      <c r="F161" s="129"/>
      <c r="G161" s="21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751"/>
      <c r="T161" s="752"/>
      <c r="U161" s="752"/>
      <c r="V161" s="752"/>
      <c r="W161" s="751"/>
      <c r="X161" s="751"/>
      <c r="Y161" s="751"/>
      <c r="Z161" s="751"/>
      <c r="AA161" s="751"/>
      <c r="AB161" s="751"/>
      <c r="AC161" s="751"/>
      <c r="AD161" s="129"/>
      <c r="AE161" s="129"/>
      <c r="AF161" s="129"/>
      <c r="AG161" s="129"/>
      <c r="AH161" s="129"/>
      <c r="AI161" s="129"/>
    </row>
    <row r="162" ht="19.5" customHeight="1">
      <c r="A162" s="129"/>
      <c r="B162" s="129"/>
      <c r="C162" s="129"/>
      <c r="D162" s="129"/>
      <c r="E162" s="129"/>
      <c r="F162" s="129"/>
      <c r="G162" s="21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751"/>
      <c r="T162" s="752"/>
      <c r="U162" s="752"/>
      <c r="V162" s="752"/>
      <c r="W162" s="751"/>
      <c r="X162" s="751"/>
      <c r="Y162" s="751"/>
      <c r="Z162" s="751"/>
      <c r="AA162" s="751"/>
      <c r="AB162" s="751"/>
      <c r="AC162" s="751"/>
      <c r="AD162" s="129"/>
      <c r="AE162" s="129"/>
      <c r="AF162" s="129"/>
      <c r="AG162" s="129"/>
      <c r="AH162" s="129"/>
      <c r="AI162" s="129"/>
    </row>
    <row r="163" ht="19.5" customHeight="1">
      <c r="A163" s="129"/>
      <c r="B163" s="129"/>
      <c r="C163" s="129"/>
      <c r="D163" s="129"/>
      <c r="E163" s="129"/>
      <c r="F163" s="129"/>
      <c r="G163" s="21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751"/>
      <c r="T163" s="752"/>
      <c r="U163" s="752"/>
      <c r="V163" s="752"/>
      <c r="W163" s="751"/>
      <c r="X163" s="751"/>
      <c r="Y163" s="751"/>
      <c r="Z163" s="751"/>
      <c r="AA163" s="751"/>
      <c r="AB163" s="751"/>
      <c r="AC163" s="751"/>
      <c r="AD163" s="129"/>
      <c r="AE163" s="129"/>
      <c r="AF163" s="129"/>
      <c r="AG163" s="129"/>
      <c r="AH163" s="129"/>
      <c r="AI163" s="129"/>
    </row>
    <row r="164" ht="19.5" customHeight="1">
      <c r="A164" s="129"/>
      <c r="B164" s="129"/>
      <c r="C164" s="129"/>
      <c r="D164" s="129"/>
      <c r="E164" s="129"/>
      <c r="F164" s="129"/>
      <c r="G164" s="21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751"/>
      <c r="T164" s="752"/>
      <c r="U164" s="752"/>
      <c r="V164" s="752"/>
      <c r="W164" s="751"/>
      <c r="X164" s="751"/>
      <c r="Y164" s="751"/>
      <c r="Z164" s="751"/>
      <c r="AA164" s="751"/>
      <c r="AB164" s="751"/>
      <c r="AC164" s="751"/>
      <c r="AD164" s="129"/>
      <c r="AE164" s="129"/>
      <c r="AF164" s="129"/>
      <c r="AG164" s="129"/>
      <c r="AH164" s="129"/>
      <c r="AI164" s="129"/>
    </row>
    <row r="165" ht="19.5" customHeight="1">
      <c r="A165" s="129"/>
      <c r="B165" s="129"/>
      <c r="C165" s="129"/>
      <c r="D165" s="129"/>
      <c r="E165" s="129"/>
      <c r="F165" s="129"/>
      <c r="G165" s="21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751"/>
      <c r="T165" s="752"/>
      <c r="U165" s="752"/>
      <c r="V165" s="752"/>
      <c r="W165" s="751"/>
      <c r="X165" s="751"/>
      <c r="Y165" s="751"/>
      <c r="Z165" s="751"/>
      <c r="AA165" s="751"/>
      <c r="AB165" s="751"/>
      <c r="AC165" s="751"/>
      <c r="AD165" s="129"/>
      <c r="AE165" s="129"/>
      <c r="AF165" s="129"/>
      <c r="AG165" s="129"/>
      <c r="AH165" s="129"/>
      <c r="AI165" s="129"/>
    </row>
    <row r="166" ht="19.5" customHeight="1">
      <c r="A166" s="129"/>
      <c r="B166" s="129"/>
      <c r="C166" s="129"/>
      <c r="D166" s="129"/>
      <c r="E166" s="129"/>
      <c r="F166" s="129"/>
      <c r="G166" s="21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751"/>
      <c r="T166" s="752"/>
      <c r="U166" s="752"/>
      <c r="V166" s="752"/>
      <c r="W166" s="751"/>
      <c r="X166" s="751"/>
      <c r="Y166" s="751"/>
      <c r="Z166" s="751"/>
      <c r="AA166" s="751"/>
      <c r="AB166" s="751"/>
      <c r="AC166" s="751"/>
      <c r="AD166" s="129"/>
      <c r="AE166" s="129"/>
      <c r="AF166" s="129"/>
      <c r="AG166" s="129"/>
      <c r="AH166" s="129"/>
      <c r="AI166" s="129"/>
    </row>
    <row r="167" ht="19.5" customHeight="1">
      <c r="A167" s="129"/>
      <c r="B167" s="129"/>
      <c r="C167" s="129"/>
      <c r="D167" s="129"/>
      <c r="E167" s="129"/>
      <c r="F167" s="129"/>
      <c r="G167" s="21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751"/>
      <c r="T167" s="752"/>
      <c r="U167" s="752"/>
      <c r="V167" s="752"/>
      <c r="W167" s="751"/>
      <c r="X167" s="751"/>
      <c r="Y167" s="751"/>
      <c r="Z167" s="751"/>
      <c r="AA167" s="751"/>
      <c r="AB167" s="751"/>
      <c r="AC167" s="751"/>
      <c r="AD167" s="129"/>
      <c r="AE167" s="129"/>
      <c r="AF167" s="129"/>
      <c r="AG167" s="129"/>
      <c r="AH167" s="129"/>
      <c r="AI167" s="129"/>
    </row>
    <row r="168" ht="19.5" customHeight="1">
      <c r="A168" s="129"/>
      <c r="B168" s="129"/>
      <c r="C168" s="129"/>
      <c r="D168" s="129"/>
      <c r="E168" s="129"/>
      <c r="F168" s="129"/>
      <c r="G168" s="21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751"/>
      <c r="T168" s="752"/>
      <c r="U168" s="752"/>
      <c r="V168" s="752"/>
      <c r="W168" s="751"/>
      <c r="X168" s="751"/>
      <c r="Y168" s="751"/>
      <c r="Z168" s="751"/>
      <c r="AA168" s="751"/>
      <c r="AB168" s="751"/>
      <c r="AC168" s="751"/>
      <c r="AD168" s="129"/>
      <c r="AE168" s="129"/>
      <c r="AF168" s="129"/>
      <c r="AG168" s="129"/>
      <c r="AH168" s="129"/>
      <c r="AI168" s="129"/>
    </row>
    <row r="169" ht="19.5" customHeight="1">
      <c r="A169" s="129"/>
      <c r="B169" s="129"/>
      <c r="C169" s="129"/>
      <c r="D169" s="129"/>
      <c r="E169" s="129"/>
      <c r="F169" s="129"/>
      <c r="G169" s="21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751"/>
      <c r="T169" s="752"/>
      <c r="U169" s="752"/>
      <c r="V169" s="752"/>
      <c r="W169" s="751"/>
      <c r="X169" s="751"/>
      <c r="Y169" s="751"/>
      <c r="Z169" s="751"/>
      <c r="AA169" s="751"/>
      <c r="AB169" s="751"/>
      <c r="AC169" s="751"/>
      <c r="AD169" s="129"/>
      <c r="AE169" s="129"/>
      <c r="AF169" s="129"/>
      <c r="AG169" s="129"/>
      <c r="AH169" s="129"/>
      <c r="AI169" s="129"/>
    </row>
    <row r="170" ht="19.5" customHeight="1">
      <c r="A170" s="129"/>
      <c r="B170" s="129"/>
      <c r="C170" s="129"/>
      <c r="D170" s="129"/>
      <c r="E170" s="129"/>
      <c r="F170" s="129"/>
      <c r="G170" s="21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751"/>
      <c r="T170" s="752"/>
      <c r="U170" s="752"/>
      <c r="V170" s="752"/>
      <c r="W170" s="751"/>
      <c r="X170" s="751"/>
      <c r="Y170" s="751"/>
      <c r="Z170" s="751"/>
      <c r="AA170" s="751"/>
      <c r="AB170" s="751"/>
      <c r="AC170" s="751"/>
      <c r="AD170" s="129"/>
      <c r="AE170" s="129"/>
      <c r="AF170" s="129"/>
      <c r="AG170" s="129"/>
      <c r="AH170" s="129"/>
      <c r="AI170" s="129"/>
    </row>
    <row r="171" ht="19.5" customHeight="1">
      <c r="A171" s="129"/>
      <c r="B171" s="129"/>
      <c r="C171" s="129"/>
      <c r="D171" s="129"/>
      <c r="E171" s="129"/>
      <c r="F171" s="129"/>
      <c r="G171" s="21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751"/>
      <c r="T171" s="752"/>
      <c r="U171" s="752"/>
      <c r="V171" s="752"/>
      <c r="W171" s="751"/>
      <c r="X171" s="751"/>
      <c r="Y171" s="751"/>
      <c r="Z171" s="751"/>
      <c r="AA171" s="751"/>
      <c r="AB171" s="751"/>
      <c r="AC171" s="751"/>
      <c r="AD171" s="129"/>
      <c r="AE171" s="129"/>
      <c r="AF171" s="129"/>
      <c r="AG171" s="129"/>
      <c r="AH171" s="129"/>
      <c r="AI171" s="129"/>
    </row>
    <row r="172" ht="19.5" customHeight="1">
      <c r="A172" s="129"/>
      <c r="B172" s="129"/>
      <c r="C172" s="129"/>
      <c r="D172" s="129"/>
      <c r="E172" s="129"/>
      <c r="F172" s="129"/>
      <c r="G172" s="21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751"/>
      <c r="T172" s="752"/>
      <c r="U172" s="752"/>
      <c r="V172" s="752"/>
      <c r="W172" s="751"/>
      <c r="X172" s="751"/>
      <c r="Y172" s="751"/>
      <c r="Z172" s="751"/>
      <c r="AA172" s="751"/>
      <c r="AB172" s="751"/>
      <c r="AC172" s="751"/>
      <c r="AD172" s="129"/>
      <c r="AE172" s="129"/>
      <c r="AF172" s="129"/>
      <c r="AG172" s="129"/>
      <c r="AH172" s="129"/>
      <c r="AI172" s="129"/>
    </row>
    <row r="173" ht="19.5" customHeight="1">
      <c r="A173" s="129"/>
      <c r="B173" s="129"/>
      <c r="C173" s="129"/>
      <c r="D173" s="129"/>
      <c r="E173" s="129"/>
      <c r="F173" s="129"/>
      <c r="G173" s="21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751"/>
      <c r="T173" s="752"/>
      <c r="U173" s="752"/>
      <c r="V173" s="752"/>
      <c r="W173" s="751"/>
      <c r="X173" s="751"/>
      <c r="Y173" s="751"/>
      <c r="Z173" s="751"/>
      <c r="AA173" s="751"/>
      <c r="AB173" s="751"/>
      <c r="AC173" s="751"/>
      <c r="AD173" s="129"/>
      <c r="AE173" s="129"/>
      <c r="AF173" s="129"/>
      <c r="AG173" s="129"/>
      <c r="AH173" s="129"/>
      <c r="AI173" s="129"/>
    </row>
    <row r="174" ht="19.5" customHeight="1">
      <c r="A174" s="129"/>
      <c r="B174" s="129"/>
      <c r="C174" s="129"/>
      <c r="D174" s="129"/>
      <c r="E174" s="129"/>
      <c r="F174" s="129"/>
      <c r="G174" s="21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751"/>
      <c r="T174" s="752"/>
      <c r="U174" s="752"/>
      <c r="V174" s="752"/>
      <c r="W174" s="751"/>
      <c r="X174" s="751"/>
      <c r="Y174" s="751"/>
      <c r="Z174" s="751"/>
      <c r="AA174" s="751"/>
      <c r="AB174" s="751"/>
      <c r="AC174" s="751"/>
      <c r="AD174" s="129"/>
      <c r="AE174" s="129"/>
      <c r="AF174" s="129"/>
      <c r="AG174" s="129"/>
      <c r="AH174" s="129"/>
      <c r="AI174" s="129"/>
    </row>
    <row r="175" ht="19.5" customHeight="1">
      <c r="A175" s="129"/>
      <c r="B175" s="129"/>
      <c r="C175" s="129"/>
      <c r="D175" s="129"/>
      <c r="E175" s="129"/>
      <c r="F175" s="129"/>
      <c r="G175" s="21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751"/>
      <c r="T175" s="752"/>
      <c r="U175" s="752"/>
      <c r="V175" s="752"/>
      <c r="W175" s="751"/>
      <c r="X175" s="751"/>
      <c r="Y175" s="751"/>
      <c r="Z175" s="751"/>
      <c r="AA175" s="751"/>
      <c r="AB175" s="751"/>
      <c r="AC175" s="751"/>
      <c r="AD175" s="129"/>
      <c r="AE175" s="129"/>
      <c r="AF175" s="129"/>
      <c r="AG175" s="129"/>
      <c r="AH175" s="129"/>
      <c r="AI175" s="129"/>
    </row>
    <row r="176" ht="19.5" customHeight="1">
      <c r="A176" s="129"/>
      <c r="B176" s="129"/>
      <c r="C176" s="129"/>
      <c r="D176" s="129"/>
      <c r="E176" s="129"/>
      <c r="F176" s="129"/>
      <c r="G176" s="21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751"/>
      <c r="T176" s="752"/>
      <c r="U176" s="752"/>
      <c r="V176" s="752"/>
      <c r="W176" s="751"/>
      <c r="X176" s="751"/>
      <c r="Y176" s="751"/>
      <c r="Z176" s="751"/>
      <c r="AA176" s="751"/>
      <c r="AB176" s="751"/>
      <c r="AC176" s="751"/>
      <c r="AD176" s="129"/>
      <c r="AE176" s="129"/>
      <c r="AF176" s="129"/>
      <c r="AG176" s="129"/>
      <c r="AH176" s="129"/>
      <c r="AI176" s="129"/>
    </row>
    <row r="177" ht="19.5" customHeight="1">
      <c r="A177" s="129"/>
      <c r="B177" s="129"/>
      <c r="C177" s="129"/>
      <c r="D177" s="129"/>
      <c r="E177" s="129"/>
      <c r="F177" s="129"/>
      <c r="G177" s="21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751"/>
      <c r="T177" s="752"/>
      <c r="U177" s="752"/>
      <c r="V177" s="752"/>
      <c r="W177" s="751"/>
      <c r="X177" s="751"/>
      <c r="Y177" s="751"/>
      <c r="Z177" s="751"/>
      <c r="AA177" s="751"/>
      <c r="AB177" s="751"/>
      <c r="AC177" s="751"/>
      <c r="AD177" s="129"/>
      <c r="AE177" s="129"/>
      <c r="AF177" s="129"/>
      <c r="AG177" s="129"/>
      <c r="AH177" s="129"/>
      <c r="AI177" s="129"/>
    </row>
    <row r="178" ht="19.5" customHeight="1">
      <c r="A178" s="129"/>
      <c r="B178" s="129"/>
      <c r="C178" s="129"/>
      <c r="D178" s="129"/>
      <c r="E178" s="129"/>
      <c r="F178" s="129"/>
      <c r="G178" s="21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751"/>
      <c r="T178" s="752"/>
      <c r="U178" s="752"/>
      <c r="V178" s="752"/>
      <c r="W178" s="751"/>
      <c r="X178" s="751"/>
      <c r="Y178" s="751"/>
      <c r="Z178" s="751"/>
      <c r="AA178" s="751"/>
      <c r="AB178" s="751"/>
      <c r="AC178" s="751"/>
      <c r="AD178" s="129"/>
      <c r="AE178" s="129"/>
      <c r="AF178" s="129"/>
      <c r="AG178" s="129"/>
      <c r="AH178" s="129"/>
      <c r="AI178" s="129"/>
    </row>
    <row r="179" ht="19.5" customHeight="1">
      <c r="A179" s="129"/>
      <c r="B179" s="129"/>
      <c r="C179" s="129"/>
      <c r="D179" s="129"/>
      <c r="E179" s="129"/>
      <c r="F179" s="129"/>
      <c r="G179" s="21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751"/>
      <c r="T179" s="752"/>
      <c r="U179" s="752"/>
      <c r="V179" s="752"/>
      <c r="W179" s="751"/>
      <c r="X179" s="751"/>
      <c r="Y179" s="751"/>
      <c r="Z179" s="751"/>
      <c r="AA179" s="751"/>
      <c r="AB179" s="751"/>
      <c r="AC179" s="751"/>
      <c r="AD179" s="129"/>
      <c r="AE179" s="129"/>
      <c r="AF179" s="129"/>
      <c r="AG179" s="129"/>
      <c r="AH179" s="129"/>
      <c r="AI179" s="129"/>
    </row>
    <row r="180" ht="19.5" customHeight="1">
      <c r="A180" s="129"/>
      <c r="B180" s="129"/>
      <c r="C180" s="129"/>
      <c r="D180" s="129"/>
      <c r="E180" s="129"/>
      <c r="F180" s="129"/>
      <c r="G180" s="21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751"/>
      <c r="T180" s="752"/>
      <c r="U180" s="752"/>
      <c r="V180" s="752"/>
      <c r="W180" s="751"/>
      <c r="X180" s="751"/>
      <c r="Y180" s="751"/>
      <c r="Z180" s="751"/>
      <c r="AA180" s="751"/>
      <c r="AB180" s="751"/>
      <c r="AC180" s="751"/>
      <c r="AD180" s="129"/>
      <c r="AE180" s="129"/>
      <c r="AF180" s="129"/>
      <c r="AG180" s="129"/>
      <c r="AH180" s="129"/>
      <c r="AI180" s="129"/>
    </row>
    <row r="181" ht="19.5" customHeight="1">
      <c r="A181" s="129"/>
      <c r="B181" s="129"/>
      <c r="C181" s="129"/>
      <c r="D181" s="129"/>
      <c r="E181" s="129"/>
      <c r="F181" s="129"/>
      <c r="G181" s="21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751"/>
      <c r="T181" s="752"/>
      <c r="U181" s="752"/>
      <c r="V181" s="752"/>
      <c r="W181" s="751"/>
      <c r="X181" s="751"/>
      <c r="Y181" s="751"/>
      <c r="Z181" s="751"/>
      <c r="AA181" s="751"/>
      <c r="AB181" s="751"/>
      <c r="AC181" s="751"/>
      <c r="AD181" s="129"/>
      <c r="AE181" s="129"/>
      <c r="AF181" s="129"/>
      <c r="AG181" s="129"/>
      <c r="AH181" s="129"/>
      <c r="AI181" s="129"/>
    </row>
    <row r="182" ht="19.5" customHeight="1">
      <c r="A182" s="129"/>
      <c r="B182" s="129"/>
      <c r="C182" s="129"/>
      <c r="D182" s="129"/>
      <c r="E182" s="129"/>
      <c r="F182" s="129"/>
      <c r="G182" s="21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751"/>
      <c r="T182" s="752"/>
      <c r="U182" s="752"/>
      <c r="V182" s="752"/>
      <c r="W182" s="751"/>
      <c r="X182" s="751"/>
      <c r="Y182" s="751"/>
      <c r="Z182" s="751"/>
      <c r="AA182" s="751"/>
      <c r="AB182" s="751"/>
      <c r="AC182" s="751"/>
      <c r="AD182" s="129"/>
      <c r="AE182" s="129"/>
      <c r="AF182" s="129"/>
      <c r="AG182" s="129"/>
      <c r="AH182" s="129"/>
      <c r="AI182" s="129"/>
    </row>
    <row r="183" ht="19.5" customHeight="1">
      <c r="A183" s="129"/>
      <c r="B183" s="129"/>
      <c r="C183" s="129"/>
      <c r="D183" s="129"/>
      <c r="E183" s="129"/>
      <c r="F183" s="129"/>
      <c r="G183" s="21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751"/>
      <c r="T183" s="752"/>
      <c r="U183" s="752"/>
      <c r="V183" s="752"/>
      <c r="W183" s="751"/>
      <c r="X183" s="751"/>
      <c r="Y183" s="751"/>
      <c r="Z183" s="751"/>
      <c r="AA183" s="751"/>
      <c r="AB183" s="751"/>
      <c r="AC183" s="751"/>
      <c r="AD183" s="129"/>
      <c r="AE183" s="129"/>
      <c r="AF183" s="129"/>
      <c r="AG183" s="129"/>
      <c r="AH183" s="129"/>
      <c r="AI183" s="129"/>
    </row>
    <row r="184" ht="19.5" customHeight="1">
      <c r="A184" s="129"/>
      <c r="B184" s="129"/>
      <c r="C184" s="129"/>
      <c r="D184" s="129"/>
      <c r="E184" s="129"/>
      <c r="F184" s="129"/>
      <c r="G184" s="21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751"/>
      <c r="T184" s="752"/>
      <c r="U184" s="752"/>
      <c r="V184" s="752"/>
      <c r="W184" s="751"/>
      <c r="X184" s="751"/>
      <c r="Y184" s="751"/>
      <c r="Z184" s="751"/>
      <c r="AA184" s="751"/>
      <c r="AB184" s="751"/>
      <c r="AC184" s="751"/>
      <c r="AD184" s="129"/>
      <c r="AE184" s="129"/>
      <c r="AF184" s="129"/>
      <c r="AG184" s="129"/>
      <c r="AH184" s="129"/>
      <c r="AI184" s="129"/>
    </row>
    <row r="185" ht="19.5" customHeight="1">
      <c r="A185" s="129"/>
      <c r="B185" s="129"/>
      <c r="C185" s="129"/>
      <c r="D185" s="129"/>
      <c r="E185" s="129"/>
      <c r="F185" s="129"/>
      <c r="G185" s="21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751"/>
      <c r="T185" s="752"/>
      <c r="U185" s="752"/>
      <c r="V185" s="752"/>
      <c r="W185" s="751"/>
      <c r="X185" s="751"/>
      <c r="Y185" s="751"/>
      <c r="Z185" s="751"/>
      <c r="AA185" s="751"/>
      <c r="AB185" s="751"/>
      <c r="AC185" s="751"/>
      <c r="AD185" s="129"/>
      <c r="AE185" s="129"/>
      <c r="AF185" s="129"/>
      <c r="AG185" s="129"/>
      <c r="AH185" s="129"/>
      <c r="AI185" s="129"/>
    </row>
    <row r="186" ht="19.5" customHeight="1">
      <c r="A186" s="129"/>
      <c r="B186" s="129"/>
      <c r="C186" s="129"/>
      <c r="D186" s="129"/>
      <c r="E186" s="129"/>
      <c r="F186" s="129"/>
      <c r="G186" s="21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751"/>
      <c r="T186" s="752"/>
      <c r="U186" s="752"/>
      <c r="V186" s="752"/>
      <c r="W186" s="751"/>
      <c r="X186" s="751"/>
      <c r="Y186" s="751"/>
      <c r="Z186" s="751"/>
      <c r="AA186" s="751"/>
      <c r="AB186" s="751"/>
      <c r="AC186" s="751"/>
      <c r="AD186" s="129"/>
      <c r="AE186" s="129"/>
      <c r="AF186" s="129"/>
      <c r="AG186" s="129"/>
      <c r="AH186" s="129"/>
      <c r="AI186" s="129"/>
    </row>
    <row r="187" ht="19.5" customHeight="1">
      <c r="A187" s="129"/>
      <c r="B187" s="129"/>
      <c r="C187" s="129"/>
      <c r="D187" s="129"/>
      <c r="E187" s="129"/>
      <c r="F187" s="129"/>
      <c r="G187" s="21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751"/>
      <c r="T187" s="752"/>
      <c r="U187" s="752"/>
      <c r="V187" s="752"/>
      <c r="W187" s="751"/>
      <c r="X187" s="751"/>
      <c r="Y187" s="751"/>
      <c r="Z187" s="751"/>
      <c r="AA187" s="751"/>
      <c r="AB187" s="751"/>
      <c r="AC187" s="751"/>
      <c r="AD187" s="129"/>
      <c r="AE187" s="129"/>
      <c r="AF187" s="129"/>
      <c r="AG187" s="129"/>
      <c r="AH187" s="129"/>
      <c r="AI187" s="129"/>
    </row>
    <row r="188" ht="19.5" customHeight="1">
      <c r="A188" s="129"/>
      <c r="B188" s="129"/>
      <c r="C188" s="129"/>
      <c r="D188" s="129"/>
      <c r="E188" s="129"/>
      <c r="F188" s="129"/>
      <c r="G188" s="21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751"/>
      <c r="T188" s="752"/>
      <c r="U188" s="752"/>
      <c r="V188" s="752"/>
      <c r="W188" s="751"/>
      <c r="X188" s="751"/>
      <c r="Y188" s="751"/>
      <c r="Z188" s="751"/>
      <c r="AA188" s="751"/>
      <c r="AB188" s="751"/>
      <c r="AC188" s="751"/>
      <c r="AD188" s="129"/>
      <c r="AE188" s="129"/>
      <c r="AF188" s="129"/>
      <c r="AG188" s="129"/>
      <c r="AH188" s="129"/>
      <c r="AI188" s="129"/>
    </row>
    <row r="189" ht="19.5" customHeight="1">
      <c r="A189" s="129"/>
      <c r="B189" s="129"/>
      <c r="C189" s="129"/>
      <c r="D189" s="129"/>
      <c r="E189" s="129"/>
      <c r="F189" s="129"/>
      <c r="G189" s="21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751"/>
      <c r="T189" s="752"/>
      <c r="U189" s="752"/>
      <c r="V189" s="752"/>
      <c r="W189" s="751"/>
      <c r="X189" s="751"/>
      <c r="Y189" s="751"/>
      <c r="Z189" s="751"/>
      <c r="AA189" s="751"/>
      <c r="AB189" s="751"/>
      <c r="AC189" s="751"/>
      <c r="AD189" s="129"/>
      <c r="AE189" s="129"/>
      <c r="AF189" s="129"/>
      <c r="AG189" s="129"/>
      <c r="AH189" s="129"/>
      <c r="AI189" s="129"/>
    </row>
    <row r="190" ht="19.5" customHeight="1">
      <c r="A190" s="129"/>
      <c r="B190" s="129"/>
      <c r="C190" s="129"/>
      <c r="D190" s="129"/>
      <c r="E190" s="129"/>
      <c r="F190" s="129"/>
      <c r="G190" s="21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751"/>
      <c r="T190" s="752"/>
      <c r="U190" s="752"/>
      <c r="V190" s="752"/>
      <c r="W190" s="751"/>
      <c r="X190" s="751"/>
      <c r="Y190" s="751"/>
      <c r="Z190" s="751"/>
      <c r="AA190" s="751"/>
      <c r="AB190" s="751"/>
      <c r="AC190" s="751"/>
      <c r="AD190" s="129"/>
      <c r="AE190" s="129"/>
      <c r="AF190" s="129"/>
      <c r="AG190" s="129"/>
      <c r="AH190" s="129"/>
      <c r="AI190" s="129"/>
    </row>
    <row r="191" ht="19.5" customHeight="1">
      <c r="A191" s="129"/>
      <c r="B191" s="129"/>
      <c r="C191" s="129"/>
      <c r="D191" s="129"/>
      <c r="E191" s="129"/>
      <c r="F191" s="129"/>
      <c r="G191" s="21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751"/>
      <c r="T191" s="752"/>
      <c r="U191" s="752"/>
      <c r="V191" s="752"/>
      <c r="W191" s="751"/>
      <c r="X191" s="751"/>
      <c r="Y191" s="751"/>
      <c r="Z191" s="751"/>
      <c r="AA191" s="751"/>
      <c r="AB191" s="751"/>
      <c r="AC191" s="751"/>
      <c r="AD191" s="129"/>
      <c r="AE191" s="129"/>
      <c r="AF191" s="129"/>
      <c r="AG191" s="129"/>
      <c r="AH191" s="129"/>
      <c r="AI191" s="129"/>
    </row>
    <row r="192" ht="19.5" customHeight="1">
      <c r="A192" s="129"/>
      <c r="B192" s="129"/>
      <c r="C192" s="129"/>
      <c r="D192" s="129"/>
      <c r="E192" s="129"/>
      <c r="F192" s="129"/>
      <c r="G192" s="21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751"/>
      <c r="T192" s="752"/>
      <c r="U192" s="752"/>
      <c r="V192" s="752"/>
      <c r="W192" s="751"/>
      <c r="X192" s="751"/>
      <c r="Y192" s="751"/>
      <c r="Z192" s="751"/>
      <c r="AA192" s="751"/>
      <c r="AB192" s="751"/>
      <c r="AC192" s="751"/>
      <c r="AD192" s="129"/>
      <c r="AE192" s="129"/>
      <c r="AF192" s="129"/>
      <c r="AG192" s="129"/>
      <c r="AH192" s="129"/>
      <c r="AI192" s="129"/>
    </row>
    <row r="193" ht="19.5" customHeight="1">
      <c r="A193" s="129"/>
      <c r="B193" s="129"/>
      <c r="C193" s="129"/>
      <c r="D193" s="129"/>
      <c r="E193" s="129"/>
      <c r="F193" s="129"/>
      <c r="G193" s="21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751"/>
      <c r="T193" s="752"/>
      <c r="U193" s="752"/>
      <c r="V193" s="752"/>
      <c r="W193" s="751"/>
      <c r="X193" s="751"/>
      <c r="Y193" s="751"/>
      <c r="Z193" s="751"/>
      <c r="AA193" s="751"/>
      <c r="AB193" s="751"/>
      <c r="AC193" s="751"/>
      <c r="AD193" s="129"/>
      <c r="AE193" s="129"/>
      <c r="AF193" s="129"/>
      <c r="AG193" s="129"/>
      <c r="AH193" s="129"/>
      <c r="AI193" s="129"/>
    </row>
    <row r="194" ht="19.5" customHeight="1">
      <c r="A194" s="129"/>
      <c r="B194" s="129"/>
      <c r="C194" s="129"/>
      <c r="D194" s="129"/>
      <c r="E194" s="129"/>
      <c r="F194" s="129"/>
      <c r="G194" s="21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751"/>
      <c r="T194" s="752"/>
      <c r="U194" s="752"/>
      <c r="V194" s="752"/>
      <c r="W194" s="751"/>
      <c r="X194" s="751"/>
      <c r="Y194" s="751"/>
      <c r="Z194" s="751"/>
      <c r="AA194" s="751"/>
      <c r="AB194" s="751"/>
      <c r="AC194" s="751"/>
      <c r="AD194" s="129"/>
      <c r="AE194" s="129"/>
      <c r="AF194" s="129"/>
      <c r="AG194" s="129"/>
      <c r="AH194" s="129"/>
      <c r="AI194" s="129"/>
    </row>
    <row r="195" ht="19.5" customHeight="1">
      <c r="A195" s="129"/>
      <c r="B195" s="129"/>
      <c r="C195" s="129"/>
      <c r="D195" s="129"/>
      <c r="E195" s="129"/>
      <c r="F195" s="129"/>
      <c r="G195" s="21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751"/>
      <c r="T195" s="752"/>
      <c r="U195" s="752"/>
      <c r="V195" s="752"/>
      <c r="W195" s="751"/>
      <c r="X195" s="751"/>
      <c r="Y195" s="751"/>
      <c r="Z195" s="751"/>
      <c r="AA195" s="751"/>
      <c r="AB195" s="751"/>
      <c r="AC195" s="751"/>
      <c r="AD195" s="129"/>
      <c r="AE195" s="129"/>
      <c r="AF195" s="129"/>
      <c r="AG195" s="129"/>
      <c r="AH195" s="129"/>
      <c r="AI195" s="129"/>
    </row>
    <row r="196" ht="19.5" customHeight="1">
      <c r="A196" s="129"/>
      <c r="B196" s="129"/>
      <c r="C196" s="129"/>
      <c r="D196" s="129"/>
      <c r="E196" s="129"/>
      <c r="F196" s="129"/>
      <c r="G196" s="21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751"/>
      <c r="T196" s="752"/>
      <c r="U196" s="752"/>
      <c r="V196" s="752"/>
      <c r="W196" s="751"/>
      <c r="X196" s="751"/>
      <c r="Y196" s="751"/>
      <c r="Z196" s="751"/>
      <c r="AA196" s="751"/>
      <c r="AB196" s="751"/>
      <c r="AC196" s="751"/>
      <c r="AD196" s="129"/>
      <c r="AE196" s="129"/>
      <c r="AF196" s="129"/>
      <c r="AG196" s="129"/>
      <c r="AH196" s="129"/>
      <c r="AI196" s="129"/>
    </row>
    <row r="197" ht="19.5" customHeight="1">
      <c r="A197" s="129"/>
      <c r="B197" s="129"/>
      <c r="C197" s="129"/>
      <c r="D197" s="129"/>
      <c r="E197" s="129"/>
      <c r="F197" s="129"/>
      <c r="G197" s="21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751"/>
      <c r="T197" s="752"/>
      <c r="U197" s="752"/>
      <c r="V197" s="752"/>
      <c r="W197" s="751"/>
      <c r="X197" s="751"/>
      <c r="Y197" s="751"/>
      <c r="Z197" s="751"/>
      <c r="AA197" s="751"/>
      <c r="AB197" s="751"/>
      <c r="AC197" s="751"/>
      <c r="AD197" s="129"/>
      <c r="AE197" s="129"/>
      <c r="AF197" s="129"/>
      <c r="AG197" s="129"/>
      <c r="AH197" s="129"/>
      <c r="AI197" s="129"/>
    </row>
    <row r="198" ht="19.5" customHeight="1">
      <c r="A198" s="129"/>
      <c r="B198" s="129"/>
      <c r="C198" s="129"/>
      <c r="D198" s="129"/>
      <c r="E198" s="129"/>
      <c r="F198" s="129"/>
      <c r="G198" s="21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751"/>
      <c r="T198" s="752"/>
      <c r="U198" s="752"/>
      <c r="V198" s="752"/>
      <c r="W198" s="751"/>
      <c r="X198" s="751"/>
      <c r="Y198" s="751"/>
      <c r="Z198" s="751"/>
      <c r="AA198" s="751"/>
      <c r="AB198" s="751"/>
      <c r="AC198" s="751"/>
      <c r="AD198" s="129"/>
      <c r="AE198" s="129"/>
      <c r="AF198" s="129"/>
      <c r="AG198" s="129"/>
      <c r="AH198" s="129"/>
      <c r="AI198" s="129"/>
    </row>
    <row r="199" ht="19.5" customHeight="1">
      <c r="A199" s="129"/>
      <c r="B199" s="129"/>
      <c r="C199" s="129"/>
      <c r="D199" s="129"/>
      <c r="E199" s="129"/>
      <c r="F199" s="129"/>
      <c r="G199" s="21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751"/>
      <c r="T199" s="752"/>
      <c r="U199" s="752"/>
      <c r="V199" s="752"/>
      <c r="W199" s="751"/>
      <c r="X199" s="751"/>
      <c r="Y199" s="751"/>
      <c r="Z199" s="751"/>
      <c r="AA199" s="751"/>
      <c r="AB199" s="751"/>
      <c r="AC199" s="751"/>
      <c r="AD199" s="129"/>
      <c r="AE199" s="129"/>
      <c r="AF199" s="129"/>
      <c r="AG199" s="129"/>
      <c r="AH199" s="129"/>
      <c r="AI199" s="129"/>
    </row>
    <row r="200" ht="19.5" customHeight="1">
      <c r="A200" s="129"/>
      <c r="B200" s="129"/>
      <c r="C200" s="129"/>
      <c r="D200" s="129"/>
      <c r="E200" s="129"/>
      <c r="F200" s="129"/>
      <c r="G200" s="21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751"/>
      <c r="T200" s="752"/>
      <c r="U200" s="752"/>
      <c r="V200" s="752"/>
      <c r="W200" s="751"/>
      <c r="X200" s="751"/>
      <c r="Y200" s="751"/>
      <c r="Z200" s="751"/>
      <c r="AA200" s="751"/>
      <c r="AB200" s="751"/>
      <c r="AC200" s="751"/>
      <c r="AD200" s="129"/>
      <c r="AE200" s="129"/>
      <c r="AF200" s="129"/>
      <c r="AG200" s="129"/>
      <c r="AH200" s="129"/>
      <c r="AI200" s="129"/>
    </row>
    <row r="201" ht="19.5" customHeight="1">
      <c r="A201" s="129"/>
      <c r="B201" s="129"/>
      <c r="C201" s="129"/>
      <c r="D201" s="129"/>
      <c r="E201" s="129"/>
      <c r="F201" s="129"/>
      <c r="G201" s="21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751"/>
      <c r="T201" s="752"/>
      <c r="U201" s="752"/>
      <c r="V201" s="752"/>
      <c r="W201" s="751"/>
      <c r="X201" s="751"/>
      <c r="Y201" s="751"/>
      <c r="Z201" s="751"/>
      <c r="AA201" s="751"/>
      <c r="AB201" s="751"/>
      <c r="AC201" s="751"/>
      <c r="AD201" s="129"/>
      <c r="AE201" s="129"/>
      <c r="AF201" s="129"/>
      <c r="AG201" s="129"/>
      <c r="AH201" s="129"/>
      <c r="AI201" s="129"/>
    </row>
    <row r="202" ht="19.5" customHeight="1">
      <c r="A202" s="129"/>
      <c r="B202" s="129"/>
      <c r="C202" s="129"/>
      <c r="D202" s="129"/>
      <c r="E202" s="129"/>
      <c r="F202" s="129"/>
      <c r="G202" s="21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751"/>
      <c r="T202" s="752"/>
      <c r="U202" s="752"/>
      <c r="V202" s="752"/>
      <c r="W202" s="751"/>
      <c r="X202" s="751"/>
      <c r="Y202" s="751"/>
      <c r="Z202" s="751"/>
      <c r="AA202" s="751"/>
      <c r="AB202" s="751"/>
      <c r="AC202" s="751"/>
      <c r="AD202" s="129"/>
      <c r="AE202" s="129"/>
      <c r="AF202" s="129"/>
      <c r="AG202" s="129"/>
      <c r="AH202" s="129"/>
      <c r="AI202" s="129"/>
    </row>
    <row r="203" ht="19.5" customHeight="1">
      <c r="A203" s="129"/>
      <c r="B203" s="129"/>
      <c r="C203" s="129"/>
      <c r="D203" s="129"/>
      <c r="E203" s="129"/>
      <c r="F203" s="129"/>
      <c r="G203" s="21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751"/>
      <c r="T203" s="752"/>
      <c r="U203" s="752"/>
      <c r="V203" s="752"/>
      <c r="W203" s="751"/>
      <c r="X203" s="751"/>
      <c r="Y203" s="751"/>
      <c r="Z203" s="751"/>
      <c r="AA203" s="751"/>
      <c r="AB203" s="751"/>
      <c r="AC203" s="751"/>
      <c r="AD203" s="129"/>
      <c r="AE203" s="129"/>
      <c r="AF203" s="129"/>
      <c r="AG203" s="129"/>
      <c r="AH203" s="129"/>
      <c r="AI203" s="129"/>
    </row>
    <row r="204" ht="19.5" customHeight="1">
      <c r="A204" s="129"/>
      <c r="B204" s="129"/>
      <c r="C204" s="129"/>
      <c r="D204" s="129"/>
      <c r="E204" s="129"/>
      <c r="F204" s="129"/>
      <c r="G204" s="21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751"/>
      <c r="T204" s="752"/>
      <c r="U204" s="752"/>
      <c r="V204" s="752"/>
      <c r="W204" s="751"/>
      <c r="X204" s="751"/>
      <c r="Y204" s="751"/>
      <c r="Z204" s="751"/>
      <c r="AA204" s="751"/>
      <c r="AB204" s="751"/>
      <c r="AC204" s="751"/>
      <c r="AD204" s="129"/>
      <c r="AE204" s="129"/>
      <c r="AF204" s="129"/>
      <c r="AG204" s="129"/>
      <c r="AH204" s="129"/>
      <c r="AI204" s="129"/>
    </row>
    <row r="205" ht="19.5" customHeight="1">
      <c r="A205" s="129"/>
      <c r="B205" s="129"/>
      <c r="C205" s="129"/>
      <c r="D205" s="129"/>
      <c r="E205" s="129"/>
      <c r="F205" s="129"/>
      <c r="G205" s="21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751"/>
      <c r="T205" s="752"/>
      <c r="U205" s="752"/>
      <c r="V205" s="752"/>
      <c r="W205" s="751"/>
      <c r="X205" s="751"/>
      <c r="Y205" s="751"/>
      <c r="Z205" s="751"/>
      <c r="AA205" s="751"/>
      <c r="AB205" s="751"/>
      <c r="AC205" s="751"/>
      <c r="AD205" s="129"/>
      <c r="AE205" s="129"/>
      <c r="AF205" s="129"/>
      <c r="AG205" s="129"/>
      <c r="AH205" s="129"/>
      <c r="AI205" s="129"/>
    </row>
    <row r="206" ht="19.5" customHeight="1">
      <c r="A206" s="129"/>
      <c r="B206" s="129"/>
      <c r="C206" s="129"/>
      <c r="D206" s="129"/>
      <c r="E206" s="129"/>
      <c r="F206" s="129"/>
      <c r="G206" s="21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751"/>
      <c r="T206" s="752"/>
      <c r="U206" s="752"/>
      <c r="V206" s="752"/>
      <c r="W206" s="751"/>
      <c r="X206" s="751"/>
      <c r="Y206" s="751"/>
      <c r="Z206" s="751"/>
      <c r="AA206" s="751"/>
      <c r="AB206" s="751"/>
      <c r="AC206" s="751"/>
      <c r="AD206" s="129"/>
      <c r="AE206" s="129"/>
      <c r="AF206" s="129"/>
      <c r="AG206" s="129"/>
      <c r="AH206" s="129"/>
      <c r="AI206" s="129"/>
    </row>
    <row r="207" ht="19.5" customHeight="1">
      <c r="A207" s="129"/>
      <c r="B207" s="129"/>
      <c r="C207" s="129"/>
      <c r="D207" s="129"/>
      <c r="E207" s="129"/>
      <c r="F207" s="129"/>
      <c r="G207" s="21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751"/>
      <c r="T207" s="752"/>
      <c r="U207" s="752"/>
      <c r="V207" s="752"/>
      <c r="W207" s="751"/>
      <c r="X207" s="751"/>
      <c r="Y207" s="751"/>
      <c r="Z207" s="751"/>
      <c r="AA207" s="751"/>
      <c r="AB207" s="751"/>
      <c r="AC207" s="751"/>
      <c r="AD207" s="129"/>
      <c r="AE207" s="129"/>
      <c r="AF207" s="129"/>
      <c r="AG207" s="129"/>
      <c r="AH207" s="129"/>
      <c r="AI207" s="129"/>
    </row>
    <row r="208" ht="19.5" customHeight="1">
      <c r="A208" s="129"/>
      <c r="B208" s="129"/>
      <c r="C208" s="129"/>
      <c r="D208" s="129"/>
      <c r="E208" s="129"/>
      <c r="F208" s="129"/>
      <c r="G208" s="21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751"/>
      <c r="T208" s="752"/>
      <c r="U208" s="752"/>
      <c r="V208" s="752"/>
      <c r="W208" s="751"/>
      <c r="X208" s="751"/>
      <c r="Y208" s="751"/>
      <c r="Z208" s="751"/>
      <c r="AA208" s="751"/>
      <c r="AB208" s="751"/>
      <c r="AC208" s="751"/>
      <c r="AD208" s="129"/>
      <c r="AE208" s="129"/>
      <c r="AF208" s="129"/>
      <c r="AG208" s="129"/>
      <c r="AH208" s="129"/>
      <c r="AI208" s="129"/>
    </row>
    <row r="209" ht="19.5" customHeight="1">
      <c r="A209" s="129"/>
      <c r="B209" s="129"/>
      <c r="C209" s="129"/>
      <c r="D209" s="129"/>
      <c r="E209" s="129"/>
      <c r="F209" s="129"/>
      <c r="G209" s="21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751"/>
      <c r="T209" s="752"/>
      <c r="U209" s="752"/>
      <c r="V209" s="752"/>
      <c r="W209" s="751"/>
      <c r="X209" s="751"/>
      <c r="Y209" s="751"/>
      <c r="Z209" s="751"/>
      <c r="AA209" s="751"/>
      <c r="AB209" s="751"/>
      <c r="AC209" s="751"/>
      <c r="AD209" s="129"/>
      <c r="AE209" s="129"/>
      <c r="AF209" s="129"/>
      <c r="AG209" s="129"/>
      <c r="AH209" s="129"/>
      <c r="AI209" s="129"/>
    </row>
    <row r="210" ht="19.5" customHeight="1">
      <c r="A210" s="129"/>
      <c r="B210" s="129"/>
      <c r="C210" s="129"/>
      <c r="D210" s="129"/>
      <c r="E210" s="129"/>
      <c r="F210" s="129"/>
      <c r="G210" s="21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751"/>
      <c r="T210" s="752"/>
      <c r="U210" s="752"/>
      <c r="V210" s="752"/>
      <c r="W210" s="751"/>
      <c r="X210" s="751"/>
      <c r="Y210" s="751"/>
      <c r="Z210" s="751"/>
      <c r="AA210" s="751"/>
      <c r="AB210" s="751"/>
      <c r="AC210" s="751"/>
      <c r="AD210" s="129"/>
      <c r="AE210" s="129"/>
      <c r="AF210" s="129"/>
      <c r="AG210" s="129"/>
      <c r="AH210" s="129"/>
      <c r="AI210" s="129"/>
    </row>
    <row r="211" ht="19.5" customHeight="1">
      <c r="A211" s="129"/>
      <c r="B211" s="129"/>
      <c r="C211" s="129"/>
      <c r="D211" s="129"/>
      <c r="E211" s="129"/>
      <c r="F211" s="129"/>
      <c r="G211" s="21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751"/>
      <c r="T211" s="752"/>
      <c r="U211" s="752"/>
      <c r="V211" s="752"/>
      <c r="W211" s="751"/>
      <c r="X211" s="751"/>
      <c r="Y211" s="751"/>
      <c r="Z211" s="751"/>
      <c r="AA211" s="751"/>
      <c r="AB211" s="751"/>
      <c r="AC211" s="751"/>
      <c r="AD211" s="129"/>
      <c r="AE211" s="129"/>
      <c r="AF211" s="129"/>
      <c r="AG211" s="129"/>
      <c r="AH211" s="129"/>
      <c r="AI211" s="129"/>
    </row>
    <row r="212" ht="19.5" customHeight="1">
      <c r="A212" s="129"/>
      <c r="B212" s="129"/>
      <c r="C212" s="129"/>
      <c r="D212" s="129"/>
      <c r="E212" s="129"/>
      <c r="F212" s="129"/>
      <c r="G212" s="21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751"/>
      <c r="T212" s="752"/>
      <c r="U212" s="752"/>
      <c r="V212" s="752"/>
      <c r="W212" s="751"/>
      <c r="X212" s="751"/>
      <c r="Y212" s="751"/>
      <c r="Z212" s="751"/>
      <c r="AA212" s="751"/>
      <c r="AB212" s="751"/>
      <c r="AC212" s="751"/>
      <c r="AD212" s="129"/>
      <c r="AE212" s="129"/>
      <c r="AF212" s="129"/>
      <c r="AG212" s="129"/>
      <c r="AH212" s="129"/>
      <c r="AI212" s="129"/>
    </row>
    <row r="213" ht="19.5" customHeight="1">
      <c r="A213" s="129"/>
      <c r="B213" s="129"/>
      <c r="C213" s="129"/>
      <c r="D213" s="129"/>
      <c r="E213" s="129"/>
      <c r="F213" s="129"/>
      <c r="G213" s="21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751"/>
      <c r="T213" s="752"/>
      <c r="U213" s="752"/>
      <c r="V213" s="752"/>
      <c r="W213" s="751"/>
      <c r="X213" s="751"/>
      <c r="Y213" s="751"/>
      <c r="Z213" s="751"/>
      <c r="AA213" s="751"/>
      <c r="AB213" s="751"/>
      <c r="AC213" s="751"/>
      <c r="AD213" s="129"/>
      <c r="AE213" s="129"/>
      <c r="AF213" s="129"/>
      <c r="AG213" s="129"/>
      <c r="AH213" s="129"/>
      <c r="AI213" s="129"/>
    </row>
    <row r="214" ht="19.5" customHeight="1">
      <c r="A214" s="129"/>
      <c r="B214" s="129"/>
      <c r="C214" s="129"/>
      <c r="D214" s="129"/>
      <c r="E214" s="129"/>
      <c r="F214" s="129"/>
      <c r="G214" s="21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751"/>
      <c r="T214" s="752"/>
      <c r="U214" s="752"/>
      <c r="V214" s="752"/>
      <c r="W214" s="751"/>
      <c r="X214" s="751"/>
      <c r="Y214" s="751"/>
      <c r="Z214" s="751"/>
      <c r="AA214" s="751"/>
      <c r="AB214" s="751"/>
      <c r="AC214" s="751"/>
      <c r="AD214" s="129"/>
      <c r="AE214" s="129"/>
      <c r="AF214" s="129"/>
      <c r="AG214" s="129"/>
      <c r="AH214" s="129"/>
      <c r="AI214" s="129"/>
    </row>
    <row r="215" ht="19.5" customHeight="1">
      <c r="A215" s="129"/>
      <c r="B215" s="129"/>
      <c r="C215" s="129"/>
      <c r="D215" s="129"/>
      <c r="E215" s="129"/>
      <c r="F215" s="129"/>
      <c r="G215" s="21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751"/>
      <c r="T215" s="752"/>
      <c r="U215" s="752"/>
      <c r="V215" s="752"/>
      <c r="W215" s="751"/>
      <c r="X215" s="751"/>
      <c r="Y215" s="751"/>
      <c r="Z215" s="751"/>
      <c r="AA215" s="751"/>
      <c r="AB215" s="751"/>
      <c r="AC215" s="751"/>
      <c r="AD215" s="129"/>
      <c r="AE215" s="129"/>
      <c r="AF215" s="129"/>
      <c r="AG215" s="129"/>
      <c r="AH215" s="129"/>
      <c r="AI215" s="129"/>
    </row>
    <row r="216" ht="19.5" customHeight="1">
      <c r="A216" s="129"/>
      <c r="B216" s="129"/>
      <c r="C216" s="129"/>
      <c r="D216" s="129"/>
      <c r="E216" s="129"/>
      <c r="F216" s="129"/>
      <c r="G216" s="21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751"/>
      <c r="T216" s="752"/>
      <c r="U216" s="752"/>
      <c r="V216" s="752"/>
      <c r="W216" s="751"/>
      <c r="X216" s="751"/>
      <c r="Y216" s="751"/>
      <c r="Z216" s="751"/>
      <c r="AA216" s="751"/>
      <c r="AB216" s="751"/>
      <c r="AC216" s="751"/>
      <c r="AD216" s="129"/>
      <c r="AE216" s="129"/>
      <c r="AF216" s="129"/>
      <c r="AG216" s="129"/>
      <c r="AH216" s="129"/>
      <c r="AI216" s="129"/>
    </row>
    <row r="217" ht="19.5" customHeight="1">
      <c r="A217" s="129"/>
      <c r="B217" s="129"/>
      <c r="C217" s="129"/>
      <c r="D217" s="129"/>
      <c r="E217" s="129"/>
      <c r="F217" s="129"/>
      <c r="G217" s="21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751"/>
      <c r="T217" s="752"/>
      <c r="U217" s="752"/>
      <c r="V217" s="752"/>
      <c r="W217" s="751"/>
      <c r="X217" s="751"/>
      <c r="Y217" s="751"/>
      <c r="Z217" s="751"/>
      <c r="AA217" s="751"/>
      <c r="AB217" s="751"/>
      <c r="AC217" s="751"/>
      <c r="AD217" s="129"/>
      <c r="AE217" s="129"/>
      <c r="AF217" s="129"/>
      <c r="AG217" s="129"/>
      <c r="AH217" s="129"/>
      <c r="AI217" s="129"/>
    </row>
    <row r="218" ht="19.5" customHeight="1">
      <c r="A218" s="129"/>
      <c r="B218" s="129"/>
      <c r="C218" s="129"/>
      <c r="D218" s="129"/>
      <c r="E218" s="129"/>
      <c r="F218" s="129"/>
      <c r="G218" s="21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751"/>
      <c r="T218" s="752"/>
      <c r="U218" s="752"/>
      <c r="V218" s="752"/>
      <c r="W218" s="751"/>
      <c r="X218" s="751"/>
      <c r="Y218" s="751"/>
      <c r="Z218" s="751"/>
      <c r="AA218" s="751"/>
      <c r="AB218" s="751"/>
      <c r="AC218" s="751"/>
      <c r="AD218" s="129"/>
      <c r="AE218" s="129"/>
      <c r="AF218" s="129"/>
      <c r="AG218" s="129"/>
      <c r="AH218" s="129"/>
      <c r="AI218" s="129"/>
    </row>
    <row r="219" ht="19.5" customHeight="1">
      <c r="A219" s="129"/>
      <c r="B219" s="129"/>
      <c r="C219" s="129"/>
      <c r="D219" s="129"/>
      <c r="E219" s="129"/>
      <c r="F219" s="129"/>
      <c r="G219" s="21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751"/>
      <c r="T219" s="752"/>
      <c r="U219" s="752"/>
      <c r="V219" s="752"/>
      <c r="W219" s="751"/>
      <c r="X219" s="751"/>
      <c r="Y219" s="751"/>
      <c r="Z219" s="751"/>
      <c r="AA219" s="751"/>
      <c r="AB219" s="751"/>
      <c r="AC219" s="751"/>
      <c r="AD219" s="129"/>
      <c r="AE219" s="129"/>
      <c r="AF219" s="129"/>
      <c r="AG219" s="129"/>
      <c r="AH219" s="129"/>
      <c r="AI219" s="129"/>
    </row>
    <row r="220" ht="19.5" customHeight="1">
      <c r="A220" s="129"/>
      <c r="B220" s="129"/>
      <c r="C220" s="129"/>
      <c r="D220" s="129"/>
      <c r="E220" s="129"/>
      <c r="F220" s="129"/>
      <c r="G220" s="21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751"/>
      <c r="T220" s="752"/>
      <c r="U220" s="752"/>
      <c r="V220" s="752"/>
      <c r="W220" s="751"/>
      <c r="X220" s="751"/>
      <c r="Y220" s="751"/>
      <c r="Z220" s="751"/>
      <c r="AA220" s="751"/>
      <c r="AB220" s="751"/>
      <c r="AC220" s="751"/>
      <c r="AD220" s="129"/>
      <c r="AE220" s="129"/>
      <c r="AF220" s="129"/>
      <c r="AG220" s="129"/>
      <c r="AH220" s="129"/>
      <c r="AI220" s="129"/>
    </row>
    <row r="221" ht="19.5" customHeight="1">
      <c r="A221" s="129"/>
      <c r="B221" s="129"/>
      <c r="C221" s="129"/>
      <c r="D221" s="129"/>
      <c r="E221" s="129"/>
      <c r="F221" s="129"/>
      <c r="G221" s="21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751"/>
      <c r="T221" s="752"/>
      <c r="U221" s="752"/>
      <c r="V221" s="752"/>
      <c r="W221" s="751"/>
      <c r="X221" s="751"/>
      <c r="Y221" s="751"/>
      <c r="Z221" s="751"/>
      <c r="AA221" s="751"/>
      <c r="AB221" s="751"/>
      <c r="AC221" s="751"/>
      <c r="AD221" s="129"/>
      <c r="AE221" s="129"/>
      <c r="AF221" s="129"/>
      <c r="AG221" s="129"/>
      <c r="AH221" s="129"/>
      <c r="AI221" s="129"/>
    </row>
    <row r="222" ht="19.5" customHeight="1">
      <c r="A222" s="129"/>
      <c r="B222" s="129"/>
      <c r="C222" s="129"/>
      <c r="D222" s="129"/>
      <c r="E222" s="129"/>
      <c r="F222" s="129"/>
      <c r="G222" s="21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751"/>
      <c r="T222" s="752"/>
      <c r="U222" s="752"/>
      <c r="V222" s="752"/>
      <c r="W222" s="751"/>
      <c r="X222" s="751"/>
      <c r="Y222" s="751"/>
      <c r="Z222" s="751"/>
      <c r="AA222" s="751"/>
      <c r="AB222" s="751"/>
      <c r="AC222" s="751"/>
      <c r="AD222" s="129"/>
      <c r="AE222" s="129"/>
      <c r="AF222" s="129"/>
      <c r="AG222" s="129"/>
      <c r="AH222" s="129"/>
      <c r="AI222" s="129"/>
    </row>
    <row r="223" ht="19.5" customHeight="1">
      <c r="A223" s="129"/>
      <c r="B223" s="129"/>
      <c r="C223" s="129"/>
      <c r="D223" s="129"/>
      <c r="E223" s="129"/>
      <c r="F223" s="129"/>
      <c r="G223" s="21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751"/>
      <c r="T223" s="752"/>
      <c r="U223" s="752"/>
      <c r="V223" s="752"/>
      <c r="W223" s="751"/>
      <c r="X223" s="751"/>
      <c r="Y223" s="751"/>
      <c r="Z223" s="751"/>
      <c r="AA223" s="751"/>
      <c r="AB223" s="751"/>
      <c r="AC223" s="751"/>
      <c r="AD223" s="129"/>
      <c r="AE223" s="129"/>
      <c r="AF223" s="129"/>
      <c r="AG223" s="129"/>
      <c r="AH223" s="129"/>
      <c r="AI223" s="129"/>
    </row>
    <row r="224" ht="19.5" customHeight="1">
      <c r="A224" s="129"/>
      <c r="B224" s="129"/>
      <c r="C224" s="129"/>
      <c r="D224" s="129"/>
      <c r="E224" s="129"/>
      <c r="F224" s="129"/>
      <c r="G224" s="21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751"/>
      <c r="T224" s="752"/>
      <c r="U224" s="752"/>
      <c r="V224" s="752"/>
      <c r="W224" s="751"/>
      <c r="X224" s="751"/>
      <c r="Y224" s="751"/>
      <c r="Z224" s="751"/>
      <c r="AA224" s="751"/>
      <c r="AB224" s="751"/>
      <c r="AC224" s="751"/>
      <c r="AD224" s="129"/>
      <c r="AE224" s="129"/>
      <c r="AF224" s="129"/>
      <c r="AG224" s="129"/>
      <c r="AH224" s="129"/>
      <c r="AI224" s="129"/>
    </row>
    <row r="225" ht="19.5" customHeight="1">
      <c r="A225" s="129"/>
      <c r="B225" s="129"/>
      <c r="C225" s="129"/>
      <c r="D225" s="129"/>
      <c r="E225" s="129"/>
      <c r="F225" s="129"/>
      <c r="G225" s="21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751"/>
      <c r="T225" s="752"/>
      <c r="U225" s="752"/>
      <c r="V225" s="752"/>
      <c r="W225" s="751"/>
      <c r="X225" s="751"/>
      <c r="Y225" s="751"/>
      <c r="Z225" s="751"/>
      <c r="AA225" s="751"/>
      <c r="AB225" s="751"/>
      <c r="AC225" s="751"/>
      <c r="AD225" s="129"/>
      <c r="AE225" s="129"/>
      <c r="AF225" s="129"/>
      <c r="AG225" s="129"/>
      <c r="AH225" s="129"/>
      <c r="AI225" s="129"/>
    </row>
    <row r="226" ht="19.5" customHeight="1">
      <c r="A226" s="129"/>
      <c r="B226" s="129"/>
      <c r="C226" s="129"/>
      <c r="D226" s="129"/>
      <c r="E226" s="129"/>
      <c r="F226" s="129"/>
      <c r="G226" s="21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751"/>
      <c r="T226" s="752"/>
      <c r="U226" s="752"/>
      <c r="V226" s="752"/>
      <c r="W226" s="751"/>
      <c r="X226" s="751"/>
      <c r="Y226" s="751"/>
      <c r="Z226" s="751"/>
      <c r="AA226" s="751"/>
      <c r="AB226" s="751"/>
      <c r="AC226" s="751"/>
      <c r="AD226" s="129"/>
      <c r="AE226" s="129"/>
      <c r="AF226" s="129"/>
      <c r="AG226" s="129"/>
      <c r="AH226" s="129"/>
      <c r="AI226" s="129"/>
    </row>
    <row r="227" ht="19.5" customHeight="1">
      <c r="A227" s="129"/>
      <c r="B227" s="129"/>
      <c r="C227" s="129"/>
      <c r="D227" s="129"/>
      <c r="E227" s="129"/>
      <c r="F227" s="129"/>
      <c r="G227" s="21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751"/>
      <c r="T227" s="752"/>
      <c r="U227" s="752"/>
      <c r="V227" s="752"/>
      <c r="W227" s="751"/>
      <c r="X227" s="751"/>
      <c r="Y227" s="751"/>
      <c r="Z227" s="751"/>
      <c r="AA227" s="751"/>
      <c r="AB227" s="751"/>
      <c r="AC227" s="751"/>
      <c r="AD227" s="129"/>
      <c r="AE227" s="129"/>
      <c r="AF227" s="129"/>
      <c r="AG227" s="129"/>
      <c r="AH227" s="129"/>
      <c r="AI227" s="129"/>
    </row>
    <row r="228" ht="19.5" customHeight="1">
      <c r="A228" s="129"/>
      <c r="B228" s="129"/>
      <c r="C228" s="129"/>
      <c r="D228" s="129"/>
      <c r="E228" s="129"/>
      <c r="F228" s="129"/>
      <c r="G228" s="21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751"/>
      <c r="T228" s="752"/>
      <c r="U228" s="752"/>
      <c r="V228" s="752"/>
      <c r="W228" s="751"/>
      <c r="X228" s="751"/>
      <c r="Y228" s="751"/>
      <c r="Z228" s="751"/>
      <c r="AA228" s="751"/>
      <c r="AB228" s="751"/>
      <c r="AC228" s="751"/>
      <c r="AD228" s="129"/>
      <c r="AE228" s="129"/>
      <c r="AF228" s="129"/>
      <c r="AG228" s="129"/>
      <c r="AH228" s="129"/>
      <c r="AI228" s="129"/>
    </row>
    <row r="229" ht="19.5" customHeight="1">
      <c r="A229" s="129"/>
      <c r="B229" s="129"/>
      <c r="C229" s="129"/>
      <c r="D229" s="129"/>
      <c r="E229" s="129"/>
      <c r="F229" s="129"/>
      <c r="G229" s="21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751"/>
      <c r="T229" s="752"/>
      <c r="U229" s="752"/>
      <c r="V229" s="752"/>
      <c r="W229" s="751"/>
      <c r="X229" s="751"/>
      <c r="Y229" s="751"/>
      <c r="Z229" s="751"/>
      <c r="AA229" s="751"/>
      <c r="AB229" s="751"/>
      <c r="AC229" s="751"/>
      <c r="AD229" s="129"/>
      <c r="AE229" s="129"/>
      <c r="AF229" s="129"/>
      <c r="AG229" s="129"/>
      <c r="AH229" s="129"/>
      <c r="AI229" s="129"/>
    </row>
    <row r="230" ht="19.5" customHeight="1">
      <c r="A230" s="129"/>
      <c r="B230" s="129"/>
      <c r="C230" s="129"/>
      <c r="D230" s="129"/>
      <c r="E230" s="129"/>
      <c r="F230" s="129"/>
      <c r="G230" s="21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751"/>
      <c r="T230" s="752"/>
      <c r="U230" s="752"/>
      <c r="V230" s="752"/>
      <c r="W230" s="751"/>
      <c r="X230" s="751"/>
      <c r="Y230" s="751"/>
      <c r="Z230" s="751"/>
      <c r="AA230" s="751"/>
      <c r="AB230" s="751"/>
      <c r="AC230" s="751"/>
      <c r="AD230" s="129"/>
      <c r="AE230" s="129"/>
      <c r="AF230" s="129"/>
      <c r="AG230" s="129"/>
      <c r="AH230" s="129"/>
      <c r="AI230" s="129"/>
    </row>
    <row r="231" ht="19.5" customHeight="1">
      <c r="A231" s="129"/>
      <c r="B231" s="129"/>
      <c r="C231" s="129"/>
      <c r="D231" s="129"/>
      <c r="E231" s="129"/>
      <c r="F231" s="129"/>
      <c r="G231" s="21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751"/>
      <c r="T231" s="752"/>
      <c r="U231" s="752"/>
      <c r="V231" s="752"/>
      <c r="W231" s="751"/>
      <c r="X231" s="751"/>
      <c r="Y231" s="751"/>
      <c r="Z231" s="751"/>
      <c r="AA231" s="751"/>
      <c r="AB231" s="751"/>
      <c r="AC231" s="751"/>
      <c r="AD231" s="129"/>
      <c r="AE231" s="129"/>
      <c r="AF231" s="129"/>
      <c r="AG231" s="129"/>
      <c r="AH231" s="129"/>
      <c r="AI231" s="129"/>
    </row>
    <row r="232" ht="19.5" customHeight="1">
      <c r="A232" s="129"/>
      <c r="B232" s="129"/>
      <c r="C232" s="129"/>
      <c r="D232" s="129"/>
      <c r="E232" s="129"/>
      <c r="F232" s="129"/>
      <c r="G232" s="21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751"/>
      <c r="T232" s="752"/>
      <c r="U232" s="752"/>
      <c r="V232" s="752"/>
      <c r="W232" s="751"/>
      <c r="X232" s="751"/>
      <c r="Y232" s="751"/>
      <c r="Z232" s="751"/>
      <c r="AA232" s="751"/>
      <c r="AB232" s="751"/>
      <c r="AC232" s="751"/>
      <c r="AD232" s="129"/>
      <c r="AE232" s="129"/>
      <c r="AF232" s="129"/>
      <c r="AG232" s="129"/>
      <c r="AH232" s="129"/>
      <c r="AI232" s="129"/>
    </row>
    <row r="233" ht="19.5" customHeight="1">
      <c r="A233" s="129"/>
      <c r="B233" s="129"/>
      <c r="C233" s="129"/>
      <c r="D233" s="129"/>
      <c r="E233" s="129"/>
      <c r="F233" s="129"/>
      <c r="G233" s="21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751"/>
      <c r="T233" s="752"/>
      <c r="U233" s="752"/>
      <c r="V233" s="752"/>
      <c r="W233" s="751"/>
      <c r="X233" s="751"/>
      <c r="Y233" s="751"/>
      <c r="Z233" s="751"/>
      <c r="AA233" s="751"/>
      <c r="AB233" s="751"/>
      <c r="AC233" s="751"/>
      <c r="AD233" s="129"/>
      <c r="AE233" s="129"/>
      <c r="AF233" s="129"/>
      <c r="AG233" s="129"/>
      <c r="AH233" s="129"/>
      <c r="AI233" s="129"/>
    </row>
    <row r="234" ht="19.5" customHeight="1">
      <c r="A234" s="129"/>
      <c r="B234" s="129"/>
      <c r="C234" s="129"/>
      <c r="D234" s="129"/>
      <c r="E234" s="129"/>
      <c r="F234" s="129"/>
      <c r="G234" s="21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751"/>
      <c r="T234" s="752"/>
      <c r="U234" s="752"/>
      <c r="V234" s="752"/>
      <c r="W234" s="751"/>
      <c r="X234" s="751"/>
      <c r="Y234" s="751"/>
      <c r="Z234" s="751"/>
      <c r="AA234" s="751"/>
      <c r="AB234" s="751"/>
      <c r="AC234" s="751"/>
      <c r="AD234" s="129"/>
      <c r="AE234" s="129"/>
      <c r="AF234" s="129"/>
      <c r="AG234" s="129"/>
      <c r="AH234" s="129"/>
      <c r="AI234" s="129"/>
    </row>
    <row r="235" ht="19.5" customHeight="1">
      <c r="A235" s="129"/>
      <c r="B235" s="129"/>
      <c r="C235" s="129"/>
      <c r="D235" s="129"/>
      <c r="E235" s="129"/>
      <c r="F235" s="129"/>
      <c r="G235" s="21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751"/>
      <c r="T235" s="752"/>
      <c r="U235" s="752"/>
      <c r="V235" s="752"/>
      <c r="W235" s="751"/>
      <c r="X235" s="751"/>
      <c r="Y235" s="751"/>
      <c r="Z235" s="751"/>
      <c r="AA235" s="751"/>
      <c r="AB235" s="751"/>
      <c r="AC235" s="751"/>
      <c r="AD235" s="129"/>
      <c r="AE235" s="129"/>
      <c r="AF235" s="129"/>
      <c r="AG235" s="129"/>
      <c r="AH235" s="129"/>
      <c r="AI235" s="129"/>
    </row>
    <row r="236" ht="19.5" customHeight="1">
      <c r="A236" s="129"/>
      <c r="B236" s="129"/>
      <c r="C236" s="129"/>
      <c r="D236" s="129"/>
      <c r="E236" s="129"/>
      <c r="F236" s="129"/>
      <c r="G236" s="21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751"/>
      <c r="T236" s="752"/>
      <c r="U236" s="752"/>
      <c r="V236" s="752"/>
      <c r="W236" s="751"/>
      <c r="X236" s="751"/>
      <c r="Y236" s="751"/>
      <c r="Z236" s="751"/>
      <c r="AA236" s="751"/>
      <c r="AB236" s="751"/>
      <c r="AC236" s="751"/>
      <c r="AD236" s="129"/>
      <c r="AE236" s="129"/>
      <c r="AF236" s="129"/>
      <c r="AG236" s="129"/>
      <c r="AH236" s="129"/>
      <c r="AI236" s="129"/>
    </row>
    <row r="237" ht="19.5" customHeight="1">
      <c r="A237" s="129"/>
      <c r="B237" s="129"/>
      <c r="C237" s="129"/>
      <c r="D237" s="129"/>
      <c r="E237" s="129"/>
      <c r="F237" s="129"/>
      <c r="G237" s="21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751"/>
      <c r="T237" s="752"/>
      <c r="U237" s="752"/>
      <c r="V237" s="752"/>
      <c r="W237" s="751"/>
      <c r="X237" s="751"/>
      <c r="Y237" s="751"/>
      <c r="Z237" s="751"/>
      <c r="AA237" s="751"/>
      <c r="AB237" s="751"/>
      <c r="AC237" s="751"/>
      <c r="AD237" s="129"/>
      <c r="AE237" s="129"/>
      <c r="AF237" s="129"/>
      <c r="AG237" s="129"/>
      <c r="AH237" s="129"/>
      <c r="AI237" s="129"/>
    </row>
    <row r="238" ht="19.5" customHeight="1">
      <c r="A238" s="129"/>
      <c r="B238" s="129"/>
      <c r="C238" s="129"/>
      <c r="D238" s="129"/>
      <c r="E238" s="129"/>
      <c r="F238" s="129"/>
      <c r="G238" s="21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751"/>
      <c r="T238" s="752"/>
      <c r="U238" s="752"/>
      <c r="V238" s="752"/>
      <c r="W238" s="751"/>
      <c r="X238" s="751"/>
      <c r="Y238" s="751"/>
      <c r="Z238" s="751"/>
      <c r="AA238" s="751"/>
      <c r="AB238" s="751"/>
      <c r="AC238" s="751"/>
      <c r="AD238" s="129"/>
      <c r="AE238" s="129"/>
      <c r="AF238" s="129"/>
      <c r="AG238" s="129"/>
      <c r="AH238" s="129"/>
      <c r="AI238" s="129"/>
    </row>
    <row r="239" ht="19.5" customHeight="1">
      <c r="A239" s="129"/>
      <c r="B239" s="129"/>
      <c r="C239" s="129"/>
      <c r="D239" s="129"/>
      <c r="E239" s="129"/>
      <c r="F239" s="129"/>
      <c r="G239" s="21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751"/>
      <c r="T239" s="752"/>
      <c r="U239" s="752"/>
      <c r="V239" s="752"/>
      <c r="W239" s="751"/>
      <c r="X239" s="751"/>
      <c r="Y239" s="751"/>
      <c r="Z239" s="751"/>
      <c r="AA239" s="751"/>
      <c r="AB239" s="751"/>
      <c r="AC239" s="751"/>
      <c r="AD239" s="129"/>
      <c r="AE239" s="129"/>
      <c r="AF239" s="129"/>
      <c r="AG239" s="129"/>
      <c r="AH239" s="129"/>
      <c r="AI239" s="129"/>
    </row>
    <row r="240" ht="19.5" customHeight="1">
      <c r="A240" s="129"/>
      <c r="B240" s="129"/>
      <c r="C240" s="129"/>
      <c r="D240" s="129"/>
      <c r="E240" s="129"/>
      <c r="F240" s="129"/>
      <c r="G240" s="21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751"/>
      <c r="T240" s="752"/>
      <c r="U240" s="752"/>
      <c r="V240" s="752"/>
      <c r="W240" s="751"/>
      <c r="X240" s="751"/>
      <c r="Y240" s="751"/>
      <c r="Z240" s="751"/>
      <c r="AA240" s="751"/>
      <c r="AB240" s="751"/>
      <c r="AC240" s="751"/>
      <c r="AD240" s="129"/>
      <c r="AE240" s="129"/>
      <c r="AF240" s="129"/>
      <c r="AG240" s="129"/>
      <c r="AH240" s="129"/>
      <c r="AI240" s="129"/>
    </row>
    <row r="241" ht="19.5" customHeight="1">
      <c r="A241" s="129"/>
      <c r="B241" s="129"/>
      <c r="C241" s="129"/>
      <c r="D241" s="129"/>
      <c r="E241" s="129"/>
      <c r="F241" s="129"/>
      <c r="G241" s="21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751"/>
      <c r="T241" s="752"/>
      <c r="U241" s="752"/>
      <c r="V241" s="752"/>
      <c r="W241" s="751"/>
      <c r="X241" s="751"/>
      <c r="Y241" s="751"/>
      <c r="Z241" s="751"/>
      <c r="AA241" s="751"/>
      <c r="AB241" s="751"/>
      <c r="AC241" s="751"/>
      <c r="AD241" s="129"/>
      <c r="AE241" s="129"/>
      <c r="AF241" s="129"/>
      <c r="AG241" s="129"/>
      <c r="AH241" s="129"/>
      <c r="AI241" s="129"/>
    </row>
    <row r="242" ht="19.5" customHeight="1">
      <c r="A242" s="129"/>
      <c r="B242" s="129"/>
      <c r="C242" s="129"/>
      <c r="D242" s="129"/>
      <c r="E242" s="129"/>
      <c r="F242" s="129"/>
      <c r="G242" s="21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751"/>
      <c r="T242" s="752"/>
      <c r="U242" s="752"/>
      <c r="V242" s="752"/>
      <c r="W242" s="751"/>
      <c r="X242" s="751"/>
      <c r="Y242" s="751"/>
      <c r="Z242" s="751"/>
      <c r="AA242" s="751"/>
      <c r="AB242" s="751"/>
      <c r="AC242" s="751"/>
      <c r="AD242" s="129"/>
      <c r="AE242" s="129"/>
      <c r="AF242" s="129"/>
      <c r="AG242" s="129"/>
      <c r="AH242" s="129"/>
      <c r="AI242" s="129"/>
    </row>
    <row r="243" ht="19.5" customHeight="1">
      <c r="A243" s="129"/>
      <c r="B243" s="129"/>
      <c r="C243" s="129"/>
      <c r="D243" s="129"/>
      <c r="E243" s="129"/>
      <c r="F243" s="129"/>
      <c r="G243" s="21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751"/>
      <c r="T243" s="752"/>
      <c r="U243" s="752"/>
      <c r="V243" s="752"/>
      <c r="W243" s="751"/>
      <c r="X243" s="751"/>
      <c r="Y243" s="751"/>
      <c r="Z243" s="751"/>
      <c r="AA243" s="751"/>
      <c r="AB243" s="751"/>
      <c r="AC243" s="751"/>
      <c r="AD243" s="129"/>
      <c r="AE243" s="129"/>
      <c r="AF243" s="129"/>
      <c r="AG243" s="129"/>
      <c r="AH243" s="129"/>
      <c r="AI243" s="129"/>
    </row>
    <row r="244" ht="19.5" customHeight="1">
      <c r="A244" s="129"/>
      <c r="B244" s="129"/>
      <c r="C244" s="129"/>
      <c r="D244" s="129"/>
      <c r="E244" s="129"/>
      <c r="F244" s="129"/>
      <c r="G244" s="21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751"/>
      <c r="T244" s="752"/>
      <c r="U244" s="752"/>
      <c r="V244" s="752"/>
      <c r="W244" s="751"/>
      <c r="X244" s="751"/>
      <c r="Y244" s="751"/>
      <c r="Z244" s="751"/>
      <c r="AA244" s="751"/>
      <c r="AB244" s="751"/>
      <c r="AC244" s="751"/>
      <c r="AD244" s="129"/>
      <c r="AE244" s="129"/>
      <c r="AF244" s="129"/>
      <c r="AG244" s="129"/>
      <c r="AH244" s="129"/>
      <c r="AI244" s="129"/>
    </row>
    <row r="245" ht="19.5" customHeight="1">
      <c r="A245" s="129"/>
      <c r="B245" s="129"/>
      <c r="C245" s="129"/>
      <c r="D245" s="129"/>
      <c r="E245" s="129"/>
      <c r="F245" s="129"/>
      <c r="G245" s="21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751"/>
      <c r="T245" s="752"/>
      <c r="U245" s="752"/>
      <c r="V245" s="752"/>
      <c r="W245" s="751"/>
      <c r="X245" s="751"/>
      <c r="Y245" s="751"/>
      <c r="Z245" s="751"/>
      <c r="AA245" s="751"/>
      <c r="AB245" s="751"/>
      <c r="AC245" s="751"/>
      <c r="AD245" s="129"/>
      <c r="AE245" s="129"/>
      <c r="AF245" s="129"/>
      <c r="AG245" s="129"/>
      <c r="AH245" s="129"/>
      <c r="AI245" s="129"/>
    </row>
    <row r="246" ht="19.5" customHeight="1">
      <c r="A246" s="129"/>
      <c r="B246" s="129"/>
      <c r="C246" s="129"/>
      <c r="D246" s="129"/>
      <c r="E246" s="129"/>
      <c r="F246" s="129"/>
      <c r="G246" s="21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751"/>
      <c r="T246" s="752"/>
      <c r="U246" s="752"/>
      <c r="V246" s="752"/>
      <c r="W246" s="751"/>
      <c r="X246" s="751"/>
      <c r="Y246" s="751"/>
      <c r="Z246" s="751"/>
      <c r="AA246" s="751"/>
      <c r="AB246" s="751"/>
      <c r="AC246" s="751"/>
      <c r="AD246" s="129"/>
      <c r="AE246" s="129"/>
      <c r="AF246" s="129"/>
      <c r="AG246" s="129"/>
      <c r="AH246" s="129"/>
      <c r="AI246" s="129"/>
    </row>
    <row r="247" ht="19.5" customHeight="1">
      <c r="A247" s="129"/>
      <c r="B247" s="129"/>
      <c r="C247" s="129"/>
      <c r="D247" s="129"/>
      <c r="E247" s="129"/>
      <c r="F247" s="129"/>
      <c r="G247" s="21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751"/>
      <c r="T247" s="752"/>
      <c r="U247" s="752"/>
      <c r="V247" s="752"/>
      <c r="W247" s="751"/>
      <c r="X247" s="751"/>
      <c r="Y247" s="751"/>
      <c r="Z247" s="751"/>
      <c r="AA247" s="751"/>
      <c r="AB247" s="751"/>
      <c r="AC247" s="751"/>
      <c r="AD247" s="129"/>
      <c r="AE247" s="129"/>
      <c r="AF247" s="129"/>
      <c r="AG247" s="129"/>
      <c r="AH247" s="129"/>
      <c r="AI247" s="129"/>
    </row>
    <row r="248" ht="19.5" customHeight="1">
      <c r="A248" s="129"/>
      <c r="B248" s="129"/>
      <c r="C248" s="129"/>
      <c r="D248" s="129"/>
      <c r="E248" s="129"/>
      <c r="F248" s="129"/>
      <c r="G248" s="21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751"/>
      <c r="T248" s="752"/>
      <c r="U248" s="752"/>
      <c r="V248" s="752"/>
      <c r="W248" s="751"/>
      <c r="X248" s="751"/>
      <c r="Y248" s="751"/>
      <c r="Z248" s="751"/>
      <c r="AA248" s="751"/>
      <c r="AB248" s="751"/>
      <c r="AC248" s="751"/>
      <c r="AD248" s="129"/>
      <c r="AE248" s="129"/>
      <c r="AF248" s="129"/>
      <c r="AG248" s="129"/>
      <c r="AH248" s="129"/>
      <c r="AI248" s="129"/>
    </row>
    <row r="249" ht="19.5" customHeight="1">
      <c r="A249" s="129"/>
      <c r="B249" s="129"/>
      <c r="C249" s="129"/>
      <c r="D249" s="129"/>
      <c r="E249" s="129"/>
      <c r="F249" s="129"/>
      <c r="G249" s="21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751"/>
      <c r="T249" s="752"/>
      <c r="U249" s="752"/>
      <c r="V249" s="752"/>
      <c r="W249" s="751"/>
      <c r="X249" s="751"/>
      <c r="Y249" s="751"/>
      <c r="Z249" s="751"/>
      <c r="AA249" s="751"/>
      <c r="AB249" s="751"/>
      <c r="AC249" s="751"/>
      <c r="AD249" s="129"/>
      <c r="AE249" s="129"/>
      <c r="AF249" s="129"/>
      <c r="AG249" s="129"/>
      <c r="AH249" s="129"/>
      <c r="AI249" s="129"/>
    </row>
    <row r="250" ht="19.5" customHeight="1">
      <c r="A250" s="129"/>
      <c r="B250" s="129"/>
      <c r="C250" s="129"/>
      <c r="D250" s="129"/>
      <c r="E250" s="129"/>
      <c r="F250" s="129"/>
      <c r="G250" s="21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751"/>
      <c r="T250" s="752"/>
      <c r="U250" s="752"/>
      <c r="V250" s="752"/>
      <c r="W250" s="751"/>
      <c r="X250" s="751"/>
      <c r="Y250" s="751"/>
      <c r="Z250" s="751"/>
      <c r="AA250" s="751"/>
      <c r="AB250" s="751"/>
      <c r="AC250" s="751"/>
      <c r="AD250" s="129"/>
      <c r="AE250" s="129"/>
      <c r="AF250" s="129"/>
      <c r="AG250" s="129"/>
      <c r="AH250" s="129"/>
      <c r="AI250" s="129"/>
    </row>
    <row r="251" ht="19.5" customHeight="1">
      <c r="A251" s="129"/>
      <c r="B251" s="129"/>
      <c r="C251" s="129"/>
      <c r="D251" s="129"/>
      <c r="E251" s="129"/>
      <c r="F251" s="129"/>
      <c r="G251" s="21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751"/>
      <c r="T251" s="752"/>
      <c r="U251" s="752"/>
      <c r="V251" s="752"/>
      <c r="W251" s="751"/>
      <c r="X251" s="751"/>
      <c r="Y251" s="751"/>
      <c r="Z251" s="751"/>
      <c r="AA251" s="751"/>
      <c r="AB251" s="751"/>
      <c r="AC251" s="751"/>
      <c r="AD251" s="129"/>
      <c r="AE251" s="129"/>
      <c r="AF251" s="129"/>
      <c r="AG251" s="129"/>
      <c r="AH251" s="129"/>
      <c r="AI251" s="129"/>
    </row>
    <row r="252" ht="19.5" customHeight="1">
      <c r="A252" s="129"/>
      <c r="B252" s="129"/>
      <c r="C252" s="129"/>
      <c r="D252" s="129"/>
      <c r="E252" s="129"/>
      <c r="F252" s="129"/>
      <c r="G252" s="21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751"/>
      <c r="T252" s="752"/>
      <c r="U252" s="752"/>
      <c r="V252" s="752"/>
      <c r="W252" s="751"/>
      <c r="X252" s="751"/>
      <c r="Y252" s="751"/>
      <c r="Z252" s="751"/>
      <c r="AA252" s="751"/>
      <c r="AB252" s="751"/>
      <c r="AC252" s="751"/>
      <c r="AD252" s="129"/>
      <c r="AE252" s="129"/>
      <c r="AF252" s="129"/>
      <c r="AG252" s="129"/>
      <c r="AH252" s="129"/>
      <c r="AI252" s="129"/>
    </row>
    <row r="253" ht="19.5" customHeight="1">
      <c r="A253" s="129"/>
      <c r="B253" s="129"/>
      <c r="C253" s="129"/>
      <c r="D253" s="129"/>
      <c r="E253" s="129"/>
      <c r="F253" s="129"/>
      <c r="G253" s="21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751"/>
      <c r="T253" s="752"/>
      <c r="U253" s="752"/>
      <c r="V253" s="752"/>
      <c r="W253" s="751"/>
      <c r="X253" s="751"/>
      <c r="Y253" s="751"/>
      <c r="Z253" s="751"/>
      <c r="AA253" s="751"/>
      <c r="AB253" s="751"/>
      <c r="AC253" s="751"/>
      <c r="AD253" s="129"/>
      <c r="AE253" s="129"/>
      <c r="AF253" s="129"/>
      <c r="AG253" s="129"/>
      <c r="AH253" s="129"/>
      <c r="AI253" s="129"/>
    </row>
    <row r="254" ht="19.5" customHeight="1">
      <c r="A254" s="129"/>
      <c r="B254" s="129"/>
      <c r="C254" s="129"/>
      <c r="D254" s="129"/>
      <c r="E254" s="129"/>
      <c r="F254" s="129"/>
      <c r="G254" s="21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751"/>
      <c r="T254" s="752"/>
      <c r="U254" s="752"/>
      <c r="V254" s="752"/>
      <c r="W254" s="751"/>
      <c r="X254" s="751"/>
      <c r="Y254" s="751"/>
      <c r="Z254" s="751"/>
      <c r="AA254" s="751"/>
      <c r="AB254" s="751"/>
      <c r="AC254" s="751"/>
      <c r="AD254" s="129"/>
      <c r="AE254" s="129"/>
      <c r="AF254" s="129"/>
      <c r="AG254" s="129"/>
      <c r="AH254" s="129"/>
      <c r="AI254" s="129"/>
    </row>
    <row r="255" ht="19.5" customHeight="1">
      <c r="A255" s="129"/>
      <c r="B255" s="129"/>
      <c r="C255" s="129"/>
      <c r="D255" s="129"/>
      <c r="E255" s="129"/>
      <c r="F255" s="129"/>
      <c r="G255" s="21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751"/>
      <c r="T255" s="752"/>
      <c r="U255" s="752"/>
      <c r="V255" s="752"/>
      <c r="W255" s="751"/>
      <c r="X255" s="751"/>
      <c r="Y255" s="751"/>
      <c r="Z255" s="751"/>
      <c r="AA255" s="751"/>
      <c r="AB255" s="751"/>
      <c r="AC255" s="751"/>
      <c r="AD255" s="129"/>
      <c r="AE255" s="129"/>
      <c r="AF255" s="129"/>
      <c r="AG255" s="129"/>
      <c r="AH255" s="129"/>
      <c r="AI255" s="129"/>
    </row>
    <row r="256" ht="19.5" customHeight="1">
      <c r="A256" s="129"/>
      <c r="B256" s="129"/>
      <c r="C256" s="129"/>
      <c r="D256" s="129"/>
      <c r="E256" s="129"/>
      <c r="F256" s="129"/>
      <c r="G256" s="21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751"/>
      <c r="T256" s="752"/>
      <c r="U256" s="752"/>
      <c r="V256" s="752"/>
      <c r="W256" s="751"/>
      <c r="X256" s="751"/>
      <c r="Y256" s="751"/>
      <c r="Z256" s="751"/>
      <c r="AA256" s="751"/>
      <c r="AB256" s="751"/>
      <c r="AC256" s="751"/>
      <c r="AD256" s="129"/>
      <c r="AE256" s="129"/>
      <c r="AF256" s="129"/>
      <c r="AG256" s="129"/>
      <c r="AH256" s="129"/>
      <c r="AI256" s="129"/>
    </row>
    <row r="257" ht="19.5" customHeight="1">
      <c r="A257" s="129"/>
      <c r="B257" s="129"/>
      <c r="C257" s="129"/>
      <c r="D257" s="129"/>
      <c r="E257" s="129"/>
      <c r="F257" s="129"/>
      <c r="G257" s="21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751"/>
      <c r="T257" s="752"/>
      <c r="U257" s="752"/>
      <c r="V257" s="752"/>
      <c r="W257" s="751"/>
      <c r="X257" s="751"/>
      <c r="Y257" s="751"/>
      <c r="Z257" s="751"/>
      <c r="AA257" s="751"/>
      <c r="AB257" s="751"/>
      <c r="AC257" s="751"/>
      <c r="AD257" s="129"/>
      <c r="AE257" s="129"/>
      <c r="AF257" s="129"/>
      <c r="AG257" s="129"/>
      <c r="AH257" s="129"/>
      <c r="AI257" s="129"/>
    </row>
    <row r="258" ht="19.5" customHeight="1">
      <c r="A258" s="129"/>
      <c r="B258" s="129"/>
      <c r="C258" s="129"/>
      <c r="D258" s="129"/>
      <c r="E258" s="129"/>
      <c r="F258" s="129"/>
      <c r="G258" s="21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751"/>
      <c r="T258" s="752"/>
      <c r="U258" s="752"/>
      <c r="V258" s="752"/>
      <c r="W258" s="751"/>
      <c r="X258" s="751"/>
      <c r="Y258" s="751"/>
      <c r="Z258" s="751"/>
      <c r="AA258" s="751"/>
      <c r="AB258" s="751"/>
      <c r="AC258" s="751"/>
      <c r="AD258" s="129"/>
      <c r="AE258" s="129"/>
      <c r="AF258" s="129"/>
      <c r="AG258" s="129"/>
      <c r="AH258" s="129"/>
      <c r="AI258" s="129"/>
    </row>
    <row r="259" ht="19.5" customHeight="1">
      <c r="A259" s="129"/>
      <c r="B259" s="129"/>
      <c r="C259" s="129"/>
      <c r="D259" s="129"/>
      <c r="E259" s="129"/>
      <c r="F259" s="129"/>
      <c r="G259" s="21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751"/>
      <c r="T259" s="752"/>
      <c r="U259" s="752"/>
      <c r="V259" s="752"/>
      <c r="W259" s="751"/>
      <c r="X259" s="751"/>
      <c r="Y259" s="751"/>
      <c r="Z259" s="751"/>
      <c r="AA259" s="751"/>
      <c r="AB259" s="751"/>
      <c r="AC259" s="751"/>
      <c r="AD259" s="129"/>
      <c r="AE259" s="129"/>
      <c r="AF259" s="129"/>
      <c r="AG259" s="129"/>
      <c r="AH259" s="129"/>
      <c r="AI259" s="129"/>
    </row>
    <row r="260" ht="19.5" customHeight="1">
      <c r="A260" s="129"/>
      <c r="B260" s="129"/>
      <c r="C260" s="129"/>
      <c r="D260" s="129"/>
      <c r="E260" s="129"/>
      <c r="F260" s="129"/>
      <c r="G260" s="21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751"/>
      <c r="T260" s="752"/>
      <c r="U260" s="752"/>
      <c r="V260" s="752"/>
      <c r="W260" s="751"/>
      <c r="X260" s="751"/>
      <c r="Y260" s="751"/>
      <c r="Z260" s="751"/>
      <c r="AA260" s="751"/>
      <c r="AB260" s="751"/>
      <c r="AC260" s="751"/>
      <c r="AD260" s="129"/>
      <c r="AE260" s="129"/>
      <c r="AF260" s="129"/>
      <c r="AG260" s="129"/>
      <c r="AH260" s="129"/>
      <c r="AI260" s="129"/>
    </row>
    <row r="261" ht="19.5" customHeight="1">
      <c r="A261" s="129"/>
      <c r="B261" s="129"/>
      <c r="C261" s="129"/>
      <c r="D261" s="129"/>
      <c r="E261" s="129"/>
      <c r="F261" s="129"/>
      <c r="G261" s="21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751"/>
      <c r="T261" s="752"/>
      <c r="U261" s="752"/>
      <c r="V261" s="752"/>
      <c r="W261" s="751"/>
      <c r="X261" s="751"/>
      <c r="Y261" s="751"/>
      <c r="Z261" s="751"/>
      <c r="AA261" s="751"/>
      <c r="AB261" s="751"/>
      <c r="AC261" s="751"/>
      <c r="AD261" s="129"/>
      <c r="AE261" s="129"/>
      <c r="AF261" s="129"/>
      <c r="AG261" s="129"/>
      <c r="AH261" s="129"/>
      <c r="AI261" s="129"/>
    </row>
    <row r="262" ht="19.5" customHeight="1">
      <c r="A262" s="129"/>
      <c r="B262" s="129"/>
      <c r="C262" s="129"/>
      <c r="D262" s="129"/>
      <c r="E262" s="129"/>
      <c r="F262" s="129"/>
      <c r="G262" s="21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751"/>
      <c r="T262" s="752"/>
      <c r="U262" s="752"/>
      <c r="V262" s="752"/>
      <c r="W262" s="751"/>
      <c r="X262" s="751"/>
      <c r="Y262" s="751"/>
      <c r="Z262" s="751"/>
      <c r="AA262" s="751"/>
      <c r="AB262" s="751"/>
      <c r="AC262" s="751"/>
      <c r="AD262" s="129"/>
      <c r="AE262" s="129"/>
      <c r="AF262" s="129"/>
      <c r="AG262" s="129"/>
      <c r="AH262" s="129"/>
      <c r="AI262" s="129"/>
    </row>
    <row r="263" ht="19.5" customHeight="1">
      <c r="A263" s="129"/>
      <c r="B263" s="129"/>
      <c r="C263" s="129"/>
      <c r="D263" s="129"/>
      <c r="E263" s="129"/>
      <c r="F263" s="129"/>
      <c r="G263" s="21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751"/>
      <c r="T263" s="752"/>
      <c r="U263" s="752"/>
      <c r="V263" s="752"/>
      <c r="W263" s="751"/>
      <c r="X263" s="751"/>
      <c r="Y263" s="751"/>
      <c r="Z263" s="751"/>
      <c r="AA263" s="751"/>
      <c r="AB263" s="751"/>
      <c r="AC263" s="751"/>
      <c r="AD263" s="129"/>
      <c r="AE263" s="129"/>
      <c r="AF263" s="129"/>
      <c r="AG263" s="129"/>
      <c r="AH263" s="129"/>
      <c r="AI263" s="129"/>
    </row>
    <row r="264" ht="19.5" customHeight="1">
      <c r="A264" s="129"/>
      <c r="B264" s="129"/>
      <c r="C264" s="129"/>
      <c r="D264" s="129"/>
      <c r="E264" s="129"/>
      <c r="F264" s="129"/>
      <c r="G264" s="21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751"/>
      <c r="T264" s="752"/>
      <c r="U264" s="752"/>
      <c r="V264" s="752"/>
      <c r="W264" s="751"/>
      <c r="X264" s="751"/>
      <c r="Y264" s="751"/>
      <c r="Z264" s="751"/>
      <c r="AA264" s="751"/>
      <c r="AB264" s="751"/>
      <c r="AC264" s="751"/>
      <c r="AD264" s="129"/>
      <c r="AE264" s="129"/>
      <c r="AF264" s="129"/>
      <c r="AG264" s="129"/>
      <c r="AH264" s="129"/>
      <c r="AI264" s="129"/>
    </row>
    <row r="265" ht="19.5" customHeight="1">
      <c r="A265" s="129"/>
      <c r="B265" s="129"/>
      <c r="C265" s="129"/>
      <c r="D265" s="129"/>
      <c r="E265" s="129"/>
      <c r="F265" s="129"/>
      <c r="G265" s="21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751"/>
      <c r="T265" s="752"/>
      <c r="U265" s="752"/>
      <c r="V265" s="752"/>
      <c r="W265" s="751"/>
      <c r="X265" s="751"/>
      <c r="Y265" s="751"/>
      <c r="Z265" s="751"/>
      <c r="AA265" s="751"/>
      <c r="AB265" s="751"/>
      <c r="AC265" s="751"/>
      <c r="AD265" s="129"/>
      <c r="AE265" s="129"/>
      <c r="AF265" s="129"/>
      <c r="AG265" s="129"/>
      <c r="AH265" s="129"/>
      <c r="AI265" s="129"/>
    </row>
    <row r="266" ht="19.5" customHeight="1">
      <c r="A266" s="129"/>
      <c r="B266" s="129"/>
      <c r="C266" s="129"/>
      <c r="D266" s="129"/>
      <c r="E266" s="129"/>
      <c r="F266" s="129"/>
      <c r="G266" s="21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751"/>
      <c r="T266" s="752"/>
      <c r="U266" s="752"/>
      <c r="V266" s="752"/>
      <c r="W266" s="751"/>
      <c r="X266" s="751"/>
      <c r="Y266" s="751"/>
      <c r="Z266" s="751"/>
      <c r="AA266" s="751"/>
      <c r="AB266" s="751"/>
      <c r="AC266" s="751"/>
      <c r="AD266" s="129"/>
      <c r="AE266" s="129"/>
      <c r="AF266" s="129"/>
      <c r="AG266" s="129"/>
      <c r="AH266" s="129"/>
      <c r="AI266" s="129"/>
    </row>
    <row r="267" ht="19.5" customHeight="1">
      <c r="A267" s="129"/>
      <c r="B267" s="129"/>
      <c r="C267" s="129"/>
      <c r="D267" s="129"/>
      <c r="E267" s="129"/>
      <c r="F267" s="129"/>
      <c r="G267" s="21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751"/>
      <c r="T267" s="752"/>
      <c r="U267" s="752"/>
      <c r="V267" s="752"/>
      <c r="W267" s="751"/>
      <c r="X267" s="751"/>
      <c r="Y267" s="751"/>
      <c r="Z267" s="751"/>
      <c r="AA267" s="751"/>
      <c r="AB267" s="751"/>
      <c r="AC267" s="751"/>
      <c r="AD267" s="129"/>
      <c r="AE267" s="129"/>
      <c r="AF267" s="129"/>
      <c r="AG267" s="129"/>
      <c r="AH267" s="129"/>
      <c r="AI267" s="129"/>
    </row>
    <row r="268" ht="19.5" customHeight="1">
      <c r="A268" s="129"/>
      <c r="B268" s="129"/>
      <c r="C268" s="129"/>
      <c r="D268" s="129"/>
      <c r="E268" s="129"/>
      <c r="F268" s="129"/>
      <c r="G268" s="21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751"/>
      <c r="T268" s="752"/>
      <c r="U268" s="752"/>
      <c r="V268" s="752"/>
      <c r="W268" s="751"/>
      <c r="X268" s="751"/>
      <c r="Y268" s="751"/>
      <c r="Z268" s="751"/>
      <c r="AA268" s="751"/>
      <c r="AB268" s="751"/>
      <c r="AC268" s="751"/>
      <c r="AD268" s="129"/>
      <c r="AE268" s="129"/>
      <c r="AF268" s="129"/>
      <c r="AG268" s="129"/>
      <c r="AH268" s="129"/>
      <c r="AI268" s="129"/>
    </row>
    <row r="269" ht="19.5" customHeight="1">
      <c r="A269" s="129"/>
      <c r="B269" s="129"/>
      <c r="C269" s="129"/>
      <c r="D269" s="129"/>
      <c r="E269" s="129"/>
      <c r="F269" s="129"/>
      <c r="G269" s="21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751"/>
      <c r="T269" s="752"/>
      <c r="U269" s="752"/>
      <c r="V269" s="752"/>
      <c r="W269" s="751"/>
      <c r="X269" s="751"/>
      <c r="Y269" s="751"/>
      <c r="Z269" s="751"/>
      <c r="AA269" s="751"/>
      <c r="AB269" s="751"/>
      <c r="AC269" s="751"/>
      <c r="AD269" s="129"/>
      <c r="AE269" s="129"/>
      <c r="AF269" s="129"/>
      <c r="AG269" s="129"/>
      <c r="AH269" s="129"/>
      <c r="AI269" s="129"/>
    </row>
    <row r="270" ht="19.5" customHeight="1">
      <c r="A270" s="129"/>
      <c r="B270" s="129"/>
      <c r="C270" s="129"/>
      <c r="D270" s="129"/>
      <c r="E270" s="129"/>
      <c r="F270" s="129"/>
      <c r="G270" s="21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751"/>
      <c r="T270" s="752"/>
      <c r="U270" s="752"/>
      <c r="V270" s="752"/>
      <c r="W270" s="751"/>
      <c r="X270" s="751"/>
      <c r="Y270" s="751"/>
      <c r="Z270" s="751"/>
      <c r="AA270" s="751"/>
      <c r="AB270" s="751"/>
      <c r="AC270" s="751"/>
      <c r="AD270" s="129"/>
      <c r="AE270" s="129"/>
      <c r="AF270" s="129"/>
      <c r="AG270" s="129"/>
      <c r="AH270" s="129"/>
      <c r="AI270" s="129"/>
    </row>
    <row r="271" ht="19.5" customHeight="1">
      <c r="A271" s="129"/>
      <c r="B271" s="129"/>
      <c r="C271" s="129"/>
      <c r="D271" s="129"/>
      <c r="E271" s="129"/>
      <c r="F271" s="129"/>
      <c r="G271" s="21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751"/>
      <c r="T271" s="752"/>
      <c r="U271" s="752"/>
      <c r="V271" s="752"/>
      <c r="W271" s="751"/>
      <c r="X271" s="751"/>
      <c r="Y271" s="751"/>
      <c r="Z271" s="751"/>
      <c r="AA271" s="751"/>
      <c r="AB271" s="751"/>
      <c r="AC271" s="751"/>
      <c r="AD271" s="129"/>
      <c r="AE271" s="129"/>
      <c r="AF271" s="129"/>
      <c r="AG271" s="129"/>
      <c r="AH271" s="129"/>
      <c r="AI271" s="129"/>
    </row>
    <row r="272" ht="19.5" customHeight="1">
      <c r="A272" s="129"/>
      <c r="B272" s="129"/>
      <c r="C272" s="129"/>
      <c r="D272" s="129"/>
      <c r="E272" s="129"/>
      <c r="F272" s="129"/>
      <c r="G272" s="21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751"/>
      <c r="T272" s="752"/>
      <c r="U272" s="752"/>
      <c r="V272" s="752"/>
      <c r="W272" s="751"/>
      <c r="X272" s="751"/>
      <c r="Y272" s="751"/>
      <c r="Z272" s="751"/>
      <c r="AA272" s="751"/>
      <c r="AB272" s="751"/>
      <c r="AC272" s="751"/>
      <c r="AD272" s="129"/>
      <c r="AE272" s="129"/>
      <c r="AF272" s="129"/>
      <c r="AG272" s="129"/>
      <c r="AH272" s="129"/>
      <c r="AI272" s="129"/>
    </row>
    <row r="273" ht="19.5" customHeight="1">
      <c r="A273" s="129"/>
      <c r="B273" s="129"/>
      <c r="C273" s="129"/>
      <c r="D273" s="129"/>
      <c r="E273" s="129"/>
      <c r="F273" s="129"/>
      <c r="G273" s="21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751"/>
      <c r="T273" s="752"/>
      <c r="U273" s="752"/>
      <c r="V273" s="752"/>
      <c r="W273" s="751"/>
      <c r="X273" s="751"/>
      <c r="Y273" s="751"/>
      <c r="Z273" s="751"/>
      <c r="AA273" s="751"/>
      <c r="AB273" s="751"/>
      <c r="AC273" s="751"/>
      <c r="AD273" s="129"/>
      <c r="AE273" s="129"/>
      <c r="AF273" s="129"/>
      <c r="AG273" s="129"/>
      <c r="AH273" s="129"/>
      <c r="AI273" s="129"/>
    </row>
    <row r="274" ht="19.5" customHeight="1">
      <c r="A274" s="129"/>
      <c r="B274" s="129"/>
      <c r="C274" s="129"/>
      <c r="D274" s="129"/>
      <c r="E274" s="129"/>
      <c r="F274" s="129"/>
      <c r="G274" s="21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751"/>
      <c r="T274" s="752"/>
      <c r="U274" s="752"/>
      <c r="V274" s="752"/>
      <c r="W274" s="751"/>
      <c r="X274" s="751"/>
      <c r="Y274" s="751"/>
      <c r="Z274" s="751"/>
      <c r="AA274" s="751"/>
      <c r="AB274" s="751"/>
      <c r="AC274" s="751"/>
      <c r="AD274" s="129"/>
      <c r="AE274" s="129"/>
      <c r="AF274" s="129"/>
      <c r="AG274" s="129"/>
      <c r="AH274" s="129"/>
      <c r="AI274" s="129"/>
    </row>
    <row r="275" ht="19.5" customHeight="1">
      <c r="A275" s="129"/>
      <c r="B275" s="129"/>
      <c r="C275" s="129"/>
      <c r="D275" s="129"/>
      <c r="E275" s="129"/>
      <c r="F275" s="129"/>
      <c r="G275" s="21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751"/>
      <c r="T275" s="752"/>
      <c r="U275" s="752"/>
      <c r="V275" s="752"/>
      <c r="W275" s="751"/>
      <c r="X275" s="751"/>
      <c r="Y275" s="751"/>
      <c r="Z275" s="751"/>
      <c r="AA275" s="751"/>
      <c r="AB275" s="751"/>
      <c r="AC275" s="751"/>
      <c r="AD275" s="129"/>
      <c r="AE275" s="129"/>
      <c r="AF275" s="129"/>
      <c r="AG275" s="129"/>
      <c r="AH275" s="129"/>
      <c r="AI275" s="129"/>
    </row>
    <row r="276" ht="19.5" customHeight="1">
      <c r="A276" s="129"/>
      <c r="B276" s="129"/>
      <c r="C276" s="129"/>
      <c r="D276" s="129"/>
      <c r="E276" s="129"/>
      <c r="F276" s="129"/>
      <c r="G276" s="21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751"/>
      <c r="T276" s="752"/>
      <c r="U276" s="752"/>
      <c r="V276" s="752"/>
      <c r="W276" s="751"/>
      <c r="X276" s="751"/>
      <c r="Y276" s="751"/>
      <c r="Z276" s="751"/>
      <c r="AA276" s="751"/>
      <c r="AB276" s="751"/>
      <c r="AC276" s="751"/>
      <c r="AD276" s="129"/>
      <c r="AE276" s="129"/>
      <c r="AF276" s="129"/>
      <c r="AG276" s="129"/>
      <c r="AH276" s="129"/>
      <c r="AI276" s="129"/>
    </row>
    <row r="277" ht="19.5" customHeight="1">
      <c r="A277" s="129"/>
      <c r="B277" s="129"/>
      <c r="C277" s="129"/>
      <c r="D277" s="129"/>
      <c r="E277" s="129"/>
      <c r="F277" s="129"/>
      <c r="G277" s="21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751"/>
      <c r="T277" s="752"/>
      <c r="U277" s="752"/>
      <c r="V277" s="752"/>
      <c r="W277" s="751"/>
      <c r="X277" s="751"/>
      <c r="Y277" s="751"/>
      <c r="Z277" s="751"/>
      <c r="AA277" s="751"/>
      <c r="AB277" s="751"/>
      <c r="AC277" s="751"/>
      <c r="AD277" s="129"/>
      <c r="AE277" s="129"/>
      <c r="AF277" s="129"/>
      <c r="AG277" s="129"/>
      <c r="AH277" s="129"/>
      <c r="AI277" s="129"/>
    </row>
    <row r="278" ht="19.5" customHeight="1">
      <c r="A278" s="129"/>
      <c r="B278" s="129"/>
      <c r="C278" s="129"/>
      <c r="D278" s="129"/>
      <c r="E278" s="129"/>
      <c r="F278" s="129"/>
      <c r="G278" s="21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751"/>
      <c r="T278" s="752"/>
      <c r="U278" s="752"/>
      <c r="V278" s="752"/>
      <c r="W278" s="751"/>
      <c r="X278" s="751"/>
      <c r="Y278" s="751"/>
      <c r="Z278" s="751"/>
      <c r="AA278" s="751"/>
      <c r="AB278" s="751"/>
      <c r="AC278" s="751"/>
      <c r="AD278" s="129"/>
      <c r="AE278" s="129"/>
      <c r="AF278" s="129"/>
      <c r="AG278" s="129"/>
      <c r="AH278" s="129"/>
      <c r="AI278" s="129"/>
    </row>
    <row r="279" ht="19.5" customHeight="1">
      <c r="A279" s="129"/>
      <c r="B279" s="129"/>
      <c r="C279" s="129"/>
      <c r="D279" s="129"/>
      <c r="E279" s="129"/>
      <c r="F279" s="129"/>
      <c r="G279" s="21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751"/>
      <c r="T279" s="752"/>
      <c r="U279" s="752"/>
      <c r="V279" s="752"/>
      <c r="W279" s="751"/>
      <c r="X279" s="751"/>
      <c r="Y279" s="751"/>
      <c r="Z279" s="751"/>
      <c r="AA279" s="751"/>
      <c r="AB279" s="751"/>
      <c r="AC279" s="751"/>
      <c r="AD279" s="129"/>
      <c r="AE279" s="129"/>
      <c r="AF279" s="129"/>
      <c r="AG279" s="129"/>
      <c r="AH279" s="129"/>
      <c r="AI279" s="129"/>
    </row>
    <row r="280" ht="19.5" customHeight="1">
      <c r="A280" s="129"/>
      <c r="B280" s="129"/>
      <c r="C280" s="129"/>
      <c r="D280" s="129"/>
      <c r="E280" s="129"/>
      <c r="F280" s="129"/>
      <c r="G280" s="21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751"/>
      <c r="T280" s="752"/>
      <c r="U280" s="752"/>
      <c r="V280" s="752"/>
      <c r="W280" s="751"/>
      <c r="X280" s="751"/>
      <c r="Y280" s="751"/>
      <c r="Z280" s="751"/>
      <c r="AA280" s="751"/>
      <c r="AB280" s="751"/>
      <c r="AC280" s="751"/>
      <c r="AD280" s="129"/>
      <c r="AE280" s="129"/>
      <c r="AF280" s="129"/>
      <c r="AG280" s="129"/>
      <c r="AH280" s="129"/>
      <c r="AI280" s="129"/>
    </row>
    <row r="281" ht="19.5" customHeight="1">
      <c r="A281" s="129"/>
      <c r="B281" s="129"/>
      <c r="C281" s="129"/>
      <c r="D281" s="129"/>
      <c r="E281" s="129"/>
      <c r="F281" s="129"/>
      <c r="G281" s="21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751"/>
      <c r="T281" s="752"/>
      <c r="U281" s="752"/>
      <c r="V281" s="752"/>
      <c r="W281" s="751"/>
      <c r="X281" s="751"/>
      <c r="Y281" s="751"/>
      <c r="Z281" s="751"/>
      <c r="AA281" s="751"/>
      <c r="AB281" s="751"/>
      <c r="AC281" s="751"/>
      <c r="AD281" s="129"/>
      <c r="AE281" s="129"/>
      <c r="AF281" s="129"/>
      <c r="AG281" s="129"/>
      <c r="AH281" s="129"/>
      <c r="AI281" s="129"/>
    </row>
    <row r="282" ht="19.5" customHeight="1">
      <c r="A282" s="129"/>
      <c r="B282" s="129"/>
      <c r="C282" s="129"/>
      <c r="D282" s="129"/>
      <c r="E282" s="129"/>
      <c r="F282" s="129"/>
      <c r="G282" s="21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751"/>
      <c r="T282" s="752"/>
      <c r="U282" s="752"/>
      <c r="V282" s="752"/>
      <c r="W282" s="751"/>
      <c r="X282" s="751"/>
      <c r="Y282" s="751"/>
      <c r="Z282" s="751"/>
      <c r="AA282" s="751"/>
      <c r="AB282" s="751"/>
      <c r="AC282" s="751"/>
      <c r="AD282" s="129"/>
      <c r="AE282" s="129"/>
      <c r="AF282" s="129"/>
      <c r="AG282" s="129"/>
      <c r="AH282" s="129"/>
      <c r="AI282" s="129"/>
    </row>
    <row r="283" ht="19.5" customHeight="1">
      <c r="A283" s="129"/>
      <c r="B283" s="129"/>
      <c r="C283" s="129"/>
      <c r="D283" s="129"/>
      <c r="E283" s="129"/>
      <c r="F283" s="129"/>
      <c r="G283" s="21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751"/>
      <c r="T283" s="752"/>
      <c r="U283" s="752"/>
      <c r="V283" s="752"/>
      <c r="W283" s="751"/>
      <c r="X283" s="751"/>
      <c r="Y283" s="751"/>
      <c r="Z283" s="751"/>
      <c r="AA283" s="751"/>
      <c r="AB283" s="751"/>
      <c r="AC283" s="751"/>
      <c r="AD283" s="129"/>
      <c r="AE283" s="129"/>
      <c r="AF283" s="129"/>
      <c r="AG283" s="129"/>
      <c r="AH283" s="129"/>
      <c r="AI283" s="129"/>
    </row>
    <row r="284" ht="19.5" customHeight="1">
      <c r="A284" s="129"/>
      <c r="B284" s="129"/>
      <c r="C284" s="129"/>
      <c r="D284" s="129"/>
      <c r="E284" s="129"/>
      <c r="F284" s="129"/>
      <c r="G284" s="21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751"/>
      <c r="T284" s="752"/>
      <c r="U284" s="752"/>
      <c r="V284" s="752"/>
      <c r="W284" s="751"/>
      <c r="X284" s="751"/>
      <c r="Y284" s="751"/>
      <c r="Z284" s="751"/>
      <c r="AA284" s="751"/>
      <c r="AB284" s="751"/>
      <c r="AC284" s="751"/>
      <c r="AD284" s="129"/>
      <c r="AE284" s="129"/>
      <c r="AF284" s="129"/>
      <c r="AG284" s="129"/>
      <c r="AH284" s="129"/>
      <c r="AI284" s="129"/>
    </row>
    <row r="285" ht="19.5" customHeight="1">
      <c r="A285" s="129"/>
      <c r="B285" s="129"/>
      <c r="C285" s="129"/>
      <c r="D285" s="129"/>
      <c r="E285" s="129"/>
      <c r="F285" s="129"/>
      <c r="G285" s="21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751"/>
      <c r="T285" s="752"/>
      <c r="U285" s="752"/>
      <c r="V285" s="752"/>
      <c r="W285" s="751"/>
      <c r="X285" s="751"/>
      <c r="Y285" s="751"/>
      <c r="Z285" s="751"/>
      <c r="AA285" s="751"/>
      <c r="AB285" s="751"/>
      <c r="AC285" s="751"/>
      <c r="AD285" s="129"/>
      <c r="AE285" s="129"/>
      <c r="AF285" s="129"/>
      <c r="AG285" s="129"/>
      <c r="AH285" s="129"/>
      <c r="AI285" s="129"/>
    </row>
    <row r="286" ht="19.5" customHeight="1">
      <c r="A286" s="129"/>
      <c r="B286" s="129"/>
      <c r="C286" s="129"/>
      <c r="D286" s="129"/>
      <c r="E286" s="129"/>
      <c r="F286" s="129"/>
      <c r="G286" s="21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751"/>
      <c r="T286" s="752"/>
      <c r="U286" s="752"/>
      <c r="V286" s="752"/>
      <c r="W286" s="751"/>
      <c r="X286" s="751"/>
      <c r="Y286" s="751"/>
      <c r="Z286" s="751"/>
      <c r="AA286" s="751"/>
      <c r="AB286" s="751"/>
      <c r="AC286" s="751"/>
      <c r="AD286" s="129"/>
      <c r="AE286" s="129"/>
      <c r="AF286" s="129"/>
      <c r="AG286" s="129"/>
      <c r="AH286" s="129"/>
      <c r="AI286" s="129"/>
    </row>
    <row r="287" ht="19.5" customHeight="1">
      <c r="A287" s="129"/>
      <c r="B287" s="129"/>
      <c r="C287" s="129"/>
      <c r="D287" s="129"/>
      <c r="E287" s="129"/>
      <c r="F287" s="129"/>
      <c r="G287" s="21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751"/>
      <c r="T287" s="752"/>
      <c r="U287" s="752"/>
      <c r="V287" s="752"/>
      <c r="W287" s="751"/>
      <c r="X287" s="751"/>
      <c r="Y287" s="751"/>
      <c r="Z287" s="751"/>
      <c r="AA287" s="751"/>
      <c r="AB287" s="751"/>
      <c r="AC287" s="751"/>
      <c r="AD287" s="129"/>
      <c r="AE287" s="129"/>
      <c r="AF287" s="129"/>
      <c r="AG287" s="129"/>
      <c r="AH287" s="129"/>
      <c r="AI287" s="129"/>
    </row>
    <row r="288" ht="19.5" customHeight="1">
      <c r="A288" s="129"/>
      <c r="B288" s="129"/>
      <c r="C288" s="129"/>
      <c r="D288" s="129"/>
      <c r="E288" s="129"/>
      <c r="F288" s="129"/>
      <c r="G288" s="21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751"/>
      <c r="T288" s="752"/>
      <c r="U288" s="752"/>
      <c r="V288" s="752"/>
      <c r="W288" s="751"/>
      <c r="X288" s="751"/>
      <c r="Y288" s="751"/>
      <c r="Z288" s="751"/>
      <c r="AA288" s="751"/>
      <c r="AB288" s="751"/>
      <c r="AC288" s="751"/>
      <c r="AD288" s="129"/>
      <c r="AE288" s="129"/>
      <c r="AF288" s="129"/>
      <c r="AG288" s="129"/>
      <c r="AH288" s="129"/>
      <c r="AI288" s="129"/>
    </row>
    <row r="289" ht="19.5" customHeight="1">
      <c r="A289" s="129"/>
      <c r="B289" s="129"/>
      <c r="C289" s="129"/>
      <c r="D289" s="129"/>
      <c r="E289" s="129"/>
      <c r="F289" s="129"/>
      <c r="G289" s="21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751"/>
      <c r="T289" s="752"/>
      <c r="U289" s="752"/>
      <c r="V289" s="752"/>
      <c r="W289" s="751"/>
      <c r="X289" s="751"/>
      <c r="Y289" s="751"/>
      <c r="Z289" s="751"/>
      <c r="AA289" s="751"/>
      <c r="AB289" s="751"/>
      <c r="AC289" s="751"/>
      <c r="AD289" s="129"/>
      <c r="AE289" s="129"/>
      <c r="AF289" s="129"/>
      <c r="AG289" s="129"/>
      <c r="AH289" s="129"/>
      <c r="AI289" s="129"/>
    </row>
    <row r="290" ht="19.5" customHeight="1">
      <c r="A290" s="129"/>
      <c r="B290" s="129"/>
      <c r="C290" s="129"/>
      <c r="D290" s="129"/>
      <c r="E290" s="129"/>
      <c r="F290" s="129"/>
      <c r="G290" s="21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751"/>
      <c r="T290" s="752"/>
      <c r="U290" s="752"/>
      <c r="V290" s="752"/>
      <c r="W290" s="751"/>
      <c r="X290" s="751"/>
      <c r="Y290" s="751"/>
      <c r="Z290" s="751"/>
      <c r="AA290" s="751"/>
      <c r="AB290" s="751"/>
      <c r="AC290" s="751"/>
      <c r="AD290" s="129"/>
      <c r="AE290" s="129"/>
      <c r="AF290" s="129"/>
      <c r="AG290" s="129"/>
      <c r="AH290" s="129"/>
      <c r="AI290" s="129"/>
    </row>
    <row r="291" ht="19.5" customHeight="1">
      <c r="A291" s="129"/>
      <c r="B291" s="129"/>
      <c r="C291" s="129"/>
      <c r="D291" s="129"/>
      <c r="E291" s="129"/>
      <c r="F291" s="129"/>
      <c r="G291" s="21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751"/>
      <c r="T291" s="752"/>
      <c r="U291" s="752"/>
      <c r="V291" s="752"/>
      <c r="W291" s="751"/>
      <c r="X291" s="751"/>
      <c r="Y291" s="751"/>
      <c r="Z291" s="751"/>
      <c r="AA291" s="751"/>
      <c r="AB291" s="751"/>
      <c r="AC291" s="751"/>
      <c r="AD291" s="129"/>
      <c r="AE291" s="129"/>
      <c r="AF291" s="129"/>
      <c r="AG291" s="129"/>
      <c r="AH291" s="129"/>
      <c r="AI291" s="129"/>
    </row>
    <row r="292" ht="19.5" customHeight="1">
      <c r="A292" s="129"/>
      <c r="B292" s="129"/>
      <c r="C292" s="129"/>
      <c r="D292" s="129"/>
      <c r="E292" s="129"/>
      <c r="F292" s="129"/>
      <c r="G292" s="21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751"/>
      <c r="T292" s="752"/>
      <c r="U292" s="752"/>
      <c r="V292" s="752"/>
      <c r="W292" s="751"/>
      <c r="X292" s="751"/>
      <c r="Y292" s="751"/>
      <c r="Z292" s="751"/>
      <c r="AA292" s="751"/>
      <c r="AB292" s="751"/>
      <c r="AC292" s="751"/>
      <c r="AD292" s="129"/>
      <c r="AE292" s="129"/>
      <c r="AF292" s="129"/>
      <c r="AG292" s="129"/>
      <c r="AH292" s="129"/>
      <c r="AI292" s="129"/>
    </row>
    <row r="293" ht="19.5" customHeight="1">
      <c r="A293" s="129"/>
      <c r="B293" s="129"/>
      <c r="C293" s="129"/>
      <c r="D293" s="129"/>
      <c r="E293" s="129"/>
      <c r="F293" s="129"/>
      <c r="G293" s="21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751"/>
      <c r="T293" s="752"/>
      <c r="U293" s="752"/>
      <c r="V293" s="752"/>
      <c r="W293" s="751"/>
      <c r="X293" s="751"/>
      <c r="Y293" s="751"/>
      <c r="Z293" s="751"/>
      <c r="AA293" s="751"/>
      <c r="AB293" s="751"/>
      <c r="AC293" s="751"/>
      <c r="AD293" s="129"/>
      <c r="AE293" s="129"/>
      <c r="AF293" s="129"/>
      <c r="AG293" s="129"/>
      <c r="AH293" s="129"/>
      <c r="AI293" s="129"/>
    </row>
    <row r="294" ht="19.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751"/>
      <c r="T294" s="752"/>
      <c r="U294" s="752"/>
      <c r="V294" s="752"/>
      <c r="W294" s="751"/>
      <c r="X294" s="751"/>
      <c r="Y294" s="751"/>
      <c r="Z294" s="751"/>
      <c r="AA294" s="751"/>
      <c r="AB294" s="751"/>
      <c r="AC294" s="751"/>
      <c r="AD294" s="129"/>
      <c r="AE294" s="129"/>
      <c r="AF294" s="129"/>
      <c r="AG294" s="129"/>
      <c r="AH294" s="129"/>
      <c r="AI294" s="129"/>
    </row>
    <row r="295" ht="19.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751"/>
      <c r="T295" s="752"/>
      <c r="U295" s="752"/>
      <c r="V295" s="752"/>
      <c r="W295" s="751"/>
      <c r="X295" s="751"/>
      <c r="Y295" s="751"/>
      <c r="Z295" s="751"/>
      <c r="AA295" s="751"/>
      <c r="AB295" s="751"/>
      <c r="AC295" s="751"/>
      <c r="AD295" s="129"/>
      <c r="AE295" s="129"/>
      <c r="AF295" s="129"/>
      <c r="AG295" s="129"/>
      <c r="AH295" s="129"/>
      <c r="AI295" s="129"/>
    </row>
    <row r="296" ht="19.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751"/>
      <c r="T296" s="752"/>
      <c r="U296" s="752"/>
      <c r="V296" s="752"/>
      <c r="W296" s="751"/>
      <c r="X296" s="751"/>
      <c r="Y296" s="751"/>
      <c r="Z296" s="751"/>
      <c r="AA296" s="751"/>
      <c r="AB296" s="751"/>
      <c r="AC296" s="751"/>
      <c r="AD296" s="129"/>
      <c r="AE296" s="129"/>
      <c r="AF296" s="129"/>
      <c r="AG296" s="129"/>
      <c r="AH296" s="129"/>
      <c r="AI296" s="129"/>
    </row>
    <row r="297" ht="19.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751"/>
      <c r="T297" s="752"/>
      <c r="U297" s="752"/>
      <c r="V297" s="752"/>
      <c r="W297" s="751"/>
      <c r="X297" s="751"/>
      <c r="Y297" s="751"/>
      <c r="Z297" s="751"/>
      <c r="AA297" s="751"/>
      <c r="AB297" s="751"/>
      <c r="AC297" s="751"/>
      <c r="AD297" s="129"/>
      <c r="AE297" s="129"/>
      <c r="AF297" s="129"/>
      <c r="AG297" s="129"/>
      <c r="AH297" s="129"/>
      <c r="AI297" s="129"/>
    </row>
    <row r="298" ht="19.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751"/>
      <c r="T298" s="752"/>
      <c r="U298" s="752"/>
      <c r="V298" s="752"/>
      <c r="W298" s="751"/>
      <c r="X298" s="751"/>
      <c r="Y298" s="751"/>
      <c r="Z298" s="751"/>
      <c r="AA298" s="751"/>
      <c r="AB298" s="751"/>
      <c r="AC298" s="751"/>
      <c r="AD298" s="129"/>
      <c r="AE298" s="129"/>
      <c r="AF298" s="129"/>
      <c r="AG298" s="129"/>
      <c r="AH298" s="129"/>
      <c r="AI298" s="129"/>
    </row>
    <row r="299" ht="19.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751"/>
      <c r="T299" s="752"/>
      <c r="U299" s="752"/>
      <c r="V299" s="752"/>
      <c r="W299" s="751"/>
      <c r="X299" s="751"/>
      <c r="Y299" s="751"/>
      <c r="Z299" s="751"/>
      <c r="AA299" s="751"/>
      <c r="AB299" s="751"/>
      <c r="AC299" s="751"/>
      <c r="AD299" s="129"/>
      <c r="AE299" s="129"/>
      <c r="AF299" s="129"/>
      <c r="AG299" s="129"/>
      <c r="AH299" s="129"/>
      <c r="AI299" s="129"/>
    </row>
    <row r="300" ht="19.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751"/>
      <c r="T300" s="752"/>
      <c r="U300" s="752"/>
      <c r="V300" s="752"/>
      <c r="W300" s="751"/>
      <c r="X300" s="751"/>
      <c r="Y300" s="751"/>
      <c r="Z300" s="751"/>
      <c r="AA300" s="751"/>
      <c r="AB300" s="751"/>
      <c r="AC300" s="751"/>
      <c r="AD300" s="129"/>
      <c r="AE300" s="129"/>
      <c r="AF300" s="129"/>
      <c r="AG300" s="129"/>
      <c r="AH300" s="129"/>
      <c r="AI300" s="129"/>
    </row>
    <row r="301" ht="19.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751"/>
      <c r="T301" s="752"/>
      <c r="U301" s="752"/>
      <c r="V301" s="752"/>
      <c r="W301" s="751"/>
      <c r="X301" s="751"/>
      <c r="Y301" s="751"/>
      <c r="Z301" s="751"/>
      <c r="AA301" s="751"/>
      <c r="AB301" s="751"/>
      <c r="AC301" s="751"/>
      <c r="AD301" s="129"/>
      <c r="AE301" s="129"/>
      <c r="AF301" s="129"/>
      <c r="AG301" s="129"/>
      <c r="AH301" s="129"/>
      <c r="AI301" s="129"/>
    </row>
    <row r="302" ht="19.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751"/>
      <c r="T302" s="752"/>
      <c r="U302" s="752"/>
      <c r="V302" s="752"/>
      <c r="W302" s="751"/>
      <c r="X302" s="751"/>
      <c r="Y302" s="751"/>
      <c r="Z302" s="751"/>
      <c r="AA302" s="751"/>
      <c r="AB302" s="751"/>
      <c r="AC302" s="751"/>
      <c r="AD302" s="129"/>
      <c r="AE302" s="129"/>
      <c r="AF302" s="129"/>
      <c r="AG302" s="129"/>
      <c r="AH302" s="129"/>
      <c r="AI302" s="129"/>
    </row>
    <row r="303" ht="19.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751"/>
      <c r="T303" s="752"/>
      <c r="U303" s="752"/>
      <c r="V303" s="752"/>
      <c r="W303" s="751"/>
      <c r="X303" s="751"/>
      <c r="Y303" s="751"/>
      <c r="Z303" s="751"/>
      <c r="AA303" s="751"/>
      <c r="AB303" s="751"/>
      <c r="AC303" s="751"/>
      <c r="AD303" s="129"/>
      <c r="AE303" s="129"/>
      <c r="AF303" s="129"/>
      <c r="AG303" s="129"/>
      <c r="AH303" s="129"/>
      <c r="AI303" s="129"/>
    </row>
    <row r="304" ht="19.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751"/>
      <c r="T304" s="752"/>
      <c r="U304" s="752"/>
      <c r="V304" s="752"/>
      <c r="W304" s="751"/>
      <c r="X304" s="751"/>
      <c r="Y304" s="751"/>
      <c r="Z304" s="751"/>
      <c r="AA304" s="751"/>
      <c r="AB304" s="751"/>
      <c r="AC304" s="751"/>
      <c r="AD304" s="129"/>
      <c r="AE304" s="129"/>
      <c r="AF304" s="129"/>
      <c r="AG304" s="129"/>
      <c r="AH304" s="129"/>
      <c r="AI304" s="129"/>
    </row>
    <row r="305" ht="19.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751"/>
      <c r="T305" s="752"/>
      <c r="U305" s="752"/>
      <c r="V305" s="752"/>
      <c r="W305" s="751"/>
      <c r="X305" s="751"/>
      <c r="Y305" s="751"/>
      <c r="Z305" s="751"/>
      <c r="AA305" s="751"/>
      <c r="AB305" s="751"/>
      <c r="AC305" s="751"/>
      <c r="AD305" s="129"/>
      <c r="AE305" s="129"/>
      <c r="AF305" s="129"/>
      <c r="AG305" s="129"/>
      <c r="AH305" s="129"/>
      <c r="AI305" s="129"/>
    </row>
    <row r="306" ht="19.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751"/>
      <c r="T306" s="752"/>
      <c r="U306" s="752"/>
      <c r="V306" s="752"/>
      <c r="W306" s="751"/>
      <c r="X306" s="751"/>
      <c r="Y306" s="751"/>
      <c r="Z306" s="751"/>
      <c r="AA306" s="751"/>
      <c r="AB306" s="751"/>
      <c r="AC306" s="751"/>
      <c r="AD306" s="129"/>
      <c r="AE306" s="129"/>
      <c r="AF306" s="129"/>
      <c r="AG306" s="129"/>
      <c r="AH306" s="129"/>
      <c r="AI306" s="129"/>
    </row>
    <row r="307" ht="19.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751"/>
      <c r="T307" s="752"/>
      <c r="U307" s="752"/>
      <c r="V307" s="752"/>
      <c r="W307" s="751"/>
      <c r="X307" s="751"/>
      <c r="Y307" s="751"/>
      <c r="Z307" s="751"/>
      <c r="AA307" s="751"/>
      <c r="AB307" s="751"/>
      <c r="AC307" s="751"/>
      <c r="AD307" s="129"/>
      <c r="AE307" s="129"/>
      <c r="AF307" s="129"/>
      <c r="AG307" s="129"/>
      <c r="AH307" s="129"/>
      <c r="AI307" s="129"/>
    </row>
    <row r="308" ht="19.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751"/>
      <c r="T308" s="752"/>
      <c r="U308" s="752"/>
      <c r="V308" s="752"/>
      <c r="W308" s="751"/>
      <c r="X308" s="751"/>
      <c r="Y308" s="751"/>
      <c r="Z308" s="751"/>
      <c r="AA308" s="751"/>
      <c r="AB308" s="751"/>
      <c r="AC308" s="751"/>
      <c r="AD308" s="129"/>
      <c r="AE308" s="129"/>
      <c r="AF308" s="129"/>
      <c r="AG308" s="129"/>
      <c r="AH308" s="129"/>
      <c r="AI308" s="129"/>
    </row>
    <row r="309" ht="19.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751"/>
      <c r="T309" s="752"/>
      <c r="U309" s="752"/>
      <c r="V309" s="752"/>
      <c r="W309" s="751"/>
      <c r="X309" s="751"/>
      <c r="Y309" s="751"/>
      <c r="Z309" s="751"/>
      <c r="AA309" s="751"/>
      <c r="AB309" s="751"/>
      <c r="AC309" s="751"/>
      <c r="AD309" s="129"/>
      <c r="AE309" s="129"/>
      <c r="AF309" s="129"/>
      <c r="AG309" s="129"/>
      <c r="AH309" s="129"/>
      <c r="AI309" s="129"/>
    </row>
    <row r="310" ht="19.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751"/>
      <c r="T310" s="752"/>
      <c r="U310" s="752"/>
      <c r="V310" s="752"/>
      <c r="W310" s="751"/>
      <c r="X310" s="751"/>
      <c r="Y310" s="751"/>
      <c r="Z310" s="751"/>
      <c r="AA310" s="751"/>
      <c r="AB310" s="751"/>
      <c r="AC310" s="751"/>
      <c r="AD310" s="129"/>
      <c r="AE310" s="129"/>
      <c r="AF310" s="129"/>
      <c r="AG310" s="129"/>
      <c r="AH310" s="129"/>
      <c r="AI310" s="129"/>
    </row>
    <row r="311" ht="19.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751"/>
      <c r="T311" s="752"/>
      <c r="U311" s="752"/>
      <c r="V311" s="752"/>
      <c r="W311" s="751"/>
      <c r="X311" s="751"/>
      <c r="Y311" s="751"/>
      <c r="Z311" s="751"/>
      <c r="AA311" s="751"/>
      <c r="AB311" s="751"/>
      <c r="AC311" s="751"/>
      <c r="AD311" s="129"/>
      <c r="AE311" s="129"/>
      <c r="AF311" s="129"/>
      <c r="AG311" s="129"/>
      <c r="AH311" s="129"/>
      <c r="AI311" s="129"/>
    </row>
    <row r="312" ht="19.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751"/>
      <c r="T312" s="752"/>
      <c r="U312" s="752"/>
      <c r="V312" s="752"/>
      <c r="W312" s="751"/>
      <c r="X312" s="751"/>
      <c r="Y312" s="751"/>
      <c r="Z312" s="751"/>
      <c r="AA312" s="751"/>
      <c r="AB312" s="751"/>
      <c r="AC312" s="751"/>
      <c r="AD312" s="129"/>
      <c r="AE312" s="129"/>
      <c r="AF312" s="129"/>
      <c r="AG312" s="129"/>
      <c r="AH312" s="129"/>
      <c r="AI312" s="129"/>
    </row>
    <row r="313" ht="19.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751"/>
      <c r="T313" s="752"/>
      <c r="U313" s="752"/>
      <c r="V313" s="752"/>
      <c r="W313" s="751"/>
      <c r="X313" s="751"/>
      <c r="Y313" s="751"/>
      <c r="Z313" s="751"/>
      <c r="AA313" s="751"/>
      <c r="AB313" s="751"/>
      <c r="AC313" s="751"/>
      <c r="AD313" s="129"/>
      <c r="AE313" s="129"/>
      <c r="AF313" s="129"/>
      <c r="AG313" s="129"/>
      <c r="AH313" s="129"/>
      <c r="AI313" s="129"/>
    </row>
    <row r="314" ht="19.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751"/>
      <c r="T314" s="752"/>
      <c r="U314" s="752"/>
      <c r="V314" s="752"/>
      <c r="W314" s="751"/>
      <c r="X314" s="751"/>
      <c r="Y314" s="751"/>
      <c r="Z314" s="751"/>
      <c r="AA314" s="751"/>
      <c r="AB314" s="751"/>
      <c r="AC314" s="751"/>
      <c r="AD314" s="129"/>
      <c r="AE314" s="129"/>
      <c r="AF314" s="129"/>
      <c r="AG314" s="129"/>
      <c r="AH314" s="129"/>
      <c r="AI314" s="129"/>
    </row>
    <row r="315" ht="19.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751"/>
      <c r="T315" s="752"/>
      <c r="U315" s="752"/>
      <c r="V315" s="752"/>
      <c r="W315" s="751"/>
      <c r="X315" s="751"/>
      <c r="Y315" s="751"/>
      <c r="Z315" s="751"/>
      <c r="AA315" s="751"/>
      <c r="AB315" s="751"/>
      <c r="AC315" s="751"/>
      <c r="AD315" s="129"/>
      <c r="AE315" s="129"/>
      <c r="AF315" s="129"/>
      <c r="AG315" s="129"/>
      <c r="AH315" s="129"/>
      <c r="AI315" s="129"/>
    </row>
    <row r="316" ht="19.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751"/>
      <c r="T316" s="752"/>
      <c r="U316" s="752"/>
      <c r="V316" s="752"/>
      <c r="W316" s="751"/>
      <c r="X316" s="751"/>
      <c r="Y316" s="751"/>
      <c r="Z316" s="751"/>
      <c r="AA316" s="751"/>
      <c r="AB316" s="751"/>
      <c r="AC316" s="751"/>
      <c r="AD316" s="129"/>
      <c r="AE316" s="129"/>
      <c r="AF316" s="129"/>
      <c r="AG316" s="129"/>
      <c r="AH316" s="129"/>
      <c r="AI316" s="129"/>
    </row>
    <row r="317" ht="19.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751"/>
      <c r="T317" s="752"/>
      <c r="U317" s="752"/>
      <c r="V317" s="752"/>
      <c r="W317" s="751"/>
      <c r="X317" s="751"/>
      <c r="Y317" s="751"/>
      <c r="Z317" s="751"/>
      <c r="AA317" s="751"/>
      <c r="AB317" s="751"/>
      <c r="AC317" s="751"/>
      <c r="AD317" s="129"/>
      <c r="AE317" s="129"/>
      <c r="AF317" s="129"/>
      <c r="AG317" s="129"/>
      <c r="AH317" s="129"/>
      <c r="AI317" s="129"/>
    </row>
    <row r="318" ht="19.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751"/>
      <c r="T318" s="752"/>
      <c r="U318" s="752"/>
      <c r="V318" s="752"/>
      <c r="W318" s="751"/>
      <c r="X318" s="751"/>
      <c r="Y318" s="751"/>
      <c r="Z318" s="751"/>
      <c r="AA318" s="751"/>
      <c r="AB318" s="751"/>
      <c r="AC318" s="751"/>
      <c r="AD318" s="129"/>
      <c r="AE318" s="129"/>
      <c r="AF318" s="129"/>
      <c r="AG318" s="129"/>
      <c r="AH318" s="129"/>
      <c r="AI318" s="129"/>
    </row>
    <row r="319" ht="19.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751"/>
      <c r="T319" s="752"/>
      <c r="U319" s="752"/>
      <c r="V319" s="752"/>
      <c r="W319" s="751"/>
      <c r="X319" s="751"/>
      <c r="Y319" s="751"/>
      <c r="Z319" s="751"/>
      <c r="AA319" s="751"/>
      <c r="AB319" s="751"/>
      <c r="AC319" s="751"/>
      <c r="AD319" s="129"/>
      <c r="AE319" s="129"/>
      <c r="AF319" s="129"/>
      <c r="AG319" s="129"/>
      <c r="AH319" s="129"/>
      <c r="AI319" s="129"/>
    </row>
    <row r="320" ht="19.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751"/>
      <c r="T320" s="752"/>
      <c r="U320" s="752"/>
      <c r="V320" s="752"/>
      <c r="W320" s="751"/>
      <c r="X320" s="751"/>
      <c r="Y320" s="751"/>
      <c r="Z320" s="751"/>
      <c r="AA320" s="751"/>
      <c r="AB320" s="751"/>
      <c r="AC320" s="751"/>
      <c r="AD320" s="129"/>
      <c r="AE320" s="129"/>
      <c r="AF320" s="129"/>
      <c r="AG320" s="129"/>
      <c r="AH320" s="129"/>
      <c r="AI320" s="129"/>
    </row>
    <row r="321" ht="19.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751"/>
      <c r="T321" s="752"/>
      <c r="U321" s="752"/>
      <c r="V321" s="752"/>
      <c r="W321" s="751"/>
      <c r="X321" s="751"/>
      <c r="Y321" s="751"/>
      <c r="Z321" s="751"/>
      <c r="AA321" s="751"/>
      <c r="AB321" s="751"/>
      <c r="AC321" s="751"/>
      <c r="AD321" s="129"/>
      <c r="AE321" s="129"/>
      <c r="AF321" s="129"/>
      <c r="AG321" s="129"/>
      <c r="AH321" s="129"/>
      <c r="AI321" s="129"/>
    </row>
    <row r="322" ht="19.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751"/>
      <c r="T322" s="752"/>
      <c r="U322" s="752"/>
      <c r="V322" s="752"/>
      <c r="W322" s="751"/>
      <c r="X322" s="751"/>
      <c r="Y322" s="751"/>
      <c r="Z322" s="751"/>
      <c r="AA322" s="751"/>
      <c r="AB322" s="751"/>
      <c r="AC322" s="751"/>
      <c r="AD322" s="129"/>
      <c r="AE322" s="129"/>
      <c r="AF322" s="129"/>
      <c r="AG322" s="129"/>
      <c r="AH322" s="129"/>
      <c r="AI322" s="129"/>
    </row>
    <row r="323" ht="19.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751"/>
      <c r="T323" s="752"/>
      <c r="U323" s="752"/>
      <c r="V323" s="752"/>
      <c r="W323" s="751"/>
      <c r="X323" s="751"/>
      <c r="Y323" s="751"/>
      <c r="Z323" s="751"/>
      <c r="AA323" s="751"/>
      <c r="AB323" s="751"/>
      <c r="AC323" s="751"/>
      <c r="AD323" s="129"/>
      <c r="AE323" s="129"/>
      <c r="AF323" s="129"/>
      <c r="AG323" s="129"/>
      <c r="AH323" s="129"/>
      <c r="AI323" s="129"/>
    </row>
    <row r="324" ht="19.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751"/>
      <c r="T324" s="752"/>
      <c r="U324" s="752"/>
      <c r="V324" s="752"/>
      <c r="W324" s="751"/>
      <c r="X324" s="751"/>
      <c r="Y324" s="751"/>
      <c r="Z324" s="751"/>
      <c r="AA324" s="751"/>
      <c r="AB324" s="751"/>
      <c r="AC324" s="751"/>
      <c r="AD324" s="129"/>
      <c r="AE324" s="129"/>
      <c r="AF324" s="129"/>
      <c r="AG324" s="129"/>
      <c r="AH324" s="129"/>
      <c r="AI324" s="129"/>
    </row>
    <row r="325" ht="19.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751"/>
      <c r="T325" s="752"/>
      <c r="U325" s="752"/>
      <c r="V325" s="752"/>
      <c r="W325" s="751"/>
      <c r="X325" s="751"/>
      <c r="Y325" s="751"/>
      <c r="Z325" s="751"/>
      <c r="AA325" s="751"/>
      <c r="AB325" s="751"/>
      <c r="AC325" s="751"/>
      <c r="AD325" s="129"/>
      <c r="AE325" s="129"/>
      <c r="AF325" s="129"/>
      <c r="AG325" s="129"/>
      <c r="AH325" s="129"/>
      <c r="AI325" s="129"/>
    </row>
    <row r="326" ht="19.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751"/>
      <c r="T326" s="752"/>
      <c r="U326" s="752"/>
      <c r="V326" s="752"/>
      <c r="W326" s="751"/>
      <c r="X326" s="751"/>
      <c r="Y326" s="751"/>
      <c r="Z326" s="751"/>
      <c r="AA326" s="751"/>
      <c r="AB326" s="751"/>
      <c r="AC326" s="751"/>
      <c r="AD326" s="129"/>
      <c r="AE326" s="129"/>
      <c r="AF326" s="129"/>
      <c r="AG326" s="129"/>
      <c r="AH326" s="129"/>
      <c r="AI326" s="129"/>
    </row>
    <row r="327" ht="19.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751"/>
      <c r="T327" s="752"/>
      <c r="U327" s="752"/>
      <c r="V327" s="752"/>
      <c r="W327" s="751"/>
      <c r="X327" s="751"/>
      <c r="Y327" s="751"/>
      <c r="Z327" s="751"/>
      <c r="AA327" s="751"/>
      <c r="AB327" s="751"/>
      <c r="AC327" s="751"/>
      <c r="AD327" s="129"/>
      <c r="AE327" s="129"/>
      <c r="AF327" s="129"/>
      <c r="AG327" s="129"/>
      <c r="AH327" s="129"/>
      <c r="AI327" s="129"/>
    </row>
    <row r="328" ht="19.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751"/>
      <c r="T328" s="752"/>
      <c r="U328" s="752"/>
      <c r="V328" s="752"/>
      <c r="W328" s="751"/>
      <c r="X328" s="751"/>
      <c r="Y328" s="751"/>
      <c r="Z328" s="751"/>
      <c r="AA328" s="751"/>
      <c r="AB328" s="751"/>
      <c r="AC328" s="751"/>
      <c r="AD328" s="129"/>
      <c r="AE328" s="129"/>
      <c r="AF328" s="129"/>
      <c r="AG328" s="129"/>
      <c r="AH328" s="129"/>
      <c r="AI328" s="129"/>
    </row>
    <row r="329" ht="19.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751"/>
      <c r="T329" s="752"/>
      <c r="U329" s="752"/>
      <c r="V329" s="752"/>
      <c r="W329" s="751"/>
      <c r="X329" s="751"/>
      <c r="Y329" s="751"/>
      <c r="Z329" s="751"/>
      <c r="AA329" s="751"/>
      <c r="AB329" s="751"/>
      <c r="AC329" s="751"/>
      <c r="AD329" s="129"/>
      <c r="AE329" s="129"/>
      <c r="AF329" s="129"/>
      <c r="AG329" s="129"/>
      <c r="AH329" s="129"/>
      <c r="AI329" s="129"/>
    </row>
    <row r="330" ht="19.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751"/>
      <c r="T330" s="752"/>
      <c r="U330" s="752"/>
      <c r="V330" s="752"/>
      <c r="W330" s="751"/>
      <c r="X330" s="751"/>
      <c r="Y330" s="751"/>
      <c r="Z330" s="751"/>
      <c r="AA330" s="751"/>
      <c r="AB330" s="751"/>
      <c r="AC330" s="751"/>
      <c r="AD330" s="129"/>
      <c r="AE330" s="129"/>
      <c r="AF330" s="129"/>
      <c r="AG330" s="129"/>
      <c r="AH330" s="129"/>
      <c r="AI330" s="129"/>
    </row>
    <row r="331" ht="19.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751"/>
      <c r="T331" s="752"/>
      <c r="U331" s="752"/>
      <c r="V331" s="752"/>
      <c r="W331" s="751"/>
      <c r="X331" s="751"/>
      <c r="Y331" s="751"/>
      <c r="Z331" s="751"/>
      <c r="AA331" s="751"/>
      <c r="AB331" s="751"/>
      <c r="AC331" s="751"/>
      <c r="AD331" s="129"/>
      <c r="AE331" s="129"/>
      <c r="AF331" s="129"/>
      <c r="AG331" s="129"/>
      <c r="AH331" s="129"/>
      <c r="AI331" s="129"/>
    </row>
    <row r="332" ht="19.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751"/>
      <c r="T332" s="752"/>
      <c r="U332" s="752"/>
      <c r="V332" s="752"/>
      <c r="W332" s="751"/>
      <c r="X332" s="751"/>
      <c r="Y332" s="751"/>
      <c r="Z332" s="751"/>
      <c r="AA332" s="751"/>
      <c r="AB332" s="751"/>
      <c r="AC332" s="751"/>
      <c r="AD332" s="129"/>
      <c r="AE332" s="129"/>
      <c r="AF332" s="129"/>
      <c r="AG332" s="129"/>
      <c r="AH332" s="129"/>
      <c r="AI332" s="129"/>
    </row>
    <row r="333" ht="19.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751"/>
      <c r="T333" s="752"/>
      <c r="U333" s="752"/>
      <c r="V333" s="752"/>
      <c r="W333" s="751"/>
      <c r="X333" s="751"/>
      <c r="Y333" s="751"/>
      <c r="Z333" s="751"/>
      <c r="AA333" s="751"/>
      <c r="AB333" s="751"/>
      <c r="AC333" s="751"/>
      <c r="AD333" s="129"/>
      <c r="AE333" s="129"/>
      <c r="AF333" s="129"/>
      <c r="AG333" s="129"/>
      <c r="AH333" s="129"/>
      <c r="AI333" s="129"/>
    </row>
    <row r="334" ht="19.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751"/>
      <c r="T334" s="752"/>
      <c r="U334" s="752"/>
      <c r="V334" s="752"/>
      <c r="W334" s="751"/>
      <c r="X334" s="751"/>
      <c r="Y334" s="751"/>
      <c r="Z334" s="751"/>
      <c r="AA334" s="751"/>
      <c r="AB334" s="751"/>
      <c r="AC334" s="751"/>
      <c r="AD334" s="129"/>
      <c r="AE334" s="129"/>
      <c r="AF334" s="129"/>
      <c r="AG334" s="129"/>
      <c r="AH334" s="129"/>
      <c r="AI334" s="129"/>
    </row>
    <row r="335" ht="19.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751"/>
      <c r="T335" s="752"/>
      <c r="U335" s="752"/>
      <c r="V335" s="752"/>
      <c r="W335" s="751"/>
      <c r="X335" s="751"/>
      <c r="Y335" s="751"/>
      <c r="Z335" s="751"/>
      <c r="AA335" s="751"/>
      <c r="AB335" s="751"/>
      <c r="AC335" s="751"/>
      <c r="AD335" s="129"/>
      <c r="AE335" s="129"/>
      <c r="AF335" s="129"/>
      <c r="AG335" s="129"/>
      <c r="AH335" s="129"/>
      <c r="AI335" s="129"/>
    </row>
    <row r="336" ht="19.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751"/>
      <c r="T336" s="752"/>
      <c r="U336" s="752"/>
      <c r="V336" s="752"/>
      <c r="W336" s="751"/>
      <c r="X336" s="751"/>
      <c r="Y336" s="751"/>
      <c r="Z336" s="751"/>
      <c r="AA336" s="751"/>
      <c r="AB336" s="751"/>
      <c r="AC336" s="751"/>
      <c r="AD336" s="129"/>
      <c r="AE336" s="129"/>
      <c r="AF336" s="129"/>
      <c r="AG336" s="129"/>
      <c r="AH336" s="129"/>
      <c r="AI336" s="129"/>
    </row>
    <row r="337" ht="19.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751"/>
      <c r="T337" s="752"/>
      <c r="U337" s="752"/>
      <c r="V337" s="752"/>
      <c r="W337" s="751"/>
      <c r="X337" s="751"/>
      <c r="Y337" s="751"/>
      <c r="Z337" s="751"/>
      <c r="AA337" s="751"/>
      <c r="AB337" s="751"/>
      <c r="AC337" s="751"/>
      <c r="AD337" s="129"/>
      <c r="AE337" s="129"/>
      <c r="AF337" s="129"/>
      <c r="AG337" s="129"/>
      <c r="AH337" s="129"/>
      <c r="AI337" s="129"/>
    </row>
    <row r="338" ht="19.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751"/>
      <c r="T338" s="752"/>
      <c r="U338" s="752"/>
      <c r="V338" s="752"/>
      <c r="W338" s="751"/>
      <c r="X338" s="751"/>
      <c r="Y338" s="751"/>
      <c r="Z338" s="751"/>
      <c r="AA338" s="751"/>
      <c r="AB338" s="751"/>
      <c r="AC338" s="751"/>
      <c r="AD338" s="129"/>
      <c r="AE338" s="129"/>
      <c r="AF338" s="129"/>
      <c r="AG338" s="129"/>
      <c r="AH338" s="129"/>
      <c r="AI338" s="129"/>
    </row>
    <row r="339" ht="19.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751"/>
      <c r="T339" s="752"/>
      <c r="U339" s="752"/>
      <c r="V339" s="752"/>
      <c r="W339" s="751"/>
      <c r="X339" s="751"/>
      <c r="Y339" s="751"/>
      <c r="Z339" s="751"/>
      <c r="AA339" s="751"/>
      <c r="AB339" s="751"/>
      <c r="AC339" s="751"/>
      <c r="AD339" s="129"/>
      <c r="AE339" s="129"/>
      <c r="AF339" s="129"/>
      <c r="AG339" s="129"/>
      <c r="AH339" s="129"/>
      <c r="AI339" s="129"/>
    </row>
    <row r="340" ht="19.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751"/>
      <c r="T340" s="752"/>
      <c r="U340" s="752"/>
      <c r="V340" s="752"/>
      <c r="W340" s="751"/>
      <c r="X340" s="751"/>
      <c r="Y340" s="751"/>
      <c r="Z340" s="751"/>
      <c r="AA340" s="751"/>
      <c r="AB340" s="751"/>
      <c r="AC340" s="751"/>
      <c r="AD340" s="129"/>
      <c r="AE340" s="129"/>
      <c r="AF340" s="129"/>
      <c r="AG340" s="129"/>
      <c r="AH340" s="129"/>
      <c r="AI340" s="129"/>
    </row>
    <row r="341" ht="19.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751"/>
      <c r="T341" s="752"/>
      <c r="U341" s="752"/>
      <c r="V341" s="752"/>
      <c r="W341" s="751"/>
      <c r="X341" s="751"/>
      <c r="Y341" s="751"/>
      <c r="Z341" s="751"/>
      <c r="AA341" s="751"/>
      <c r="AB341" s="751"/>
      <c r="AC341" s="751"/>
      <c r="AD341" s="129"/>
      <c r="AE341" s="129"/>
      <c r="AF341" s="129"/>
      <c r="AG341" s="129"/>
      <c r="AH341" s="129"/>
      <c r="AI341" s="129"/>
    </row>
    <row r="342" ht="19.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751"/>
      <c r="T342" s="752"/>
      <c r="U342" s="752"/>
      <c r="V342" s="752"/>
      <c r="W342" s="751"/>
      <c r="X342" s="751"/>
      <c r="Y342" s="751"/>
      <c r="Z342" s="751"/>
      <c r="AA342" s="751"/>
      <c r="AB342" s="751"/>
      <c r="AC342" s="751"/>
      <c r="AD342" s="129"/>
      <c r="AE342" s="129"/>
      <c r="AF342" s="129"/>
      <c r="AG342" s="129"/>
      <c r="AH342" s="129"/>
      <c r="AI342" s="129"/>
    </row>
    <row r="343" ht="19.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751"/>
      <c r="T343" s="752"/>
      <c r="U343" s="752"/>
      <c r="V343" s="752"/>
      <c r="W343" s="751"/>
      <c r="X343" s="751"/>
      <c r="Y343" s="751"/>
      <c r="Z343" s="751"/>
      <c r="AA343" s="751"/>
      <c r="AB343" s="751"/>
      <c r="AC343" s="751"/>
      <c r="AD343" s="129"/>
      <c r="AE343" s="129"/>
      <c r="AF343" s="129"/>
      <c r="AG343" s="129"/>
      <c r="AH343" s="129"/>
      <c r="AI343" s="129"/>
    </row>
    <row r="344" ht="19.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751"/>
      <c r="T344" s="752"/>
      <c r="U344" s="752"/>
      <c r="V344" s="752"/>
      <c r="W344" s="751"/>
      <c r="X344" s="751"/>
      <c r="Y344" s="751"/>
      <c r="Z344" s="751"/>
      <c r="AA344" s="751"/>
      <c r="AB344" s="751"/>
      <c r="AC344" s="751"/>
      <c r="AD344" s="129"/>
      <c r="AE344" s="129"/>
      <c r="AF344" s="129"/>
      <c r="AG344" s="129"/>
      <c r="AH344" s="129"/>
      <c r="AI344" s="129"/>
    </row>
    <row r="345" ht="19.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751"/>
      <c r="T345" s="752"/>
      <c r="U345" s="752"/>
      <c r="V345" s="752"/>
      <c r="W345" s="751"/>
      <c r="X345" s="751"/>
      <c r="Y345" s="751"/>
      <c r="Z345" s="751"/>
      <c r="AA345" s="751"/>
      <c r="AB345" s="751"/>
      <c r="AC345" s="751"/>
      <c r="AD345" s="129"/>
      <c r="AE345" s="129"/>
      <c r="AF345" s="129"/>
      <c r="AG345" s="129"/>
      <c r="AH345" s="129"/>
      <c r="AI345" s="129"/>
    </row>
    <row r="346" ht="19.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751"/>
      <c r="T346" s="752"/>
      <c r="U346" s="752"/>
      <c r="V346" s="752"/>
      <c r="W346" s="751"/>
      <c r="X346" s="751"/>
      <c r="Y346" s="751"/>
      <c r="Z346" s="751"/>
      <c r="AA346" s="751"/>
      <c r="AB346" s="751"/>
      <c r="AC346" s="751"/>
      <c r="AD346" s="129"/>
      <c r="AE346" s="129"/>
      <c r="AF346" s="129"/>
      <c r="AG346" s="129"/>
      <c r="AH346" s="129"/>
      <c r="AI346" s="129"/>
    </row>
    <row r="347" ht="19.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751"/>
      <c r="T347" s="752"/>
      <c r="U347" s="752"/>
      <c r="V347" s="752"/>
      <c r="W347" s="751"/>
      <c r="X347" s="751"/>
      <c r="Y347" s="751"/>
      <c r="Z347" s="751"/>
      <c r="AA347" s="751"/>
      <c r="AB347" s="751"/>
      <c r="AC347" s="751"/>
      <c r="AD347" s="129"/>
      <c r="AE347" s="129"/>
      <c r="AF347" s="129"/>
      <c r="AG347" s="129"/>
      <c r="AH347" s="129"/>
      <c r="AI347" s="129"/>
    </row>
    <row r="348" ht="19.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751"/>
      <c r="T348" s="752"/>
      <c r="U348" s="752"/>
      <c r="V348" s="752"/>
      <c r="W348" s="751"/>
      <c r="X348" s="751"/>
      <c r="Y348" s="751"/>
      <c r="Z348" s="751"/>
      <c r="AA348" s="751"/>
      <c r="AB348" s="751"/>
      <c r="AC348" s="751"/>
      <c r="AD348" s="129"/>
      <c r="AE348" s="129"/>
      <c r="AF348" s="129"/>
      <c r="AG348" s="129"/>
      <c r="AH348" s="129"/>
      <c r="AI348" s="129"/>
    </row>
    <row r="349" ht="19.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751"/>
      <c r="T349" s="752"/>
      <c r="U349" s="752"/>
      <c r="V349" s="752"/>
      <c r="W349" s="751"/>
      <c r="X349" s="751"/>
      <c r="Y349" s="751"/>
      <c r="Z349" s="751"/>
      <c r="AA349" s="751"/>
      <c r="AB349" s="751"/>
      <c r="AC349" s="751"/>
      <c r="AD349" s="129"/>
      <c r="AE349" s="129"/>
      <c r="AF349" s="129"/>
      <c r="AG349" s="129"/>
      <c r="AH349" s="129"/>
      <c r="AI349" s="129"/>
    </row>
    <row r="350" ht="19.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751"/>
      <c r="T350" s="752"/>
      <c r="U350" s="752"/>
      <c r="V350" s="752"/>
      <c r="W350" s="751"/>
      <c r="X350" s="751"/>
      <c r="Y350" s="751"/>
      <c r="Z350" s="751"/>
      <c r="AA350" s="751"/>
      <c r="AB350" s="751"/>
      <c r="AC350" s="751"/>
      <c r="AD350" s="129"/>
      <c r="AE350" s="129"/>
      <c r="AF350" s="129"/>
      <c r="AG350" s="129"/>
      <c r="AH350" s="129"/>
      <c r="AI350" s="129"/>
    </row>
    <row r="351" ht="19.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751"/>
      <c r="T351" s="752"/>
      <c r="U351" s="752"/>
      <c r="V351" s="752"/>
      <c r="W351" s="751"/>
      <c r="X351" s="751"/>
      <c r="Y351" s="751"/>
      <c r="Z351" s="751"/>
      <c r="AA351" s="751"/>
      <c r="AB351" s="751"/>
      <c r="AC351" s="751"/>
      <c r="AD351" s="129"/>
      <c r="AE351" s="129"/>
      <c r="AF351" s="129"/>
      <c r="AG351" s="129"/>
      <c r="AH351" s="129"/>
      <c r="AI351" s="129"/>
    </row>
    <row r="352" ht="19.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751"/>
      <c r="T352" s="752"/>
      <c r="U352" s="752"/>
      <c r="V352" s="752"/>
      <c r="W352" s="751"/>
      <c r="X352" s="751"/>
      <c r="Y352" s="751"/>
      <c r="Z352" s="751"/>
      <c r="AA352" s="751"/>
      <c r="AB352" s="751"/>
      <c r="AC352" s="751"/>
      <c r="AD352" s="129"/>
      <c r="AE352" s="129"/>
      <c r="AF352" s="129"/>
      <c r="AG352" s="129"/>
      <c r="AH352" s="129"/>
      <c r="AI352" s="129"/>
    </row>
    <row r="353" ht="19.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751"/>
      <c r="T353" s="752"/>
      <c r="U353" s="752"/>
      <c r="V353" s="752"/>
      <c r="W353" s="751"/>
      <c r="X353" s="751"/>
      <c r="Y353" s="751"/>
      <c r="Z353" s="751"/>
      <c r="AA353" s="751"/>
      <c r="AB353" s="751"/>
      <c r="AC353" s="751"/>
      <c r="AD353" s="129"/>
      <c r="AE353" s="129"/>
      <c r="AF353" s="129"/>
      <c r="AG353" s="129"/>
      <c r="AH353" s="129"/>
      <c r="AI353" s="129"/>
    </row>
    <row r="354" ht="19.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751"/>
      <c r="T354" s="752"/>
      <c r="U354" s="752"/>
      <c r="V354" s="752"/>
      <c r="W354" s="751"/>
      <c r="X354" s="751"/>
      <c r="Y354" s="751"/>
      <c r="Z354" s="751"/>
      <c r="AA354" s="751"/>
      <c r="AB354" s="751"/>
      <c r="AC354" s="751"/>
      <c r="AD354" s="129"/>
      <c r="AE354" s="129"/>
      <c r="AF354" s="129"/>
      <c r="AG354" s="129"/>
      <c r="AH354" s="129"/>
      <c r="AI354" s="129"/>
    </row>
    <row r="355" ht="19.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751"/>
      <c r="T355" s="752"/>
      <c r="U355" s="752"/>
      <c r="V355" s="752"/>
      <c r="W355" s="751"/>
      <c r="X355" s="751"/>
      <c r="Y355" s="751"/>
      <c r="Z355" s="751"/>
      <c r="AA355" s="751"/>
      <c r="AB355" s="751"/>
      <c r="AC355" s="751"/>
      <c r="AD355" s="129"/>
      <c r="AE355" s="129"/>
      <c r="AF355" s="129"/>
      <c r="AG355" s="129"/>
      <c r="AH355" s="129"/>
      <c r="AI355" s="129"/>
    </row>
    <row r="356" ht="19.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751"/>
      <c r="T356" s="752"/>
      <c r="U356" s="752"/>
      <c r="V356" s="752"/>
      <c r="W356" s="751"/>
      <c r="X356" s="751"/>
      <c r="Y356" s="751"/>
      <c r="Z356" s="751"/>
      <c r="AA356" s="751"/>
      <c r="AB356" s="751"/>
      <c r="AC356" s="751"/>
      <c r="AD356" s="129"/>
      <c r="AE356" s="129"/>
      <c r="AF356" s="129"/>
      <c r="AG356" s="129"/>
      <c r="AH356" s="129"/>
      <c r="AI356" s="129"/>
    </row>
    <row r="357" ht="19.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751"/>
      <c r="T357" s="752"/>
      <c r="U357" s="752"/>
      <c r="V357" s="752"/>
      <c r="W357" s="751"/>
      <c r="X357" s="751"/>
      <c r="Y357" s="751"/>
      <c r="Z357" s="751"/>
      <c r="AA357" s="751"/>
      <c r="AB357" s="751"/>
      <c r="AC357" s="751"/>
      <c r="AD357" s="129"/>
      <c r="AE357" s="129"/>
      <c r="AF357" s="129"/>
      <c r="AG357" s="129"/>
      <c r="AH357" s="129"/>
      <c r="AI357" s="129"/>
    </row>
    <row r="358" ht="19.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751"/>
      <c r="T358" s="752"/>
      <c r="U358" s="752"/>
      <c r="V358" s="752"/>
      <c r="W358" s="751"/>
      <c r="X358" s="751"/>
      <c r="Y358" s="751"/>
      <c r="Z358" s="751"/>
      <c r="AA358" s="751"/>
      <c r="AB358" s="751"/>
      <c r="AC358" s="751"/>
      <c r="AD358" s="129"/>
      <c r="AE358" s="129"/>
      <c r="AF358" s="129"/>
      <c r="AG358" s="129"/>
      <c r="AH358" s="129"/>
      <c r="AI358" s="129"/>
    </row>
    <row r="359" ht="19.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751"/>
      <c r="T359" s="752"/>
      <c r="U359" s="752"/>
      <c r="V359" s="752"/>
      <c r="W359" s="751"/>
      <c r="X359" s="751"/>
      <c r="Y359" s="751"/>
      <c r="Z359" s="751"/>
      <c r="AA359" s="751"/>
      <c r="AB359" s="751"/>
      <c r="AC359" s="751"/>
      <c r="AD359" s="129"/>
      <c r="AE359" s="129"/>
      <c r="AF359" s="129"/>
      <c r="AG359" s="129"/>
      <c r="AH359" s="129"/>
      <c r="AI359" s="129"/>
    </row>
    <row r="360" ht="19.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751"/>
      <c r="T360" s="752"/>
      <c r="U360" s="752"/>
      <c r="V360" s="752"/>
      <c r="W360" s="751"/>
      <c r="X360" s="751"/>
      <c r="Y360" s="751"/>
      <c r="Z360" s="751"/>
      <c r="AA360" s="751"/>
      <c r="AB360" s="751"/>
      <c r="AC360" s="751"/>
      <c r="AD360" s="129"/>
      <c r="AE360" s="129"/>
      <c r="AF360" s="129"/>
      <c r="AG360" s="129"/>
      <c r="AH360" s="129"/>
      <c r="AI360" s="129"/>
    </row>
    <row r="361" ht="19.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751"/>
      <c r="T361" s="752"/>
      <c r="U361" s="752"/>
      <c r="V361" s="752"/>
      <c r="W361" s="751"/>
      <c r="X361" s="751"/>
      <c r="Y361" s="751"/>
      <c r="Z361" s="751"/>
      <c r="AA361" s="751"/>
      <c r="AB361" s="751"/>
      <c r="AC361" s="751"/>
      <c r="AD361" s="129"/>
      <c r="AE361" s="129"/>
      <c r="AF361" s="129"/>
      <c r="AG361" s="129"/>
      <c r="AH361" s="129"/>
      <c r="AI361" s="129"/>
    </row>
    <row r="362" ht="19.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751"/>
      <c r="T362" s="752"/>
      <c r="U362" s="752"/>
      <c r="V362" s="752"/>
      <c r="W362" s="751"/>
      <c r="X362" s="751"/>
      <c r="Y362" s="751"/>
      <c r="Z362" s="751"/>
      <c r="AA362" s="751"/>
      <c r="AB362" s="751"/>
      <c r="AC362" s="751"/>
      <c r="AD362" s="129"/>
      <c r="AE362" s="129"/>
      <c r="AF362" s="129"/>
      <c r="AG362" s="129"/>
      <c r="AH362" s="129"/>
      <c r="AI362" s="129"/>
    </row>
    <row r="363" ht="19.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751"/>
      <c r="T363" s="752"/>
      <c r="U363" s="752"/>
      <c r="V363" s="752"/>
      <c r="W363" s="751"/>
      <c r="X363" s="751"/>
      <c r="Y363" s="751"/>
      <c r="Z363" s="751"/>
      <c r="AA363" s="751"/>
      <c r="AB363" s="751"/>
      <c r="AC363" s="751"/>
      <c r="AD363" s="129"/>
      <c r="AE363" s="129"/>
      <c r="AF363" s="129"/>
      <c r="AG363" s="129"/>
      <c r="AH363" s="129"/>
      <c r="AI363" s="129"/>
    </row>
    <row r="364" ht="19.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751"/>
      <c r="T364" s="752"/>
      <c r="U364" s="752"/>
      <c r="V364" s="752"/>
      <c r="W364" s="751"/>
      <c r="X364" s="751"/>
      <c r="Y364" s="751"/>
      <c r="Z364" s="751"/>
      <c r="AA364" s="751"/>
      <c r="AB364" s="751"/>
      <c r="AC364" s="751"/>
      <c r="AD364" s="129"/>
      <c r="AE364" s="129"/>
      <c r="AF364" s="129"/>
      <c r="AG364" s="129"/>
      <c r="AH364" s="129"/>
      <c r="AI364" s="129"/>
    </row>
    <row r="365" ht="19.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751"/>
      <c r="T365" s="752"/>
      <c r="U365" s="752"/>
      <c r="V365" s="752"/>
      <c r="W365" s="751"/>
      <c r="X365" s="751"/>
      <c r="Y365" s="751"/>
      <c r="Z365" s="751"/>
      <c r="AA365" s="751"/>
      <c r="AB365" s="751"/>
      <c r="AC365" s="751"/>
      <c r="AD365" s="129"/>
      <c r="AE365" s="129"/>
      <c r="AF365" s="129"/>
      <c r="AG365" s="129"/>
      <c r="AH365" s="129"/>
      <c r="AI365" s="129"/>
    </row>
    <row r="366" ht="19.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751"/>
      <c r="T366" s="752"/>
      <c r="U366" s="752"/>
      <c r="V366" s="752"/>
      <c r="W366" s="751"/>
      <c r="X366" s="751"/>
      <c r="Y366" s="751"/>
      <c r="Z366" s="751"/>
      <c r="AA366" s="751"/>
      <c r="AB366" s="751"/>
      <c r="AC366" s="751"/>
      <c r="AD366" s="129"/>
      <c r="AE366" s="129"/>
      <c r="AF366" s="129"/>
      <c r="AG366" s="129"/>
      <c r="AH366" s="129"/>
      <c r="AI366" s="129"/>
    </row>
    <row r="367" ht="19.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751"/>
      <c r="T367" s="752"/>
      <c r="U367" s="752"/>
      <c r="V367" s="752"/>
      <c r="W367" s="751"/>
      <c r="X367" s="751"/>
      <c r="Y367" s="751"/>
      <c r="Z367" s="751"/>
      <c r="AA367" s="751"/>
      <c r="AB367" s="751"/>
      <c r="AC367" s="751"/>
      <c r="AD367" s="129"/>
      <c r="AE367" s="129"/>
      <c r="AF367" s="129"/>
      <c r="AG367" s="129"/>
      <c r="AH367" s="129"/>
      <c r="AI367" s="129"/>
    </row>
    <row r="368" ht="19.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751"/>
      <c r="T368" s="752"/>
      <c r="U368" s="752"/>
      <c r="V368" s="752"/>
      <c r="W368" s="751"/>
      <c r="X368" s="751"/>
      <c r="Y368" s="751"/>
      <c r="Z368" s="751"/>
      <c r="AA368" s="751"/>
      <c r="AB368" s="751"/>
      <c r="AC368" s="751"/>
      <c r="AD368" s="129"/>
      <c r="AE368" s="129"/>
      <c r="AF368" s="129"/>
      <c r="AG368" s="129"/>
      <c r="AH368" s="129"/>
      <c r="AI368" s="129"/>
    </row>
    <row r="369" ht="19.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751"/>
      <c r="T369" s="752"/>
      <c r="U369" s="752"/>
      <c r="V369" s="752"/>
      <c r="W369" s="751"/>
      <c r="X369" s="751"/>
      <c r="Y369" s="751"/>
      <c r="Z369" s="751"/>
      <c r="AA369" s="751"/>
      <c r="AB369" s="751"/>
      <c r="AC369" s="751"/>
      <c r="AD369" s="129"/>
      <c r="AE369" s="129"/>
      <c r="AF369" s="129"/>
      <c r="AG369" s="129"/>
      <c r="AH369" s="129"/>
      <c r="AI369" s="129"/>
    </row>
    <row r="370" ht="19.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751"/>
      <c r="T370" s="752"/>
      <c r="U370" s="752"/>
      <c r="V370" s="752"/>
      <c r="W370" s="751"/>
      <c r="X370" s="751"/>
      <c r="Y370" s="751"/>
      <c r="Z370" s="751"/>
      <c r="AA370" s="751"/>
      <c r="AB370" s="751"/>
      <c r="AC370" s="751"/>
      <c r="AD370" s="129"/>
      <c r="AE370" s="129"/>
      <c r="AF370" s="129"/>
      <c r="AG370" s="129"/>
      <c r="AH370" s="129"/>
      <c r="AI370" s="129"/>
    </row>
    <row r="371" ht="19.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751"/>
      <c r="T371" s="752"/>
      <c r="U371" s="752"/>
      <c r="V371" s="752"/>
      <c r="W371" s="751"/>
      <c r="X371" s="751"/>
      <c r="Y371" s="751"/>
      <c r="Z371" s="751"/>
      <c r="AA371" s="751"/>
      <c r="AB371" s="751"/>
      <c r="AC371" s="751"/>
      <c r="AD371" s="129"/>
      <c r="AE371" s="129"/>
      <c r="AF371" s="129"/>
      <c r="AG371" s="129"/>
      <c r="AH371" s="129"/>
      <c r="AI371" s="129"/>
    </row>
    <row r="372" ht="19.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751"/>
      <c r="T372" s="752"/>
      <c r="U372" s="752"/>
      <c r="V372" s="752"/>
      <c r="W372" s="751"/>
      <c r="X372" s="751"/>
      <c r="Y372" s="751"/>
      <c r="Z372" s="751"/>
      <c r="AA372" s="751"/>
      <c r="AB372" s="751"/>
      <c r="AC372" s="751"/>
      <c r="AD372" s="129"/>
      <c r="AE372" s="129"/>
      <c r="AF372" s="129"/>
      <c r="AG372" s="129"/>
      <c r="AH372" s="129"/>
      <c r="AI372" s="129"/>
    </row>
    <row r="373" ht="19.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751"/>
      <c r="T373" s="752"/>
      <c r="U373" s="752"/>
      <c r="V373" s="752"/>
      <c r="W373" s="751"/>
      <c r="X373" s="751"/>
      <c r="Y373" s="751"/>
      <c r="Z373" s="751"/>
      <c r="AA373" s="751"/>
      <c r="AB373" s="751"/>
      <c r="AC373" s="751"/>
      <c r="AD373" s="129"/>
      <c r="AE373" s="129"/>
      <c r="AF373" s="129"/>
      <c r="AG373" s="129"/>
      <c r="AH373" s="129"/>
      <c r="AI373" s="129"/>
    </row>
    <row r="374" ht="19.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751"/>
      <c r="T374" s="752"/>
      <c r="U374" s="752"/>
      <c r="V374" s="752"/>
      <c r="W374" s="751"/>
      <c r="X374" s="751"/>
      <c r="Y374" s="751"/>
      <c r="Z374" s="751"/>
      <c r="AA374" s="751"/>
      <c r="AB374" s="751"/>
      <c r="AC374" s="751"/>
      <c r="AD374" s="129"/>
      <c r="AE374" s="129"/>
      <c r="AF374" s="129"/>
      <c r="AG374" s="129"/>
      <c r="AH374" s="129"/>
      <c r="AI374" s="129"/>
    </row>
    <row r="375" ht="19.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751"/>
      <c r="T375" s="752"/>
      <c r="U375" s="752"/>
      <c r="V375" s="752"/>
      <c r="W375" s="751"/>
      <c r="X375" s="751"/>
      <c r="Y375" s="751"/>
      <c r="Z375" s="751"/>
      <c r="AA375" s="751"/>
      <c r="AB375" s="751"/>
      <c r="AC375" s="751"/>
      <c r="AD375" s="129"/>
      <c r="AE375" s="129"/>
      <c r="AF375" s="129"/>
      <c r="AG375" s="129"/>
      <c r="AH375" s="129"/>
      <c r="AI375" s="129"/>
    </row>
    <row r="376" ht="19.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751"/>
      <c r="T376" s="752"/>
      <c r="U376" s="752"/>
      <c r="V376" s="752"/>
      <c r="W376" s="751"/>
      <c r="X376" s="751"/>
      <c r="Y376" s="751"/>
      <c r="Z376" s="751"/>
      <c r="AA376" s="751"/>
      <c r="AB376" s="751"/>
      <c r="AC376" s="751"/>
      <c r="AD376" s="129"/>
      <c r="AE376" s="129"/>
      <c r="AF376" s="129"/>
      <c r="AG376" s="129"/>
      <c r="AH376" s="129"/>
      <c r="AI376" s="129"/>
    </row>
    <row r="377" ht="19.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751"/>
      <c r="T377" s="752"/>
      <c r="U377" s="752"/>
      <c r="V377" s="752"/>
      <c r="W377" s="751"/>
      <c r="X377" s="751"/>
      <c r="Y377" s="751"/>
      <c r="Z377" s="751"/>
      <c r="AA377" s="751"/>
      <c r="AB377" s="751"/>
      <c r="AC377" s="751"/>
      <c r="AD377" s="129"/>
      <c r="AE377" s="129"/>
      <c r="AF377" s="129"/>
      <c r="AG377" s="129"/>
      <c r="AH377" s="129"/>
      <c r="AI377" s="129"/>
    </row>
    <row r="378" ht="19.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751"/>
      <c r="T378" s="752"/>
      <c r="U378" s="752"/>
      <c r="V378" s="752"/>
      <c r="W378" s="751"/>
      <c r="X378" s="751"/>
      <c r="Y378" s="751"/>
      <c r="Z378" s="751"/>
      <c r="AA378" s="751"/>
      <c r="AB378" s="751"/>
      <c r="AC378" s="751"/>
      <c r="AD378" s="129"/>
      <c r="AE378" s="129"/>
      <c r="AF378" s="129"/>
      <c r="AG378" s="129"/>
      <c r="AH378" s="129"/>
      <c r="AI378" s="129"/>
    </row>
    <row r="379" ht="19.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751"/>
      <c r="T379" s="752"/>
      <c r="U379" s="752"/>
      <c r="V379" s="752"/>
      <c r="W379" s="751"/>
      <c r="X379" s="751"/>
      <c r="Y379" s="751"/>
      <c r="Z379" s="751"/>
      <c r="AA379" s="751"/>
      <c r="AB379" s="751"/>
      <c r="AC379" s="751"/>
      <c r="AD379" s="129"/>
      <c r="AE379" s="129"/>
      <c r="AF379" s="129"/>
      <c r="AG379" s="129"/>
      <c r="AH379" s="129"/>
      <c r="AI379" s="129"/>
    </row>
    <row r="380" ht="19.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751"/>
      <c r="T380" s="752"/>
      <c r="U380" s="752"/>
      <c r="V380" s="752"/>
      <c r="W380" s="751"/>
      <c r="X380" s="751"/>
      <c r="Y380" s="751"/>
      <c r="Z380" s="751"/>
      <c r="AA380" s="751"/>
      <c r="AB380" s="751"/>
      <c r="AC380" s="751"/>
      <c r="AD380" s="129"/>
      <c r="AE380" s="129"/>
      <c r="AF380" s="129"/>
      <c r="AG380" s="129"/>
      <c r="AH380" s="129"/>
      <c r="AI380" s="129"/>
    </row>
    <row r="381" ht="19.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751"/>
      <c r="T381" s="752"/>
      <c r="U381" s="752"/>
      <c r="V381" s="752"/>
      <c r="W381" s="751"/>
      <c r="X381" s="751"/>
      <c r="Y381" s="751"/>
      <c r="Z381" s="751"/>
      <c r="AA381" s="751"/>
      <c r="AB381" s="751"/>
      <c r="AC381" s="751"/>
      <c r="AD381" s="129"/>
      <c r="AE381" s="129"/>
      <c r="AF381" s="129"/>
      <c r="AG381" s="129"/>
      <c r="AH381" s="129"/>
      <c r="AI381" s="129"/>
    </row>
    <row r="382" ht="19.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751"/>
      <c r="T382" s="752"/>
      <c r="U382" s="752"/>
      <c r="V382" s="752"/>
      <c r="W382" s="751"/>
      <c r="X382" s="751"/>
      <c r="Y382" s="751"/>
      <c r="Z382" s="751"/>
      <c r="AA382" s="751"/>
      <c r="AB382" s="751"/>
      <c r="AC382" s="751"/>
      <c r="AD382" s="129"/>
      <c r="AE382" s="129"/>
      <c r="AF382" s="129"/>
      <c r="AG382" s="129"/>
      <c r="AH382" s="129"/>
      <c r="AI382" s="129"/>
    </row>
    <row r="383" ht="19.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751"/>
      <c r="T383" s="752"/>
      <c r="U383" s="752"/>
      <c r="V383" s="752"/>
      <c r="W383" s="751"/>
      <c r="X383" s="751"/>
      <c r="Y383" s="751"/>
      <c r="Z383" s="751"/>
      <c r="AA383" s="751"/>
      <c r="AB383" s="751"/>
      <c r="AC383" s="751"/>
      <c r="AD383" s="129"/>
      <c r="AE383" s="129"/>
      <c r="AF383" s="129"/>
      <c r="AG383" s="129"/>
      <c r="AH383" s="129"/>
      <c r="AI383" s="129"/>
    </row>
    <row r="384" ht="19.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751"/>
      <c r="T384" s="752"/>
      <c r="U384" s="752"/>
      <c r="V384" s="752"/>
      <c r="W384" s="751"/>
      <c r="X384" s="751"/>
      <c r="Y384" s="751"/>
      <c r="Z384" s="751"/>
      <c r="AA384" s="751"/>
      <c r="AB384" s="751"/>
      <c r="AC384" s="751"/>
      <c r="AD384" s="129"/>
      <c r="AE384" s="129"/>
      <c r="AF384" s="129"/>
      <c r="AG384" s="129"/>
      <c r="AH384" s="129"/>
      <c r="AI384" s="129"/>
    </row>
    <row r="385" ht="19.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751"/>
      <c r="T385" s="752"/>
      <c r="U385" s="752"/>
      <c r="V385" s="752"/>
      <c r="W385" s="751"/>
      <c r="X385" s="751"/>
      <c r="Y385" s="751"/>
      <c r="Z385" s="751"/>
      <c r="AA385" s="751"/>
      <c r="AB385" s="751"/>
      <c r="AC385" s="751"/>
      <c r="AD385" s="129"/>
      <c r="AE385" s="129"/>
      <c r="AF385" s="129"/>
      <c r="AG385" s="129"/>
      <c r="AH385" s="129"/>
      <c r="AI385" s="129"/>
    </row>
    <row r="386" ht="19.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751"/>
      <c r="T386" s="752"/>
      <c r="U386" s="752"/>
      <c r="V386" s="752"/>
      <c r="W386" s="751"/>
      <c r="X386" s="751"/>
      <c r="Y386" s="751"/>
      <c r="Z386" s="751"/>
      <c r="AA386" s="751"/>
      <c r="AB386" s="751"/>
      <c r="AC386" s="751"/>
      <c r="AD386" s="129"/>
      <c r="AE386" s="129"/>
      <c r="AF386" s="129"/>
      <c r="AG386" s="129"/>
      <c r="AH386" s="129"/>
      <c r="AI386" s="129"/>
    </row>
    <row r="387" ht="19.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751"/>
      <c r="T387" s="752"/>
      <c r="U387" s="752"/>
      <c r="V387" s="752"/>
      <c r="W387" s="751"/>
      <c r="X387" s="751"/>
      <c r="Y387" s="751"/>
      <c r="Z387" s="751"/>
      <c r="AA387" s="751"/>
      <c r="AB387" s="751"/>
      <c r="AC387" s="751"/>
      <c r="AD387" s="129"/>
      <c r="AE387" s="129"/>
      <c r="AF387" s="129"/>
      <c r="AG387" s="129"/>
      <c r="AH387" s="129"/>
      <c r="AI387" s="129"/>
    </row>
    <row r="388" ht="19.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751"/>
      <c r="T388" s="752"/>
      <c r="U388" s="752"/>
      <c r="V388" s="752"/>
      <c r="W388" s="751"/>
      <c r="X388" s="751"/>
      <c r="Y388" s="751"/>
      <c r="Z388" s="751"/>
      <c r="AA388" s="751"/>
      <c r="AB388" s="751"/>
      <c r="AC388" s="751"/>
      <c r="AD388" s="129"/>
      <c r="AE388" s="129"/>
      <c r="AF388" s="129"/>
      <c r="AG388" s="129"/>
      <c r="AH388" s="129"/>
      <c r="AI388" s="129"/>
    </row>
    <row r="389" ht="19.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751"/>
      <c r="T389" s="752"/>
      <c r="U389" s="752"/>
      <c r="V389" s="752"/>
      <c r="W389" s="751"/>
      <c r="X389" s="751"/>
      <c r="Y389" s="751"/>
      <c r="Z389" s="751"/>
      <c r="AA389" s="751"/>
      <c r="AB389" s="751"/>
      <c r="AC389" s="751"/>
      <c r="AD389" s="129"/>
      <c r="AE389" s="129"/>
      <c r="AF389" s="129"/>
      <c r="AG389" s="129"/>
      <c r="AH389" s="129"/>
      <c r="AI389" s="129"/>
    </row>
    <row r="390" ht="19.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751"/>
      <c r="T390" s="752"/>
      <c r="U390" s="752"/>
      <c r="V390" s="752"/>
      <c r="W390" s="751"/>
      <c r="X390" s="751"/>
      <c r="Y390" s="751"/>
      <c r="Z390" s="751"/>
      <c r="AA390" s="751"/>
      <c r="AB390" s="751"/>
      <c r="AC390" s="751"/>
      <c r="AD390" s="129"/>
      <c r="AE390" s="129"/>
      <c r="AF390" s="129"/>
      <c r="AG390" s="129"/>
      <c r="AH390" s="129"/>
      <c r="AI390" s="129"/>
    </row>
    <row r="391" ht="19.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751"/>
      <c r="T391" s="752"/>
      <c r="U391" s="752"/>
      <c r="V391" s="752"/>
      <c r="W391" s="751"/>
      <c r="X391" s="751"/>
      <c r="Y391" s="751"/>
      <c r="Z391" s="751"/>
      <c r="AA391" s="751"/>
      <c r="AB391" s="751"/>
      <c r="AC391" s="751"/>
      <c r="AD391" s="129"/>
      <c r="AE391" s="129"/>
      <c r="AF391" s="129"/>
      <c r="AG391" s="129"/>
      <c r="AH391" s="129"/>
      <c r="AI391" s="129"/>
    </row>
    <row r="392" ht="19.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751"/>
      <c r="T392" s="752"/>
      <c r="U392" s="752"/>
      <c r="V392" s="752"/>
      <c r="W392" s="751"/>
      <c r="X392" s="751"/>
      <c r="Y392" s="751"/>
      <c r="Z392" s="751"/>
      <c r="AA392" s="751"/>
      <c r="AB392" s="751"/>
      <c r="AC392" s="751"/>
      <c r="AD392" s="129"/>
      <c r="AE392" s="129"/>
      <c r="AF392" s="129"/>
      <c r="AG392" s="129"/>
      <c r="AH392" s="129"/>
      <c r="AI392" s="129"/>
    </row>
    <row r="393" ht="19.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751"/>
      <c r="T393" s="752"/>
      <c r="U393" s="752"/>
      <c r="V393" s="752"/>
      <c r="W393" s="751"/>
      <c r="X393" s="751"/>
      <c r="Y393" s="751"/>
      <c r="Z393" s="751"/>
      <c r="AA393" s="751"/>
      <c r="AB393" s="751"/>
      <c r="AC393" s="751"/>
      <c r="AD393" s="129"/>
      <c r="AE393" s="129"/>
      <c r="AF393" s="129"/>
      <c r="AG393" s="129"/>
      <c r="AH393" s="129"/>
      <c r="AI393" s="129"/>
    </row>
    <row r="394" ht="19.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751"/>
      <c r="T394" s="752"/>
      <c r="U394" s="752"/>
      <c r="V394" s="752"/>
      <c r="W394" s="751"/>
      <c r="X394" s="751"/>
      <c r="Y394" s="751"/>
      <c r="Z394" s="751"/>
      <c r="AA394" s="751"/>
      <c r="AB394" s="751"/>
      <c r="AC394" s="751"/>
      <c r="AD394" s="129"/>
      <c r="AE394" s="129"/>
      <c r="AF394" s="129"/>
      <c r="AG394" s="129"/>
      <c r="AH394" s="129"/>
      <c r="AI394" s="129"/>
    </row>
    <row r="395" ht="19.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751"/>
      <c r="T395" s="752"/>
      <c r="U395" s="752"/>
      <c r="V395" s="752"/>
      <c r="W395" s="751"/>
      <c r="X395" s="751"/>
      <c r="Y395" s="751"/>
      <c r="Z395" s="751"/>
      <c r="AA395" s="751"/>
      <c r="AB395" s="751"/>
      <c r="AC395" s="751"/>
      <c r="AD395" s="129"/>
      <c r="AE395" s="129"/>
      <c r="AF395" s="129"/>
      <c r="AG395" s="129"/>
      <c r="AH395" s="129"/>
      <c r="AI395" s="129"/>
    </row>
    <row r="396" ht="19.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751"/>
      <c r="T396" s="752"/>
      <c r="U396" s="752"/>
      <c r="V396" s="752"/>
      <c r="W396" s="751"/>
      <c r="X396" s="751"/>
      <c r="Y396" s="751"/>
      <c r="Z396" s="751"/>
      <c r="AA396" s="751"/>
      <c r="AB396" s="751"/>
      <c r="AC396" s="751"/>
      <c r="AD396" s="129"/>
      <c r="AE396" s="129"/>
      <c r="AF396" s="129"/>
      <c r="AG396" s="129"/>
      <c r="AH396" s="129"/>
      <c r="AI396" s="129"/>
    </row>
    <row r="397" ht="19.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751"/>
      <c r="T397" s="752"/>
      <c r="U397" s="752"/>
      <c r="V397" s="752"/>
      <c r="W397" s="751"/>
      <c r="X397" s="751"/>
      <c r="Y397" s="751"/>
      <c r="Z397" s="751"/>
      <c r="AA397" s="751"/>
      <c r="AB397" s="751"/>
      <c r="AC397" s="751"/>
      <c r="AD397" s="129"/>
      <c r="AE397" s="129"/>
      <c r="AF397" s="129"/>
      <c r="AG397" s="129"/>
      <c r="AH397" s="129"/>
      <c r="AI397" s="129"/>
    </row>
    <row r="398" ht="19.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751"/>
      <c r="T398" s="752"/>
      <c r="U398" s="752"/>
      <c r="V398" s="752"/>
      <c r="W398" s="751"/>
      <c r="X398" s="751"/>
      <c r="Y398" s="751"/>
      <c r="Z398" s="751"/>
      <c r="AA398" s="751"/>
      <c r="AB398" s="751"/>
      <c r="AC398" s="751"/>
      <c r="AD398" s="129"/>
      <c r="AE398" s="129"/>
      <c r="AF398" s="129"/>
      <c r="AG398" s="129"/>
      <c r="AH398" s="129"/>
      <c r="AI398" s="129"/>
    </row>
    <row r="399" ht="19.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751"/>
      <c r="T399" s="752"/>
      <c r="U399" s="752"/>
      <c r="V399" s="752"/>
      <c r="W399" s="751"/>
      <c r="X399" s="751"/>
      <c r="Y399" s="751"/>
      <c r="Z399" s="751"/>
      <c r="AA399" s="751"/>
      <c r="AB399" s="751"/>
      <c r="AC399" s="751"/>
      <c r="AD399" s="129"/>
      <c r="AE399" s="129"/>
      <c r="AF399" s="129"/>
      <c r="AG399" s="129"/>
      <c r="AH399" s="129"/>
      <c r="AI399" s="129"/>
    </row>
    <row r="400" ht="19.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751"/>
      <c r="T400" s="752"/>
      <c r="U400" s="752"/>
      <c r="V400" s="752"/>
      <c r="W400" s="751"/>
      <c r="X400" s="751"/>
      <c r="Y400" s="751"/>
      <c r="Z400" s="751"/>
      <c r="AA400" s="751"/>
      <c r="AB400" s="751"/>
      <c r="AC400" s="751"/>
      <c r="AD400" s="129"/>
      <c r="AE400" s="129"/>
      <c r="AF400" s="129"/>
      <c r="AG400" s="129"/>
      <c r="AH400" s="129"/>
      <c r="AI400" s="129"/>
    </row>
    <row r="401" ht="19.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751"/>
      <c r="T401" s="752"/>
      <c r="U401" s="752"/>
      <c r="V401" s="752"/>
      <c r="W401" s="751"/>
      <c r="X401" s="751"/>
      <c r="Y401" s="751"/>
      <c r="Z401" s="751"/>
      <c r="AA401" s="751"/>
      <c r="AB401" s="751"/>
      <c r="AC401" s="751"/>
      <c r="AD401" s="129"/>
      <c r="AE401" s="129"/>
      <c r="AF401" s="129"/>
      <c r="AG401" s="129"/>
      <c r="AH401" s="129"/>
      <c r="AI401" s="129"/>
    </row>
    <row r="402" ht="19.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751"/>
      <c r="T402" s="752"/>
      <c r="U402" s="752"/>
      <c r="V402" s="752"/>
      <c r="W402" s="751"/>
      <c r="X402" s="751"/>
      <c r="Y402" s="751"/>
      <c r="Z402" s="751"/>
      <c r="AA402" s="751"/>
      <c r="AB402" s="751"/>
      <c r="AC402" s="751"/>
      <c r="AD402" s="129"/>
      <c r="AE402" s="129"/>
      <c r="AF402" s="129"/>
      <c r="AG402" s="129"/>
      <c r="AH402" s="129"/>
      <c r="AI402" s="129"/>
    </row>
    <row r="403" ht="19.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751"/>
      <c r="T403" s="752"/>
      <c r="U403" s="752"/>
      <c r="V403" s="752"/>
      <c r="W403" s="751"/>
      <c r="X403" s="751"/>
      <c r="Y403" s="751"/>
      <c r="Z403" s="751"/>
      <c r="AA403" s="751"/>
      <c r="AB403" s="751"/>
      <c r="AC403" s="751"/>
      <c r="AD403" s="129"/>
      <c r="AE403" s="129"/>
      <c r="AF403" s="129"/>
      <c r="AG403" s="129"/>
      <c r="AH403" s="129"/>
      <c r="AI403" s="129"/>
    </row>
    <row r="404" ht="19.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751"/>
      <c r="T404" s="752"/>
      <c r="U404" s="752"/>
      <c r="V404" s="752"/>
      <c r="W404" s="751"/>
      <c r="X404" s="751"/>
      <c r="Y404" s="751"/>
      <c r="Z404" s="751"/>
      <c r="AA404" s="751"/>
      <c r="AB404" s="751"/>
      <c r="AC404" s="751"/>
      <c r="AD404" s="129"/>
      <c r="AE404" s="129"/>
      <c r="AF404" s="129"/>
      <c r="AG404" s="129"/>
      <c r="AH404" s="129"/>
      <c r="AI404" s="129"/>
    </row>
    <row r="405" ht="19.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751"/>
      <c r="T405" s="752"/>
      <c r="U405" s="752"/>
      <c r="V405" s="752"/>
      <c r="W405" s="751"/>
      <c r="X405" s="751"/>
      <c r="Y405" s="751"/>
      <c r="Z405" s="751"/>
      <c r="AA405" s="751"/>
      <c r="AB405" s="751"/>
      <c r="AC405" s="751"/>
      <c r="AD405" s="129"/>
      <c r="AE405" s="129"/>
      <c r="AF405" s="129"/>
      <c r="AG405" s="129"/>
      <c r="AH405" s="129"/>
      <c r="AI405" s="129"/>
    </row>
    <row r="406" ht="19.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751"/>
      <c r="T406" s="752"/>
      <c r="U406" s="752"/>
      <c r="V406" s="752"/>
      <c r="W406" s="751"/>
      <c r="X406" s="751"/>
      <c r="Y406" s="751"/>
      <c r="Z406" s="751"/>
      <c r="AA406" s="751"/>
      <c r="AB406" s="751"/>
      <c r="AC406" s="751"/>
      <c r="AD406" s="129"/>
      <c r="AE406" s="129"/>
      <c r="AF406" s="129"/>
      <c r="AG406" s="129"/>
      <c r="AH406" s="129"/>
      <c r="AI406" s="129"/>
    </row>
    <row r="407" ht="19.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751"/>
      <c r="T407" s="752"/>
      <c r="U407" s="752"/>
      <c r="V407" s="752"/>
      <c r="W407" s="751"/>
      <c r="X407" s="751"/>
      <c r="Y407" s="751"/>
      <c r="Z407" s="751"/>
      <c r="AA407" s="751"/>
      <c r="AB407" s="751"/>
      <c r="AC407" s="751"/>
      <c r="AD407" s="129"/>
      <c r="AE407" s="129"/>
      <c r="AF407" s="129"/>
      <c r="AG407" s="129"/>
      <c r="AH407" s="129"/>
      <c r="AI407" s="129"/>
    </row>
    <row r="408" ht="19.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751"/>
      <c r="T408" s="752"/>
      <c r="U408" s="752"/>
      <c r="V408" s="752"/>
      <c r="W408" s="751"/>
      <c r="X408" s="751"/>
      <c r="Y408" s="751"/>
      <c r="Z408" s="751"/>
      <c r="AA408" s="751"/>
      <c r="AB408" s="751"/>
      <c r="AC408" s="751"/>
      <c r="AD408" s="129"/>
      <c r="AE408" s="129"/>
      <c r="AF408" s="129"/>
      <c r="AG408" s="129"/>
      <c r="AH408" s="129"/>
      <c r="AI408" s="129"/>
    </row>
    <row r="409" ht="19.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751"/>
      <c r="T409" s="752"/>
      <c r="U409" s="752"/>
      <c r="V409" s="752"/>
      <c r="W409" s="751"/>
      <c r="X409" s="751"/>
      <c r="Y409" s="751"/>
      <c r="Z409" s="751"/>
      <c r="AA409" s="751"/>
      <c r="AB409" s="751"/>
      <c r="AC409" s="751"/>
      <c r="AD409" s="129"/>
      <c r="AE409" s="129"/>
      <c r="AF409" s="129"/>
      <c r="AG409" s="129"/>
      <c r="AH409" s="129"/>
      <c r="AI409" s="129"/>
    </row>
    <row r="410" ht="19.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751"/>
      <c r="T410" s="752"/>
      <c r="U410" s="752"/>
      <c r="V410" s="752"/>
      <c r="W410" s="751"/>
      <c r="X410" s="751"/>
      <c r="Y410" s="751"/>
      <c r="Z410" s="751"/>
      <c r="AA410" s="751"/>
      <c r="AB410" s="751"/>
      <c r="AC410" s="751"/>
      <c r="AD410" s="129"/>
      <c r="AE410" s="129"/>
      <c r="AF410" s="129"/>
      <c r="AG410" s="129"/>
      <c r="AH410" s="129"/>
      <c r="AI410" s="129"/>
    </row>
    <row r="411" ht="19.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751"/>
      <c r="T411" s="752"/>
      <c r="U411" s="752"/>
      <c r="V411" s="752"/>
      <c r="W411" s="751"/>
      <c r="X411" s="751"/>
      <c r="Y411" s="751"/>
      <c r="Z411" s="751"/>
      <c r="AA411" s="751"/>
      <c r="AB411" s="751"/>
      <c r="AC411" s="751"/>
      <c r="AD411" s="129"/>
      <c r="AE411" s="129"/>
      <c r="AF411" s="129"/>
      <c r="AG411" s="129"/>
      <c r="AH411" s="129"/>
      <c r="AI411" s="129"/>
    </row>
    <row r="412" ht="19.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751"/>
      <c r="T412" s="752"/>
      <c r="U412" s="752"/>
      <c r="V412" s="752"/>
      <c r="W412" s="751"/>
      <c r="X412" s="751"/>
      <c r="Y412" s="751"/>
      <c r="Z412" s="751"/>
      <c r="AA412" s="751"/>
      <c r="AB412" s="751"/>
      <c r="AC412" s="751"/>
      <c r="AD412" s="129"/>
      <c r="AE412" s="129"/>
      <c r="AF412" s="129"/>
      <c r="AG412" s="129"/>
      <c r="AH412" s="129"/>
      <c r="AI412" s="129"/>
    </row>
    <row r="413" ht="19.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751"/>
      <c r="T413" s="752"/>
      <c r="U413" s="752"/>
      <c r="V413" s="752"/>
      <c r="W413" s="751"/>
      <c r="X413" s="751"/>
      <c r="Y413" s="751"/>
      <c r="Z413" s="751"/>
      <c r="AA413" s="751"/>
      <c r="AB413" s="751"/>
      <c r="AC413" s="751"/>
      <c r="AD413" s="129"/>
      <c r="AE413" s="129"/>
      <c r="AF413" s="129"/>
      <c r="AG413" s="129"/>
      <c r="AH413" s="129"/>
      <c r="AI413" s="129"/>
    </row>
    <row r="414" ht="19.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751"/>
      <c r="T414" s="752"/>
      <c r="U414" s="752"/>
      <c r="V414" s="752"/>
      <c r="W414" s="751"/>
      <c r="X414" s="751"/>
      <c r="Y414" s="751"/>
      <c r="Z414" s="751"/>
      <c r="AA414" s="751"/>
      <c r="AB414" s="751"/>
      <c r="AC414" s="751"/>
      <c r="AD414" s="129"/>
      <c r="AE414" s="129"/>
      <c r="AF414" s="129"/>
      <c r="AG414" s="129"/>
      <c r="AH414" s="129"/>
      <c r="AI414" s="129"/>
    </row>
    <row r="415" ht="19.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751"/>
      <c r="T415" s="752"/>
      <c r="U415" s="752"/>
      <c r="V415" s="752"/>
      <c r="W415" s="751"/>
      <c r="X415" s="751"/>
      <c r="Y415" s="751"/>
      <c r="Z415" s="751"/>
      <c r="AA415" s="751"/>
      <c r="AB415" s="751"/>
      <c r="AC415" s="751"/>
      <c r="AD415" s="129"/>
      <c r="AE415" s="129"/>
      <c r="AF415" s="129"/>
      <c r="AG415" s="129"/>
      <c r="AH415" s="129"/>
      <c r="AI415" s="129"/>
    </row>
    <row r="416" ht="19.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751"/>
      <c r="T416" s="752"/>
      <c r="U416" s="752"/>
      <c r="V416" s="752"/>
      <c r="W416" s="751"/>
      <c r="X416" s="751"/>
      <c r="Y416" s="751"/>
      <c r="Z416" s="751"/>
      <c r="AA416" s="751"/>
      <c r="AB416" s="751"/>
      <c r="AC416" s="751"/>
      <c r="AD416" s="129"/>
      <c r="AE416" s="129"/>
      <c r="AF416" s="129"/>
      <c r="AG416" s="129"/>
      <c r="AH416" s="129"/>
      <c r="AI416" s="129"/>
    </row>
    <row r="417" ht="19.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751"/>
      <c r="T417" s="752"/>
      <c r="U417" s="752"/>
      <c r="V417" s="752"/>
      <c r="W417" s="751"/>
      <c r="X417" s="751"/>
      <c r="Y417" s="751"/>
      <c r="Z417" s="751"/>
      <c r="AA417" s="751"/>
      <c r="AB417" s="751"/>
      <c r="AC417" s="751"/>
      <c r="AD417" s="129"/>
      <c r="AE417" s="129"/>
      <c r="AF417" s="129"/>
      <c r="AG417" s="129"/>
      <c r="AH417" s="129"/>
      <c r="AI417" s="129"/>
    </row>
    <row r="418" ht="19.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751"/>
      <c r="T418" s="752"/>
      <c r="U418" s="752"/>
      <c r="V418" s="752"/>
      <c r="W418" s="751"/>
      <c r="X418" s="751"/>
      <c r="Y418" s="751"/>
      <c r="Z418" s="751"/>
      <c r="AA418" s="751"/>
      <c r="AB418" s="751"/>
      <c r="AC418" s="751"/>
      <c r="AD418" s="129"/>
      <c r="AE418" s="129"/>
      <c r="AF418" s="129"/>
      <c r="AG418" s="129"/>
      <c r="AH418" s="129"/>
      <c r="AI418" s="129"/>
    </row>
    <row r="419" ht="19.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751"/>
      <c r="T419" s="752"/>
      <c r="U419" s="752"/>
      <c r="V419" s="752"/>
      <c r="W419" s="751"/>
      <c r="X419" s="751"/>
      <c r="Y419" s="751"/>
      <c r="Z419" s="751"/>
      <c r="AA419" s="751"/>
      <c r="AB419" s="751"/>
      <c r="AC419" s="751"/>
      <c r="AD419" s="129"/>
      <c r="AE419" s="129"/>
      <c r="AF419" s="129"/>
      <c r="AG419" s="129"/>
      <c r="AH419" s="129"/>
      <c r="AI419" s="129"/>
    </row>
    <row r="420" ht="19.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751"/>
      <c r="T420" s="752"/>
      <c r="U420" s="752"/>
      <c r="V420" s="752"/>
      <c r="W420" s="751"/>
      <c r="X420" s="751"/>
      <c r="Y420" s="751"/>
      <c r="Z420" s="751"/>
      <c r="AA420" s="751"/>
      <c r="AB420" s="751"/>
      <c r="AC420" s="751"/>
      <c r="AD420" s="129"/>
      <c r="AE420" s="129"/>
      <c r="AF420" s="129"/>
      <c r="AG420" s="129"/>
      <c r="AH420" s="129"/>
      <c r="AI420" s="129"/>
    </row>
    <row r="421" ht="19.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751"/>
      <c r="T421" s="752"/>
      <c r="U421" s="752"/>
      <c r="V421" s="752"/>
      <c r="W421" s="751"/>
      <c r="X421" s="751"/>
      <c r="Y421" s="751"/>
      <c r="Z421" s="751"/>
      <c r="AA421" s="751"/>
      <c r="AB421" s="751"/>
      <c r="AC421" s="751"/>
      <c r="AD421" s="129"/>
      <c r="AE421" s="129"/>
      <c r="AF421" s="129"/>
      <c r="AG421" s="129"/>
      <c r="AH421" s="129"/>
      <c r="AI421" s="129"/>
    </row>
    <row r="422" ht="19.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751"/>
      <c r="T422" s="752"/>
      <c r="U422" s="752"/>
      <c r="V422" s="752"/>
      <c r="W422" s="751"/>
      <c r="X422" s="751"/>
      <c r="Y422" s="751"/>
      <c r="Z422" s="751"/>
      <c r="AA422" s="751"/>
      <c r="AB422" s="751"/>
      <c r="AC422" s="751"/>
      <c r="AD422" s="129"/>
      <c r="AE422" s="129"/>
      <c r="AF422" s="129"/>
      <c r="AG422" s="129"/>
      <c r="AH422" s="129"/>
      <c r="AI422" s="129"/>
    </row>
    <row r="423" ht="19.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751"/>
      <c r="T423" s="752"/>
      <c r="U423" s="752"/>
      <c r="V423" s="752"/>
      <c r="W423" s="751"/>
      <c r="X423" s="751"/>
      <c r="Y423" s="751"/>
      <c r="Z423" s="751"/>
      <c r="AA423" s="751"/>
      <c r="AB423" s="751"/>
      <c r="AC423" s="751"/>
      <c r="AD423" s="129"/>
      <c r="AE423" s="129"/>
      <c r="AF423" s="129"/>
      <c r="AG423" s="129"/>
      <c r="AH423" s="129"/>
      <c r="AI423" s="129"/>
    </row>
    <row r="424" ht="19.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751"/>
      <c r="T424" s="752"/>
      <c r="U424" s="752"/>
      <c r="V424" s="752"/>
      <c r="W424" s="751"/>
      <c r="X424" s="751"/>
      <c r="Y424" s="751"/>
      <c r="Z424" s="751"/>
      <c r="AA424" s="751"/>
      <c r="AB424" s="751"/>
      <c r="AC424" s="751"/>
      <c r="AD424" s="129"/>
      <c r="AE424" s="129"/>
      <c r="AF424" s="129"/>
      <c r="AG424" s="129"/>
      <c r="AH424" s="129"/>
      <c r="AI424" s="129"/>
    </row>
    <row r="425" ht="19.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751"/>
      <c r="T425" s="752"/>
      <c r="U425" s="752"/>
      <c r="V425" s="752"/>
      <c r="W425" s="751"/>
      <c r="X425" s="751"/>
      <c r="Y425" s="751"/>
      <c r="Z425" s="751"/>
      <c r="AA425" s="751"/>
      <c r="AB425" s="751"/>
      <c r="AC425" s="751"/>
      <c r="AD425" s="129"/>
      <c r="AE425" s="129"/>
      <c r="AF425" s="129"/>
      <c r="AG425" s="129"/>
      <c r="AH425" s="129"/>
      <c r="AI425" s="129"/>
    </row>
    <row r="426" ht="19.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751"/>
      <c r="T426" s="752"/>
      <c r="U426" s="752"/>
      <c r="V426" s="752"/>
      <c r="W426" s="751"/>
      <c r="X426" s="751"/>
      <c r="Y426" s="751"/>
      <c r="Z426" s="751"/>
      <c r="AA426" s="751"/>
      <c r="AB426" s="751"/>
      <c r="AC426" s="751"/>
      <c r="AD426" s="129"/>
      <c r="AE426" s="129"/>
      <c r="AF426" s="129"/>
      <c r="AG426" s="129"/>
      <c r="AH426" s="129"/>
      <c r="AI426" s="129"/>
    </row>
    <row r="427" ht="19.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751"/>
      <c r="T427" s="752"/>
      <c r="U427" s="752"/>
      <c r="V427" s="752"/>
      <c r="W427" s="751"/>
      <c r="X427" s="751"/>
      <c r="Y427" s="751"/>
      <c r="Z427" s="751"/>
      <c r="AA427" s="751"/>
      <c r="AB427" s="751"/>
      <c r="AC427" s="751"/>
      <c r="AD427" s="129"/>
      <c r="AE427" s="129"/>
      <c r="AF427" s="129"/>
      <c r="AG427" s="129"/>
      <c r="AH427" s="129"/>
      <c r="AI427" s="129"/>
    </row>
    <row r="428" ht="19.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751"/>
      <c r="T428" s="752"/>
      <c r="U428" s="752"/>
      <c r="V428" s="752"/>
      <c r="W428" s="751"/>
      <c r="X428" s="751"/>
      <c r="Y428" s="751"/>
      <c r="Z428" s="751"/>
      <c r="AA428" s="751"/>
      <c r="AB428" s="751"/>
      <c r="AC428" s="751"/>
      <c r="AD428" s="129"/>
      <c r="AE428" s="129"/>
      <c r="AF428" s="129"/>
      <c r="AG428" s="129"/>
      <c r="AH428" s="129"/>
      <c r="AI428" s="129"/>
    </row>
    <row r="429" ht="19.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751"/>
      <c r="T429" s="752"/>
      <c r="U429" s="752"/>
      <c r="V429" s="752"/>
      <c r="W429" s="751"/>
      <c r="X429" s="751"/>
      <c r="Y429" s="751"/>
      <c r="Z429" s="751"/>
      <c r="AA429" s="751"/>
      <c r="AB429" s="751"/>
      <c r="AC429" s="751"/>
      <c r="AD429" s="129"/>
      <c r="AE429" s="129"/>
      <c r="AF429" s="129"/>
      <c r="AG429" s="129"/>
      <c r="AH429" s="129"/>
      <c r="AI429" s="129"/>
    </row>
    <row r="430" ht="19.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751"/>
      <c r="T430" s="752"/>
      <c r="U430" s="752"/>
      <c r="V430" s="752"/>
      <c r="W430" s="751"/>
      <c r="X430" s="751"/>
      <c r="Y430" s="751"/>
      <c r="Z430" s="751"/>
      <c r="AA430" s="751"/>
      <c r="AB430" s="751"/>
      <c r="AC430" s="751"/>
      <c r="AD430" s="129"/>
      <c r="AE430" s="129"/>
      <c r="AF430" s="129"/>
      <c r="AG430" s="129"/>
      <c r="AH430" s="129"/>
      <c r="AI430" s="129"/>
    </row>
    <row r="431" ht="19.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751"/>
      <c r="T431" s="752"/>
      <c r="U431" s="752"/>
      <c r="V431" s="752"/>
      <c r="W431" s="751"/>
      <c r="X431" s="751"/>
      <c r="Y431" s="751"/>
      <c r="Z431" s="751"/>
      <c r="AA431" s="751"/>
      <c r="AB431" s="751"/>
      <c r="AC431" s="751"/>
      <c r="AD431" s="129"/>
      <c r="AE431" s="129"/>
      <c r="AF431" s="129"/>
      <c r="AG431" s="129"/>
      <c r="AH431" s="129"/>
      <c r="AI431" s="129"/>
    </row>
    <row r="432" ht="19.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751"/>
      <c r="T432" s="752"/>
      <c r="U432" s="752"/>
      <c r="V432" s="752"/>
      <c r="W432" s="751"/>
      <c r="X432" s="751"/>
      <c r="Y432" s="751"/>
      <c r="Z432" s="751"/>
      <c r="AA432" s="751"/>
      <c r="AB432" s="751"/>
      <c r="AC432" s="751"/>
      <c r="AD432" s="129"/>
      <c r="AE432" s="129"/>
      <c r="AF432" s="129"/>
      <c r="AG432" s="129"/>
      <c r="AH432" s="129"/>
      <c r="AI432" s="129"/>
    </row>
    <row r="433" ht="19.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751"/>
      <c r="T433" s="752"/>
      <c r="U433" s="752"/>
      <c r="V433" s="752"/>
      <c r="W433" s="751"/>
      <c r="X433" s="751"/>
      <c r="Y433" s="751"/>
      <c r="Z433" s="751"/>
      <c r="AA433" s="751"/>
      <c r="AB433" s="751"/>
      <c r="AC433" s="751"/>
      <c r="AD433" s="129"/>
      <c r="AE433" s="129"/>
      <c r="AF433" s="129"/>
      <c r="AG433" s="129"/>
      <c r="AH433" s="129"/>
      <c r="AI433" s="129"/>
    </row>
    <row r="434" ht="19.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751"/>
      <c r="T434" s="752"/>
      <c r="U434" s="752"/>
      <c r="V434" s="752"/>
      <c r="W434" s="751"/>
      <c r="X434" s="751"/>
      <c r="Y434" s="751"/>
      <c r="Z434" s="751"/>
      <c r="AA434" s="751"/>
      <c r="AB434" s="751"/>
      <c r="AC434" s="751"/>
      <c r="AD434" s="129"/>
      <c r="AE434" s="129"/>
      <c r="AF434" s="129"/>
      <c r="AG434" s="129"/>
      <c r="AH434" s="129"/>
      <c r="AI434" s="129"/>
    </row>
    <row r="435" ht="19.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751"/>
      <c r="T435" s="752"/>
      <c r="U435" s="752"/>
      <c r="V435" s="752"/>
      <c r="W435" s="751"/>
      <c r="X435" s="751"/>
      <c r="Y435" s="751"/>
      <c r="Z435" s="751"/>
      <c r="AA435" s="751"/>
      <c r="AB435" s="751"/>
      <c r="AC435" s="751"/>
      <c r="AD435" s="129"/>
      <c r="AE435" s="129"/>
      <c r="AF435" s="129"/>
      <c r="AG435" s="129"/>
      <c r="AH435" s="129"/>
      <c r="AI435" s="129"/>
    </row>
    <row r="436" ht="19.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751"/>
      <c r="T436" s="752"/>
      <c r="U436" s="752"/>
      <c r="V436" s="752"/>
      <c r="W436" s="751"/>
      <c r="X436" s="751"/>
      <c r="Y436" s="751"/>
      <c r="Z436" s="751"/>
      <c r="AA436" s="751"/>
      <c r="AB436" s="751"/>
      <c r="AC436" s="751"/>
      <c r="AD436" s="129"/>
      <c r="AE436" s="129"/>
      <c r="AF436" s="129"/>
      <c r="AG436" s="129"/>
      <c r="AH436" s="129"/>
      <c r="AI436" s="129"/>
    </row>
    <row r="437" ht="19.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751"/>
      <c r="T437" s="752"/>
      <c r="U437" s="752"/>
      <c r="V437" s="752"/>
      <c r="W437" s="751"/>
      <c r="X437" s="751"/>
      <c r="Y437" s="751"/>
      <c r="Z437" s="751"/>
      <c r="AA437" s="751"/>
      <c r="AB437" s="751"/>
      <c r="AC437" s="751"/>
      <c r="AD437" s="129"/>
      <c r="AE437" s="129"/>
      <c r="AF437" s="129"/>
      <c r="AG437" s="129"/>
      <c r="AH437" s="129"/>
      <c r="AI437" s="129"/>
    </row>
    <row r="438" ht="19.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751"/>
      <c r="T438" s="752"/>
      <c r="U438" s="752"/>
      <c r="V438" s="752"/>
      <c r="W438" s="751"/>
      <c r="X438" s="751"/>
      <c r="Y438" s="751"/>
      <c r="Z438" s="751"/>
      <c r="AA438" s="751"/>
      <c r="AB438" s="751"/>
      <c r="AC438" s="751"/>
      <c r="AD438" s="129"/>
      <c r="AE438" s="129"/>
      <c r="AF438" s="129"/>
      <c r="AG438" s="129"/>
      <c r="AH438" s="129"/>
      <c r="AI438" s="129"/>
    </row>
    <row r="439" ht="19.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751"/>
      <c r="T439" s="752"/>
      <c r="U439" s="752"/>
      <c r="V439" s="752"/>
      <c r="W439" s="751"/>
      <c r="X439" s="751"/>
      <c r="Y439" s="751"/>
      <c r="Z439" s="751"/>
      <c r="AA439" s="751"/>
      <c r="AB439" s="751"/>
      <c r="AC439" s="751"/>
      <c r="AD439" s="129"/>
      <c r="AE439" s="129"/>
      <c r="AF439" s="129"/>
      <c r="AG439" s="129"/>
      <c r="AH439" s="129"/>
      <c r="AI439" s="129"/>
    </row>
    <row r="440" ht="19.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751"/>
      <c r="T440" s="752"/>
      <c r="U440" s="752"/>
      <c r="V440" s="752"/>
      <c r="W440" s="751"/>
      <c r="X440" s="751"/>
      <c r="Y440" s="751"/>
      <c r="Z440" s="751"/>
      <c r="AA440" s="751"/>
      <c r="AB440" s="751"/>
      <c r="AC440" s="751"/>
      <c r="AD440" s="129"/>
      <c r="AE440" s="129"/>
      <c r="AF440" s="129"/>
      <c r="AG440" s="129"/>
      <c r="AH440" s="129"/>
      <c r="AI440" s="129"/>
    </row>
    <row r="441" ht="19.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751"/>
      <c r="T441" s="752"/>
      <c r="U441" s="752"/>
      <c r="V441" s="752"/>
      <c r="W441" s="751"/>
      <c r="X441" s="751"/>
      <c r="Y441" s="751"/>
      <c r="Z441" s="751"/>
      <c r="AA441" s="751"/>
      <c r="AB441" s="751"/>
      <c r="AC441" s="751"/>
      <c r="AD441" s="129"/>
      <c r="AE441" s="129"/>
      <c r="AF441" s="129"/>
      <c r="AG441" s="129"/>
      <c r="AH441" s="129"/>
      <c r="AI441" s="129"/>
    </row>
    <row r="442" ht="19.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751"/>
      <c r="T442" s="752"/>
      <c r="U442" s="752"/>
      <c r="V442" s="752"/>
      <c r="W442" s="751"/>
      <c r="X442" s="751"/>
      <c r="Y442" s="751"/>
      <c r="Z442" s="751"/>
      <c r="AA442" s="751"/>
      <c r="AB442" s="751"/>
      <c r="AC442" s="751"/>
      <c r="AD442" s="129"/>
      <c r="AE442" s="129"/>
      <c r="AF442" s="129"/>
      <c r="AG442" s="129"/>
      <c r="AH442" s="129"/>
      <c r="AI442" s="129"/>
    </row>
    <row r="443" ht="19.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751"/>
      <c r="T443" s="752"/>
      <c r="U443" s="752"/>
      <c r="V443" s="752"/>
      <c r="W443" s="751"/>
      <c r="X443" s="751"/>
      <c r="Y443" s="751"/>
      <c r="Z443" s="751"/>
      <c r="AA443" s="751"/>
      <c r="AB443" s="751"/>
      <c r="AC443" s="751"/>
      <c r="AD443" s="129"/>
      <c r="AE443" s="129"/>
      <c r="AF443" s="129"/>
      <c r="AG443" s="129"/>
      <c r="AH443" s="129"/>
      <c r="AI443" s="129"/>
    </row>
    <row r="444" ht="19.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751"/>
      <c r="T444" s="752"/>
      <c r="U444" s="752"/>
      <c r="V444" s="752"/>
      <c r="W444" s="751"/>
      <c r="X444" s="751"/>
      <c r="Y444" s="751"/>
      <c r="Z444" s="751"/>
      <c r="AA444" s="751"/>
      <c r="AB444" s="751"/>
      <c r="AC444" s="751"/>
      <c r="AD444" s="129"/>
      <c r="AE444" s="129"/>
      <c r="AF444" s="129"/>
      <c r="AG444" s="129"/>
      <c r="AH444" s="129"/>
      <c r="AI444" s="129"/>
    </row>
    <row r="445" ht="19.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751"/>
      <c r="T445" s="752"/>
      <c r="U445" s="752"/>
      <c r="V445" s="752"/>
      <c r="W445" s="751"/>
      <c r="X445" s="751"/>
      <c r="Y445" s="751"/>
      <c r="Z445" s="751"/>
      <c r="AA445" s="751"/>
      <c r="AB445" s="751"/>
      <c r="AC445" s="751"/>
      <c r="AD445" s="129"/>
      <c r="AE445" s="129"/>
      <c r="AF445" s="129"/>
      <c r="AG445" s="129"/>
      <c r="AH445" s="129"/>
      <c r="AI445" s="129"/>
    </row>
    <row r="446" ht="19.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751"/>
      <c r="T446" s="752"/>
      <c r="U446" s="752"/>
      <c r="V446" s="752"/>
      <c r="W446" s="751"/>
      <c r="X446" s="751"/>
      <c r="Y446" s="751"/>
      <c r="Z446" s="751"/>
      <c r="AA446" s="751"/>
      <c r="AB446" s="751"/>
      <c r="AC446" s="751"/>
      <c r="AD446" s="129"/>
      <c r="AE446" s="129"/>
      <c r="AF446" s="129"/>
      <c r="AG446" s="129"/>
      <c r="AH446" s="129"/>
      <c r="AI446" s="129"/>
    </row>
    <row r="447" ht="19.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751"/>
      <c r="T447" s="752"/>
      <c r="U447" s="752"/>
      <c r="V447" s="752"/>
      <c r="W447" s="751"/>
      <c r="X447" s="751"/>
      <c r="Y447" s="751"/>
      <c r="Z447" s="751"/>
      <c r="AA447" s="751"/>
      <c r="AB447" s="751"/>
      <c r="AC447" s="751"/>
      <c r="AD447" s="129"/>
      <c r="AE447" s="129"/>
      <c r="AF447" s="129"/>
      <c r="AG447" s="129"/>
      <c r="AH447" s="129"/>
      <c r="AI447" s="129"/>
    </row>
    <row r="448" ht="19.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751"/>
      <c r="T448" s="752"/>
      <c r="U448" s="752"/>
      <c r="V448" s="752"/>
      <c r="W448" s="751"/>
      <c r="X448" s="751"/>
      <c r="Y448" s="751"/>
      <c r="Z448" s="751"/>
      <c r="AA448" s="751"/>
      <c r="AB448" s="751"/>
      <c r="AC448" s="751"/>
      <c r="AD448" s="129"/>
      <c r="AE448" s="129"/>
      <c r="AF448" s="129"/>
      <c r="AG448" s="129"/>
      <c r="AH448" s="129"/>
      <c r="AI448" s="129"/>
    </row>
    <row r="449" ht="19.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751"/>
      <c r="T449" s="752"/>
      <c r="U449" s="752"/>
      <c r="V449" s="752"/>
      <c r="W449" s="751"/>
      <c r="X449" s="751"/>
      <c r="Y449" s="751"/>
      <c r="Z449" s="751"/>
      <c r="AA449" s="751"/>
      <c r="AB449" s="751"/>
      <c r="AC449" s="751"/>
      <c r="AD449" s="129"/>
      <c r="AE449" s="129"/>
      <c r="AF449" s="129"/>
      <c r="AG449" s="129"/>
      <c r="AH449" s="129"/>
      <c r="AI449" s="129"/>
    </row>
    <row r="450" ht="19.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751"/>
      <c r="T450" s="752"/>
      <c r="U450" s="752"/>
      <c r="V450" s="752"/>
      <c r="W450" s="751"/>
      <c r="X450" s="751"/>
      <c r="Y450" s="751"/>
      <c r="Z450" s="751"/>
      <c r="AA450" s="751"/>
      <c r="AB450" s="751"/>
      <c r="AC450" s="751"/>
      <c r="AD450" s="129"/>
      <c r="AE450" s="129"/>
      <c r="AF450" s="129"/>
      <c r="AG450" s="129"/>
      <c r="AH450" s="129"/>
      <c r="AI450" s="129"/>
    </row>
    <row r="451" ht="19.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751"/>
      <c r="T451" s="752"/>
      <c r="U451" s="752"/>
      <c r="V451" s="752"/>
      <c r="W451" s="751"/>
      <c r="X451" s="751"/>
      <c r="Y451" s="751"/>
      <c r="Z451" s="751"/>
      <c r="AA451" s="751"/>
      <c r="AB451" s="751"/>
      <c r="AC451" s="751"/>
      <c r="AD451" s="129"/>
      <c r="AE451" s="129"/>
      <c r="AF451" s="129"/>
      <c r="AG451" s="129"/>
      <c r="AH451" s="129"/>
      <c r="AI451" s="129"/>
    </row>
    <row r="452" ht="19.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751"/>
      <c r="T452" s="752"/>
      <c r="U452" s="752"/>
      <c r="V452" s="752"/>
      <c r="W452" s="751"/>
      <c r="X452" s="751"/>
      <c r="Y452" s="751"/>
      <c r="Z452" s="751"/>
      <c r="AA452" s="751"/>
      <c r="AB452" s="751"/>
      <c r="AC452" s="751"/>
      <c r="AD452" s="129"/>
      <c r="AE452" s="129"/>
      <c r="AF452" s="129"/>
      <c r="AG452" s="129"/>
      <c r="AH452" s="129"/>
      <c r="AI452" s="129"/>
    </row>
    <row r="453" ht="19.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751"/>
      <c r="T453" s="752"/>
      <c r="U453" s="752"/>
      <c r="V453" s="752"/>
      <c r="W453" s="751"/>
      <c r="X453" s="751"/>
      <c r="Y453" s="751"/>
      <c r="Z453" s="751"/>
      <c r="AA453" s="751"/>
      <c r="AB453" s="751"/>
      <c r="AC453" s="751"/>
      <c r="AD453" s="129"/>
      <c r="AE453" s="129"/>
      <c r="AF453" s="129"/>
      <c r="AG453" s="129"/>
      <c r="AH453" s="129"/>
      <c r="AI453" s="129"/>
    </row>
    <row r="454" ht="19.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751"/>
      <c r="T454" s="752"/>
      <c r="U454" s="752"/>
      <c r="V454" s="752"/>
      <c r="W454" s="751"/>
      <c r="X454" s="751"/>
      <c r="Y454" s="751"/>
      <c r="Z454" s="751"/>
      <c r="AA454" s="751"/>
      <c r="AB454" s="751"/>
      <c r="AC454" s="751"/>
      <c r="AD454" s="129"/>
      <c r="AE454" s="129"/>
      <c r="AF454" s="129"/>
      <c r="AG454" s="129"/>
      <c r="AH454" s="129"/>
      <c r="AI454" s="129"/>
    </row>
    <row r="455" ht="19.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751"/>
      <c r="T455" s="752"/>
      <c r="U455" s="752"/>
      <c r="V455" s="752"/>
      <c r="W455" s="751"/>
      <c r="X455" s="751"/>
      <c r="Y455" s="751"/>
      <c r="Z455" s="751"/>
      <c r="AA455" s="751"/>
      <c r="AB455" s="751"/>
      <c r="AC455" s="751"/>
      <c r="AD455" s="129"/>
      <c r="AE455" s="129"/>
      <c r="AF455" s="129"/>
      <c r="AG455" s="129"/>
      <c r="AH455" s="129"/>
      <c r="AI455" s="129"/>
    </row>
    <row r="456" ht="19.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751"/>
      <c r="T456" s="752"/>
      <c r="U456" s="752"/>
      <c r="V456" s="752"/>
      <c r="W456" s="751"/>
      <c r="X456" s="751"/>
      <c r="Y456" s="751"/>
      <c r="Z456" s="751"/>
      <c r="AA456" s="751"/>
      <c r="AB456" s="751"/>
      <c r="AC456" s="751"/>
      <c r="AD456" s="129"/>
      <c r="AE456" s="129"/>
      <c r="AF456" s="129"/>
      <c r="AG456" s="129"/>
      <c r="AH456" s="129"/>
      <c r="AI456" s="129"/>
    </row>
    <row r="457" ht="19.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751"/>
      <c r="T457" s="752"/>
      <c r="U457" s="752"/>
      <c r="V457" s="752"/>
      <c r="W457" s="751"/>
      <c r="X457" s="751"/>
      <c r="Y457" s="751"/>
      <c r="Z457" s="751"/>
      <c r="AA457" s="751"/>
      <c r="AB457" s="751"/>
      <c r="AC457" s="751"/>
      <c r="AD457" s="129"/>
      <c r="AE457" s="129"/>
      <c r="AF457" s="129"/>
      <c r="AG457" s="129"/>
      <c r="AH457" s="129"/>
      <c r="AI457" s="129"/>
    </row>
    <row r="458" ht="19.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751"/>
      <c r="T458" s="752"/>
      <c r="U458" s="752"/>
      <c r="V458" s="752"/>
      <c r="W458" s="751"/>
      <c r="X458" s="751"/>
      <c r="Y458" s="751"/>
      <c r="Z458" s="751"/>
      <c r="AA458" s="751"/>
      <c r="AB458" s="751"/>
      <c r="AC458" s="751"/>
      <c r="AD458" s="129"/>
      <c r="AE458" s="129"/>
      <c r="AF458" s="129"/>
      <c r="AG458" s="129"/>
      <c r="AH458" s="129"/>
      <c r="AI458" s="129"/>
    </row>
    <row r="459" ht="19.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751"/>
      <c r="T459" s="752"/>
      <c r="U459" s="752"/>
      <c r="V459" s="752"/>
      <c r="W459" s="751"/>
      <c r="X459" s="751"/>
      <c r="Y459" s="751"/>
      <c r="Z459" s="751"/>
      <c r="AA459" s="751"/>
      <c r="AB459" s="751"/>
      <c r="AC459" s="751"/>
      <c r="AD459" s="129"/>
      <c r="AE459" s="129"/>
      <c r="AF459" s="129"/>
      <c r="AG459" s="129"/>
      <c r="AH459" s="129"/>
      <c r="AI459" s="129"/>
    </row>
    <row r="460" ht="19.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751"/>
      <c r="T460" s="752"/>
      <c r="U460" s="752"/>
      <c r="V460" s="752"/>
      <c r="W460" s="751"/>
      <c r="X460" s="751"/>
      <c r="Y460" s="751"/>
      <c r="Z460" s="751"/>
      <c r="AA460" s="751"/>
      <c r="AB460" s="751"/>
      <c r="AC460" s="751"/>
      <c r="AD460" s="129"/>
      <c r="AE460" s="129"/>
      <c r="AF460" s="129"/>
      <c r="AG460" s="129"/>
      <c r="AH460" s="129"/>
      <c r="AI460" s="129"/>
    </row>
    <row r="461" ht="19.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751"/>
      <c r="T461" s="752"/>
      <c r="U461" s="752"/>
      <c r="V461" s="752"/>
      <c r="W461" s="751"/>
      <c r="X461" s="751"/>
      <c r="Y461" s="751"/>
      <c r="Z461" s="751"/>
      <c r="AA461" s="751"/>
      <c r="AB461" s="751"/>
      <c r="AC461" s="751"/>
      <c r="AD461" s="129"/>
      <c r="AE461" s="129"/>
      <c r="AF461" s="129"/>
      <c r="AG461" s="129"/>
      <c r="AH461" s="129"/>
      <c r="AI461" s="129"/>
    </row>
    <row r="462" ht="19.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751"/>
      <c r="T462" s="752"/>
      <c r="U462" s="752"/>
      <c r="V462" s="752"/>
      <c r="W462" s="751"/>
      <c r="X462" s="751"/>
      <c r="Y462" s="751"/>
      <c r="Z462" s="751"/>
      <c r="AA462" s="751"/>
      <c r="AB462" s="751"/>
      <c r="AC462" s="751"/>
      <c r="AD462" s="129"/>
      <c r="AE462" s="129"/>
      <c r="AF462" s="129"/>
      <c r="AG462" s="129"/>
      <c r="AH462" s="129"/>
      <c r="AI462" s="129"/>
    </row>
    <row r="463" ht="19.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751"/>
      <c r="T463" s="752"/>
      <c r="U463" s="752"/>
      <c r="V463" s="752"/>
      <c r="W463" s="751"/>
      <c r="X463" s="751"/>
      <c r="Y463" s="751"/>
      <c r="Z463" s="751"/>
      <c r="AA463" s="751"/>
      <c r="AB463" s="751"/>
      <c r="AC463" s="751"/>
      <c r="AD463" s="129"/>
      <c r="AE463" s="129"/>
      <c r="AF463" s="129"/>
      <c r="AG463" s="129"/>
      <c r="AH463" s="129"/>
      <c r="AI463" s="129"/>
    </row>
    <row r="464" ht="19.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751"/>
      <c r="T464" s="752"/>
      <c r="U464" s="752"/>
      <c r="V464" s="752"/>
      <c r="W464" s="751"/>
      <c r="X464" s="751"/>
      <c r="Y464" s="751"/>
      <c r="Z464" s="751"/>
      <c r="AA464" s="751"/>
      <c r="AB464" s="751"/>
      <c r="AC464" s="751"/>
      <c r="AD464" s="129"/>
      <c r="AE464" s="129"/>
      <c r="AF464" s="129"/>
      <c r="AG464" s="129"/>
      <c r="AH464" s="129"/>
      <c r="AI464" s="129"/>
    </row>
    <row r="465" ht="19.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751"/>
      <c r="T465" s="752"/>
      <c r="U465" s="752"/>
      <c r="V465" s="752"/>
      <c r="W465" s="751"/>
      <c r="X465" s="751"/>
      <c r="Y465" s="751"/>
      <c r="Z465" s="751"/>
      <c r="AA465" s="751"/>
      <c r="AB465" s="751"/>
      <c r="AC465" s="751"/>
      <c r="AD465" s="129"/>
      <c r="AE465" s="129"/>
      <c r="AF465" s="129"/>
      <c r="AG465" s="129"/>
      <c r="AH465" s="129"/>
      <c r="AI465" s="129"/>
    </row>
    <row r="466" ht="19.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751"/>
      <c r="T466" s="752"/>
      <c r="U466" s="752"/>
      <c r="V466" s="752"/>
      <c r="W466" s="751"/>
      <c r="X466" s="751"/>
      <c r="Y466" s="751"/>
      <c r="Z466" s="751"/>
      <c r="AA466" s="751"/>
      <c r="AB466" s="751"/>
      <c r="AC466" s="751"/>
      <c r="AD466" s="129"/>
      <c r="AE466" s="129"/>
      <c r="AF466" s="129"/>
      <c r="AG466" s="129"/>
      <c r="AH466" s="129"/>
      <c r="AI466" s="129"/>
    </row>
    <row r="467" ht="19.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751"/>
      <c r="T467" s="752"/>
      <c r="U467" s="752"/>
      <c r="V467" s="752"/>
      <c r="W467" s="751"/>
      <c r="X467" s="751"/>
      <c r="Y467" s="751"/>
      <c r="Z467" s="751"/>
      <c r="AA467" s="751"/>
      <c r="AB467" s="751"/>
      <c r="AC467" s="751"/>
      <c r="AD467" s="129"/>
      <c r="AE467" s="129"/>
      <c r="AF467" s="129"/>
      <c r="AG467" s="129"/>
      <c r="AH467" s="129"/>
      <c r="AI467" s="129"/>
    </row>
    <row r="468" ht="19.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751"/>
      <c r="T468" s="752"/>
      <c r="U468" s="752"/>
      <c r="V468" s="752"/>
      <c r="W468" s="751"/>
      <c r="X468" s="751"/>
      <c r="Y468" s="751"/>
      <c r="Z468" s="751"/>
      <c r="AA468" s="751"/>
      <c r="AB468" s="751"/>
      <c r="AC468" s="751"/>
      <c r="AD468" s="129"/>
      <c r="AE468" s="129"/>
      <c r="AF468" s="129"/>
      <c r="AG468" s="129"/>
      <c r="AH468" s="129"/>
      <c r="AI468" s="129"/>
    </row>
    <row r="469" ht="19.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751"/>
      <c r="T469" s="752"/>
      <c r="U469" s="752"/>
      <c r="V469" s="752"/>
      <c r="W469" s="751"/>
      <c r="X469" s="751"/>
      <c r="Y469" s="751"/>
      <c r="Z469" s="751"/>
      <c r="AA469" s="751"/>
      <c r="AB469" s="751"/>
      <c r="AC469" s="751"/>
      <c r="AD469" s="129"/>
      <c r="AE469" s="129"/>
      <c r="AF469" s="129"/>
      <c r="AG469" s="129"/>
      <c r="AH469" s="129"/>
      <c r="AI469" s="129"/>
    </row>
    <row r="470" ht="19.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751"/>
      <c r="T470" s="752"/>
      <c r="U470" s="752"/>
      <c r="V470" s="752"/>
      <c r="W470" s="751"/>
      <c r="X470" s="751"/>
      <c r="Y470" s="751"/>
      <c r="Z470" s="751"/>
      <c r="AA470" s="751"/>
      <c r="AB470" s="751"/>
      <c r="AC470" s="751"/>
      <c r="AD470" s="129"/>
      <c r="AE470" s="129"/>
      <c r="AF470" s="129"/>
      <c r="AG470" s="129"/>
      <c r="AH470" s="129"/>
      <c r="AI470" s="129"/>
    </row>
    <row r="471" ht="19.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751"/>
      <c r="T471" s="752"/>
      <c r="U471" s="752"/>
      <c r="V471" s="752"/>
      <c r="W471" s="751"/>
      <c r="X471" s="751"/>
      <c r="Y471" s="751"/>
      <c r="Z471" s="751"/>
      <c r="AA471" s="751"/>
      <c r="AB471" s="751"/>
      <c r="AC471" s="751"/>
      <c r="AD471" s="129"/>
      <c r="AE471" s="129"/>
      <c r="AF471" s="129"/>
      <c r="AG471" s="129"/>
      <c r="AH471" s="129"/>
      <c r="AI471" s="129"/>
    </row>
    <row r="472" ht="19.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751"/>
      <c r="T472" s="752"/>
      <c r="U472" s="752"/>
      <c r="V472" s="752"/>
      <c r="W472" s="751"/>
      <c r="X472" s="751"/>
      <c r="Y472" s="751"/>
      <c r="Z472" s="751"/>
      <c r="AA472" s="751"/>
      <c r="AB472" s="751"/>
      <c r="AC472" s="751"/>
      <c r="AD472" s="129"/>
      <c r="AE472" s="129"/>
      <c r="AF472" s="129"/>
      <c r="AG472" s="129"/>
      <c r="AH472" s="129"/>
      <c r="AI472" s="129"/>
    </row>
    <row r="473" ht="19.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751"/>
      <c r="T473" s="752"/>
      <c r="U473" s="752"/>
      <c r="V473" s="752"/>
      <c r="W473" s="751"/>
      <c r="X473" s="751"/>
      <c r="Y473" s="751"/>
      <c r="Z473" s="751"/>
      <c r="AA473" s="751"/>
      <c r="AB473" s="751"/>
      <c r="AC473" s="751"/>
      <c r="AD473" s="129"/>
      <c r="AE473" s="129"/>
      <c r="AF473" s="129"/>
      <c r="AG473" s="129"/>
      <c r="AH473" s="129"/>
      <c r="AI473" s="129"/>
    </row>
    <row r="474" ht="19.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751"/>
      <c r="T474" s="752"/>
      <c r="U474" s="752"/>
      <c r="V474" s="752"/>
      <c r="W474" s="751"/>
      <c r="X474" s="751"/>
      <c r="Y474" s="751"/>
      <c r="Z474" s="751"/>
      <c r="AA474" s="751"/>
      <c r="AB474" s="751"/>
      <c r="AC474" s="751"/>
      <c r="AD474" s="129"/>
      <c r="AE474" s="129"/>
      <c r="AF474" s="129"/>
      <c r="AG474" s="129"/>
      <c r="AH474" s="129"/>
      <c r="AI474" s="129"/>
    </row>
    <row r="475" ht="19.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751"/>
      <c r="T475" s="752"/>
      <c r="U475" s="752"/>
      <c r="V475" s="752"/>
      <c r="W475" s="751"/>
      <c r="X475" s="751"/>
      <c r="Y475" s="751"/>
      <c r="Z475" s="751"/>
      <c r="AA475" s="751"/>
      <c r="AB475" s="751"/>
      <c r="AC475" s="751"/>
      <c r="AD475" s="129"/>
      <c r="AE475" s="129"/>
      <c r="AF475" s="129"/>
      <c r="AG475" s="129"/>
      <c r="AH475" s="129"/>
      <c r="AI475" s="129"/>
    </row>
    <row r="476" ht="19.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751"/>
      <c r="T476" s="752"/>
      <c r="U476" s="752"/>
      <c r="V476" s="752"/>
      <c r="W476" s="751"/>
      <c r="X476" s="751"/>
      <c r="Y476" s="751"/>
      <c r="Z476" s="751"/>
      <c r="AA476" s="751"/>
      <c r="AB476" s="751"/>
      <c r="AC476" s="751"/>
      <c r="AD476" s="129"/>
      <c r="AE476" s="129"/>
      <c r="AF476" s="129"/>
      <c r="AG476" s="129"/>
      <c r="AH476" s="129"/>
      <c r="AI476" s="129"/>
    </row>
    <row r="477" ht="19.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751"/>
      <c r="T477" s="752"/>
      <c r="U477" s="752"/>
      <c r="V477" s="752"/>
      <c r="W477" s="751"/>
      <c r="X477" s="751"/>
      <c r="Y477" s="751"/>
      <c r="Z477" s="751"/>
      <c r="AA477" s="751"/>
      <c r="AB477" s="751"/>
      <c r="AC477" s="751"/>
      <c r="AD477" s="129"/>
      <c r="AE477" s="129"/>
      <c r="AF477" s="129"/>
      <c r="AG477" s="129"/>
      <c r="AH477" s="129"/>
      <c r="AI477" s="129"/>
    </row>
    <row r="478" ht="19.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751"/>
      <c r="T478" s="752"/>
      <c r="U478" s="752"/>
      <c r="V478" s="752"/>
      <c r="W478" s="751"/>
      <c r="X478" s="751"/>
      <c r="Y478" s="751"/>
      <c r="Z478" s="751"/>
      <c r="AA478" s="751"/>
      <c r="AB478" s="751"/>
      <c r="AC478" s="751"/>
      <c r="AD478" s="129"/>
      <c r="AE478" s="129"/>
      <c r="AF478" s="129"/>
      <c r="AG478" s="129"/>
      <c r="AH478" s="129"/>
      <c r="AI478" s="129"/>
    </row>
    <row r="479" ht="19.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751"/>
      <c r="T479" s="752"/>
      <c r="U479" s="752"/>
      <c r="V479" s="752"/>
      <c r="W479" s="751"/>
      <c r="X479" s="751"/>
      <c r="Y479" s="751"/>
      <c r="Z479" s="751"/>
      <c r="AA479" s="751"/>
      <c r="AB479" s="751"/>
      <c r="AC479" s="751"/>
      <c r="AD479" s="129"/>
      <c r="AE479" s="129"/>
      <c r="AF479" s="129"/>
      <c r="AG479" s="129"/>
      <c r="AH479" s="129"/>
      <c r="AI479" s="129"/>
    </row>
    <row r="480" ht="19.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751"/>
      <c r="T480" s="752"/>
      <c r="U480" s="752"/>
      <c r="V480" s="752"/>
      <c r="W480" s="751"/>
      <c r="X480" s="751"/>
      <c r="Y480" s="751"/>
      <c r="Z480" s="751"/>
      <c r="AA480" s="751"/>
      <c r="AB480" s="751"/>
      <c r="AC480" s="751"/>
      <c r="AD480" s="129"/>
      <c r="AE480" s="129"/>
      <c r="AF480" s="129"/>
      <c r="AG480" s="129"/>
      <c r="AH480" s="129"/>
      <c r="AI480" s="129"/>
    </row>
    <row r="481" ht="19.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751"/>
      <c r="T481" s="752"/>
      <c r="U481" s="752"/>
      <c r="V481" s="752"/>
      <c r="W481" s="751"/>
      <c r="X481" s="751"/>
      <c r="Y481" s="751"/>
      <c r="Z481" s="751"/>
      <c r="AA481" s="751"/>
      <c r="AB481" s="751"/>
      <c r="AC481" s="751"/>
      <c r="AD481" s="129"/>
      <c r="AE481" s="129"/>
      <c r="AF481" s="129"/>
      <c r="AG481" s="129"/>
      <c r="AH481" s="129"/>
      <c r="AI481" s="129"/>
    </row>
    <row r="482" ht="19.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751"/>
      <c r="T482" s="752"/>
      <c r="U482" s="752"/>
      <c r="V482" s="752"/>
      <c r="W482" s="751"/>
      <c r="X482" s="751"/>
      <c r="Y482" s="751"/>
      <c r="Z482" s="751"/>
      <c r="AA482" s="751"/>
      <c r="AB482" s="751"/>
      <c r="AC482" s="751"/>
      <c r="AD482" s="129"/>
      <c r="AE482" s="129"/>
      <c r="AF482" s="129"/>
      <c r="AG482" s="129"/>
      <c r="AH482" s="129"/>
      <c r="AI482" s="129"/>
    </row>
    <row r="483" ht="19.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751"/>
      <c r="T483" s="752"/>
      <c r="U483" s="752"/>
      <c r="V483" s="752"/>
      <c r="W483" s="751"/>
      <c r="X483" s="751"/>
      <c r="Y483" s="751"/>
      <c r="Z483" s="751"/>
      <c r="AA483" s="751"/>
      <c r="AB483" s="751"/>
      <c r="AC483" s="751"/>
      <c r="AD483" s="129"/>
      <c r="AE483" s="129"/>
      <c r="AF483" s="129"/>
      <c r="AG483" s="129"/>
      <c r="AH483" s="129"/>
      <c r="AI483" s="129"/>
    </row>
    <row r="484" ht="19.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751"/>
      <c r="T484" s="752"/>
      <c r="U484" s="752"/>
      <c r="V484" s="752"/>
      <c r="W484" s="751"/>
      <c r="X484" s="751"/>
      <c r="Y484" s="751"/>
      <c r="Z484" s="751"/>
      <c r="AA484" s="751"/>
      <c r="AB484" s="751"/>
      <c r="AC484" s="751"/>
      <c r="AD484" s="129"/>
      <c r="AE484" s="129"/>
      <c r="AF484" s="129"/>
      <c r="AG484" s="129"/>
      <c r="AH484" s="129"/>
      <c r="AI484" s="129"/>
    </row>
    <row r="485" ht="19.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751"/>
      <c r="T485" s="752"/>
      <c r="U485" s="752"/>
      <c r="V485" s="752"/>
      <c r="W485" s="751"/>
      <c r="X485" s="751"/>
      <c r="Y485" s="751"/>
      <c r="Z485" s="751"/>
      <c r="AA485" s="751"/>
      <c r="AB485" s="751"/>
      <c r="AC485" s="751"/>
      <c r="AD485" s="129"/>
      <c r="AE485" s="129"/>
      <c r="AF485" s="129"/>
      <c r="AG485" s="129"/>
      <c r="AH485" s="129"/>
      <c r="AI485" s="129"/>
    </row>
    <row r="486" ht="19.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751"/>
      <c r="T486" s="752"/>
      <c r="U486" s="752"/>
      <c r="V486" s="752"/>
      <c r="W486" s="751"/>
      <c r="X486" s="751"/>
      <c r="Y486" s="751"/>
      <c r="Z486" s="751"/>
      <c r="AA486" s="751"/>
      <c r="AB486" s="751"/>
      <c r="AC486" s="751"/>
      <c r="AD486" s="129"/>
      <c r="AE486" s="129"/>
      <c r="AF486" s="129"/>
      <c r="AG486" s="129"/>
      <c r="AH486" s="129"/>
      <c r="AI486" s="129"/>
    </row>
    <row r="487" ht="19.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751"/>
      <c r="T487" s="752"/>
      <c r="U487" s="752"/>
      <c r="V487" s="752"/>
      <c r="W487" s="751"/>
      <c r="X487" s="751"/>
      <c r="Y487" s="751"/>
      <c r="Z487" s="751"/>
      <c r="AA487" s="751"/>
      <c r="AB487" s="751"/>
      <c r="AC487" s="751"/>
      <c r="AD487" s="129"/>
      <c r="AE487" s="129"/>
      <c r="AF487" s="129"/>
      <c r="AG487" s="129"/>
      <c r="AH487" s="129"/>
      <c r="AI487" s="129"/>
    </row>
    <row r="488" ht="19.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751"/>
      <c r="T488" s="752"/>
      <c r="U488" s="752"/>
      <c r="V488" s="752"/>
      <c r="W488" s="751"/>
      <c r="X488" s="751"/>
      <c r="Y488" s="751"/>
      <c r="Z488" s="751"/>
      <c r="AA488" s="751"/>
      <c r="AB488" s="751"/>
      <c r="AC488" s="751"/>
      <c r="AD488" s="129"/>
      <c r="AE488" s="129"/>
      <c r="AF488" s="129"/>
      <c r="AG488" s="129"/>
      <c r="AH488" s="129"/>
      <c r="AI488" s="129"/>
    </row>
    <row r="489" ht="19.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751"/>
      <c r="T489" s="752"/>
      <c r="U489" s="752"/>
      <c r="V489" s="752"/>
      <c r="W489" s="751"/>
      <c r="X489" s="751"/>
      <c r="Y489" s="751"/>
      <c r="Z489" s="751"/>
      <c r="AA489" s="751"/>
      <c r="AB489" s="751"/>
      <c r="AC489" s="751"/>
      <c r="AD489" s="129"/>
      <c r="AE489" s="129"/>
      <c r="AF489" s="129"/>
      <c r="AG489" s="129"/>
      <c r="AH489" s="129"/>
      <c r="AI489" s="129"/>
    </row>
    <row r="490" ht="19.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751"/>
      <c r="T490" s="752"/>
      <c r="U490" s="752"/>
      <c r="V490" s="752"/>
      <c r="W490" s="751"/>
      <c r="X490" s="751"/>
      <c r="Y490" s="751"/>
      <c r="Z490" s="751"/>
      <c r="AA490" s="751"/>
      <c r="AB490" s="751"/>
      <c r="AC490" s="751"/>
      <c r="AD490" s="129"/>
      <c r="AE490" s="129"/>
      <c r="AF490" s="129"/>
      <c r="AG490" s="129"/>
      <c r="AH490" s="129"/>
      <c r="AI490" s="129"/>
    </row>
    <row r="491" ht="19.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751"/>
      <c r="T491" s="752"/>
      <c r="U491" s="752"/>
      <c r="V491" s="752"/>
      <c r="W491" s="751"/>
      <c r="X491" s="751"/>
      <c r="Y491" s="751"/>
      <c r="Z491" s="751"/>
      <c r="AA491" s="751"/>
      <c r="AB491" s="751"/>
      <c r="AC491" s="751"/>
      <c r="AD491" s="129"/>
      <c r="AE491" s="129"/>
      <c r="AF491" s="129"/>
      <c r="AG491" s="129"/>
      <c r="AH491" s="129"/>
      <c r="AI491" s="129"/>
    </row>
    <row r="492" ht="19.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751"/>
      <c r="T492" s="752"/>
      <c r="U492" s="752"/>
      <c r="V492" s="752"/>
      <c r="W492" s="751"/>
      <c r="X492" s="751"/>
      <c r="Y492" s="751"/>
      <c r="Z492" s="751"/>
      <c r="AA492" s="751"/>
      <c r="AB492" s="751"/>
      <c r="AC492" s="751"/>
      <c r="AD492" s="129"/>
      <c r="AE492" s="129"/>
      <c r="AF492" s="129"/>
      <c r="AG492" s="129"/>
      <c r="AH492" s="129"/>
      <c r="AI492" s="129"/>
    </row>
    <row r="493" ht="19.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751"/>
      <c r="T493" s="752"/>
      <c r="U493" s="752"/>
      <c r="V493" s="752"/>
      <c r="W493" s="751"/>
      <c r="X493" s="751"/>
      <c r="Y493" s="751"/>
      <c r="Z493" s="751"/>
      <c r="AA493" s="751"/>
      <c r="AB493" s="751"/>
      <c r="AC493" s="751"/>
      <c r="AD493" s="129"/>
      <c r="AE493" s="129"/>
      <c r="AF493" s="129"/>
      <c r="AG493" s="129"/>
      <c r="AH493" s="129"/>
      <c r="AI493" s="129"/>
    </row>
    <row r="494" ht="19.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751"/>
      <c r="T494" s="752"/>
      <c r="U494" s="752"/>
      <c r="V494" s="752"/>
      <c r="W494" s="751"/>
      <c r="X494" s="751"/>
      <c r="Y494" s="751"/>
      <c r="Z494" s="751"/>
      <c r="AA494" s="751"/>
      <c r="AB494" s="751"/>
      <c r="AC494" s="751"/>
      <c r="AD494" s="129"/>
      <c r="AE494" s="129"/>
      <c r="AF494" s="129"/>
      <c r="AG494" s="129"/>
      <c r="AH494" s="129"/>
      <c r="AI494" s="129"/>
    </row>
    <row r="495" ht="19.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751"/>
      <c r="T495" s="752"/>
      <c r="U495" s="752"/>
      <c r="V495" s="752"/>
      <c r="W495" s="751"/>
      <c r="X495" s="751"/>
      <c r="Y495" s="751"/>
      <c r="Z495" s="751"/>
      <c r="AA495" s="751"/>
      <c r="AB495" s="751"/>
      <c r="AC495" s="751"/>
      <c r="AD495" s="129"/>
      <c r="AE495" s="129"/>
      <c r="AF495" s="129"/>
      <c r="AG495" s="129"/>
      <c r="AH495" s="129"/>
      <c r="AI495" s="129"/>
    </row>
    <row r="496" ht="19.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751"/>
      <c r="T496" s="752"/>
      <c r="U496" s="752"/>
      <c r="V496" s="752"/>
      <c r="W496" s="751"/>
      <c r="X496" s="751"/>
      <c r="Y496" s="751"/>
      <c r="Z496" s="751"/>
      <c r="AA496" s="751"/>
      <c r="AB496" s="751"/>
      <c r="AC496" s="751"/>
      <c r="AD496" s="129"/>
      <c r="AE496" s="129"/>
      <c r="AF496" s="129"/>
      <c r="AG496" s="129"/>
      <c r="AH496" s="129"/>
      <c r="AI496" s="129"/>
    </row>
    <row r="497" ht="19.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751"/>
      <c r="T497" s="752"/>
      <c r="U497" s="752"/>
      <c r="V497" s="752"/>
      <c r="W497" s="751"/>
      <c r="X497" s="751"/>
      <c r="Y497" s="751"/>
      <c r="Z497" s="751"/>
      <c r="AA497" s="751"/>
      <c r="AB497" s="751"/>
      <c r="AC497" s="751"/>
      <c r="AD497" s="129"/>
      <c r="AE497" s="129"/>
      <c r="AF497" s="129"/>
      <c r="AG497" s="129"/>
      <c r="AH497" s="129"/>
      <c r="AI497" s="129"/>
    </row>
    <row r="498" ht="19.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751"/>
      <c r="T498" s="752"/>
      <c r="U498" s="752"/>
      <c r="V498" s="752"/>
      <c r="W498" s="751"/>
      <c r="X498" s="751"/>
      <c r="Y498" s="751"/>
      <c r="Z498" s="751"/>
      <c r="AA498" s="751"/>
      <c r="AB498" s="751"/>
      <c r="AC498" s="751"/>
      <c r="AD498" s="129"/>
      <c r="AE498" s="129"/>
      <c r="AF498" s="129"/>
      <c r="AG498" s="129"/>
      <c r="AH498" s="129"/>
      <c r="AI498" s="129"/>
    </row>
    <row r="499" ht="19.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751"/>
      <c r="T499" s="752"/>
      <c r="U499" s="752"/>
      <c r="V499" s="752"/>
      <c r="W499" s="751"/>
      <c r="X499" s="751"/>
      <c r="Y499" s="751"/>
      <c r="Z499" s="751"/>
      <c r="AA499" s="751"/>
      <c r="AB499" s="751"/>
      <c r="AC499" s="751"/>
      <c r="AD499" s="129"/>
      <c r="AE499" s="129"/>
      <c r="AF499" s="129"/>
      <c r="AG499" s="129"/>
      <c r="AH499" s="129"/>
      <c r="AI499" s="129"/>
    </row>
    <row r="500" ht="19.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751"/>
      <c r="T500" s="752"/>
      <c r="U500" s="752"/>
      <c r="V500" s="752"/>
      <c r="W500" s="751"/>
      <c r="X500" s="751"/>
      <c r="Y500" s="751"/>
      <c r="Z500" s="751"/>
      <c r="AA500" s="751"/>
      <c r="AB500" s="751"/>
      <c r="AC500" s="751"/>
      <c r="AD500" s="129"/>
      <c r="AE500" s="129"/>
      <c r="AF500" s="129"/>
      <c r="AG500" s="129"/>
      <c r="AH500" s="129"/>
      <c r="AI500" s="129"/>
    </row>
    <row r="501" ht="19.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751"/>
      <c r="T501" s="752"/>
      <c r="U501" s="752"/>
      <c r="V501" s="752"/>
      <c r="W501" s="751"/>
      <c r="X501" s="751"/>
      <c r="Y501" s="751"/>
      <c r="Z501" s="751"/>
      <c r="AA501" s="751"/>
      <c r="AB501" s="751"/>
      <c r="AC501" s="751"/>
      <c r="AD501" s="129"/>
      <c r="AE501" s="129"/>
      <c r="AF501" s="129"/>
      <c r="AG501" s="129"/>
      <c r="AH501" s="129"/>
      <c r="AI501" s="129"/>
    </row>
    <row r="502" ht="19.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751"/>
      <c r="T502" s="752"/>
      <c r="U502" s="752"/>
      <c r="V502" s="752"/>
      <c r="W502" s="751"/>
      <c r="X502" s="751"/>
      <c r="Y502" s="751"/>
      <c r="Z502" s="751"/>
      <c r="AA502" s="751"/>
      <c r="AB502" s="751"/>
      <c r="AC502" s="751"/>
      <c r="AD502" s="129"/>
      <c r="AE502" s="129"/>
      <c r="AF502" s="129"/>
      <c r="AG502" s="129"/>
      <c r="AH502" s="129"/>
      <c r="AI502" s="129"/>
    </row>
    <row r="503" ht="19.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751"/>
      <c r="T503" s="752"/>
      <c r="U503" s="752"/>
      <c r="V503" s="752"/>
      <c r="W503" s="751"/>
      <c r="X503" s="751"/>
      <c r="Y503" s="751"/>
      <c r="Z503" s="751"/>
      <c r="AA503" s="751"/>
      <c r="AB503" s="751"/>
      <c r="AC503" s="751"/>
      <c r="AD503" s="129"/>
      <c r="AE503" s="129"/>
      <c r="AF503" s="129"/>
      <c r="AG503" s="129"/>
      <c r="AH503" s="129"/>
      <c r="AI503" s="129"/>
    </row>
    <row r="504" ht="19.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751"/>
      <c r="T504" s="752"/>
      <c r="U504" s="752"/>
      <c r="V504" s="752"/>
      <c r="W504" s="751"/>
      <c r="X504" s="751"/>
      <c r="Y504" s="751"/>
      <c r="Z504" s="751"/>
      <c r="AA504" s="751"/>
      <c r="AB504" s="751"/>
      <c r="AC504" s="751"/>
      <c r="AD504" s="129"/>
      <c r="AE504" s="129"/>
      <c r="AF504" s="129"/>
      <c r="AG504" s="129"/>
      <c r="AH504" s="129"/>
      <c r="AI504" s="129"/>
    </row>
    <row r="505" ht="19.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751"/>
      <c r="T505" s="752"/>
      <c r="U505" s="752"/>
      <c r="V505" s="752"/>
      <c r="W505" s="751"/>
      <c r="X505" s="751"/>
      <c r="Y505" s="751"/>
      <c r="Z505" s="751"/>
      <c r="AA505" s="751"/>
      <c r="AB505" s="751"/>
      <c r="AC505" s="751"/>
      <c r="AD505" s="129"/>
      <c r="AE505" s="129"/>
      <c r="AF505" s="129"/>
      <c r="AG505" s="129"/>
      <c r="AH505" s="129"/>
      <c r="AI505" s="129"/>
    </row>
    <row r="506" ht="19.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751"/>
      <c r="T506" s="752"/>
      <c r="U506" s="752"/>
      <c r="V506" s="752"/>
      <c r="W506" s="751"/>
      <c r="X506" s="751"/>
      <c r="Y506" s="751"/>
      <c r="Z506" s="751"/>
      <c r="AA506" s="751"/>
      <c r="AB506" s="751"/>
      <c r="AC506" s="751"/>
      <c r="AD506" s="129"/>
      <c r="AE506" s="129"/>
      <c r="AF506" s="129"/>
      <c r="AG506" s="129"/>
      <c r="AH506" s="129"/>
      <c r="AI506" s="129"/>
    </row>
    <row r="507" ht="19.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751"/>
      <c r="T507" s="752"/>
      <c r="U507" s="752"/>
      <c r="V507" s="752"/>
      <c r="W507" s="751"/>
      <c r="X507" s="751"/>
      <c r="Y507" s="751"/>
      <c r="Z507" s="751"/>
      <c r="AA507" s="751"/>
      <c r="AB507" s="751"/>
      <c r="AC507" s="751"/>
      <c r="AD507" s="129"/>
      <c r="AE507" s="129"/>
      <c r="AF507" s="129"/>
      <c r="AG507" s="129"/>
      <c r="AH507" s="129"/>
      <c r="AI507" s="129"/>
    </row>
    <row r="508" ht="19.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751"/>
      <c r="T508" s="752"/>
      <c r="U508" s="752"/>
      <c r="V508" s="752"/>
      <c r="W508" s="751"/>
      <c r="X508" s="751"/>
      <c r="Y508" s="751"/>
      <c r="Z508" s="751"/>
      <c r="AA508" s="751"/>
      <c r="AB508" s="751"/>
      <c r="AC508" s="751"/>
      <c r="AD508" s="129"/>
      <c r="AE508" s="129"/>
      <c r="AF508" s="129"/>
      <c r="AG508" s="129"/>
      <c r="AH508" s="129"/>
      <c r="AI508" s="129"/>
    </row>
    <row r="509" ht="19.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751"/>
      <c r="T509" s="752"/>
      <c r="U509" s="752"/>
      <c r="V509" s="752"/>
      <c r="W509" s="751"/>
      <c r="X509" s="751"/>
      <c r="Y509" s="751"/>
      <c r="Z509" s="751"/>
      <c r="AA509" s="751"/>
      <c r="AB509" s="751"/>
      <c r="AC509" s="751"/>
      <c r="AD509" s="129"/>
      <c r="AE509" s="129"/>
      <c r="AF509" s="129"/>
      <c r="AG509" s="129"/>
      <c r="AH509" s="129"/>
      <c r="AI509" s="129"/>
    </row>
    <row r="510" ht="19.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751"/>
      <c r="T510" s="752"/>
      <c r="U510" s="752"/>
      <c r="V510" s="752"/>
      <c r="W510" s="751"/>
      <c r="X510" s="751"/>
      <c r="Y510" s="751"/>
      <c r="Z510" s="751"/>
      <c r="AA510" s="751"/>
      <c r="AB510" s="751"/>
      <c r="AC510" s="751"/>
      <c r="AD510" s="129"/>
      <c r="AE510" s="129"/>
      <c r="AF510" s="129"/>
      <c r="AG510" s="129"/>
      <c r="AH510" s="129"/>
      <c r="AI510" s="129"/>
    </row>
    <row r="511" ht="19.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751"/>
      <c r="T511" s="752"/>
      <c r="U511" s="752"/>
      <c r="V511" s="752"/>
      <c r="W511" s="751"/>
      <c r="X511" s="751"/>
      <c r="Y511" s="751"/>
      <c r="Z511" s="751"/>
      <c r="AA511" s="751"/>
      <c r="AB511" s="751"/>
      <c r="AC511" s="751"/>
      <c r="AD511" s="129"/>
      <c r="AE511" s="129"/>
      <c r="AF511" s="129"/>
      <c r="AG511" s="129"/>
      <c r="AH511" s="129"/>
      <c r="AI511" s="129"/>
    </row>
    <row r="512" ht="19.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751"/>
      <c r="T512" s="752"/>
      <c r="U512" s="752"/>
      <c r="V512" s="752"/>
      <c r="W512" s="751"/>
      <c r="X512" s="751"/>
      <c r="Y512" s="751"/>
      <c r="Z512" s="751"/>
      <c r="AA512" s="751"/>
      <c r="AB512" s="751"/>
      <c r="AC512" s="751"/>
      <c r="AD512" s="129"/>
      <c r="AE512" s="129"/>
      <c r="AF512" s="129"/>
      <c r="AG512" s="129"/>
      <c r="AH512" s="129"/>
      <c r="AI512" s="129"/>
    </row>
    <row r="513" ht="19.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751"/>
      <c r="T513" s="752"/>
      <c r="U513" s="752"/>
      <c r="V513" s="752"/>
      <c r="W513" s="751"/>
      <c r="X513" s="751"/>
      <c r="Y513" s="751"/>
      <c r="Z513" s="751"/>
      <c r="AA513" s="751"/>
      <c r="AB513" s="751"/>
      <c r="AC513" s="751"/>
      <c r="AD513" s="129"/>
      <c r="AE513" s="129"/>
      <c r="AF513" s="129"/>
      <c r="AG513" s="129"/>
      <c r="AH513" s="129"/>
      <c r="AI513" s="129"/>
    </row>
    <row r="514" ht="19.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751"/>
      <c r="T514" s="752"/>
      <c r="U514" s="752"/>
      <c r="V514" s="752"/>
      <c r="W514" s="751"/>
      <c r="X514" s="751"/>
      <c r="Y514" s="751"/>
      <c r="Z514" s="751"/>
      <c r="AA514" s="751"/>
      <c r="AB514" s="751"/>
      <c r="AC514" s="751"/>
      <c r="AD514" s="129"/>
      <c r="AE514" s="129"/>
      <c r="AF514" s="129"/>
      <c r="AG514" s="129"/>
      <c r="AH514" s="129"/>
      <c r="AI514" s="129"/>
    </row>
    <row r="515" ht="19.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751"/>
      <c r="T515" s="752"/>
      <c r="U515" s="752"/>
      <c r="V515" s="752"/>
      <c r="W515" s="751"/>
      <c r="X515" s="751"/>
      <c r="Y515" s="751"/>
      <c r="Z515" s="751"/>
      <c r="AA515" s="751"/>
      <c r="AB515" s="751"/>
      <c r="AC515" s="751"/>
      <c r="AD515" s="129"/>
      <c r="AE515" s="129"/>
      <c r="AF515" s="129"/>
      <c r="AG515" s="129"/>
      <c r="AH515" s="129"/>
      <c r="AI515" s="129"/>
    </row>
    <row r="516" ht="19.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751"/>
      <c r="T516" s="752"/>
      <c r="U516" s="752"/>
      <c r="V516" s="752"/>
      <c r="W516" s="751"/>
      <c r="X516" s="751"/>
      <c r="Y516" s="751"/>
      <c r="Z516" s="751"/>
      <c r="AA516" s="751"/>
      <c r="AB516" s="751"/>
      <c r="AC516" s="751"/>
      <c r="AD516" s="129"/>
      <c r="AE516" s="129"/>
      <c r="AF516" s="129"/>
      <c r="AG516" s="129"/>
      <c r="AH516" s="129"/>
      <c r="AI516" s="129"/>
    </row>
    <row r="517" ht="19.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751"/>
      <c r="T517" s="752"/>
      <c r="U517" s="752"/>
      <c r="V517" s="752"/>
      <c r="W517" s="751"/>
      <c r="X517" s="751"/>
      <c r="Y517" s="751"/>
      <c r="Z517" s="751"/>
      <c r="AA517" s="751"/>
      <c r="AB517" s="751"/>
      <c r="AC517" s="751"/>
      <c r="AD517" s="129"/>
      <c r="AE517" s="129"/>
      <c r="AF517" s="129"/>
      <c r="AG517" s="129"/>
      <c r="AH517" s="129"/>
      <c r="AI517" s="129"/>
    </row>
    <row r="518" ht="19.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751"/>
      <c r="T518" s="752"/>
      <c r="U518" s="752"/>
      <c r="V518" s="752"/>
      <c r="W518" s="751"/>
      <c r="X518" s="751"/>
      <c r="Y518" s="751"/>
      <c r="Z518" s="751"/>
      <c r="AA518" s="751"/>
      <c r="AB518" s="751"/>
      <c r="AC518" s="751"/>
      <c r="AD518" s="129"/>
      <c r="AE518" s="129"/>
      <c r="AF518" s="129"/>
      <c r="AG518" s="129"/>
      <c r="AH518" s="129"/>
      <c r="AI518" s="129"/>
    </row>
    <row r="519" ht="19.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751"/>
      <c r="T519" s="752"/>
      <c r="U519" s="752"/>
      <c r="V519" s="752"/>
      <c r="W519" s="751"/>
      <c r="X519" s="751"/>
      <c r="Y519" s="751"/>
      <c r="Z519" s="751"/>
      <c r="AA519" s="751"/>
      <c r="AB519" s="751"/>
      <c r="AC519" s="751"/>
      <c r="AD519" s="129"/>
      <c r="AE519" s="129"/>
      <c r="AF519" s="129"/>
      <c r="AG519" s="129"/>
      <c r="AH519" s="129"/>
      <c r="AI519" s="129"/>
    </row>
    <row r="520" ht="19.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751"/>
      <c r="T520" s="752"/>
      <c r="U520" s="752"/>
      <c r="V520" s="752"/>
      <c r="W520" s="751"/>
      <c r="X520" s="751"/>
      <c r="Y520" s="751"/>
      <c r="Z520" s="751"/>
      <c r="AA520" s="751"/>
      <c r="AB520" s="751"/>
      <c r="AC520" s="751"/>
      <c r="AD520" s="129"/>
      <c r="AE520" s="129"/>
      <c r="AF520" s="129"/>
      <c r="AG520" s="129"/>
      <c r="AH520" s="129"/>
      <c r="AI520" s="129"/>
    </row>
    <row r="521" ht="19.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751"/>
      <c r="T521" s="752"/>
      <c r="U521" s="752"/>
      <c r="V521" s="752"/>
      <c r="W521" s="751"/>
      <c r="X521" s="751"/>
      <c r="Y521" s="751"/>
      <c r="Z521" s="751"/>
      <c r="AA521" s="751"/>
      <c r="AB521" s="751"/>
      <c r="AC521" s="751"/>
      <c r="AD521" s="129"/>
      <c r="AE521" s="129"/>
      <c r="AF521" s="129"/>
      <c r="AG521" s="129"/>
      <c r="AH521" s="129"/>
      <c r="AI521" s="129"/>
    </row>
    <row r="522" ht="19.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751"/>
      <c r="T522" s="752"/>
      <c r="U522" s="752"/>
      <c r="V522" s="752"/>
      <c r="W522" s="751"/>
      <c r="X522" s="751"/>
      <c r="Y522" s="751"/>
      <c r="Z522" s="751"/>
      <c r="AA522" s="751"/>
      <c r="AB522" s="751"/>
      <c r="AC522" s="751"/>
      <c r="AD522" s="129"/>
      <c r="AE522" s="129"/>
      <c r="AF522" s="129"/>
      <c r="AG522" s="129"/>
      <c r="AH522" s="129"/>
      <c r="AI522" s="129"/>
    </row>
    <row r="523" ht="19.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751"/>
      <c r="T523" s="752"/>
      <c r="U523" s="752"/>
      <c r="V523" s="752"/>
      <c r="W523" s="751"/>
      <c r="X523" s="751"/>
      <c r="Y523" s="751"/>
      <c r="Z523" s="751"/>
      <c r="AA523" s="751"/>
      <c r="AB523" s="751"/>
      <c r="AC523" s="751"/>
      <c r="AD523" s="129"/>
      <c r="AE523" s="129"/>
      <c r="AF523" s="129"/>
      <c r="AG523" s="129"/>
      <c r="AH523" s="129"/>
      <c r="AI523" s="129"/>
    </row>
    <row r="524" ht="19.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751"/>
      <c r="T524" s="752"/>
      <c r="U524" s="752"/>
      <c r="V524" s="752"/>
      <c r="W524" s="751"/>
      <c r="X524" s="751"/>
      <c r="Y524" s="751"/>
      <c r="Z524" s="751"/>
      <c r="AA524" s="751"/>
      <c r="AB524" s="751"/>
      <c r="AC524" s="751"/>
      <c r="AD524" s="129"/>
      <c r="AE524" s="129"/>
      <c r="AF524" s="129"/>
      <c r="AG524" s="129"/>
      <c r="AH524" s="129"/>
      <c r="AI524" s="129"/>
    </row>
    <row r="525" ht="19.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751"/>
      <c r="T525" s="752"/>
      <c r="U525" s="752"/>
      <c r="V525" s="752"/>
      <c r="W525" s="751"/>
      <c r="X525" s="751"/>
      <c r="Y525" s="751"/>
      <c r="Z525" s="751"/>
      <c r="AA525" s="751"/>
      <c r="AB525" s="751"/>
      <c r="AC525" s="751"/>
      <c r="AD525" s="129"/>
      <c r="AE525" s="129"/>
      <c r="AF525" s="129"/>
      <c r="AG525" s="129"/>
      <c r="AH525" s="129"/>
      <c r="AI525" s="129"/>
    </row>
    <row r="526" ht="19.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751"/>
      <c r="T526" s="752"/>
      <c r="U526" s="752"/>
      <c r="V526" s="752"/>
      <c r="W526" s="751"/>
      <c r="X526" s="751"/>
      <c r="Y526" s="751"/>
      <c r="Z526" s="751"/>
      <c r="AA526" s="751"/>
      <c r="AB526" s="751"/>
      <c r="AC526" s="751"/>
      <c r="AD526" s="129"/>
      <c r="AE526" s="129"/>
      <c r="AF526" s="129"/>
      <c r="AG526" s="129"/>
      <c r="AH526" s="129"/>
      <c r="AI526" s="129"/>
    </row>
    <row r="527" ht="19.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751"/>
      <c r="T527" s="752"/>
      <c r="U527" s="752"/>
      <c r="V527" s="752"/>
      <c r="W527" s="751"/>
      <c r="X527" s="751"/>
      <c r="Y527" s="751"/>
      <c r="Z527" s="751"/>
      <c r="AA527" s="751"/>
      <c r="AB527" s="751"/>
      <c r="AC527" s="751"/>
      <c r="AD527" s="129"/>
      <c r="AE527" s="129"/>
      <c r="AF527" s="129"/>
      <c r="AG527" s="129"/>
      <c r="AH527" s="129"/>
      <c r="AI527" s="129"/>
    </row>
    <row r="528" ht="19.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751"/>
      <c r="T528" s="752"/>
      <c r="U528" s="752"/>
      <c r="V528" s="752"/>
      <c r="W528" s="751"/>
      <c r="X528" s="751"/>
      <c r="Y528" s="751"/>
      <c r="Z528" s="751"/>
      <c r="AA528" s="751"/>
      <c r="AB528" s="751"/>
      <c r="AC528" s="751"/>
      <c r="AD528" s="129"/>
      <c r="AE528" s="129"/>
      <c r="AF528" s="129"/>
      <c r="AG528" s="129"/>
      <c r="AH528" s="129"/>
      <c r="AI528" s="129"/>
    </row>
    <row r="529" ht="19.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751"/>
      <c r="T529" s="752"/>
      <c r="U529" s="752"/>
      <c r="V529" s="752"/>
      <c r="W529" s="751"/>
      <c r="X529" s="751"/>
      <c r="Y529" s="751"/>
      <c r="Z529" s="751"/>
      <c r="AA529" s="751"/>
      <c r="AB529" s="751"/>
      <c r="AC529" s="751"/>
      <c r="AD529" s="129"/>
      <c r="AE529" s="129"/>
      <c r="AF529" s="129"/>
      <c r="AG529" s="129"/>
      <c r="AH529" s="129"/>
      <c r="AI529" s="129"/>
    </row>
    <row r="530" ht="19.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751"/>
      <c r="T530" s="752"/>
      <c r="U530" s="752"/>
      <c r="V530" s="752"/>
      <c r="W530" s="751"/>
      <c r="X530" s="751"/>
      <c r="Y530" s="751"/>
      <c r="Z530" s="751"/>
      <c r="AA530" s="751"/>
      <c r="AB530" s="751"/>
      <c r="AC530" s="751"/>
      <c r="AD530" s="129"/>
      <c r="AE530" s="129"/>
      <c r="AF530" s="129"/>
      <c r="AG530" s="129"/>
      <c r="AH530" s="129"/>
      <c r="AI530" s="129"/>
    </row>
    <row r="531" ht="19.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751"/>
      <c r="T531" s="752"/>
      <c r="U531" s="752"/>
      <c r="V531" s="752"/>
      <c r="W531" s="751"/>
      <c r="X531" s="751"/>
      <c r="Y531" s="751"/>
      <c r="Z531" s="751"/>
      <c r="AA531" s="751"/>
      <c r="AB531" s="751"/>
      <c r="AC531" s="751"/>
      <c r="AD531" s="129"/>
      <c r="AE531" s="129"/>
      <c r="AF531" s="129"/>
      <c r="AG531" s="129"/>
      <c r="AH531" s="129"/>
      <c r="AI531" s="129"/>
    </row>
    <row r="532" ht="19.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751"/>
      <c r="T532" s="752"/>
      <c r="U532" s="752"/>
      <c r="V532" s="752"/>
      <c r="W532" s="751"/>
      <c r="X532" s="751"/>
      <c r="Y532" s="751"/>
      <c r="Z532" s="751"/>
      <c r="AA532" s="751"/>
      <c r="AB532" s="751"/>
      <c r="AC532" s="751"/>
      <c r="AD532" s="129"/>
      <c r="AE532" s="129"/>
      <c r="AF532" s="129"/>
      <c r="AG532" s="129"/>
      <c r="AH532" s="129"/>
      <c r="AI532" s="129"/>
    </row>
    <row r="533" ht="19.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751"/>
      <c r="T533" s="752"/>
      <c r="U533" s="752"/>
      <c r="V533" s="752"/>
      <c r="W533" s="751"/>
      <c r="X533" s="751"/>
      <c r="Y533" s="751"/>
      <c r="Z533" s="751"/>
      <c r="AA533" s="751"/>
      <c r="AB533" s="751"/>
      <c r="AC533" s="751"/>
      <c r="AD533" s="129"/>
      <c r="AE533" s="129"/>
      <c r="AF533" s="129"/>
      <c r="AG533" s="129"/>
      <c r="AH533" s="129"/>
      <c r="AI533" s="129"/>
    </row>
    <row r="534" ht="19.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751"/>
      <c r="T534" s="752"/>
      <c r="U534" s="752"/>
      <c r="V534" s="752"/>
      <c r="W534" s="751"/>
      <c r="X534" s="751"/>
      <c r="Y534" s="751"/>
      <c r="Z534" s="751"/>
      <c r="AA534" s="751"/>
      <c r="AB534" s="751"/>
      <c r="AC534" s="751"/>
      <c r="AD534" s="129"/>
      <c r="AE534" s="129"/>
      <c r="AF534" s="129"/>
      <c r="AG534" s="129"/>
      <c r="AH534" s="129"/>
      <c r="AI534" s="129"/>
    </row>
    <row r="535" ht="19.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751"/>
      <c r="T535" s="752"/>
      <c r="U535" s="752"/>
      <c r="V535" s="752"/>
      <c r="W535" s="751"/>
      <c r="X535" s="751"/>
      <c r="Y535" s="751"/>
      <c r="Z535" s="751"/>
      <c r="AA535" s="751"/>
      <c r="AB535" s="751"/>
      <c r="AC535" s="751"/>
      <c r="AD535" s="129"/>
      <c r="AE535" s="129"/>
      <c r="AF535" s="129"/>
      <c r="AG535" s="129"/>
      <c r="AH535" s="129"/>
      <c r="AI535" s="129"/>
    </row>
    <row r="536" ht="19.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751"/>
      <c r="T536" s="752"/>
      <c r="U536" s="752"/>
      <c r="V536" s="752"/>
      <c r="W536" s="751"/>
      <c r="X536" s="751"/>
      <c r="Y536" s="751"/>
      <c r="Z536" s="751"/>
      <c r="AA536" s="751"/>
      <c r="AB536" s="751"/>
      <c r="AC536" s="751"/>
      <c r="AD536" s="129"/>
      <c r="AE536" s="129"/>
      <c r="AF536" s="129"/>
      <c r="AG536" s="129"/>
      <c r="AH536" s="129"/>
      <c r="AI536" s="129"/>
    </row>
    <row r="537" ht="19.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751"/>
      <c r="T537" s="752"/>
      <c r="U537" s="752"/>
      <c r="V537" s="752"/>
      <c r="W537" s="751"/>
      <c r="X537" s="751"/>
      <c r="Y537" s="751"/>
      <c r="Z537" s="751"/>
      <c r="AA537" s="751"/>
      <c r="AB537" s="751"/>
      <c r="AC537" s="751"/>
      <c r="AD537" s="129"/>
      <c r="AE537" s="129"/>
      <c r="AF537" s="129"/>
      <c r="AG537" s="129"/>
      <c r="AH537" s="129"/>
      <c r="AI537" s="129"/>
    </row>
    <row r="538" ht="19.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751"/>
      <c r="T538" s="752"/>
      <c r="U538" s="752"/>
      <c r="V538" s="752"/>
      <c r="W538" s="751"/>
      <c r="X538" s="751"/>
      <c r="Y538" s="751"/>
      <c r="Z538" s="751"/>
      <c r="AA538" s="751"/>
      <c r="AB538" s="751"/>
      <c r="AC538" s="751"/>
      <c r="AD538" s="129"/>
      <c r="AE538" s="129"/>
      <c r="AF538" s="129"/>
      <c r="AG538" s="129"/>
      <c r="AH538" s="129"/>
      <c r="AI538" s="129"/>
    </row>
    <row r="539" ht="19.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751"/>
      <c r="T539" s="752"/>
      <c r="U539" s="752"/>
      <c r="V539" s="752"/>
      <c r="W539" s="751"/>
      <c r="X539" s="751"/>
      <c r="Y539" s="751"/>
      <c r="Z539" s="751"/>
      <c r="AA539" s="751"/>
      <c r="AB539" s="751"/>
      <c r="AC539" s="751"/>
      <c r="AD539" s="129"/>
      <c r="AE539" s="129"/>
      <c r="AF539" s="129"/>
      <c r="AG539" s="129"/>
      <c r="AH539" s="129"/>
      <c r="AI539" s="129"/>
    </row>
    <row r="540" ht="19.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751"/>
      <c r="T540" s="752"/>
      <c r="U540" s="752"/>
      <c r="V540" s="752"/>
      <c r="W540" s="751"/>
      <c r="X540" s="751"/>
      <c r="Y540" s="751"/>
      <c r="Z540" s="751"/>
      <c r="AA540" s="751"/>
      <c r="AB540" s="751"/>
      <c r="AC540" s="751"/>
      <c r="AD540" s="129"/>
      <c r="AE540" s="129"/>
      <c r="AF540" s="129"/>
      <c r="AG540" s="129"/>
      <c r="AH540" s="129"/>
      <c r="AI540" s="129"/>
    </row>
    <row r="541" ht="19.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751"/>
      <c r="T541" s="752"/>
      <c r="U541" s="752"/>
      <c r="V541" s="752"/>
      <c r="W541" s="751"/>
      <c r="X541" s="751"/>
      <c r="Y541" s="751"/>
      <c r="Z541" s="751"/>
      <c r="AA541" s="751"/>
      <c r="AB541" s="751"/>
      <c r="AC541" s="751"/>
      <c r="AD541" s="129"/>
      <c r="AE541" s="129"/>
      <c r="AF541" s="129"/>
      <c r="AG541" s="129"/>
      <c r="AH541" s="129"/>
      <c r="AI541" s="129"/>
    </row>
    <row r="542" ht="19.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751"/>
      <c r="T542" s="752"/>
      <c r="U542" s="752"/>
      <c r="V542" s="752"/>
      <c r="W542" s="751"/>
      <c r="X542" s="751"/>
      <c r="Y542" s="751"/>
      <c r="Z542" s="751"/>
      <c r="AA542" s="751"/>
      <c r="AB542" s="751"/>
      <c r="AC542" s="751"/>
      <c r="AD542" s="129"/>
      <c r="AE542" s="129"/>
      <c r="AF542" s="129"/>
      <c r="AG542" s="129"/>
      <c r="AH542" s="129"/>
      <c r="AI542" s="129"/>
    </row>
    <row r="543" ht="19.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751"/>
      <c r="T543" s="752"/>
      <c r="U543" s="752"/>
      <c r="V543" s="752"/>
      <c r="W543" s="751"/>
      <c r="X543" s="751"/>
      <c r="Y543" s="751"/>
      <c r="Z543" s="751"/>
      <c r="AA543" s="751"/>
      <c r="AB543" s="751"/>
      <c r="AC543" s="751"/>
      <c r="AD543" s="129"/>
      <c r="AE543" s="129"/>
      <c r="AF543" s="129"/>
      <c r="AG543" s="129"/>
      <c r="AH543" s="129"/>
      <c r="AI543" s="129"/>
    </row>
    <row r="544" ht="19.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751"/>
      <c r="T544" s="752"/>
      <c r="U544" s="752"/>
      <c r="V544" s="752"/>
      <c r="W544" s="751"/>
      <c r="X544" s="751"/>
      <c r="Y544" s="751"/>
      <c r="Z544" s="751"/>
      <c r="AA544" s="751"/>
      <c r="AB544" s="751"/>
      <c r="AC544" s="751"/>
      <c r="AD544" s="129"/>
      <c r="AE544" s="129"/>
      <c r="AF544" s="129"/>
      <c r="AG544" s="129"/>
      <c r="AH544" s="129"/>
      <c r="AI544" s="129"/>
    </row>
    <row r="545" ht="19.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751"/>
      <c r="T545" s="752"/>
      <c r="U545" s="752"/>
      <c r="V545" s="752"/>
      <c r="W545" s="751"/>
      <c r="X545" s="751"/>
      <c r="Y545" s="751"/>
      <c r="Z545" s="751"/>
      <c r="AA545" s="751"/>
      <c r="AB545" s="751"/>
      <c r="AC545" s="751"/>
      <c r="AD545" s="129"/>
      <c r="AE545" s="129"/>
      <c r="AF545" s="129"/>
      <c r="AG545" s="129"/>
      <c r="AH545" s="129"/>
      <c r="AI545" s="129"/>
    </row>
    <row r="546" ht="19.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751"/>
      <c r="T546" s="752"/>
      <c r="U546" s="752"/>
      <c r="V546" s="752"/>
      <c r="W546" s="751"/>
      <c r="X546" s="751"/>
      <c r="Y546" s="751"/>
      <c r="Z546" s="751"/>
      <c r="AA546" s="751"/>
      <c r="AB546" s="751"/>
      <c r="AC546" s="751"/>
      <c r="AD546" s="129"/>
      <c r="AE546" s="129"/>
      <c r="AF546" s="129"/>
      <c r="AG546" s="129"/>
      <c r="AH546" s="129"/>
      <c r="AI546" s="129"/>
    </row>
    <row r="547" ht="19.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751"/>
      <c r="T547" s="752"/>
      <c r="U547" s="752"/>
      <c r="V547" s="752"/>
      <c r="W547" s="751"/>
      <c r="X547" s="751"/>
      <c r="Y547" s="751"/>
      <c r="Z547" s="751"/>
      <c r="AA547" s="751"/>
      <c r="AB547" s="751"/>
      <c r="AC547" s="751"/>
      <c r="AD547" s="129"/>
      <c r="AE547" s="129"/>
      <c r="AF547" s="129"/>
      <c r="AG547" s="129"/>
      <c r="AH547" s="129"/>
      <c r="AI547" s="129"/>
    </row>
    <row r="548" ht="19.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751"/>
      <c r="T548" s="752"/>
      <c r="U548" s="752"/>
      <c r="V548" s="752"/>
      <c r="W548" s="751"/>
      <c r="X548" s="751"/>
      <c r="Y548" s="751"/>
      <c r="Z548" s="751"/>
      <c r="AA548" s="751"/>
      <c r="AB548" s="751"/>
      <c r="AC548" s="751"/>
      <c r="AD548" s="129"/>
      <c r="AE548" s="129"/>
      <c r="AF548" s="129"/>
      <c r="AG548" s="129"/>
      <c r="AH548" s="129"/>
      <c r="AI548" s="129"/>
    </row>
    <row r="549" ht="19.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751"/>
      <c r="T549" s="752"/>
      <c r="U549" s="752"/>
      <c r="V549" s="752"/>
      <c r="W549" s="751"/>
      <c r="X549" s="751"/>
      <c r="Y549" s="751"/>
      <c r="Z549" s="751"/>
      <c r="AA549" s="751"/>
      <c r="AB549" s="751"/>
      <c r="AC549" s="751"/>
      <c r="AD549" s="129"/>
      <c r="AE549" s="129"/>
      <c r="AF549" s="129"/>
      <c r="AG549" s="129"/>
      <c r="AH549" s="129"/>
      <c r="AI549" s="129"/>
    </row>
    <row r="550" ht="19.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751"/>
      <c r="T550" s="752"/>
      <c r="U550" s="752"/>
      <c r="V550" s="752"/>
      <c r="W550" s="751"/>
      <c r="X550" s="751"/>
      <c r="Y550" s="751"/>
      <c r="Z550" s="751"/>
      <c r="AA550" s="751"/>
      <c r="AB550" s="751"/>
      <c r="AC550" s="751"/>
      <c r="AD550" s="129"/>
      <c r="AE550" s="129"/>
      <c r="AF550" s="129"/>
      <c r="AG550" s="129"/>
      <c r="AH550" s="129"/>
      <c r="AI550" s="129"/>
    </row>
    <row r="551" ht="19.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751"/>
      <c r="T551" s="752"/>
      <c r="U551" s="752"/>
      <c r="V551" s="752"/>
      <c r="W551" s="751"/>
      <c r="X551" s="751"/>
      <c r="Y551" s="751"/>
      <c r="Z551" s="751"/>
      <c r="AA551" s="751"/>
      <c r="AB551" s="751"/>
      <c r="AC551" s="751"/>
      <c r="AD551" s="129"/>
      <c r="AE551" s="129"/>
      <c r="AF551" s="129"/>
      <c r="AG551" s="129"/>
      <c r="AH551" s="129"/>
      <c r="AI551" s="129"/>
    </row>
    <row r="552" ht="19.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751"/>
      <c r="T552" s="752"/>
      <c r="U552" s="752"/>
      <c r="V552" s="752"/>
      <c r="W552" s="751"/>
      <c r="X552" s="751"/>
      <c r="Y552" s="751"/>
      <c r="Z552" s="751"/>
      <c r="AA552" s="751"/>
      <c r="AB552" s="751"/>
      <c r="AC552" s="751"/>
      <c r="AD552" s="129"/>
      <c r="AE552" s="129"/>
      <c r="AF552" s="129"/>
      <c r="AG552" s="129"/>
      <c r="AH552" s="129"/>
      <c r="AI552" s="129"/>
    </row>
    <row r="553" ht="19.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751"/>
      <c r="T553" s="752"/>
      <c r="U553" s="752"/>
      <c r="V553" s="752"/>
      <c r="W553" s="751"/>
      <c r="X553" s="751"/>
      <c r="Y553" s="751"/>
      <c r="Z553" s="751"/>
      <c r="AA553" s="751"/>
      <c r="AB553" s="751"/>
      <c r="AC553" s="751"/>
      <c r="AD553" s="129"/>
      <c r="AE553" s="129"/>
      <c r="AF553" s="129"/>
      <c r="AG553" s="129"/>
      <c r="AH553" s="129"/>
      <c r="AI553" s="129"/>
    </row>
    <row r="554" ht="19.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751"/>
      <c r="T554" s="752"/>
      <c r="U554" s="752"/>
      <c r="V554" s="752"/>
      <c r="W554" s="751"/>
      <c r="X554" s="751"/>
      <c r="Y554" s="751"/>
      <c r="Z554" s="751"/>
      <c r="AA554" s="751"/>
      <c r="AB554" s="751"/>
      <c r="AC554" s="751"/>
      <c r="AD554" s="129"/>
      <c r="AE554" s="129"/>
      <c r="AF554" s="129"/>
      <c r="AG554" s="129"/>
      <c r="AH554" s="129"/>
      <c r="AI554" s="129"/>
    </row>
    <row r="555" ht="19.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751"/>
      <c r="T555" s="752"/>
      <c r="U555" s="752"/>
      <c r="V555" s="752"/>
      <c r="W555" s="751"/>
      <c r="X555" s="751"/>
      <c r="Y555" s="751"/>
      <c r="Z555" s="751"/>
      <c r="AA555" s="751"/>
      <c r="AB555" s="751"/>
      <c r="AC555" s="751"/>
      <c r="AD555" s="129"/>
      <c r="AE555" s="129"/>
      <c r="AF555" s="129"/>
      <c r="AG555" s="129"/>
      <c r="AH555" s="129"/>
      <c r="AI555" s="129"/>
    </row>
    <row r="556" ht="19.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751"/>
      <c r="T556" s="752"/>
      <c r="U556" s="752"/>
      <c r="V556" s="752"/>
      <c r="W556" s="751"/>
      <c r="X556" s="751"/>
      <c r="Y556" s="751"/>
      <c r="Z556" s="751"/>
      <c r="AA556" s="751"/>
      <c r="AB556" s="751"/>
      <c r="AC556" s="751"/>
      <c r="AD556" s="129"/>
      <c r="AE556" s="129"/>
      <c r="AF556" s="129"/>
      <c r="AG556" s="129"/>
      <c r="AH556" s="129"/>
      <c r="AI556" s="129"/>
    </row>
    <row r="557" ht="19.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751"/>
      <c r="T557" s="752"/>
      <c r="U557" s="752"/>
      <c r="V557" s="752"/>
      <c r="W557" s="751"/>
      <c r="X557" s="751"/>
      <c r="Y557" s="751"/>
      <c r="Z557" s="751"/>
      <c r="AA557" s="751"/>
      <c r="AB557" s="751"/>
      <c r="AC557" s="751"/>
      <c r="AD557" s="129"/>
      <c r="AE557" s="129"/>
      <c r="AF557" s="129"/>
      <c r="AG557" s="129"/>
      <c r="AH557" s="129"/>
      <c r="AI557" s="129"/>
    </row>
    <row r="558" ht="19.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751"/>
      <c r="T558" s="752"/>
      <c r="U558" s="752"/>
      <c r="V558" s="752"/>
      <c r="W558" s="751"/>
      <c r="X558" s="751"/>
      <c r="Y558" s="751"/>
      <c r="Z558" s="751"/>
      <c r="AA558" s="751"/>
      <c r="AB558" s="751"/>
      <c r="AC558" s="751"/>
      <c r="AD558" s="129"/>
      <c r="AE558" s="129"/>
      <c r="AF558" s="129"/>
      <c r="AG558" s="129"/>
      <c r="AH558" s="129"/>
      <c r="AI558" s="129"/>
    </row>
    <row r="559" ht="19.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751"/>
      <c r="T559" s="752"/>
      <c r="U559" s="752"/>
      <c r="V559" s="752"/>
      <c r="W559" s="751"/>
      <c r="X559" s="751"/>
      <c r="Y559" s="751"/>
      <c r="Z559" s="751"/>
      <c r="AA559" s="751"/>
      <c r="AB559" s="751"/>
      <c r="AC559" s="751"/>
      <c r="AD559" s="129"/>
      <c r="AE559" s="129"/>
      <c r="AF559" s="129"/>
      <c r="AG559" s="129"/>
      <c r="AH559" s="129"/>
      <c r="AI559" s="129"/>
    </row>
    <row r="560" ht="19.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751"/>
      <c r="T560" s="752"/>
      <c r="U560" s="752"/>
      <c r="V560" s="752"/>
      <c r="W560" s="751"/>
      <c r="X560" s="751"/>
      <c r="Y560" s="751"/>
      <c r="Z560" s="751"/>
      <c r="AA560" s="751"/>
      <c r="AB560" s="751"/>
      <c r="AC560" s="751"/>
      <c r="AD560" s="129"/>
      <c r="AE560" s="129"/>
      <c r="AF560" s="129"/>
      <c r="AG560" s="129"/>
      <c r="AH560" s="129"/>
      <c r="AI560" s="129"/>
    </row>
    <row r="561" ht="19.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751"/>
      <c r="T561" s="752"/>
      <c r="U561" s="752"/>
      <c r="V561" s="752"/>
      <c r="W561" s="751"/>
      <c r="X561" s="751"/>
      <c r="Y561" s="751"/>
      <c r="Z561" s="751"/>
      <c r="AA561" s="751"/>
      <c r="AB561" s="751"/>
      <c r="AC561" s="751"/>
      <c r="AD561" s="129"/>
      <c r="AE561" s="129"/>
      <c r="AF561" s="129"/>
      <c r="AG561" s="129"/>
      <c r="AH561" s="129"/>
      <c r="AI561" s="129"/>
    </row>
    <row r="562" ht="19.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751"/>
      <c r="T562" s="752"/>
      <c r="U562" s="752"/>
      <c r="V562" s="752"/>
      <c r="W562" s="751"/>
      <c r="X562" s="751"/>
      <c r="Y562" s="751"/>
      <c r="Z562" s="751"/>
      <c r="AA562" s="751"/>
      <c r="AB562" s="751"/>
      <c r="AC562" s="751"/>
      <c r="AD562" s="129"/>
      <c r="AE562" s="129"/>
      <c r="AF562" s="129"/>
      <c r="AG562" s="129"/>
      <c r="AH562" s="129"/>
      <c r="AI562" s="129"/>
    </row>
    <row r="563" ht="19.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751"/>
      <c r="T563" s="752"/>
      <c r="U563" s="752"/>
      <c r="V563" s="752"/>
      <c r="W563" s="751"/>
      <c r="X563" s="751"/>
      <c r="Y563" s="751"/>
      <c r="Z563" s="751"/>
      <c r="AA563" s="751"/>
      <c r="AB563" s="751"/>
      <c r="AC563" s="751"/>
      <c r="AD563" s="129"/>
      <c r="AE563" s="129"/>
      <c r="AF563" s="129"/>
      <c r="AG563" s="129"/>
      <c r="AH563" s="129"/>
      <c r="AI563" s="129"/>
    </row>
    <row r="564" ht="19.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751"/>
      <c r="T564" s="752"/>
      <c r="U564" s="752"/>
      <c r="V564" s="752"/>
      <c r="W564" s="751"/>
      <c r="X564" s="751"/>
      <c r="Y564" s="751"/>
      <c r="Z564" s="751"/>
      <c r="AA564" s="751"/>
      <c r="AB564" s="751"/>
      <c r="AC564" s="751"/>
      <c r="AD564" s="129"/>
      <c r="AE564" s="129"/>
      <c r="AF564" s="129"/>
      <c r="AG564" s="129"/>
      <c r="AH564" s="129"/>
      <c r="AI564" s="129"/>
    </row>
    <row r="565" ht="19.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751"/>
      <c r="T565" s="752"/>
      <c r="U565" s="752"/>
      <c r="V565" s="752"/>
      <c r="W565" s="751"/>
      <c r="X565" s="751"/>
      <c r="Y565" s="751"/>
      <c r="Z565" s="751"/>
      <c r="AA565" s="751"/>
      <c r="AB565" s="751"/>
      <c r="AC565" s="751"/>
      <c r="AD565" s="129"/>
      <c r="AE565" s="129"/>
      <c r="AF565" s="129"/>
      <c r="AG565" s="129"/>
      <c r="AH565" s="129"/>
      <c r="AI565" s="129"/>
    </row>
    <row r="566" ht="19.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751"/>
      <c r="T566" s="752"/>
      <c r="U566" s="752"/>
      <c r="V566" s="752"/>
      <c r="W566" s="751"/>
      <c r="X566" s="751"/>
      <c r="Y566" s="751"/>
      <c r="Z566" s="751"/>
      <c r="AA566" s="751"/>
      <c r="AB566" s="751"/>
      <c r="AC566" s="751"/>
      <c r="AD566" s="129"/>
      <c r="AE566" s="129"/>
      <c r="AF566" s="129"/>
      <c r="AG566" s="129"/>
      <c r="AH566" s="129"/>
      <c r="AI566" s="129"/>
    </row>
    <row r="567" ht="19.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751"/>
      <c r="T567" s="752"/>
      <c r="U567" s="752"/>
      <c r="V567" s="752"/>
      <c r="W567" s="751"/>
      <c r="X567" s="751"/>
      <c r="Y567" s="751"/>
      <c r="Z567" s="751"/>
      <c r="AA567" s="751"/>
      <c r="AB567" s="751"/>
      <c r="AC567" s="751"/>
      <c r="AD567" s="129"/>
      <c r="AE567" s="129"/>
      <c r="AF567" s="129"/>
      <c r="AG567" s="129"/>
      <c r="AH567" s="129"/>
      <c r="AI567" s="129"/>
    </row>
    <row r="568" ht="19.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751"/>
      <c r="T568" s="752"/>
      <c r="U568" s="752"/>
      <c r="V568" s="752"/>
      <c r="W568" s="751"/>
      <c r="X568" s="751"/>
      <c r="Y568" s="751"/>
      <c r="Z568" s="751"/>
      <c r="AA568" s="751"/>
      <c r="AB568" s="751"/>
      <c r="AC568" s="751"/>
      <c r="AD568" s="129"/>
      <c r="AE568" s="129"/>
      <c r="AF568" s="129"/>
      <c r="AG568" s="129"/>
      <c r="AH568" s="129"/>
      <c r="AI568" s="129"/>
    </row>
    <row r="569" ht="19.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751"/>
      <c r="T569" s="752"/>
      <c r="U569" s="752"/>
      <c r="V569" s="752"/>
      <c r="W569" s="751"/>
      <c r="X569" s="751"/>
      <c r="Y569" s="751"/>
      <c r="Z569" s="751"/>
      <c r="AA569" s="751"/>
      <c r="AB569" s="751"/>
      <c r="AC569" s="751"/>
      <c r="AD569" s="129"/>
      <c r="AE569" s="129"/>
      <c r="AF569" s="129"/>
      <c r="AG569" s="129"/>
      <c r="AH569" s="129"/>
      <c r="AI569" s="129"/>
    </row>
    <row r="570" ht="19.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751"/>
      <c r="T570" s="752"/>
      <c r="U570" s="752"/>
      <c r="V570" s="752"/>
      <c r="W570" s="751"/>
      <c r="X570" s="751"/>
      <c r="Y570" s="751"/>
      <c r="Z570" s="751"/>
      <c r="AA570" s="751"/>
      <c r="AB570" s="751"/>
      <c r="AC570" s="751"/>
      <c r="AD570" s="129"/>
      <c r="AE570" s="129"/>
      <c r="AF570" s="129"/>
      <c r="AG570" s="129"/>
      <c r="AH570" s="129"/>
      <c r="AI570" s="129"/>
    </row>
    <row r="571" ht="19.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751"/>
      <c r="T571" s="752"/>
      <c r="U571" s="752"/>
      <c r="V571" s="752"/>
      <c r="W571" s="751"/>
      <c r="X571" s="751"/>
      <c r="Y571" s="751"/>
      <c r="Z571" s="751"/>
      <c r="AA571" s="751"/>
      <c r="AB571" s="751"/>
      <c r="AC571" s="751"/>
      <c r="AD571" s="129"/>
      <c r="AE571" s="129"/>
      <c r="AF571" s="129"/>
      <c r="AG571" s="129"/>
      <c r="AH571" s="129"/>
      <c r="AI571" s="129"/>
    </row>
    <row r="572" ht="19.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751"/>
      <c r="T572" s="752"/>
      <c r="U572" s="752"/>
      <c r="V572" s="752"/>
      <c r="W572" s="751"/>
      <c r="X572" s="751"/>
      <c r="Y572" s="751"/>
      <c r="Z572" s="751"/>
      <c r="AA572" s="751"/>
      <c r="AB572" s="751"/>
      <c r="AC572" s="751"/>
      <c r="AD572" s="129"/>
      <c r="AE572" s="129"/>
      <c r="AF572" s="129"/>
      <c r="AG572" s="129"/>
      <c r="AH572" s="129"/>
      <c r="AI572" s="129"/>
    </row>
    <row r="573" ht="19.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751"/>
      <c r="T573" s="752"/>
      <c r="U573" s="752"/>
      <c r="V573" s="752"/>
      <c r="W573" s="751"/>
      <c r="X573" s="751"/>
      <c r="Y573" s="751"/>
      <c r="Z573" s="751"/>
      <c r="AA573" s="751"/>
      <c r="AB573" s="751"/>
      <c r="AC573" s="751"/>
      <c r="AD573" s="129"/>
      <c r="AE573" s="129"/>
      <c r="AF573" s="129"/>
      <c r="AG573" s="129"/>
      <c r="AH573" s="129"/>
      <c r="AI573" s="129"/>
    </row>
    <row r="574" ht="19.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751"/>
      <c r="T574" s="752"/>
      <c r="U574" s="752"/>
      <c r="V574" s="752"/>
      <c r="W574" s="751"/>
      <c r="X574" s="751"/>
      <c r="Y574" s="751"/>
      <c r="Z574" s="751"/>
      <c r="AA574" s="751"/>
      <c r="AB574" s="751"/>
      <c r="AC574" s="751"/>
      <c r="AD574" s="129"/>
      <c r="AE574" s="129"/>
      <c r="AF574" s="129"/>
      <c r="AG574" s="129"/>
      <c r="AH574" s="129"/>
      <c r="AI574" s="129"/>
    </row>
    <row r="575" ht="19.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751"/>
      <c r="T575" s="752"/>
      <c r="U575" s="752"/>
      <c r="V575" s="752"/>
      <c r="W575" s="751"/>
      <c r="X575" s="751"/>
      <c r="Y575" s="751"/>
      <c r="Z575" s="751"/>
      <c r="AA575" s="751"/>
      <c r="AB575" s="751"/>
      <c r="AC575" s="751"/>
      <c r="AD575" s="129"/>
      <c r="AE575" s="129"/>
      <c r="AF575" s="129"/>
      <c r="AG575" s="129"/>
      <c r="AH575" s="129"/>
      <c r="AI575" s="129"/>
    </row>
    <row r="576" ht="19.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751"/>
      <c r="T576" s="752"/>
      <c r="U576" s="752"/>
      <c r="V576" s="752"/>
      <c r="W576" s="751"/>
      <c r="X576" s="751"/>
      <c r="Y576" s="751"/>
      <c r="Z576" s="751"/>
      <c r="AA576" s="751"/>
      <c r="AB576" s="751"/>
      <c r="AC576" s="751"/>
      <c r="AD576" s="129"/>
      <c r="AE576" s="129"/>
      <c r="AF576" s="129"/>
      <c r="AG576" s="129"/>
      <c r="AH576" s="129"/>
      <c r="AI576" s="129"/>
    </row>
    <row r="577" ht="19.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751"/>
      <c r="T577" s="752"/>
      <c r="U577" s="752"/>
      <c r="V577" s="752"/>
      <c r="W577" s="751"/>
      <c r="X577" s="751"/>
      <c r="Y577" s="751"/>
      <c r="Z577" s="751"/>
      <c r="AA577" s="751"/>
      <c r="AB577" s="751"/>
      <c r="AC577" s="751"/>
      <c r="AD577" s="129"/>
      <c r="AE577" s="129"/>
      <c r="AF577" s="129"/>
      <c r="AG577" s="129"/>
      <c r="AH577" s="129"/>
      <c r="AI577" s="129"/>
    </row>
    <row r="578" ht="19.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751"/>
      <c r="T578" s="752"/>
      <c r="U578" s="752"/>
      <c r="V578" s="752"/>
      <c r="W578" s="751"/>
      <c r="X578" s="751"/>
      <c r="Y578" s="751"/>
      <c r="Z578" s="751"/>
      <c r="AA578" s="751"/>
      <c r="AB578" s="751"/>
      <c r="AC578" s="751"/>
      <c r="AD578" s="129"/>
      <c r="AE578" s="129"/>
      <c r="AF578" s="129"/>
      <c r="AG578" s="129"/>
      <c r="AH578" s="129"/>
      <c r="AI578" s="129"/>
    </row>
    <row r="579" ht="19.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751"/>
      <c r="T579" s="752"/>
      <c r="U579" s="752"/>
      <c r="V579" s="752"/>
      <c r="W579" s="751"/>
      <c r="X579" s="751"/>
      <c r="Y579" s="751"/>
      <c r="Z579" s="751"/>
      <c r="AA579" s="751"/>
      <c r="AB579" s="751"/>
      <c r="AC579" s="751"/>
      <c r="AD579" s="129"/>
      <c r="AE579" s="129"/>
      <c r="AF579" s="129"/>
      <c r="AG579" s="129"/>
      <c r="AH579" s="129"/>
      <c r="AI579" s="129"/>
    </row>
    <row r="580" ht="19.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751"/>
      <c r="T580" s="752"/>
      <c r="U580" s="752"/>
      <c r="V580" s="752"/>
      <c r="W580" s="751"/>
      <c r="X580" s="751"/>
      <c r="Y580" s="751"/>
      <c r="Z580" s="751"/>
      <c r="AA580" s="751"/>
      <c r="AB580" s="751"/>
      <c r="AC580" s="751"/>
      <c r="AD580" s="129"/>
      <c r="AE580" s="129"/>
      <c r="AF580" s="129"/>
      <c r="AG580" s="129"/>
      <c r="AH580" s="129"/>
      <c r="AI580" s="129"/>
    </row>
    <row r="581" ht="19.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751"/>
      <c r="T581" s="752"/>
      <c r="U581" s="752"/>
      <c r="V581" s="752"/>
      <c r="W581" s="751"/>
      <c r="X581" s="751"/>
      <c r="Y581" s="751"/>
      <c r="Z581" s="751"/>
      <c r="AA581" s="751"/>
      <c r="AB581" s="751"/>
      <c r="AC581" s="751"/>
      <c r="AD581" s="129"/>
      <c r="AE581" s="129"/>
      <c r="AF581" s="129"/>
      <c r="AG581" s="129"/>
      <c r="AH581" s="129"/>
      <c r="AI581" s="129"/>
    </row>
    <row r="582" ht="19.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751"/>
      <c r="T582" s="752"/>
      <c r="U582" s="752"/>
      <c r="V582" s="752"/>
      <c r="W582" s="751"/>
      <c r="X582" s="751"/>
      <c r="Y582" s="751"/>
      <c r="Z582" s="751"/>
      <c r="AA582" s="751"/>
      <c r="AB582" s="751"/>
      <c r="AC582" s="751"/>
      <c r="AD582" s="129"/>
      <c r="AE582" s="129"/>
      <c r="AF582" s="129"/>
      <c r="AG582" s="129"/>
      <c r="AH582" s="129"/>
      <c r="AI582" s="129"/>
    </row>
    <row r="583" ht="19.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751"/>
      <c r="T583" s="752"/>
      <c r="U583" s="752"/>
      <c r="V583" s="752"/>
      <c r="W583" s="751"/>
      <c r="X583" s="751"/>
      <c r="Y583" s="751"/>
      <c r="Z583" s="751"/>
      <c r="AA583" s="751"/>
      <c r="AB583" s="751"/>
      <c r="AC583" s="751"/>
      <c r="AD583" s="129"/>
      <c r="AE583" s="129"/>
      <c r="AF583" s="129"/>
      <c r="AG583" s="129"/>
      <c r="AH583" s="129"/>
      <c r="AI583" s="129"/>
    </row>
    <row r="584" ht="19.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751"/>
      <c r="T584" s="752"/>
      <c r="U584" s="752"/>
      <c r="V584" s="752"/>
      <c r="W584" s="751"/>
      <c r="X584" s="751"/>
      <c r="Y584" s="751"/>
      <c r="Z584" s="751"/>
      <c r="AA584" s="751"/>
      <c r="AB584" s="751"/>
      <c r="AC584" s="751"/>
      <c r="AD584" s="129"/>
      <c r="AE584" s="129"/>
      <c r="AF584" s="129"/>
      <c r="AG584" s="129"/>
      <c r="AH584" s="129"/>
      <c r="AI584" s="129"/>
    </row>
    <row r="585" ht="19.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751"/>
      <c r="T585" s="752"/>
      <c r="U585" s="752"/>
      <c r="V585" s="752"/>
      <c r="W585" s="751"/>
      <c r="X585" s="751"/>
      <c r="Y585" s="751"/>
      <c r="Z585" s="751"/>
      <c r="AA585" s="751"/>
      <c r="AB585" s="751"/>
      <c r="AC585" s="751"/>
      <c r="AD585" s="129"/>
      <c r="AE585" s="129"/>
      <c r="AF585" s="129"/>
      <c r="AG585" s="129"/>
      <c r="AH585" s="129"/>
      <c r="AI585" s="129"/>
    </row>
    <row r="586" ht="19.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751"/>
      <c r="T586" s="752"/>
      <c r="U586" s="752"/>
      <c r="V586" s="752"/>
      <c r="W586" s="751"/>
      <c r="X586" s="751"/>
      <c r="Y586" s="751"/>
      <c r="Z586" s="751"/>
      <c r="AA586" s="751"/>
      <c r="AB586" s="751"/>
      <c r="AC586" s="751"/>
      <c r="AD586" s="129"/>
      <c r="AE586" s="129"/>
      <c r="AF586" s="129"/>
      <c r="AG586" s="129"/>
      <c r="AH586" s="129"/>
      <c r="AI586" s="129"/>
    </row>
    <row r="587" ht="19.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751"/>
      <c r="T587" s="752"/>
      <c r="U587" s="752"/>
      <c r="V587" s="752"/>
      <c r="W587" s="751"/>
      <c r="X587" s="751"/>
      <c r="Y587" s="751"/>
      <c r="Z587" s="751"/>
      <c r="AA587" s="751"/>
      <c r="AB587" s="751"/>
      <c r="AC587" s="751"/>
      <c r="AD587" s="129"/>
      <c r="AE587" s="129"/>
      <c r="AF587" s="129"/>
      <c r="AG587" s="129"/>
      <c r="AH587" s="129"/>
      <c r="AI587" s="129"/>
    </row>
    <row r="588" ht="19.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751"/>
      <c r="T588" s="752"/>
      <c r="U588" s="752"/>
      <c r="V588" s="752"/>
      <c r="W588" s="751"/>
      <c r="X588" s="751"/>
      <c r="Y588" s="751"/>
      <c r="Z588" s="751"/>
      <c r="AA588" s="751"/>
      <c r="AB588" s="751"/>
      <c r="AC588" s="751"/>
      <c r="AD588" s="129"/>
      <c r="AE588" s="129"/>
      <c r="AF588" s="129"/>
      <c r="AG588" s="129"/>
      <c r="AH588" s="129"/>
      <c r="AI588" s="129"/>
    </row>
    <row r="589" ht="19.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751"/>
      <c r="T589" s="752"/>
      <c r="U589" s="752"/>
      <c r="V589" s="752"/>
      <c r="W589" s="751"/>
      <c r="X589" s="751"/>
      <c r="Y589" s="751"/>
      <c r="Z589" s="751"/>
      <c r="AA589" s="751"/>
      <c r="AB589" s="751"/>
      <c r="AC589" s="751"/>
      <c r="AD589" s="129"/>
      <c r="AE589" s="129"/>
      <c r="AF589" s="129"/>
      <c r="AG589" s="129"/>
      <c r="AH589" s="129"/>
      <c r="AI589" s="129"/>
    </row>
    <row r="590" ht="19.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751"/>
      <c r="T590" s="752"/>
      <c r="U590" s="752"/>
      <c r="V590" s="752"/>
      <c r="W590" s="751"/>
      <c r="X590" s="751"/>
      <c r="Y590" s="751"/>
      <c r="Z590" s="751"/>
      <c r="AA590" s="751"/>
      <c r="AB590" s="751"/>
      <c r="AC590" s="751"/>
      <c r="AD590" s="129"/>
      <c r="AE590" s="129"/>
      <c r="AF590" s="129"/>
      <c r="AG590" s="129"/>
      <c r="AH590" s="129"/>
      <c r="AI590" s="129"/>
    </row>
    <row r="591" ht="19.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751"/>
      <c r="T591" s="752"/>
      <c r="U591" s="752"/>
      <c r="V591" s="752"/>
      <c r="W591" s="751"/>
      <c r="X591" s="751"/>
      <c r="Y591" s="751"/>
      <c r="Z591" s="751"/>
      <c r="AA591" s="751"/>
      <c r="AB591" s="751"/>
      <c r="AC591" s="751"/>
      <c r="AD591" s="129"/>
      <c r="AE591" s="129"/>
      <c r="AF591" s="129"/>
      <c r="AG591" s="129"/>
      <c r="AH591" s="129"/>
      <c r="AI591" s="129"/>
    </row>
    <row r="592" ht="19.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751"/>
      <c r="T592" s="752"/>
      <c r="U592" s="752"/>
      <c r="V592" s="752"/>
      <c r="W592" s="751"/>
      <c r="X592" s="751"/>
      <c r="Y592" s="751"/>
      <c r="Z592" s="751"/>
      <c r="AA592" s="751"/>
      <c r="AB592" s="751"/>
      <c r="AC592" s="751"/>
      <c r="AD592" s="129"/>
      <c r="AE592" s="129"/>
      <c r="AF592" s="129"/>
      <c r="AG592" s="129"/>
      <c r="AH592" s="129"/>
      <c r="AI592" s="129"/>
    </row>
    <row r="593" ht="19.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751"/>
      <c r="T593" s="752"/>
      <c r="U593" s="752"/>
      <c r="V593" s="752"/>
      <c r="W593" s="751"/>
      <c r="X593" s="751"/>
      <c r="Y593" s="751"/>
      <c r="Z593" s="751"/>
      <c r="AA593" s="751"/>
      <c r="AB593" s="751"/>
      <c r="AC593" s="751"/>
      <c r="AD593" s="129"/>
      <c r="AE593" s="129"/>
      <c r="AF593" s="129"/>
      <c r="AG593" s="129"/>
      <c r="AH593" s="129"/>
      <c r="AI593" s="129"/>
    </row>
    <row r="594" ht="19.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751"/>
      <c r="T594" s="752"/>
      <c r="U594" s="752"/>
      <c r="V594" s="752"/>
      <c r="W594" s="751"/>
      <c r="X594" s="751"/>
      <c r="Y594" s="751"/>
      <c r="Z594" s="751"/>
      <c r="AA594" s="751"/>
      <c r="AB594" s="751"/>
      <c r="AC594" s="751"/>
      <c r="AD594" s="129"/>
      <c r="AE594" s="129"/>
      <c r="AF594" s="129"/>
      <c r="AG594" s="129"/>
      <c r="AH594" s="129"/>
      <c r="AI594" s="129"/>
    </row>
    <row r="595" ht="19.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751"/>
      <c r="T595" s="752"/>
      <c r="U595" s="752"/>
      <c r="V595" s="752"/>
      <c r="W595" s="751"/>
      <c r="X595" s="751"/>
      <c r="Y595" s="751"/>
      <c r="Z595" s="751"/>
      <c r="AA595" s="751"/>
      <c r="AB595" s="751"/>
      <c r="AC595" s="751"/>
      <c r="AD595" s="129"/>
      <c r="AE595" s="129"/>
      <c r="AF595" s="129"/>
      <c r="AG595" s="129"/>
      <c r="AH595" s="129"/>
      <c r="AI595" s="129"/>
    </row>
    <row r="596" ht="19.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751"/>
      <c r="T596" s="752"/>
      <c r="U596" s="752"/>
      <c r="V596" s="752"/>
      <c r="W596" s="751"/>
      <c r="X596" s="751"/>
      <c r="Y596" s="751"/>
      <c r="Z596" s="751"/>
      <c r="AA596" s="751"/>
      <c r="AB596" s="751"/>
      <c r="AC596" s="751"/>
      <c r="AD596" s="129"/>
      <c r="AE596" s="129"/>
      <c r="AF596" s="129"/>
      <c r="AG596" s="129"/>
      <c r="AH596" s="129"/>
      <c r="AI596" s="129"/>
    </row>
    <row r="597" ht="19.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751"/>
      <c r="T597" s="752"/>
      <c r="U597" s="752"/>
      <c r="V597" s="752"/>
      <c r="W597" s="751"/>
      <c r="X597" s="751"/>
      <c r="Y597" s="751"/>
      <c r="Z597" s="751"/>
      <c r="AA597" s="751"/>
      <c r="AB597" s="751"/>
      <c r="AC597" s="751"/>
      <c r="AD597" s="129"/>
      <c r="AE597" s="129"/>
      <c r="AF597" s="129"/>
      <c r="AG597" s="129"/>
      <c r="AH597" s="129"/>
      <c r="AI597" s="129"/>
    </row>
    <row r="598" ht="19.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751"/>
      <c r="T598" s="752"/>
      <c r="U598" s="752"/>
      <c r="V598" s="752"/>
      <c r="W598" s="751"/>
      <c r="X598" s="751"/>
      <c r="Y598" s="751"/>
      <c r="Z598" s="751"/>
      <c r="AA598" s="751"/>
      <c r="AB598" s="751"/>
      <c r="AC598" s="751"/>
      <c r="AD598" s="129"/>
      <c r="AE598" s="129"/>
      <c r="AF598" s="129"/>
      <c r="AG598" s="129"/>
      <c r="AH598" s="129"/>
      <c r="AI598" s="129"/>
    </row>
    <row r="599" ht="19.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751"/>
      <c r="T599" s="752"/>
      <c r="U599" s="752"/>
      <c r="V599" s="752"/>
      <c r="W599" s="751"/>
      <c r="X599" s="751"/>
      <c r="Y599" s="751"/>
      <c r="Z599" s="751"/>
      <c r="AA599" s="751"/>
      <c r="AB599" s="751"/>
      <c r="AC599" s="751"/>
      <c r="AD599" s="129"/>
      <c r="AE599" s="129"/>
      <c r="AF599" s="129"/>
      <c r="AG599" s="129"/>
      <c r="AH599" s="129"/>
      <c r="AI599" s="129"/>
    </row>
    <row r="600" ht="19.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751"/>
      <c r="T600" s="752"/>
      <c r="U600" s="752"/>
      <c r="V600" s="752"/>
      <c r="W600" s="751"/>
      <c r="X600" s="751"/>
      <c r="Y600" s="751"/>
      <c r="Z600" s="751"/>
      <c r="AA600" s="751"/>
      <c r="AB600" s="751"/>
      <c r="AC600" s="751"/>
      <c r="AD600" s="129"/>
      <c r="AE600" s="129"/>
      <c r="AF600" s="129"/>
      <c r="AG600" s="129"/>
      <c r="AH600" s="129"/>
      <c r="AI600" s="129"/>
    </row>
    <row r="601" ht="19.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751"/>
      <c r="T601" s="752"/>
      <c r="U601" s="752"/>
      <c r="V601" s="752"/>
      <c r="W601" s="751"/>
      <c r="X601" s="751"/>
      <c r="Y601" s="751"/>
      <c r="Z601" s="751"/>
      <c r="AA601" s="751"/>
      <c r="AB601" s="751"/>
      <c r="AC601" s="751"/>
      <c r="AD601" s="129"/>
      <c r="AE601" s="129"/>
      <c r="AF601" s="129"/>
      <c r="AG601" s="129"/>
      <c r="AH601" s="129"/>
      <c r="AI601" s="129"/>
    </row>
    <row r="602" ht="19.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751"/>
      <c r="T602" s="752"/>
      <c r="U602" s="752"/>
      <c r="V602" s="752"/>
      <c r="W602" s="751"/>
      <c r="X602" s="751"/>
      <c r="Y602" s="751"/>
      <c r="Z602" s="751"/>
      <c r="AA602" s="751"/>
      <c r="AB602" s="751"/>
      <c r="AC602" s="751"/>
      <c r="AD602" s="129"/>
      <c r="AE602" s="129"/>
      <c r="AF602" s="129"/>
      <c r="AG602" s="129"/>
      <c r="AH602" s="129"/>
      <c r="AI602" s="129"/>
    </row>
    <row r="603" ht="19.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751"/>
      <c r="T603" s="752"/>
      <c r="U603" s="752"/>
      <c r="V603" s="752"/>
      <c r="W603" s="751"/>
      <c r="X603" s="751"/>
      <c r="Y603" s="751"/>
      <c r="Z603" s="751"/>
      <c r="AA603" s="751"/>
      <c r="AB603" s="751"/>
      <c r="AC603" s="751"/>
      <c r="AD603" s="129"/>
      <c r="AE603" s="129"/>
      <c r="AF603" s="129"/>
      <c r="AG603" s="129"/>
      <c r="AH603" s="129"/>
      <c r="AI603" s="129"/>
    </row>
    <row r="604" ht="19.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751"/>
      <c r="T604" s="752"/>
      <c r="U604" s="752"/>
      <c r="V604" s="752"/>
      <c r="W604" s="751"/>
      <c r="X604" s="751"/>
      <c r="Y604" s="751"/>
      <c r="Z604" s="751"/>
      <c r="AA604" s="751"/>
      <c r="AB604" s="751"/>
      <c r="AC604" s="751"/>
      <c r="AD604" s="129"/>
      <c r="AE604" s="129"/>
      <c r="AF604" s="129"/>
      <c r="AG604" s="129"/>
      <c r="AH604" s="129"/>
      <c r="AI604" s="129"/>
    </row>
    <row r="605" ht="19.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751"/>
      <c r="T605" s="752"/>
      <c r="U605" s="752"/>
      <c r="V605" s="752"/>
      <c r="W605" s="751"/>
      <c r="X605" s="751"/>
      <c r="Y605" s="751"/>
      <c r="Z605" s="751"/>
      <c r="AA605" s="751"/>
      <c r="AB605" s="751"/>
      <c r="AC605" s="751"/>
      <c r="AD605" s="129"/>
      <c r="AE605" s="129"/>
      <c r="AF605" s="129"/>
      <c r="AG605" s="129"/>
      <c r="AH605" s="129"/>
      <c r="AI605" s="129"/>
    </row>
    <row r="606" ht="19.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751"/>
      <c r="T606" s="752"/>
      <c r="U606" s="752"/>
      <c r="V606" s="752"/>
      <c r="W606" s="751"/>
      <c r="X606" s="751"/>
      <c r="Y606" s="751"/>
      <c r="Z606" s="751"/>
      <c r="AA606" s="751"/>
      <c r="AB606" s="751"/>
      <c r="AC606" s="751"/>
      <c r="AD606" s="129"/>
      <c r="AE606" s="129"/>
      <c r="AF606" s="129"/>
      <c r="AG606" s="129"/>
      <c r="AH606" s="129"/>
      <c r="AI606" s="129"/>
    </row>
    <row r="607" ht="19.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751"/>
      <c r="T607" s="752"/>
      <c r="U607" s="752"/>
      <c r="V607" s="752"/>
      <c r="W607" s="751"/>
      <c r="X607" s="751"/>
      <c r="Y607" s="751"/>
      <c r="Z607" s="751"/>
      <c r="AA607" s="751"/>
      <c r="AB607" s="751"/>
      <c r="AC607" s="751"/>
      <c r="AD607" s="129"/>
      <c r="AE607" s="129"/>
      <c r="AF607" s="129"/>
      <c r="AG607" s="129"/>
      <c r="AH607" s="129"/>
      <c r="AI607" s="129"/>
    </row>
    <row r="608" ht="19.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751"/>
      <c r="T608" s="752"/>
      <c r="U608" s="752"/>
      <c r="V608" s="752"/>
      <c r="W608" s="751"/>
      <c r="X608" s="751"/>
      <c r="Y608" s="751"/>
      <c r="Z608" s="751"/>
      <c r="AA608" s="751"/>
      <c r="AB608" s="751"/>
      <c r="AC608" s="751"/>
      <c r="AD608" s="129"/>
      <c r="AE608" s="129"/>
      <c r="AF608" s="129"/>
      <c r="AG608" s="129"/>
      <c r="AH608" s="129"/>
      <c r="AI608" s="129"/>
    </row>
    <row r="609" ht="19.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751"/>
      <c r="T609" s="752"/>
      <c r="U609" s="752"/>
      <c r="V609" s="752"/>
      <c r="W609" s="751"/>
      <c r="X609" s="751"/>
      <c r="Y609" s="751"/>
      <c r="Z609" s="751"/>
      <c r="AA609" s="751"/>
      <c r="AB609" s="751"/>
      <c r="AC609" s="751"/>
      <c r="AD609" s="129"/>
      <c r="AE609" s="129"/>
      <c r="AF609" s="129"/>
      <c r="AG609" s="129"/>
      <c r="AH609" s="129"/>
      <c r="AI609" s="129"/>
    </row>
    <row r="610" ht="19.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751"/>
      <c r="T610" s="752"/>
      <c r="U610" s="752"/>
      <c r="V610" s="752"/>
      <c r="W610" s="751"/>
      <c r="X610" s="751"/>
      <c r="Y610" s="751"/>
      <c r="Z610" s="751"/>
      <c r="AA610" s="751"/>
      <c r="AB610" s="751"/>
      <c r="AC610" s="751"/>
      <c r="AD610" s="129"/>
      <c r="AE610" s="129"/>
      <c r="AF610" s="129"/>
      <c r="AG610" s="129"/>
      <c r="AH610" s="129"/>
      <c r="AI610" s="129"/>
    </row>
    <row r="611" ht="19.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751"/>
      <c r="T611" s="752"/>
      <c r="U611" s="752"/>
      <c r="V611" s="752"/>
      <c r="W611" s="751"/>
      <c r="X611" s="751"/>
      <c r="Y611" s="751"/>
      <c r="Z611" s="751"/>
      <c r="AA611" s="751"/>
      <c r="AB611" s="751"/>
      <c r="AC611" s="751"/>
      <c r="AD611" s="129"/>
      <c r="AE611" s="129"/>
      <c r="AF611" s="129"/>
      <c r="AG611" s="129"/>
      <c r="AH611" s="129"/>
      <c r="AI611" s="129"/>
    </row>
    <row r="612" ht="19.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751"/>
      <c r="T612" s="752"/>
      <c r="U612" s="752"/>
      <c r="V612" s="752"/>
      <c r="W612" s="751"/>
      <c r="X612" s="751"/>
      <c r="Y612" s="751"/>
      <c r="Z612" s="751"/>
      <c r="AA612" s="751"/>
      <c r="AB612" s="751"/>
      <c r="AC612" s="751"/>
      <c r="AD612" s="129"/>
      <c r="AE612" s="129"/>
      <c r="AF612" s="129"/>
      <c r="AG612" s="129"/>
      <c r="AH612" s="129"/>
      <c r="AI612" s="129"/>
    </row>
    <row r="613" ht="19.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751"/>
      <c r="T613" s="752"/>
      <c r="U613" s="752"/>
      <c r="V613" s="752"/>
      <c r="W613" s="751"/>
      <c r="X613" s="751"/>
      <c r="Y613" s="751"/>
      <c r="Z613" s="751"/>
      <c r="AA613" s="751"/>
      <c r="AB613" s="751"/>
      <c r="AC613" s="751"/>
      <c r="AD613" s="129"/>
      <c r="AE613" s="129"/>
      <c r="AF613" s="129"/>
      <c r="AG613" s="129"/>
      <c r="AH613" s="129"/>
      <c r="AI613" s="129"/>
    </row>
    <row r="614" ht="19.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751"/>
      <c r="T614" s="752"/>
      <c r="U614" s="752"/>
      <c r="V614" s="752"/>
      <c r="W614" s="751"/>
      <c r="X614" s="751"/>
      <c r="Y614" s="751"/>
      <c r="Z614" s="751"/>
      <c r="AA614" s="751"/>
      <c r="AB614" s="751"/>
      <c r="AC614" s="751"/>
      <c r="AD614" s="129"/>
      <c r="AE614" s="129"/>
      <c r="AF614" s="129"/>
      <c r="AG614" s="129"/>
      <c r="AH614" s="129"/>
      <c r="AI614" s="129"/>
    </row>
    <row r="615" ht="19.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751"/>
      <c r="T615" s="752"/>
      <c r="U615" s="752"/>
      <c r="V615" s="752"/>
      <c r="W615" s="751"/>
      <c r="X615" s="751"/>
      <c r="Y615" s="751"/>
      <c r="Z615" s="751"/>
      <c r="AA615" s="751"/>
      <c r="AB615" s="751"/>
      <c r="AC615" s="751"/>
      <c r="AD615" s="129"/>
      <c r="AE615" s="129"/>
      <c r="AF615" s="129"/>
      <c r="AG615" s="129"/>
      <c r="AH615" s="129"/>
      <c r="AI615" s="129"/>
    </row>
    <row r="616" ht="19.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751"/>
      <c r="T616" s="752"/>
      <c r="U616" s="752"/>
      <c r="V616" s="752"/>
      <c r="W616" s="751"/>
      <c r="X616" s="751"/>
      <c r="Y616" s="751"/>
      <c r="Z616" s="751"/>
      <c r="AA616" s="751"/>
      <c r="AB616" s="751"/>
      <c r="AC616" s="751"/>
      <c r="AD616" s="129"/>
      <c r="AE616" s="129"/>
      <c r="AF616" s="129"/>
      <c r="AG616" s="129"/>
      <c r="AH616" s="129"/>
      <c r="AI616" s="129"/>
    </row>
    <row r="617" ht="19.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751"/>
      <c r="T617" s="752"/>
      <c r="U617" s="752"/>
      <c r="V617" s="752"/>
      <c r="W617" s="751"/>
      <c r="X617" s="751"/>
      <c r="Y617" s="751"/>
      <c r="Z617" s="751"/>
      <c r="AA617" s="751"/>
      <c r="AB617" s="751"/>
      <c r="AC617" s="751"/>
      <c r="AD617" s="129"/>
      <c r="AE617" s="129"/>
      <c r="AF617" s="129"/>
      <c r="AG617" s="129"/>
      <c r="AH617" s="129"/>
      <c r="AI617" s="129"/>
    </row>
    <row r="618" ht="19.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751"/>
      <c r="T618" s="752"/>
      <c r="U618" s="752"/>
      <c r="V618" s="752"/>
      <c r="W618" s="751"/>
      <c r="X618" s="751"/>
      <c r="Y618" s="751"/>
      <c r="Z618" s="751"/>
      <c r="AA618" s="751"/>
      <c r="AB618" s="751"/>
      <c r="AC618" s="751"/>
      <c r="AD618" s="129"/>
      <c r="AE618" s="129"/>
      <c r="AF618" s="129"/>
      <c r="AG618" s="129"/>
      <c r="AH618" s="129"/>
      <c r="AI618" s="129"/>
    </row>
    <row r="619" ht="19.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751"/>
      <c r="T619" s="752"/>
      <c r="U619" s="752"/>
      <c r="V619" s="752"/>
      <c r="W619" s="751"/>
      <c r="X619" s="751"/>
      <c r="Y619" s="751"/>
      <c r="Z619" s="751"/>
      <c r="AA619" s="751"/>
      <c r="AB619" s="751"/>
      <c r="AC619" s="751"/>
      <c r="AD619" s="129"/>
      <c r="AE619" s="129"/>
      <c r="AF619" s="129"/>
      <c r="AG619" s="129"/>
      <c r="AH619" s="129"/>
      <c r="AI619" s="129"/>
    </row>
    <row r="620" ht="19.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751"/>
      <c r="T620" s="752"/>
      <c r="U620" s="752"/>
      <c r="V620" s="752"/>
      <c r="W620" s="751"/>
      <c r="X620" s="751"/>
      <c r="Y620" s="751"/>
      <c r="Z620" s="751"/>
      <c r="AA620" s="751"/>
      <c r="AB620" s="751"/>
      <c r="AC620" s="751"/>
      <c r="AD620" s="129"/>
      <c r="AE620" s="129"/>
      <c r="AF620" s="129"/>
      <c r="AG620" s="129"/>
      <c r="AH620" s="129"/>
      <c r="AI620" s="129"/>
    </row>
    <row r="621" ht="19.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751"/>
      <c r="T621" s="752"/>
      <c r="U621" s="752"/>
      <c r="V621" s="752"/>
      <c r="W621" s="751"/>
      <c r="X621" s="751"/>
      <c r="Y621" s="751"/>
      <c r="Z621" s="751"/>
      <c r="AA621" s="751"/>
      <c r="AB621" s="751"/>
      <c r="AC621" s="751"/>
      <c r="AD621" s="129"/>
      <c r="AE621" s="129"/>
      <c r="AF621" s="129"/>
      <c r="AG621" s="129"/>
      <c r="AH621" s="129"/>
      <c r="AI621" s="129"/>
    </row>
    <row r="622" ht="19.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751"/>
      <c r="T622" s="752"/>
      <c r="U622" s="752"/>
      <c r="V622" s="752"/>
      <c r="W622" s="751"/>
      <c r="X622" s="751"/>
      <c r="Y622" s="751"/>
      <c r="Z622" s="751"/>
      <c r="AA622" s="751"/>
      <c r="AB622" s="751"/>
      <c r="AC622" s="751"/>
      <c r="AD622" s="129"/>
      <c r="AE622" s="129"/>
      <c r="AF622" s="129"/>
      <c r="AG622" s="129"/>
      <c r="AH622" s="129"/>
      <c r="AI622" s="129"/>
    </row>
    <row r="623" ht="19.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751"/>
      <c r="T623" s="752"/>
      <c r="U623" s="752"/>
      <c r="V623" s="752"/>
      <c r="W623" s="751"/>
      <c r="X623" s="751"/>
      <c r="Y623" s="751"/>
      <c r="Z623" s="751"/>
      <c r="AA623" s="751"/>
      <c r="AB623" s="751"/>
      <c r="AC623" s="751"/>
      <c r="AD623" s="129"/>
      <c r="AE623" s="129"/>
      <c r="AF623" s="129"/>
      <c r="AG623" s="129"/>
      <c r="AH623" s="129"/>
      <c r="AI623" s="129"/>
    </row>
    <row r="624" ht="19.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751"/>
      <c r="T624" s="752"/>
      <c r="U624" s="752"/>
      <c r="V624" s="752"/>
      <c r="W624" s="751"/>
      <c r="X624" s="751"/>
      <c r="Y624" s="751"/>
      <c r="Z624" s="751"/>
      <c r="AA624" s="751"/>
      <c r="AB624" s="751"/>
      <c r="AC624" s="751"/>
      <c r="AD624" s="129"/>
      <c r="AE624" s="129"/>
      <c r="AF624" s="129"/>
      <c r="AG624" s="129"/>
      <c r="AH624" s="129"/>
      <c r="AI624" s="129"/>
    </row>
    <row r="625" ht="19.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751"/>
      <c r="T625" s="752"/>
      <c r="U625" s="752"/>
      <c r="V625" s="752"/>
      <c r="W625" s="751"/>
      <c r="X625" s="751"/>
      <c r="Y625" s="751"/>
      <c r="Z625" s="751"/>
      <c r="AA625" s="751"/>
      <c r="AB625" s="751"/>
      <c r="AC625" s="751"/>
      <c r="AD625" s="129"/>
      <c r="AE625" s="129"/>
      <c r="AF625" s="129"/>
      <c r="AG625" s="129"/>
      <c r="AH625" s="129"/>
      <c r="AI625" s="129"/>
    </row>
    <row r="626" ht="19.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751"/>
      <c r="T626" s="752"/>
      <c r="U626" s="752"/>
      <c r="V626" s="752"/>
      <c r="W626" s="751"/>
      <c r="X626" s="751"/>
      <c r="Y626" s="751"/>
      <c r="Z626" s="751"/>
      <c r="AA626" s="751"/>
      <c r="AB626" s="751"/>
      <c r="AC626" s="751"/>
      <c r="AD626" s="129"/>
      <c r="AE626" s="129"/>
      <c r="AF626" s="129"/>
      <c r="AG626" s="129"/>
      <c r="AH626" s="129"/>
      <c r="AI626" s="129"/>
    </row>
    <row r="627" ht="19.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751"/>
      <c r="T627" s="752"/>
      <c r="U627" s="752"/>
      <c r="V627" s="752"/>
      <c r="W627" s="751"/>
      <c r="X627" s="751"/>
      <c r="Y627" s="751"/>
      <c r="Z627" s="751"/>
      <c r="AA627" s="751"/>
      <c r="AB627" s="751"/>
      <c r="AC627" s="751"/>
      <c r="AD627" s="129"/>
      <c r="AE627" s="129"/>
      <c r="AF627" s="129"/>
      <c r="AG627" s="129"/>
      <c r="AH627" s="129"/>
      <c r="AI627" s="129"/>
    </row>
    <row r="628" ht="19.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751"/>
      <c r="T628" s="752"/>
      <c r="U628" s="752"/>
      <c r="V628" s="752"/>
      <c r="W628" s="751"/>
      <c r="X628" s="751"/>
      <c r="Y628" s="751"/>
      <c r="Z628" s="751"/>
      <c r="AA628" s="751"/>
      <c r="AB628" s="751"/>
      <c r="AC628" s="751"/>
      <c r="AD628" s="129"/>
      <c r="AE628" s="129"/>
      <c r="AF628" s="129"/>
      <c r="AG628" s="129"/>
      <c r="AH628" s="129"/>
      <c r="AI628" s="129"/>
    </row>
    <row r="629" ht="19.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751"/>
      <c r="T629" s="752"/>
      <c r="U629" s="752"/>
      <c r="V629" s="752"/>
      <c r="W629" s="751"/>
      <c r="X629" s="751"/>
      <c r="Y629" s="751"/>
      <c r="Z629" s="751"/>
      <c r="AA629" s="751"/>
      <c r="AB629" s="751"/>
      <c r="AC629" s="751"/>
      <c r="AD629" s="129"/>
      <c r="AE629" s="129"/>
      <c r="AF629" s="129"/>
      <c r="AG629" s="129"/>
      <c r="AH629" s="129"/>
      <c r="AI629" s="129"/>
    </row>
    <row r="630" ht="19.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751"/>
      <c r="T630" s="752"/>
      <c r="U630" s="752"/>
      <c r="V630" s="752"/>
      <c r="W630" s="751"/>
      <c r="X630" s="751"/>
      <c r="Y630" s="751"/>
      <c r="Z630" s="751"/>
      <c r="AA630" s="751"/>
      <c r="AB630" s="751"/>
      <c r="AC630" s="751"/>
      <c r="AD630" s="129"/>
      <c r="AE630" s="129"/>
      <c r="AF630" s="129"/>
      <c r="AG630" s="129"/>
      <c r="AH630" s="129"/>
      <c r="AI630" s="129"/>
    </row>
    <row r="631" ht="19.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751"/>
      <c r="T631" s="752"/>
      <c r="U631" s="752"/>
      <c r="V631" s="752"/>
      <c r="W631" s="751"/>
      <c r="X631" s="751"/>
      <c r="Y631" s="751"/>
      <c r="Z631" s="751"/>
      <c r="AA631" s="751"/>
      <c r="AB631" s="751"/>
      <c r="AC631" s="751"/>
      <c r="AD631" s="129"/>
      <c r="AE631" s="129"/>
      <c r="AF631" s="129"/>
      <c r="AG631" s="129"/>
      <c r="AH631" s="129"/>
      <c r="AI631" s="129"/>
    </row>
    <row r="632" ht="19.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751"/>
      <c r="T632" s="752"/>
      <c r="U632" s="752"/>
      <c r="V632" s="752"/>
      <c r="W632" s="751"/>
      <c r="X632" s="751"/>
      <c r="Y632" s="751"/>
      <c r="Z632" s="751"/>
      <c r="AA632" s="751"/>
      <c r="AB632" s="751"/>
      <c r="AC632" s="751"/>
      <c r="AD632" s="129"/>
      <c r="AE632" s="129"/>
      <c r="AF632" s="129"/>
      <c r="AG632" s="129"/>
      <c r="AH632" s="129"/>
      <c r="AI632" s="129"/>
    </row>
    <row r="633" ht="19.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751"/>
      <c r="T633" s="752"/>
      <c r="U633" s="752"/>
      <c r="V633" s="752"/>
      <c r="W633" s="751"/>
      <c r="X633" s="751"/>
      <c r="Y633" s="751"/>
      <c r="Z633" s="751"/>
      <c r="AA633" s="751"/>
      <c r="AB633" s="751"/>
      <c r="AC633" s="751"/>
      <c r="AD633" s="129"/>
      <c r="AE633" s="129"/>
      <c r="AF633" s="129"/>
      <c r="AG633" s="129"/>
      <c r="AH633" s="129"/>
      <c r="AI633" s="129"/>
    </row>
    <row r="634" ht="19.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751"/>
      <c r="T634" s="752"/>
      <c r="U634" s="752"/>
      <c r="V634" s="752"/>
      <c r="W634" s="751"/>
      <c r="X634" s="751"/>
      <c r="Y634" s="751"/>
      <c r="Z634" s="751"/>
      <c r="AA634" s="751"/>
      <c r="AB634" s="751"/>
      <c r="AC634" s="751"/>
      <c r="AD634" s="129"/>
      <c r="AE634" s="129"/>
      <c r="AF634" s="129"/>
      <c r="AG634" s="129"/>
      <c r="AH634" s="129"/>
      <c r="AI634" s="129"/>
    </row>
    <row r="635" ht="19.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751"/>
      <c r="T635" s="752"/>
      <c r="U635" s="752"/>
      <c r="V635" s="752"/>
      <c r="W635" s="751"/>
      <c r="X635" s="751"/>
      <c r="Y635" s="751"/>
      <c r="Z635" s="751"/>
      <c r="AA635" s="751"/>
      <c r="AB635" s="751"/>
      <c r="AC635" s="751"/>
      <c r="AD635" s="129"/>
      <c r="AE635" s="129"/>
      <c r="AF635" s="129"/>
      <c r="AG635" s="129"/>
      <c r="AH635" s="129"/>
      <c r="AI635" s="129"/>
    </row>
    <row r="636" ht="19.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751"/>
      <c r="T636" s="752"/>
      <c r="U636" s="752"/>
      <c r="V636" s="752"/>
      <c r="W636" s="751"/>
      <c r="X636" s="751"/>
      <c r="Y636" s="751"/>
      <c r="Z636" s="751"/>
      <c r="AA636" s="751"/>
      <c r="AB636" s="751"/>
      <c r="AC636" s="751"/>
      <c r="AD636" s="129"/>
      <c r="AE636" s="129"/>
      <c r="AF636" s="129"/>
      <c r="AG636" s="129"/>
      <c r="AH636" s="129"/>
      <c r="AI636" s="129"/>
    </row>
    <row r="637" ht="19.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751"/>
      <c r="T637" s="752"/>
      <c r="U637" s="752"/>
      <c r="V637" s="752"/>
      <c r="W637" s="751"/>
      <c r="X637" s="751"/>
      <c r="Y637" s="751"/>
      <c r="Z637" s="751"/>
      <c r="AA637" s="751"/>
      <c r="AB637" s="751"/>
      <c r="AC637" s="751"/>
      <c r="AD637" s="129"/>
      <c r="AE637" s="129"/>
      <c r="AF637" s="129"/>
      <c r="AG637" s="129"/>
      <c r="AH637" s="129"/>
      <c r="AI637" s="129"/>
    </row>
    <row r="638" ht="19.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751"/>
      <c r="T638" s="752"/>
      <c r="U638" s="752"/>
      <c r="V638" s="752"/>
      <c r="W638" s="751"/>
      <c r="X638" s="751"/>
      <c r="Y638" s="751"/>
      <c r="Z638" s="751"/>
      <c r="AA638" s="751"/>
      <c r="AB638" s="751"/>
      <c r="AC638" s="751"/>
      <c r="AD638" s="129"/>
      <c r="AE638" s="129"/>
      <c r="AF638" s="129"/>
      <c r="AG638" s="129"/>
      <c r="AH638" s="129"/>
      <c r="AI638" s="129"/>
    </row>
    <row r="639" ht="19.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751"/>
      <c r="T639" s="752"/>
      <c r="U639" s="752"/>
      <c r="V639" s="752"/>
      <c r="W639" s="751"/>
      <c r="X639" s="751"/>
      <c r="Y639" s="751"/>
      <c r="Z639" s="751"/>
      <c r="AA639" s="751"/>
      <c r="AB639" s="751"/>
      <c r="AC639" s="751"/>
      <c r="AD639" s="129"/>
      <c r="AE639" s="129"/>
      <c r="AF639" s="129"/>
      <c r="AG639" s="129"/>
      <c r="AH639" s="129"/>
      <c r="AI639" s="129"/>
    </row>
    <row r="640" ht="19.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751"/>
      <c r="T640" s="752"/>
      <c r="U640" s="752"/>
      <c r="V640" s="752"/>
      <c r="W640" s="751"/>
      <c r="X640" s="751"/>
      <c r="Y640" s="751"/>
      <c r="Z640" s="751"/>
      <c r="AA640" s="751"/>
      <c r="AB640" s="751"/>
      <c r="AC640" s="751"/>
      <c r="AD640" s="129"/>
      <c r="AE640" s="129"/>
      <c r="AF640" s="129"/>
      <c r="AG640" s="129"/>
      <c r="AH640" s="129"/>
      <c r="AI640" s="129"/>
    </row>
    <row r="641" ht="19.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751"/>
      <c r="T641" s="752"/>
      <c r="U641" s="752"/>
      <c r="V641" s="752"/>
      <c r="W641" s="751"/>
      <c r="X641" s="751"/>
      <c r="Y641" s="751"/>
      <c r="Z641" s="751"/>
      <c r="AA641" s="751"/>
      <c r="AB641" s="751"/>
      <c r="AC641" s="751"/>
      <c r="AD641" s="129"/>
      <c r="AE641" s="129"/>
      <c r="AF641" s="129"/>
      <c r="AG641" s="129"/>
      <c r="AH641" s="129"/>
      <c r="AI641" s="129"/>
    </row>
    <row r="642" ht="19.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751"/>
      <c r="T642" s="752"/>
      <c r="U642" s="752"/>
      <c r="V642" s="752"/>
      <c r="W642" s="751"/>
      <c r="X642" s="751"/>
      <c r="Y642" s="751"/>
      <c r="Z642" s="751"/>
      <c r="AA642" s="751"/>
      <c r="AB642" s="751"/>
      <c r="AC642" s="751"/>
      <c r="AD642" s="129"/>
      <c r="AE642" s="129"/>
      <c r="AF642" s="129"/>
      <c r="AG642" s="129"/>
      <c r="AH642" s="129"/>
      <c r="AI642" s="129"/>
    </row>
    <row r="643" ht="19.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751"/>
      <c r="T643" s="752"/>
      <c r="U643" s="752"/>
      <c r="V643" s="752"/>
      <c r="W643" s="751"/>
      <c r="X643" s="751"/>
      <c r="Y643" s="751"/>
      <c r="Z643" s="751"/>
      <c r="AA643" s="751"/>
      <c r="AB643" s="751"/>
      <c r="AC643" s="751"/>
      <c r="AD643" s="129"/>
      <c r="AE643" s="129"/>
      <c r="AF643" s="129"/>
      <c r="AG643" s="129"/>
      <c r="AH643" s="129"/>
      <c r="AI643" s="129"/>
    </row>
    <row r="644" ht="19.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751"/>
      <c r="T644" s="752"/>
      <c r="U644" s="752"/>
      <c r="V644" s="752"/>
      <c r="W644" s="751"/>
      <c r="X644" s="751"/>
      <c r="Y644" s="751"/>
      <c r="Z644" s="751"/>
      <c r="AA644" s="751"/>
      <c r="AB644" s="751"/>
      <c r="AC644" s="751"/>
      <c r="AD644" s="129"/>
      <c r="AE644" s="129"/>
      <c r="AF644" s="129"/>
      <c r="AG644" s="129"/>
      <c r="AH644" s="129"/>
      <c r="AI644" s="129"/>
    </row>
    <row r="645" ht="19.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751"/>
      <c r="T645" s="752"/>
      <c r="U645" s="752"/>
      <c r="V645" s="752"/>
      <c r="W645" s="751"/>
      <c r="X645" s="751"/>
      <c r="Y645" s="751"/>
      <c r="Z645" s="751"/>
      <c r="AA645" s="751"/>
      <c r="AB645" s="751"/>
      <c r="AC645" s="751"/>
      <c r="AD645" s="129"/>
      <c r="AE645" s="129"/>
      <c r="AF645" s="129"/>
      <c r="AG645" s="129"/>
      <c r="AH645" s="129"/>
      <c r="AI645" s="129"/>
    </row>
    <row r="646" ht="19.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751"/>
      <c r="T646" s="752"/>
      <c r="U646" s="752"/>
      <c r="V646" s="752"/>
      <c r="W646" s="751"/>
      <c r="X646" s="751"/>
      <c r="Y646" s="751"/>
      <c r="Z646" s="751"/>
      <c r="AA646" s="751"/>
      <c r="AB646" s="751"/>
      <c r="AC646" s="751"/>
      <c r="AD646" s="129"/>
      <c r="AE646" s="129"/>
      <c r="AF646" s="129"/>
      <c r="AG646" s="129"/>
      <c r="AH646" s="129"/>
      <c r="AI646" s="129"/>
    </row>
    <row r="647" ht="19.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751"/>
      <c r="T647" s="752"/>
      <c r="U647" s="752"/>
      <c r="V647" s="752"/>
      <c r="W647" s="751"/>
      <c r="X647" s="751"/>
      <c r="Y647" s="751"/>
      <c r="Z647" s="751"/>
      <c r="AA647" s="751"/>
      <c r="AB647" s="751"/>
      <c r="AC647" s="751"/>
      <c r="AD647" s="129"/>
      <c r="AE647" s="129"/>
      <c r="AF647" s="129"/>
      <c r="AG647" s="129"/>
      <c r="AH647" s="129"/>
      <c r="AI647" s="129"/>
    </row>
    <row r="648" ht="19.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751"/>
      <c r="T648" s="752"/>
      <c r="U648" s="752"/>
      <c r="V648" s="752"/>
      <c r="W648" s="751"/>
      <c r="X648" s="751"/>
      <c r="Y648" s="751"/>
      <c r="Z648" s="751"/>
      <c r="AA648" s="751"/>
      <c r="AB648" s="751"/>
      <c r="AC648" s="751"/>
      <c r="AD648" s="129"/>
      <c r="AE648" s="129"/>
      <c r="AF648" s="129"/>
      <c r="AG648" s="129"/>
      <c r="AH648" s="129"/>
      <c r="AI648" s="129"/>
    </row>
    <row r="649" ht="19.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751"/>
      <c r="T649" s="752"/>
      <c r="U649" s="752"/>
      <c r="V649" s="752"/>
      <c r="W649" s="751"/>
      <c r="X649" s="751"/>
      <c r="Y649" s="751"/>
      <c r="Z649" s="751"/>
      <c r="AA649" s="751"/>
      <c r="AB649" s="751"/>
      <c r="AC649" s="751"/>
      <c r="AD649" s="129"/>
      <c r="AE649" s="129"/>
      <c r="AF649" s="129"/>
      <c r="AG649" s="129"/>
      <c r="AH649" s="129"/>
      <c r="AI649" s="129"/>
    </row>
    <row r="650" ht="19.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751"/>
      <c r="T650" s="752"/>
      <c r="U650" s="752"/>
      <c r="V650" s="752"/>
      <c r="W650" s="751"/>
      <c r="X650" s="751"/>
      <c r="Y650" s="751"/>
      <c r="Z650" s="751"/>
      <c r="AA650" s="751"/>
      <c r="AB650" s="751"/>
      <c r="AC650" s="751"/>
      <c r="AD650" s="129"/>
      <c r="AE650" s="129"/>
      <c r="AF650" s="129"/>
      <c r="AG650" s="129"/>
      <c r="AH650" s="129"/>
      <c r="AI650" s="129"/>
    </row>
    <row r="651" ht="19.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751"/>
      <c r="T651" s="752"/>
      <c r="U651" s="752"/>
      <c r="V651" s="752"/>
      <c r="W651" s="751"/>
      <c r="X651" s="751"/>
      <c r="Y651" s="751"/>
      <c r="Z651" s="751"/>
      <c r="AA651" s="751"/>
      <c r="AB651" s="751"/>
      <c r="AC651" s="751"/>
      <c r="AD651" s="129"/>
      <c r="AE651" s="129"/>
      <c r="AF651" s="129"/>
      <c r="AG651" s="129"/>
      <c r="AH651" s="129"/>
      <c r="AI651" s="129"/>
    </row>
    <row r="652" ht="19.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751"/>
      <c r="T652" s="752"/>
      <c r="U652" s="752"/>
      <c r="V652" s="752"/>
      <c r="W652" s="751"/>
      <c r="X652" s="751"/>
      <c r="Y652" s="751"/>
      <c r="Z652" s="751"/>
      <c r="AA652" s="751"/>
      <c r="AB652" s="751"/>
      <c r="AC652" s="751"/>
      <c r="AD652" s="129"/>
      <c r="AE652" s="129"/>
      <c r="AF652" s="129"/>
      <c r="AG652" s="129"/>
      <c r="AH652" s="129"/>
      <c r="AI652" s="129"/>
    </row>
    <row r="653" ht="19.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751"/>
      <c r="T653" s="752"/>
      <c r="U653" s="752"/>
      <c r="V653" s="752"/>
      <c r="W653" s="751"/>
      <c r="X653" s="751"/>
      <c r="Y653" s="751"/>
      <c r="Z653" s="751"/>
      <c r="AA653" s="751"/>
      <c r="AB653" s="751"/>
      <c r="AC653" s="751"/>
      <c r="AD653" s="129"/>
      <c r="AE653" s="129"/>
      <c r="AF653" s="129"/>
      <c r="AG653" s="129"/>
      <c r="AH653" s="129"/>
      <c r="AI653" s="129"/>
    </row>
    <row r="654" ht="19.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751"/>
      <c r="T654" s="752"/>
      <c r="U654" s="752"/>
      <c r="V654" s="752"/>
      <c r="W654" s="751"/>
      <c r="X654" s="751"/>
      <c r="Y654" s="751"/>
      <c r="Z654" s="751"/>
      <c r="AA654" s="751"/>
      <c r="AB654" s="751"/>
      <c r="AC654" s="751"/>
      <c r="AD654" s="129"/>
      <c r="AE654" s="129"/>
      <c r="AF654" s="129"/>
      <c r="AG654" s="129"/>
      <c r="AH654" s="129"/>
      <c r="AI654" s="129"/>
    </row>
    <row r="655" ht="19.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751"/>
      <c r="T655" s="752"/>
      <c r="U655" s="752"/>
      <c r="V655" s="752"/>
      <c r="W655" s="751"/>
      <c r="X655" s="751"/>
      <c r="Y655" s="751"/>
      <c r="Z655" s="751"/>
      <c r="AA655" s="751"/>
      <c r="AB655" s="751"/>
      <c r="AC655" s="751"/>
      <c r="AD655" s="129"/>
      <c r="AE655" s="129"/>
      <c r="AF655" s="129"/>
      <c r="AG655" s="129"/>
      <c r="AH655" s="129"/>
      <c r="AI655" s="129"/>
    </row>
    <row r="656" ht="19.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751"/>
      <c r="T656" s="752"/>
      <c r="U656" s="752"/>
      <c r="V656" s="752"/>
      <c r="W656" s="751"/>
      <c r="X656" s="751"/>
      <c r="Y656" s="751"/>
      <c r="Z656" s="751"/>
      <c r="AA656" s="751"/>
      <c r="AB656" s="751"/>
      <c r="AC656" s="751"/>
      <c r="AD656" s="129"/>
      <c r="AE656" s="129"/>
      <c r="AF656" s="129"/>
      <c r="AG656" s="129"/>
      <c r="AH656" s="129"/>
      <c r="AI656" s="129"/>
    </row>
    <row r="657" ht="19.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751"/>
      <c r="T657" s="752"/>
      <c r="U657" s="752"/>
      <c r="V657" s="752"/>
      <c r="W657" s="751"/>
      <c r="X657" s="751"/>
      <c r="Y657" s="751"/>
      <c r="Z657" s="751"/>
      <c r="AA657" s="751"/>
      <c r="AB657" s="751"/>
      <c r="AC657" s="751"/>
      <c r="AD657" s="129"/>
      <c r="AE657" s="129"/>
      <c r="AF657" s="129"/>
      <c r="AG657" s="129"/>
      <c r="AH657" s="129"/>
      <c r="AI657" s="129"/>
    </row>
    <row r="658" ht="19.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751"/>
      <c r="T658" s="752"/>
      <c r="U658" s="752"/>
      <c r="V658" s="752"/>
      <c r="W658" s="751"/>
      <c r="X658" s="751"/>
      <c r="Y658" s="751"/>
      <c r="Z658" s="751"/>
      <c r="AA658" s="751"/>
      <c r="AB658" s="751"/>
      <c r="AC658" s="751"/>
      <c r="AD658" s="129"/>
      <c r="AE658" s="129"/>
      <c r="AF658" s="129"/>
      <c r="AG658" s="129"/>
      <c r="AH658" s="129"/>
      <c r="AI658" s="129"/>
    </row>
    <row r="659" ht="19.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751"/>
      <c r="T659" s="752"/>
      <c r="U659" s="752"/>
      <c r="V659" s="752"/>
      <c r="W659" s="751"/>
      <c r="X659" s="751"/>
      <c r="Y659" s="751"/>
      <c r="Z659" s="751"/>
      <c r="AA659" s="751"/>
      <c r="AB659" s="751"/>
      <c r="AC659" s="751"/>
      <c r="AD659" s="129"/>
      <c r="AE659" s="129"/>
      <c r="AF659" s="129"/>
      <c r="AG659" s="129"/>
      <c r="AH659" s="129"/>
      <c r="AI659" s="129"/>
    </row>
    <row r="660" ht="19.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751"/>
      <c r="T660" s="752"/>
      <c r="U660" s="752"/>
      <c r="V660" s="752"/>
      <c r="W660" s="751"/>
      <c r="X660" s="751"/>
      <c r="Y660" s="751"/>
      <c r="Z660" s="751"/>
      <c r="AA660" s="751"/>
      <c r="AB660" s="751"/>
      <c r="AC660" s="751"/>
      <c r="AD660" s="129"/>
      <c r="AE660" s="129"/>
      <c r="AF660" s="129"/>
      <c r="AG660" s="129"/>
      <c r="AH660" s="129"/>
      <c r="AI660" s="129"/>
    </row>
    <row r="661" ht="19.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751"/>
      <c r="T661" s="752"/>
      <c r="U661" s="752"/>
      <c r="V661" s="752"/>
      <c r="W661" s="751"/>
      <c r="X661" s="751"/>
      <c r="Y661" s="751"/>
      <c r="Z661" s="751"/>
      <c r="AA661" s="751"/>
      <c r="AB661" s="751"/>
      <c r="AC661" s="751"/>
      <c r="AD661" s="129"/>
      <c r="AE661" s="129"/>
      <c r="AF661" s="129"/>
      <c r="AG661" s="129"/>
      <c r="AH661" s="129"/>
      <c r="AI661" s="129"/>
    </row>
    <row r="662" ht="19.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751"/>
      <c r="T662" s="752"/>
      <c r="U662" s="752"/>
      <c r="V662" s="752"/>
      <c r="W662" s="751"/>
      <c r="X662" s="751"/>
      <c r="Y662" s="751"/>
      <c r="Z662" s="751"/>
      <c r="AA662" s="751"/>
      <c r="AB662" s="751"/>
      <c r="AC662" s="751"/>
      <c r="AD662" s="129"/>
      <c r="AE662" s="129"/>
      <c r="AF662" s="129"/>
      <c r="AG662" s="129"/>
      <c r="AH662" s="129"/>
      <c r="AI662" s="129"/>
    </row>
    <row r="663" ht="19.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751"/>
      <c r="T663" s="752"/>
      <c r="U663" s="752"/>
      <c r="V663" s="752"/>
      <c r="W663" s="751"/>
      <c r="X663" s="751"/>
      <c r="Y663" s="751"/>
      <c r="Z663" s="751"/>
      <c r="AA663" s="751"/>
      <c r="AB663" s="751"/>
      <c r="AC663" s="751"/>
      <c r="AD663" s="129"/>
      <c r="AE663" s="129"/>
      <c r="AF663" s="129"/>
      <c r="AG663" s="129"/>
      <c r="AH663" s="129"/>
      <c r="AI663" s="129"/>
    </row>
    <row r="664" ht="19.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751"/>
      <c r="T664" s="752"/>
      <c r="U664" s="752"/>
      <c r="V664" s="752"/>
      <c r="W664" s="751"/>
      <c r="X664" s="751"/>
      <c r="Y664" s="751"/>
      <c r="Z664" s="751"/>
      <c r="AA664" s="751"/>
      <c r="AB664" s="751"/>
      <c r="AC664" s="751"/>
      <c r="AD664" s="129"/>
      <c r="AE664" s="129"/>
      <c r="AF664" s="129"/>
      <c r="AG664" s="129"/>
      <c r="AH664" s="129"/>
      <c r="AI664" s="129"/>
    </row>
    <row r="665" ht="19.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751"/>
      <c r="T665" s="752"/>
      <c r="U665" s="752"/>
      <c r="V665" s="752"/>
      <c r="W665" s="751"/>
      <c r="X665" s="751"/>
      <c r="Y665" s="751"/>
      <c r="Z665" s="751"/>
      <c r="AA665" s="751"/>
      <c r="AB665" s="751"/>
      <c r="AC665" s="751"/>
      <c r="AD665" s="129"/>
      <c r="AE665" s="129"/>
      <c r="AF665" s="129"/>
      <c r="AG665" s="129"/>
      <c r="AH665" s="129"/>
      <c r="AI665" s="129"/>
    </row>
    <row r="666" ht="19.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751"/>
      <c r="T666" s="752"/>
      <c r="U666" s="752"/>
      <c r="V666" s="752"/>
      <c r="W666" s="751"/>
      <c r="X666" s="751"/>
      <c r="Y666" s="751"/>
      <c r="Z666" s="751"/>
      <c r="AA666" s="751"/>
      <c r="AB666" s="751"/>
      <c r="AC666" s="751"/>
      <c r="AD666" s="129"/>
      <c r="AE666" s="129"/>
      <c r="AF666" s="129"/>
      <c r="AG666" s="129"/>
      <c r="AH666" s="129"/>
      <c r="AI666" s="129"/>
    </row>
    <row r="667" ht="19.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751"/>
      <c r="T667" s="752"/>
      <c r="U667" s="752"/>
      <c r="V667" s="752"/>
      <c r="W667" s="751"/>
      <c r="X667" s="751"/>
      <c r="Y667" s="751"/>
      <c r="Z667" s="751"/>
      <c r="AA667" s="751"/>
      <c r="AB667" s="751"/>
      <c r="AC667" s="751"/>
      <c r="AD667" s="129"/>
      <c r="AE667" s="129"/>
      <c r="AF667" s="129"/>
      <c r="AG667" s="129"/>
      <c r="AH667" s="129"/>
      <c r="AI667" s="129"/>
    </row>
    <row r="668" ht="19.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751"/>
      <c r="T668" s="752"/>
      <c r="U668" s="752"/>
      <c r="V668" s="752"/>
      <c r="W668" s="751"/>
      <c r="X668" s="751"/>
      <c r="Y668" s="751"/>
      <c r="Z668" s="751"/>
      <c r="AA668" s="751"/>
      <c r="AB668" s="751"/>
      <c r="AC668" s="751"/>
      <c r="AD668" s="129"/>
      <c r="AE668" s="129"/>
      <c r="AF668" s="129"/>
      <c r="AG668" s="129"/>
      <c r="AH668" s="129"/>
      <c r="AI668" s="129"/>
    </row>
    <row r="669" ht="19.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751"/>
      <c r="T669" s="752"/>
      <c r="U669" s="752"/>
      <c r="V669" s="752"/>
      <c r="W669" s="751"/>
      <c r="X669" s="751"/>
      <c r="Y669" s="751"/>
      <c r="Z669" s="751"/>
      <c r="AA669" s="751"/>
      <c r="AB669" s="751"/>
      <c r="AC669" s="751"/>
      <c r="AD669" s="129"/>
      <c r="AE669" s="129"/>
      <c r="AF669" s="129"/>
      <c r="AG669" s="129"/>
      <c r="AH669" s="129"/>
      <c r="AI669" s="129"/>
    </row>
    <row r="670" ht="19.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751"/>
      <c r="T670" s="752"/>
      <c r="U670" s="752"/>
      <c r="V670" s="752"/>
      <c r="W670" s="751"/>
      <c r="X670" s="751"/>
      <c r="Y670" s="751"/>
      <c r="Z670" s="751"/>
      <c r="AA670" s="751"/>
      <c r="AB670" s="751"/>
      <c r="AC670" s="751"/>
      <c r="AD670" s="129"/>
      <c r="AE670" s="129"/>
      <c r="AF670" s="129"/>
      <c r="AG670" s="129"/>
      <c r="AH670" s="129"/>
      <c r="AI670" s="129"/>
    </row>
    <row r="671" ht="19.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751"/>
      <c r="T671" s="752"/>
      <c r="U671" s="752"/>
      <c r="V671" s="752"/>
      <c r="W671" s="751"/>
      <c r="X671" s="751"/>
      <c r="Y671" s="751"/>
      <c r="Z671" s="751"/>
      <c r="AA671" s="751"/>
      <c r="AB671" s="751"/>
      <c r="AC671" s="751"/>
      <c r="AD671" s="129"/>
      <c r="AE671" s="129"/>
      <c r="AF671" s="129"/>
      <c r="AG671" s="129"/>
      <c r="AH671" s="129"/>
      <c r="AI671" s="129"/>
    </row>
    <row r="672" ht="19.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751"/>
      <c r="T672" s="752"/>
      <c r="U672" s="752"/>
      <c r="V672" s="752"/>
      <c r="W672" s="751"/>
      <c r="X672" s="751"/>
      <c r="Y672" s="751"/>
      <c r="Z672" s="751"/>
      <c r="AA672" s="751"/>
      <c r="AB672" s="751"/>
      <c r="AC672" s="751"/>
      <c r="AD672" s="129"/>
      <c r="AE672" s="129"/>
      <c r="AF672" s="129"/>
      <c r="AG672" s="129"/>
      <c r="AH672" s="129"/>
      <c r="AI672" s="129"/>
    </row>
    <row r="673" ht="19.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751"/>
      <c r="T673" s="752"/>
      <c r="U673" s="752"/>
      <c r="V673" s="752"/>
      <c r="W673" s="751"/>
      <c r="X673" s="751"/>
      <c r="Y673" s="751"/>
      <c r="Z673" s="751"/>
      <c r="AA673" s="751"/>
      <c r="AB673" s="751"/>
      <c r="AC673" s="751"/>
      <c r="AD673" s="129"/>
      <c r="AE673" s="129"/>
      <c r="AF673" s="129"/>
      <c r="AG673" s="129"/>
      <c r="AH673" s="129"/>
      <c r="AI673" s="129"/>
    </row>
    <row r="674" ht="19.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751"/>
      <c r="T674" s="752"/>
      <c r="U674" s="752"/>
      <c r="V674" s="752"/>
      <c r="W674" s="751"/>
      <c r="X674" s="751"/>
      <c r="Y674" s="751"/>
      <c r="Z674" s="751"/>
      <c r="AA674" s="751"/>
      <c r="AB674" s="751"/>
      <c r="AC674" s="751"/>
      <c r="AD674" s="129"/>
      <c r="AE674" s="129"/>
      <c r="AF674" s="129"/>
      <c r="AG674" s="129"/>
      <c r="AH674" s="129"/>
      <c r="AI674" s="129"/>
    </row>
    <row r="675" ht="19.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751"/>
      <c r="T675" s="752"/>
      <c r="U675" s="752"/>
      <c r="V675" s="752"/>
      <c r="W675" s="751"/>
      <c r="X675" s="751"/>
      <c r="Y675" s="751"/>
      <c r="Z675" s="751"/>
      <c r="AA675" s="751"/>
      <c r="AB675" s="751"/>
      <c r="AC675" s="751"/>
      <c r="AD675" s="129"/>
      <c r="AE675" s="129"/>
      <c r="AF675" s="129"/>
      <c r="AG675" s="129"/>
      <c r="AH675" s="129"/>
      <c r="AI675" s="129"/>
    </row>
    <row r="676" ht="19.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751"/>
      <c r="T676" s="752"/>
      <c r="U676" s="752"/>
      <c r="V676" s="752"/>
      <c r="W676" s="751"/>
      <c r="X676" s="751"/>
      <c r="Y676" s="751"/>
      <c r="Z676" s="751"/>
      <c r="AA676" s="751"/>
      <c r="AB676" s="751"/>
      <c r="AC676" s="751"/>
      <c r="AD676" s="129"/>
      <c r="AE676" s="129"/>
      <c r="AF676" s="129"/>
      <c r="AG676" s="129"/>
      <c r="AH676" s="129"/>
      <c r="AI676" s="129"/>
    </row>
    <row r="677" ht="19.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751"/>
      <c r="T677" s="752"/>
      <c r="U677" s="752"/>
      <c r="V677" s="752"/>
      <c r="W677" s="751"/>
      <c r="X677" s="751"/>
      <c r="Y677" s="751"/>
      <c r="Z677" s="751"/>
      <c r="AA677" s="751"/>
      <c r="AB677" s="751"/>
      <c r="AC677" s="751"/>
      <c r="AD677" s="129"/>
      <c r="AE677" s="129"/>
      <c r="AF677" s="129"/>
      <c r="AG677" s="129"/>
      <c r="AH677" s="129"/>
      <c r="AI677" s="129"/>
    </row>
    <row r="678" ht="19.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751"/>
      <c r="T678" s="752"/>
      <c r="U678" s="752"/>
      <c r="V678" s="752"/>
      <c r="W678" s="751"/>
      <c r="X678" s="751"/>
      <c r="Y678" s="751"/>
      <c r="Z678" s="751"/>
      <c r="AA678" s="751"/>
      <c r="AB678" s="751"/>
      <c r="AC678" s="751"/>
      <c r="AD678" s="129"/>
      <c r="AE678" s="129"/>
      <c r="AF678" s="129"/>
      <c r="AG678" s="129"/>
      <c r="AH678" s="129"/>
      <c r="AI678" s="129"/>
    </row>
    <row r="679" ht="19.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751"/>
      <c r="T679" s="752"/>
      <c r="U679" s="752"/>
      <c r="V679" s="752"/>
      <c r="W679" s="751"/>
      <c r="X679" s="751"/>
      <c r="Y679" s="751"/>
      <c r="Z679" s="751"/>
      <c r="AA679" s="751"/>
      <c r="AB679" s="751"/>
      <c r="AC679" s="751"/>
      <c r="AD679" s="129"/>
      <c r="AE679" s="129"/>
      <c r="AF679" s="129"/>
      <c r="AG679" s="129"/>
      <c r="AH679" s="129"/>
      <c r="AI679" s="129"/>
    </row>
    <row r="680" ht="19.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751"/>
      <c r="T680" s="752"/>
      <c r="U680" s="752"/>
      <c r="V680" s="752"/>
      <c r="W680" s="751"/>
      <c r="X680" s="751"/>
      <c r="Y680" s="751"/>
      <c r="Z680" s="751"/>
      <c r="AA680" s="751"/>
      <c r="AB680" s="751"/>
      <c r="AC680" s="751"/>
      <c r="AD680" s="129"/>
      <c r="AE680" s="129"/>
      <c r="AF680" s="129"/>
      <c r="AG680" s="129"/>
      <c r="AH680" s="129"/>
      <c r="AI680" s="129"/>
    </row>
    <row r="681" ht="19.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751"/>
      <c r="T681" s="752"/>
      <c r="U681" s="752"/>
      <c r="V681" s="752"/>
      <c r="W681" s="751"/>
      <c r="X681" s="751"/>
      <c r="Y681" s="751"/>
      <c r="Z681" s="751"/>
      <c r="AA681" s="751"/>
      <c r="AB681" s="751"/>
      <c r="AC681" s="751"/>
      <c r="AD681" s="129"/>
      <c r="AE681" s="129"/>
      <c r="AF681" s="129"/>
      <c r="AG681" s="129"/>
      <c r="AH681" s="129"/>
      <c r="AI681" s="129"/>
    </row>
    <row r="682" ht="19.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751"/>
      <c r="T682" s="752"/>
      <c r="U682" s="752"/>
      <c r="V682" s="752"/>
      <c r="W682" s="751"/>
      <c r="X682" s="751"/>
      <c r="Y682" s="751"/>
      <c r="Z682" s="751"/>
      <c r="AA682" s="751"/>
      <c r="AB682" s="751"/>
      <c r="AC682" s="751"/>
      <c r="AD682" s="129"/>
      <c r="AE682" s="129"/>
      <c r="AF682" s="129"/>
      <c r="AG682" s="129"/>
      <c r="AH682" s="129"/>
      <c r="AI682" s="129"/>
    </row>
    <row r="683" ht="19.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751"/>
      <c r="T683" s="752"/>
      <c r="U683" s="752"/>
      <c r="V683" s="752"/>
      <c r="W683" s="751"/>
      <c r="X683" s="751"/>
      <c r="Y683" s="751"/>
      <c r="Z683" s="751"/>
      <c r="AA683" s="751"/>
      <c r="AB683" s="751"/>
      <c r="AC683" s="751"/>
      <c r="AD683" s="129"/>
      <c r="AE683" s="129"/>
      <c r="AF683" s="129"/>
      <c r="AG683" s="129"/>
      <c r="AH683" s="129"/>
      <c r="AI683" s="129"/>
    </row>
    <row r="684" ht="19.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751"/>
      <c r="T684" s="752"/>
      <c r="U684" s="752"/>
      <c r="V684" s="752"/>
      <c r="W684" s="751"/>
      <c r="X684" s="751"/>
      <c r="Y684" s="751"/>
      <c r="Z684" s="751"/>
      <c r="AA684" s="751"/>
      <c r="AB684" s="751"/>
      <c r="AC684" s="751"/>
      <c r="AD684" s="129"/>
      <c r="AE684" s="129"/>
      <c r="AF684" s="129"/>
      <c r="AG684" s="129"/>
      <c r="AH684" s="129"/>
      <c r="AI684" s="129"/>
    </row>
    <row r="685" ht="19.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751"/>
      <c r="T685" s="752"/>
      <c r="U685" s="752"/>
      <c r="V685" s="752"/>
      <c r="W685" s="751"/>
      <c r="X685" s="751"/>
      <c r="Y685" s="751"/>
      <c r="Z685" s="751"/>
      <c r="AA685" s="751"/>
      <c r="AB685" s="751"/>
      <c r="AC685" s="751"/>
      <c r="AD685" s="129"/>
      <c r="AE685" s="129"/>
      <c r="AF685" s="129"/>
      <c r="AG685" s="129"/>
      <c r="AH685" s="129"/>
      <c r="AI685" s="129"/>
    </row>
    <row r="686" ht="19.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751"/>
      <c r="T686" s="752"/>
      <c r="U686" s="752"/>
      <c r="V686" s="752"/>
      <c r="W686" s="751"/>
      <c r="X686" s="751"/>
      <c r="Y686" s="751"/>
      <c r="Z686" s="751"/>
      <c r="AA686" s="751"/>
      <c r="AB686" s="751"/>
      <c r="AC686" s="751"/>
      <c r="AD686" s="129"/>
      <c r="AE686" s="129"/>
      <c r="AF686" s="129"/>
      <c r="AG686" s="129"/>
      <c r="AH686" s="129"/>
      <c r="AI686" s="129"/>
    </row>
    <row r="687" ht="19.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751"/>
      <c r="T687" s="752"/>
      <c r="U687" s="752"/>
      <c r="V687" s="752"/>
      <c r="W687" s="751"/>
      <c r="X687" s="751"/>
      <c r="Y687" s="751"/>
      <c r="Z687" s="751"/>
      <c r="AA687" s="751"/>
      <c r="AB687" s="751"/>
      <c r="AC687" s="751"/>
      <c r="AD687" s="129"/>
      <c r="AE687" s="129"/>
      <c r="AF687" s="129"/>
      <c r="AG687" s="129"/>
      <c r="AH687" s="129"/>
      <c r="AI687" s="129"/>
    </row>
    <row r="688" ht="19.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751"/>
      <c r="T688" s="752"/>
      <c r="U688" s="752"/>
      <c r="V688" s="752"/>
      <c r="W688" s="751"/>
      <c r="X688" s="751"/>
      <c r="Y688" s="751"/>
      <c r="Z688" s="751"/>
      <c r="AA688" s="751"/>
      <c r="AB688" s="751"/>
      <c r="AC688" s="751"/>
      <c r="AD688" s="129"/>
      <c r="AE688" s="129"/>
      <c r="AF688" s="129"/>
      <c r="AG688" s="129"/>
      <c r="AH688" s="129"/>
      <c r="AI688" s="129"/>
    </row>
    <row r="689" ht="19.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751"/>
      <c r="T689" s="752"/>
      <c r="U689" s="752"/>
      <c r="V689" s="752"/>
      <c r="W689" s="751"/>
      <c r="X689" s="751"/>
      <c r="Y689" s="751"/>
      <c r="Z689" s="751"/>
      <c r="AA689" s="751"/>
      <c r="AB689" s="751"/>
      <c r="AC689" s="751"/>
      <c r="AD689" s="129"/>
      <c r="AE689" s="129"/>
      <c r="AF689" s="129"/>
      <c r="AG689" s="129"/>
      <c r="AH689" s="129"/>
      <c r="AI689" s="129"/>
    </row>
    <row r="690" ht="19.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751"/>
      <c r="T690" s="752"/>
      <c r="U690" s="752"/>
      <c r="V690" s="752"/>
      <c r="W690" s="751"/>
      <c r="X690" s="751"/>
      <c r="Y690" s="751"/>
      <c r="Z690" s="751"/>
      <c r="AA690" s="751"/>
      <c r="AB690" s="751"/>
      <c r="AC690" s="751"/>
      <c r="AD690" s="129"/>
      <c r="AE690" s="129"/>
      <c r="AF690" s="129"/>
      <c r="AG690" s="129"/>
      <c r="AH690" s="129"/>
      <c r="AI690" s="129"/>
    </row>
    <row r="691" ht="19.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751"/>
      <c r="T691" s="752"/>
      <c r="U691" s="752"/>
      <c r="V691" s="752"/>
      <c r="W691" s="751"/>
      <c r="X691" s="751"/>
      <c r="Y691" s="751"/>
      <c r="Z691" s="751"/>
      <c r="AA691" s="751"/>
      <c r="AB691" s="751"/>
      <c r="AC691" s="751"/>
      <c r="AD691" s="129"/>
      <c r="AE691" s="129"/>
      <c r="AF691" s="129"/>
      <c r="AG691" s="129"/>
      <c r="AH691" s="129"/>
      <c r="AI691" s="129"/>
    </row>
    <row r="692" ht="19.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751"/>
      <c r="T692" s="752"/>
      <c r="U692" s="752"/>
      <c r="V692" s="752"/>
      <c r="W692" s="751"/>
      <c r="X692" s="751"/>
      <c r="Y692" s="751"/>
      <c r="Z692" s="751"/>
      <c r="AA692" s="751"/>
      <c r="AB692" s="751"/>
      <c r="AC692" s="751"/>
      <c r="AD692" s="129"/>
      <c r="AE692" s="129"/>
      <c r="AF692" s="129"/>
      <c r="AG692" s="129"/>
      <c r="AH692" s="129"/>
      <c r="AI692" s="129"/>
    </row>
    <row r="693" ht="19.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751"/>
      <c r="T693" s="752"/>
      <c r="U693" s="752"/>
      <c r="V693" s="752"/>
      <c r="W693" s="751"/>
      <c r="X693" s="751"/>
      <c r="Y693" s="751"/>
      <c r="Z693" s="751"/>
      <c r="AA693" s="751"/>
      <c r="AB693" s="751"/>
      <c r="AC693" s="751"/>
      <c r="AD693" s="129"/>
      <c r="AE693" s="129"/>
      <c r="AF693" s="129"/>
      <c r="AG693" s="129"/>
      <c r="AH693" s="129"/>
      <c r="AI693" s="129"/>
    </row>
    <row r="694" ht="19.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751"/>
      <c r="T694" s="752"/>
      <c r="U694" s="752"/>
      <c r="V694" s="752"/>
      <c r="W694" s="751"/>
      <c r="X694" s="751"/>
      <c r="Y694" s="751"/>
      <c r="Z694" s="751"/>
      <c r="AA694" s="751"/>
      <c r="AB694" s="751"/>
      <c r="AC694" s="751"/>
      <c r="AD694" s="129"/>
      <c r="AE694" s="129"/>
      <c r="AF694" s="129"/>
      <c r="AG694" s="129"/>
      <c r="AH694" s="129"/>
      <c r="AI694" s="129"/>
    </row>
    <row r="695" ht="19.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751"/>
      <c r="T695" s="752"/>
      <c r="U695" s="752"/>
      <c r="V695" s="752"/>
      <c r="W695" s="751"/>
      <c r="X695" s="751"/>
      <c r="Y695" s="751"/>
      <c r="Z695" s="751"/>
      <c r="AA695" s="751"/>
      <c r="AB695" s="751"/>
      <c r="AC695" s="751"/>
      <c r="AD695" s="129"/>
      <c r="AE695" s="129"/>
      <c r="AF695" s="129"/>
      <c r="AG695" s="129"/>
      <c r="AH695" s="129"/>
      <c r="AI695" s="129"/>
    </row>
    <row r="696" ht="19.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751"/>
      <c r="T696" s="752"/>
      <c r="U696" s="752"/>
      <c r="V696" s="752"/>
      <c r="W696" s="751"/>
      <c r="X696" s="751"/>
      <c r="Y696" s="751"/>
      <c r="Z696" s="751"/>
      <c r="AA696" s="751"/>
      <c r="AB696" s="751"/>
      <c r="AC696" s="751"/>
      <c r="AD696" s="129"/>
      <c r="AE696" s="129"/>
      <c r="AF696" s="129"/>
      <c r="AG696" s="129"/>
      <c r="AH696" s="129"/>
      <c r="AI696" s="129"/>
    </row>
    <row r="697" ht="19.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751"/>
      <c r="T697" s="752"/>
      <c r="U697" s="752"/>
      <c r="V697" s="752"/>
      <c r="W697" s="751"/>
      <c r="X697" s="751"/>
      <c r="Y697" s="751"/>
      <c r="Z697" s="751"/>
      <c r="AA697" s="751"/>
      <c r="AB697" s="751"/>
      <c r="AC697" s="751"/>
      <c r="AD697" s="129"/>
      <c r="AE697" s="129"/>
      <c r="AF697" s="129"/>
      <c r="AG697" s="129"/>
      <c r="AH697" s="129"/>
      <c r="AI697" s="129"/>
    </row>
    <row r="698" ht="19.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751"/>
      <c r="T698" s="752"/>
      <c r="U698" s="752"/>
      <c r="V698" s="752"/>
      <c r="W698" s="751"/>
      <c r="X698" s="751"/>
      <c r="Y698" s="751"/>
      <c r="Z698" s="751"/>
      <c r="AA698" s="751"/>
      <c r="AB698" s="751"/>
      <c r="AC698" s="751"/>
      <c r="AD698" s="129"/>
      <c r="AE698" s="129"/>
      <c r="AF698" s="129"/>
      <c r="AG698" s="129"/>
      <c r="AH698" s="129"/>
      <c r="AI698" s="129"/>
    </row>
    <row r="699" ht="19.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751"/>
      <c r="T699" s="752"/>
      <c r="U699" s="752"/>
      <c r="V699" s="752"/>
      <c r="W699" s="751"/>
      <c r="X699" s="751"/>
      <c r="Y699" s="751"/>
      <c r="Z699" s="751"/>
      <c r="AA699" s="751"/>
      <c r="AB699" s="751"/>
      <c r="AC699" s="751"/>
      <c r="AD699" s="129"/>
      <c r="AE699" s="129"/>
      <c r="AF699" s="129"/>
      <c r="AG699" s="129"/>
      <c r="AH699" s="129"/>
      <c r="AI699" s="129"/>
    </row>
    <row r="700" ht="19.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751"/>
      <c r="T700" s="752"/>
      <c r="U700" s="752"/>
      <c r="V700" s="752"/>
      <c r="W700" s="751"/>
      <c r="X700" s="751"/>
      <c r="Y700" s="751"/>
      <c r="Z700" s="751"/>
      <c r="AA700" s="751"/>
      <c r="AB700" s="751"/>
      <c r="AC700" s="751"/>
      <c r="AD700" s="129"/>
      <c r="AE700" s="129"/>
      <c r="AF700" s="129"/>
      <c r="AG700" s="129"/>
      <c r="AH700" s="129"/>
      <c r="AI700" s="129"/>
    </row>
    <row r="701" ht="19.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751"/>
      <c r="T701" s="752"/>
      <c r="U701" s="752"/>
      <c r="V701" s="752"/>
      <c r="W701" s="751"/>
      <c r="X701" s="751"/>
      <c r="Y701" s="751"/>
      <c r="Z701" s="751"/>
      <c r="AA701" s="751"/>
      <c r="AB701" s="751"/>
      <c r="AC701" s="751"/>
      <c r="AD701" s="129"/>
      <c r="AE701" s="129"/>
      <c r="AF701" s="129"/>
      <c r="AG701" s="129"/>
      <c r="AH701" s="129"/>
      <c r="AI701" s="129"/>
    </row>
    <row r="702" ht="19.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751"/>
      <c r="T702" s="752"/>
      <c r="U702" s="752"/>
      <c r="V702" s="752"/>
      <c r="W702" s="751"/>
      <c r="X702" s="751"/>
      <c r="Y702" s="751"/>
      <c r="Z702" s="751"/>
      <c r="AA702" s="751"/>
      <c r="AB702" s="751"/>
      <c r="AC702" s="751"/>
      <c r="AD702" s="129"/>
      <c r="AE702" s="129"/>
      <c r="AF702" s="129"/>
      <c r="AG702" s="129"/>
      <c r="AH702" s="129"/>
      <c r="AI702" s="129"/>
    </row>
    <row r="703" ht="19.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751"/>
      <c r="T703" s="752"/>
      <c r="U703" s="752"/>
      <c r="V703" s="752"/>
      <c r="W703" s="751"/>
      <c r="X703" s="751"/>
      <c r="Y703" s="751"/>
      <c r="Z703" s="751"/>
      <c r="AA703" s="751"/>
      <c r="AB703" s="751"/>
      <c r="AC703" s="751"/>
      <c r="AD703" s="129"/>
      <c r="AE703" s="129"/>
      <c r="AF703" s="129"/>
      <c r="AG703" s="129"/>
      <c r="AH703" s="129"/>
      <c r="AI703" s="129"/>
    </row>
    <row r="704" ht="19.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751"/>
      <c r="T704" s="752"/>
      <c r="U704" s="752"/>
      <c r="V704" s="752"/>
      <c r="W704" s="751"/>
      <c r="X704" s="751"/>
      <c r="Y704" s="751"/>
      <c r="Z704" s="751"/>
      <c r="AA704" s="751"/>
      <c r="AB704" s="751"/>
      <c r="AC704" s="751"/>
      <c r="AD704" s="129"/>
      <c r="AE704" s="129"/>
      <c r="AF704" s="129"/>
      <c r="AG704" s="129"/>
      <c r="AH704" s="129"/>
      <c r="AI704" s="129"/>
    </row>
    <row r="705" ht="19.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751"/>
      <c r="T705" s="752"/>
      <c r="U705" s="752"/>
      <c r="V705" s="752"/>
      <c r="W705" s="751"/>
      <c r="X705" s="751"/>
      <c r="Y705" s="751"/>
      <c r="Z705" s="751"/>
      <c r="AA705" s="751"/>
      <c r="AB705" s="751"/>
      <c r="AC705" s="751"/>
      <c r="AD705" s="129"/>
      <c r="AE705" s="129"/>
      <c r="AF705" s="129"/>
      <c r="AG705" s="129"/>
      <c r="AH705" s="129"/>
      <c r="AI705" s="129"/>
    </row>
    <row r="706" ht="19.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751"/>
      <c r="T706" s="752"/>
      <c r="U706" s="752"/>
      <c r="V706" s="752"/>
      <c r="W706" s="751"/>
      <c r="X706" s="751"/>
      <c r="Y706" s="751"/>
      <c r="Z706" s="751"/>
      <c r="AA706" s="751"/>
      <c r="AB706" s="751"/>
      <c r="AC706" s="751"/>
      <c r="AD706" s="129"/>
      <c r="AE706" s="129"/>
      <c r="AF706" s="129"/>
      <c r="AG706" s="129"/>
      <c r="AH706" s="129"/>
      <c r="AI706" s="129"/>
    </row>
    <row r="707" ht="19.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751"/>
      <c r="T707" s="752"/>
      <c r="U707" s="752"/>
      <c r="V707" s="752"/>
      <c r="W707" s="751"/>
      <c r="X707" s="751"/>
      <c r="Y707" s="751"/>
      <c r="Z707" s="751"/>
      <c r="AA707" s="751"/>
      <c r="AB707" s="751"/>
      <c r="AC707" s="751"/>
      <c r="AD707" s="129"/>
      <c r="AE707" s="129"/>
      <c r="AF707" s="129"/>
      <c r="AG707" s="129"/>
      <c r="AH707" s="129"/>
      <c r="AI707" s="129"/>
    </row>
    <row r="708" ht="19.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751"/>
      <c r="T708" s="752"/>
      <c r="U708" s="752"/>
      <c r="V708" s="752"/>
      <c r="W708" s="751"/>
      <c r="X708" s="751"/>
      <c r="Y708" s="751"/>
      <c r="Z708" s="751"/>
      <c r="AA708" s="751"/>
      <c r="AB708" s="751"/>
      <c r="AC708" s="751"/>
      <c r="AD708" s="129"/>
      <c r="AE708" s="129"/>
      <c r="AF708" s="129"/>
      <c r="AG708" s="129"/>
      <c r="AH708" s="129"/>
      <c r="AI708" s="129"/>
    </row>
    <row r="709" ht="19.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751"/>
      <c r="T709" s="752"/>
      <c r="U709" s="752"/>
      <c r="V709" s="752"/>
      <c r="W709" s="751"/>
      <c r="X709" s="751"/>
      <c r="Y709" s="751"/>
      <c r="Z709" s="751"/>
      <c r="AA709" s="751"/>
      <c r="AB709" s="751"/>
      <c r="AC709" s="751"/>
      <c r="AD709" s="129"/>
      <c r="AE709" s="129"/>
      <c r="AF709" s="129"/>
      <c r="AG709" s="129"/>
      <c r="AH709" s="129"/>
      <c r="AI709" s="129"/>
    </row>
    <row r="710" ht="19.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751"/>
      <c r="T710" s="752"/>
      <c r="U710" s="752"/>
      <c r="V710" s="752"/>
      <c r="W710" s="751"/>
      <c r="X710" s="751"/>
      <c r="Y710" s="751"/>
      <c r="Z710" s="751"/>
      <c r="AA710" s="751"/>
      <c r="AB710" s="751"/>
      <c r="AC710" s="751"/>
      <c r="AD710" s="129"/>
      <c r="AE710" s="129"/>
      <c r="AF710" s="129"/>
      <c r="AG710" s="129"/>
      <c r="AH710" s="129"/>
      <c r="AI710" s="129"/>
    </row>
    <row r="711" ht="19.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751"/>
      <c r="T711" s="752"/>
      <c r="U711" s="752"/>
      <c r="V711" s="752"/>
      <c r="W711" s="751"/>
      <c r="X711" s="751"/>
      <c r="Y711" s="751"/>
      <c r="Z711" s="751"/>
      <c r="AA711" s="751"/>
      <c r="AB711" s="751"/>
      <c r="AC711" s="751"/>
      <c r="AD711" s="129"/>
      <c r="AE711" s="129"/>
      <c r="AF711" s="129"/>
      <c r="AG711" s="129"/>
      <c r="AH711" s="129"/>
      <c r="AI711" s="129"/>
    </row>
    <row r="712" ht="19.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751"/>
      <c r="T712" s="752"/>
      <c r="U712" s="752"/>
      <c r="V712" s="752"/>
      <c r="W712" s="751"/>
      <c r="X712" s="751"/>
      <c r="Y712" s="751"/>
      <c r="Z712" s="751"/>
      <c r="AA712" s="751"/>
      <c r="AB712" s="751"/>
      <c r="AC712" s="751"/>
      <c r="AD712" s="129"/>
      <c r="AE712" s="129"/>
      <c r="AF712" s="129"/>
      <c r="AG712" s="129"/>
      <c r="AH712" s="129"/>
      <c r="AI712" s="129"/>
    </row>
    <row r="713" ht="19.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751"/>
      <c r="T713" s="752"/>
      <c r="U713" s="752"/>
      <c r="V713" s="752"/>
      <c r="W713" s="751"/>
      <c r="X713" s="751"/>
      <c r="Y713" s="751"/>
      <c r="Z713" s="751"/>
      <c r="AA713" s="751"/>
      <c r="AB713" s="751"/>
      <c r="AC713" s="751"/>
      <c r="AD713" s="129"/>
      <c r="AE713" s="129"/>
      <c r="AF713" s="129"/>
      <c r="AG713" s="129"/>
      <c r="AH713" s="129"/>
      <c r="AI713" s="129"/>
    </row>
    <row r="714" ht="19.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751"/>
      <c r="T714" s="752"/>
      <c r="U714" s="752"/>
      <c r="V714" s="752"/>
      <c r="W714" s="751"/>
      <c r="X714" s="751"/>
      <c r="Y714" s="751"/>
      <c r="Z714" s="751"/>
      <c r="AA714" s="751"/>
      <c r="AB714" s="751"/>
      <c r="AC714" s="751"/>
      <c r="AD714" s="129"/>
      <c r="AE714" s="129"/>
      <c r="AF714" s="129"/>
      <c r="AG714" s="129"/>
      <c r="AH714" s="129"/>
      <c r="AI714" s="129"/>
    </row>
    <row r="715" ht="19.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751"/>
      <c r="T715" s="752"/>
      <c r="U715" s="752"/>
      <c r="V715" s="752"/>
      <c r="W715" s="751"/>
      <c r="X715" s="751"/>
      <c r="Y715" s="751"/>
      <c r="Z715" s="751"/>
      <c r="AA715" s="751"/>
      <c r="AB715" s="751"/>
      <c r="AC715" s="751"/>
      <c r="AD715" s="129"/>
      <c r="AE715" s="129"/>
      <c r="AF715" s="129"/>
      <c r="AG715" s="129"/>
      <c r="AH715" s="129"/>
      <c r="AI715" s="129"/>
    </row>
    <row r="716" ht="19.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751"/>
      <c r="T716" s="752"/>
      <c r="U716" s="752"/>
      <c r="V716" s="752"/>
      <c r="W716" s="751"/>
      <c r="X716" s="751"/>
      <c r="Y716" s="751"/>
      <c r="Z716" s="751"/>
      <c r="AA716" s="751"/>
      <c r="AB716" s="751"/>
      <c r="AC716" s="751"/>
      <c r="AD716" s="129"/>
      <c r="AE716" s="129"/>
      <c r="AF716" s="129"/>
      <c r="AG716" s="129"/>
      <c r="AH716" s="129"/>
      <c r="AI716" s="129"/>
    </row>
    <row r="717" ht="19.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751"/>
      <c r="T717" s="752"/>
      <c r="U717" s="752"/>
      <c r="V717" s="752"/>
      <c r="W717" s="751"/>
      <c r="X717" s="751"/>
      <c r="Y717" s="751"/>
      <c r="Z717" s="751"/>
      <c r="AA717" s="751"/>
      <c r="AB717" s="751"/>
      <c r="AC717" s="751"/>
      <c r="AD717" s="129"/>
      <c r="AE717" s="129"/>
      <c r="AF717" s="129"/>
      <c r="AG717" s="129"/>
      <c r="AH717" s="129"/>
      <c r="AI717" s="129"/>
    </row>
    <row r="718" ht="19.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751"/>
      <c r="T718" s="752"/>
      <c r="U718" s="752"/>
      <c r="V718" s="752"/>
      <c r="W718" s="751"/>
      <c r="X718" s="751"/>
      <c r="Y718" s="751"/>
      <c r="Z718" s="751"/>
      <c r="AA718" s="751"/>
      <c r="AB718" s="751"/>
      <c r="AC718" s="751"/>
      <c r="AD718" s="129"/>
      <c r="AE718" s="129"/>
      <c r="AF718" s="129"/>
      <c r="AG718" s="129"/>
      <c r="AH718" s="129"/>
      <c r="AI718" s="129"/>
    </row>
    <row r="719" ht="19.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751"/>
      <c r="T719" s="752"/>
      <c r="U719" s="752"/>
      <c r="V719" s="752"/>
      <c r="W719" s="751"/>
      <c r="X719" s="751"/>
      <c r="Y719" s="751"/>
      <c r="Z719" s="751"/>
      <c r="AA719" s="751"/>
      <c r="AB719" s="751"/>
      <c r="AC719" s="751"/>
      <c r="AD719" s="129"/>
      <c r="AE719" s="129"/>
      <c r="AF719" s="129"/>
      <c r="AG719" s="129"/>
      <c r="AH719" s="129"/>
      <c r="AI719" s="129"/>
    </row>
    <row r="720" ht="19.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751"/>
      <c r="T720" s="752"/>
      <c r="U720" s="752"/>
      <c r="V720" s="752"/>
      <c r="W720" s="751"/>
      <c r="X720" s="751"/>
      <c r="Y720" s="751"/>
      <c r="Z720" s="751"/>
      <c r="AA720" s="751"/>
      <c r="AB720" s="751"/>
      <c r="AC720" s="751"/>
      <c r="AD720" s="129"/>
      <c r="AE720" s="129"/>
      <c r="AF720" s="129"/>
      <c r="AG720" s="129"/>
      <c r="AH720" s="129"/>
      <c r="AI720" s="129"/>
    </row>
    <row r="721" ht="19.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751"/>
      <c r="T721" s="752"/>
      <c r="U721" s="752"/>
      <c r="V721" s="752"/>
      <c r="W721" s="751"/>
      <c r="X721" s="751"/>
      <c r="Y721" s="751"/>
      <c r="Z721" s="751"/>
      <c r="AA721" s="751"/>
      <c r="AB721" s="751"/>
      <c r="AC721" s="751"/>
      <c r="AD721" s="129"/>
      <c r="AE721" s="129"/>
      <c r="AF721" s="129"/>
      <c r="AG721" s="129"/>
      <c r="AH721" s="129"/>
      <c r="AI721" s="129"/>
    </row>
    <row r="722" ht="19.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751"/>
      <c r="T722" s="752"/>
      <c r="U722" s="752"/>
      <c r="V722" s="752"/>
      <c r="W722" s="751"/>
      <c r="X722" s="751"/>
      <c r="Y722" s="751"/>
      <c r="Z722" s="751"/>
      <c r="AA722" s="751"/>
      <c r="AB722" s="751"/>
      <c r="AC722" s="751"/>
      <c r="AD722" s="129"/>
      <c r="AE722" s="129"/>
      <c r="AF722" s="129"/>
      <c r="AG722" s="129"/>
      <c r="AH722" s="129"/>
      <c r="AI722" s="129"/>
    </row>
    <row r="723" ht="19.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751"/>
      <c r="T723" s="752"/>
      <c r="U723" s="752"/>
      <c r="V723" s="752"/>
      <c r="W723" s="751"/>
      <c r="X723" s="751"/>
      <c r="Y723" s="751"/>
      <c r="Z723" s="751"/>
      <c r="AA723" s="751"/>
      <c r="AB723" s="751"/>
      <c r="AC723" s="751"/>
      <c r="AD723" s="129"/>
      <c r="AE723" s="129"/>
      <c r="AF723" s="129"/>
      <c r="AG723" s="129"/>
      <c r="AH723" s="129"/>
      <c r="AI723" s="129"/>
    </row>
    <row r="724" ht="19.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751"/>
      <c r="T724" s="752"/>
      <c r="U724" s="752"/>
      <c r="V724" s="752"/>
      <c r="W724" s="751"/>
      <c r="X724" s="751"/>
      <c r="Y724" s="751"/>
      <c r="Z724" s="751"/>
      <c r="AA724" s="751"/>
      <c r="AB724" s="751"/>
      <c r="AC724" s="751"/>
      <c r="AD724" s="129"/>
      <c r="AE724" s="129"/>
      <c r="AF724" s="129"/>
      <c r="AG724" s="129"/>
      <c r="AH724" s="129"/>
      <c r="AI724" s="129"/>
    </row>
    <row r="725" ht="19.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751"/>
      <c r="T725" s="752"/>
      <c r="U725" s="752"/>
      <c r="V725" s="752"/>
      <c r="W725" s="751"/>
      <c r="X725" s="751"/>
      <c r="Y725" s="751"/>
      <c r="Z725" s="751"/>
      <c r="AA725" s="751"/>
      <c r="AB725" s="751"/>
      <c r="AC725" s="751"/>
      <c r="AD725" s="129"/>
      <c r="AE725" s="129"/>
      <c r="AF725" s="129"/>
      <c r="AG725" s="129"/>
      <c r="AH725" s="129"/>
      <c r="AI725" s="129"/>
    </row>
    <row r="726" ht="19.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751"/>
      <c r="T726" s="752"/>
      <c r="U726" s="752"/>
      <c r="V726" s="752"/>
      <c r="W726" s="751"/>
      <c r="X726" s="751"/>
      <c r="Y726" s="751"/>
      <c r="Z726" s="751"/>
      <c r="AA726" s="751"/>
      <c r="AB726" s="751"/>
      <c r="AC726" s="751"/>
      <c r="AD726" s="129"/>
      <c r="AE726" s="129"/>
      <c r="AF726" s="129"/>
      <c r="AG726" s="129"/>
      <c r="AH726" s="129"/>
      <c r="AI726" s="129"/>
    </row>
    <row r="727" ht="19.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751"/>
      <c r="T727" s="752"/>
      <c r="U727" s="752"/>
      <c r="V727" s="752"/>
      <c r="W727" s="751"/>
      <c r="X727" s="751"/>
      <c r="Y727" s="751"/>
      <c r="Z727" s="751"/>
      <c r="AA727" s="751"/>
      <c r="AB727" s="751"/>
      <c r="AC727" s="751"/>
      <c r="AD727" s="129"/>
      <c r="AE727" s="129"/>
      <c r="AF727" s="129"/>
      <c r="AG727" s="129"/>
      <c r="AH727" s="129"/>
      <c r="AI727" s="129"/>
    </row>
    <row r="728" ht="19.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751"/>
      <c r="T728" s="752"/>
      <c r="U728" s="752"/>
      <c r="V728" s="752"/>
      <c r="W728" s="751"/>
      <c r="X728" s="751"/>
      <c r="Y728" s="751"/>
      <c r="Z728" s="751"/>
      <c r="AA728" s="751"/>
      <c r="AB728" s="751"/>
      <c r="AC728" s="751"/>
      <c r="AD728" s="129"/>
      <c r="AE728" s="129"/>
      <c r="AF728" s="129"/>
      <c r="AG728" s="129"/>
      <c r="AH728" s="129"/>
      <c r="AI728" s="129"/>
    </row>
    <row r="729" ht="19.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751"/>
      <c r="T729" s="752"/>
      <c r="U729" s="752"/>
      <c r="V729" s="752"/>
      <c r="W729" s="751"/>
      <c r="X729" s="751"/>
      <c r="Y729" s="751"/>
      <c r="Z729" s="751"/>
      <c r="AA729" s="751"/>
      <c r="AB729" s="751"/>
      <c r="AC729" s="751"/>
      <c r="AD729" s="129"/>
      <c r="AE729" s="129"/>
      <c r="AF729" s="129"/>
      <c r="AG729" s="129"/>
      <c r="AH729" s="129"/>
      <c r="AI729" s="129"/>
    </row>
    <row r="730" ht="19.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751"/>
      <c r="T730" s="752"/>
      <c r="U730" s="752"/>
      <c r="V730" s="752"/>
      <c r="W730" s="751"/>
      <c r="X730" s="751"/>
      <c r="Y730" s="751"/>
      <c r="Z730" s="751"/>
      <c r="AA730" s="751"/>
      <c r="AB730" s="751"/>
      <c r="AC730" s="751"/>
      <c r="AD730" s="129"/>
      <c r="AE730" s="129"/>
      <c r="AF730" s="129"/>
      <c r="AG730" s="129"/>
      <c r="AH730" s="129"/>
      <c r="AI730" s="129"/>
    </row>
    <row r="731" ht="19.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751"/>
      <c r="T731" s="752"/>
      <c r="U731" s="752"/>
      <c r="V731" s="752"/>
      <c r="W731" s="751"/>
      <c r="X731" s="751"/>
      <c r="Y731" s="751"/>
      <c r="Z731" s="751"/>
      <c r="AA731" s="751"/>
      <c r="AB731" s="751"/>
      <c r="AC731" s="751"/>
      <c r="AD731" s="129"/>
      <c r="AE731" s="129"/>
      <c r="AF731" s="129"/>
      <c r="AG731" s="129"/>
      <c r="AH731" s="129"/>
      <c r="AI731" s="129"/>
    </row>
    <row r="732" ht="19.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751"/>
      <c r="T732" s="752"/>
      <c r="U732" s="752"/>
      <c r="V732" s="752"/>
      <c r="W732" s="751"/>
      <c r="X732" s="751"/>
      <c r="Y732" s="751"/>
      <c r="Z732" s="751"/>
      <c r="AA732" s="751"/>
      <c r="AB732" s="751"/>
      <c r="AC732" s="751"/>
      <c r="AD732" s="129"/>
      <c r="AE732" s="129"/>
      <c r="AF732" s="129"/>
      <c r="AG732" s="129"/>
      <c r="AH732" s="129"/>
      <c r="AI732" s="129"/>
    </row>
    <row r="733" ht="19.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751"/>
      <c r="T733" s="752"/>
      <c r="U733" s="752"/>
      <c r="V733" s="752"/>
      <c r="W733" s="751"/>
      <c r="X733" s="751"/>
      <c r="Y733" s="751"/>
      <c r="Z733" s="751"/>
      <c r="AA733" s="751"/>
      <c r="AB733" s="751"/>
      <c r="AC733" s="751"/>
      <c r="AD733" s="129"/>
      <c r="AE733" s="129"/>
      <c r="AF733" s="129"/>
      <c r="AG733" s="129"/>
      <c r="AH733" s="129"/>
      <c r="AI733" s="129"/>
    </row>
    <row r="734" ht="19.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751"/>
      <c r="T734" s="752"/>
      <c r="U734" s="752"/>
      <c r="V734" s="752"/>
      <c r="W734" s="751"/>
      <c r="X734" s="751"/>
      <c r="Y734" s="751"/>
      <c r="Z734" s="751"/>
      <c r="AA734" s="751"/>
      <c r="AB734" s="751"/>
      <c r="AC734" s="751"/>
      <c r="AD734" s="129"/>
      <c r="AE734" s="129"/>
      <c r="AF734" s="129"/>
      <c r="AG734" s="129"/>
      <c r="AH734" s="129"/>
      <c r="AI734" s="129"/>
    </row>
    <row r="735" ht="19.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751"/>
      <c r="T735" s="752"/>
      <c r="U735" s="752"/>
      <c r="V735" s="752"/>
      <c r="W735" s="751"/>
      <c r="X735" s="751"/>
      <c r="Y735" s="751"/>
      <c r="Z735" s="751"/>
      <c r="AA735" s="751"/>
      <c r="AB735" s="751"/>
      <c r="AC735" s="751"/>
      <c r="AD735" s="129"/>
      <c r="AE735" s="129"/>
      <c r="AF735" s="129"/>
      <c r="AG735" s="129"/>
      <c r="AH735" s="129"/>
      <c r="AI735" s="129"/>
    </row>
    <row r="736" ht="19.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751"/>
      <c r="T736" s="752"/>
      <c r="U736" s="752"/>
      <c r="V736" s="752"/>
      <c r="W736" s="751"/>
      <c r="X736" s="751"/>
      <c r="Y736" s="751"/>
      <c r="Z736" s="751"/>
      <c r="AA736" s="751"/>
      <c r="AB736" s="751"/>
      <c r="AC736" s="751"/>
      <c r="AD736" s="129"/>
      <c r="AE736" s="129"/>
      <c r="AF736" s="129"/>
      <c r="AG736" s="129"/>
      <c r="AH736" s="129"/>
      <c r="AI736" s="129"/>
    </row>
    <row r="737" ht="19.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751"/>
      <c r="T737" s="752"/>
      <c r="U737" s="752"/>
      <c r="V737" s="752"/>
      <c r="W737" s="751"/>
      <c r="X737" s="751"/>
      <c r="Y737" s="751"/>
      <c r="Z737" s="751"/>
      <c r="AA737" s="751"/>
      <c r="AB737" s="751"/>
      <c r="AC737" s="751"/>
      <c r="AD737" s="129"/>
      <c r="AE737" s="129"/>
      <c r="AF737" s="129"/>
      <c r="AG737" s="129"/>
      <c r="AH737" s="129"/>
      <c r="AI737" s="129"/>
    </row>
    <row r="738" ht="19.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751"/>
      <c r="T738" s="752"/>
      <c r="U738" s="752"/>
      <c r="V738" s="752"/>
      <c r="W738" s="751"/>
      <c r="X738" s="751"/>
      <c r="Y738" s="751"/>
      <c r="Z738" s="751"/>
      <c r="AA738" s="751"/>
      <c r="AB738" s="751"/>
      <c r="AC738" s="751"/>
      <c r="AD738" s="129"/>
      <c r="AE738" s="129"/>
      <c r="AF738" s="129"/>
      <c r="AG738" s="129"/>
      <c r="AH738" s="129"/>
      <c r="AI738" s="129"/>
    </row>
    <row r="739" ht="19.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751"/>
      <c r="T739" s="752"/>
      <c r="U739" s="752"/>
      <c r="V739" s="752"/>
      <c r="W739" s="751"/>
      <c r="X739" s="751"/>
      <c r="Y739" s="751"/>
      <c r="Z739" s="751"/>
      <c r="AA739" s="751"/>
      <c r="AB739" s="751"/>
      <c r="AC739" s="751"/>
      <c r="AD739" s="129"/>
      <c r="AE739" s="129"/>
      <c r="AF739" s="129"/>
      <c r="AG739" s="129"/>
      <c r="AH739" s="129"/>
      <c r="AI739" s="129"/>
    </row>
    <row r="740" ht="19.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751"/>
      <c r="T740" s="752"/>
      <c r="U740" s="752"/>
      <c r="V740" s="752"/>
      <c r="W740" s="751"/>
      <c r="X740" s="751"/>
      <c r="Y740" s="751"/>
      <c r="Z740" s="751"/>
      <c r="AA740" s="751"/>
      <c r="AB740" s="751"/>
      <c r="AC740" s="751"/>
      <c r="AD740" s="129"/>
      <c r="AE740" s="129"/>
      <c r="AF740" s="129"/>
      <c r="AG740" s="129"/>
      <c r="AH740" s="129"/>
      <c r="AI740" s="129"/>
    </row>
    <row r="741" ht="19.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751"/>
      <c r="T741" s="752"/>
      <c r="U741" s="752"/>
      <c r="V741" s="752"/>
      <c r="W741" s="751"/>
      <c r="X741" s="751"/>
      <c r="Y741" s="751"/>
      <c r="Z741" s="751"/>
      <c r="AA741" s="751"/>
      <c r="AB741" s="751"/>
      <c r="AC741" s="751"/>
      <c r="AD741" s="129"/>
      <c r="AE741" s="129"/>
      <c r="AF741" s="129"/>
      <c r="AG741" s="129"/>
      <c r="AH741" s="129"/>
      <c r="AI741" s="129"/>
    </row>
    <row r="742" ht="19.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751"/>
      <c r="T742" s="752"/>
      <c r="U742" s="752"/>
      <c r="V742" s="752"/>
      <c r="W742" s="751"/>
      <c r="X742" s="751"/>
      <c r="Y742" s="751"/>
      <c r="Z742" s="751"/>
      <c r="AA742" s="751"/>
      <c r="AB742" s="751"/>
      <c r="AC742" s="751"/>
      <c r="AD742" s="129"/>
      <c r="AE742" s="129"/>
      <c r="AF742" s="129"/>
      <c r="AG742" s="129"/>
      <c r="AH742" s="129"/>
      <c r="AI742" s="129"/>
    </row>
    <row r="743" ht="19.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751"/>
      <c r="T743" s="752"/>
      <c r="U743" s="752"/>
      <c r="V743" s="752"/>
      <c r="W743" s="751"/>
      <c r="X743" s="751"/>
      <c r="Y743" s="751"/>
      <c r="Z743" s="751"/>
      <c r="AA743" s="751"/>
      <c r="AB743" s="751"/>
      <c r="AC743" s="751"/>
      <c r="AD743" s="129"/>
      <c r="AE743" s="129"/>
      <c r="AF743" s="129"/>
      <c r="AG743" s="129"/>
      <c r="AH743" s="129"/>
      <c r="AI743" s="129"/>
    </row>
    <row r="744" ht="19.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751"/>
      <c r="T744" s="752"/>
      <c r="U744" s="752"/>
      <c r="V744" s="752"/>
      <c r="W744" s="751"/>
      <c r="X744" s="751"/>
      <c r="Y744" s="751"/>
      <c r="Z744" s="751"/>
      <c r="AA744" s="751"/>
      <c r="AB744" s="751"/>
      <c r="AC744" s="751"/>
      <c r="AD744" s="129"/>
      <c r="AE744" s="129"/>
      <c r="AF744" s="129"/>
      <c r="AG744" s="129"/>
      <c r="AH744" s="129"/>
      <c r="AI744" s="129"/>
    </row>
    <row r="745" ht="19.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751"/>
      <c r="T745" s="752"/>
      <c r="U745" s="752"/>
      <c r="V745" s="752"/>
      <c r="W745" s="751"/>
      <c r="X745" s="751"/>
      <c r="Y745" s="751"/>
      <c r="Z745" s="751"/>
      <c r="AA745" s="751"/>
      <c r="AB745" s="751"/>
      <c r="AC745" s="751"/>
      <c r="AD745" s="129"/>
      <c r="AE745" s="129"/>
      <c r="AF745" s="129"/>
      <c r="AG745" s="129"/>
      <c r="AH745" s="129"/>
      <c r="AI745" s="129"/>
    </row>
    <row r="746" ht="19.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751"/>
      <c r="T746" s="752"/>
      <c r="U746" s="752"/>
      <c r="V746" s="752"/>
      <c r="W746" s="751"/>
      <c r="X746" s="751"/>
      <c r="Y746" s="751"/>
      <c r="Z746" s="751"/>
      <c r="AA746" s="751"/>
      <c r="AB746" s="751"/>
      <c r="AC746" s="751"/>
      <c r="AD746" s="129"/>
      <c r="AE746" s="129"/>
      <c r="AF746" s="129"/>
      <c r="AG746" s="129"/>
      <c r="AH746" s="129"/>
      <c r="AI746" s="129"/>
    </row>
    <row r="747" ht="19.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751"/>
      <c r="T747" s="752"/>
      <c r="U747" s="752"/>
      <c r="V747" s="752"/>
      <c r="W747" s="751"/>
      <c r="X747" s="751"/>
      <c r="Y747" s="751"/>
      <c r="Z747" s="751"/>
      <c r="AA747" s="751"/>
      <c r="AB747" s="751"/>
      <c r="AC747" s="751"/>
      <c r="AD747" s="129"/>
      <c r="AE747" s="129"/>
      <c r="AF747" s="129"/>
      <c r="AG747" s="129"/>
      <c r="AH747" s="129"/>
      <c r="AI747" s="129"/>
    </row>
    <row r="748" ht="19.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751"/>
      <c r="T748" s="752"/>
      <c r="U748" s="752"/>
      <c r="V748" s="752"/>
      <c r="W748" s="751"/>
      <c r="X748" s="751"/>
      <c r="Y748" s="751"/>
      <c r="Z748" s="751"/>
      <c r="AA748" s="751"/>
      <c r="AB748" s="751"/>
      <c r="AC748" s="751"/>
      <c r="AD748" s="129"/>
      <c r="AE748" s="129"/>
      <c r="AF748" s="129"/>
      <c r="AG748" s="129"/>
      <c r="AH748" s="129"/>
      <c r="AI748" s="129"/>
    </row>
    <row r="749" ht="19.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751"/>
      <c r="T749" s="752"/>
      <c r="U749" s="752"/>
      <c r="V749" s="752"/>
      <c r="W749" s="751"/>
      <c r="X749" s="751"/>
      <c r="Y749" s="751"/>
      <c r="Z749" s="751"/>
      <c r="AA749" s="751"/>
      <c r="AB749" s="751"/>
      <c r="AC749" s="751"/>
      <c r="AD749" s="129"/>
      <c r="AE749" s="129"/>
      <c r="AF749" s="129"/>
      <c r="AG749" s="129"/>
      <c r="AH749" s="129"/>
      <c r="AI749" s="129"/>
    </row>
    <row r="750" ht="19.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751"/>
      <c r="T750" s="752"/>
      <c r="U750" s="752"/>
      <c r="V750" s="752"/>
      <c r="W750" s="751"/>
      <c r="X750" s="751"/>
      <c r="Y750" s="751"/>
      <c r="Z750" s="751"/>
      <c r="AA750" s="751"/>
      <c r="AB750" s="751"/>
      <c r="AC750" s="751"/>
      <c r="AD750" s="129"/>
      <c r="AE750" s="129"/>
      <c r="AF750" s="129"/>
      <c r="AG750" s="129"/>
      <c r="AH750" s="129"/>
      <c r="AI750" s="129"/>
    </row>
    <row r="751" ht="19.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751"/>
      <c r="T751" s="752"/>
      <c r="U751" s="752"/>
      <c r="V751" s="752"/>
      <c r="W751" s="751"/>
      <c r="X751" s="751"/>
      <c r="Y751" s="751"/>
      <c r="Z751" s="751"/>
      <c r="AA751" s="751"/>
      <c r="AB751" s="751"/>
      <c r="AC751" s="751"/>
      <c r="AD751" s="129"/>
      <c r="AE751" s="129"/>
      <c r="AF751" s="129"/>
      <c r="AG751" s="129"/>
      <c r="AH751" s="129"/>
      <c r="AI751" s="129"/>
    </row>
    <row r="752" ht="19.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751"/>
      <c r="T752" s="752"/>
      <c r="U752" s="752"/>
      <c r="V752" s="752"/>
      <c r="W752" s="751"/>
      <c r="X752" s="751"/>
      <c r="Y752" s="751"/>
      <c r="Z752" s="751"/>
      <c r="AA752" s="751"/>
      <c r="AB752" s="751"/>
      <c r="AC752" s="751"/>
      <c r="AD752" s="129"/>
      <c r="AE752" s="129"/>
      <c r="AF752" s="129"/>
      <c r="AG752" s="129"/>
      <c r="AH752" s="129"/>
      <c r="AI752" s="129"/>
    </row>
    <row r="753" ht="19.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751"/>
      <c r="T753" s="752"/>
      <c r="U753" s="752"/>
      <c r="V753" s="752"/>
      <c r="W753" s="751"/>
      <c r="X753" s="751"/>
      <c r="Y753" s="751"/>
      <c r="Z753" s="751"/>
      <c r="AA753" s="751"/>
      <c r="AB753" s="751"/>
      <c r="AC753" s="751"/>
      <c r="AD753" s="129"/>
      <c r="AE753" s="129"/>
      <c r="AF753" s="129"/>
      <c r="AG753" s="129"/>
      <c r="AH753" s="129"/>
      <c r="AI753" s="129"/>
    </row>
    <row r="754" ht="19.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751"/>
      <c r="T754" s="752"/>
      <c r="U754" s="752"/>
      <c r="V754" s="752"/>
      <c r="W754" s="751"/>
      <c r="X754" s="751"/>
      <c r="Y754" s="751"/>
      <c r="Z754" s="751"/>
      <c r="AA754" s="751"/>
      <c r="AB754" s="751"/>
      <c r="AC754" s="751"/>
      <c r="AD754" s="129"/>
      <c r="AE754" s="129"/>
      <c r="AF754" s="129"/>
      <c r="AG754" s="129"/>
      <c r="AH754" s="129"/>
      <c r="AI754" s="129"/>
    </row>
    <row r="755" ht="19.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751"/>
      <c r="T755" s="752"/>
      <c r="U755" s="752"/>
      <c r="V755" s="752"/>
      <c r="W755" s="751"/>
      <c r="X755" s="751"/>
      <c r="Y755" s="751"/>
      <c r="Z755" s="751"/>
      <c r="AA755" s="751"/>
      <c r="AB755" s="751"/>
      <c r="AC755" s="751"/>
      <c r="AD755" s="129"/>
      <c r="AE755" s="129"/>
      <c r="AF755" s="129"/>
      <c r="AG755" s="129"/>
      <c r="AH755" s="129"/>
      <c r="AI755" s="129"/>
    </row>
    <row r="756" ht="19.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751"/>
      <c r="T756" s="752"/>
      <c r="U756" s="752"/>
      <c r="V756" s="752"/>
      <c r="W756" s="751"/>
      <c r="X756" s="751"/>
      <c r="Y756" s="751"/>
      <c r="Z756" s="751"/>
      <c r="AA756" s="751"/>
      <c r="AB756" s="751"/>
      <c r="AC756" s="751"/>
      <c r="AD756" s="129"/>
      <c r="AE756" s="129"/>
      <c r="AF756" s="129"/>
      <c r="AG756" s="129"/>
      <c r="AH756" s="129"/>
      <c r="AI756" s="129"/>
    </row>
    <row r="757" ht="19.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751"/>
      <c r="T757" s="752"/>
      <c r="U757" s="752"/>
      <c r="V757" s="752"/>
      <c r="W757" s="751"/>
      <c r="X757" s="751"/>
      <c r="Y757" s="751"/>
      <c r="Z757" s="751"/>
      <c r="AA757" s="751"/>
      <c r="AB757" s="751"/>
      <c r="AC757" s="751"/>
      <c r="AD757" s="129"/>
      <c r="AE757" s="129"/>
      <c r="AF757" s="129"/>
      <c r="AG757" s="129"/>
      <c r="AH757" s="129"/>
      <c r="AI757" s="129"/>
    </row>
    <row r="758" ht="19.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751"/>
      <c r="T758" s="752"/>
      <c r="U758" s="752"/>
      <c r="V758" s="752"/>
      <c r="W758" s="751"/>
      <c r="X758" s="751"/>
      <c r="Y758" s="751"/>
      <c r="Z758" s="751"/>
      <c r="AA758" s="751"/>
      <c r="AB758" s="751"/>
      <c r="AC758" s="751"/>
      <c r="AD758" s="129"/>
      <c r="AE758" s="129"/>
      <c r="AF758" s="129"/>
      <c r="AG758" s="129"/>
      <c r="AH758" s="129"/>
      <c r="AI758" s="129"/>
    </row>
    <row r="759" ht="19.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751"/>
      <c r="T759" s="752"/>
      <c r="U759" s="752"/>
      <c r="V759" s="752"/>
      <c r="W759" s="751"/>
      <c r="X759" s="751"/>
      <c r="Y759" s="751"/>
      <c r="Z759" s="751"/>
      <c r="AA759" s="751"/>
      <c r="AB759" s="751"/>
      <c r="AC759" s="751"/>
      <c r="AD759" s="129"/>
      <c r="AE759" s="129"/>
      <c r="AF759" s="129"/>
      <c r="AG759" s="129"/>
      <c r="AH759" s="129"/>
      <c r="AI759" s="129"/>
    </row>
    <row r="760" ht="19.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751"/>
      <c r="T760" s="752"/>
      <c r="U760" s="752"/>
      <c r="V760" s="752"/>
      <c r="W760" s="751"/>
      <c r="X760" s="751"/>
      <c r="Y760" s="751"/>
      <c r="Z760" s="751"/>
      <c r="AA760" s="751"/>
      <c r="AB760" s="751"/>
      <c r="AC760" s="751"/>
      <c r="AD760" s="129"/>
      <c r="AE760" s="129"/>
      <c r="AF760" s="129"/>
      <c r="AG760" s="129"/>
      <c r="AH760" s="129"/>
      <c r="AI760" s="129"/>
    </row>
    <row r="761" ht="19.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751"/>
      <c r="T761" s="752"/>
      <c r="U761" s="752"/>
      <c r="V761" s="752"/>
      <c r="W761" s="751"/>
      <c r="X761" s="751"/>
      <c r="Y761" s="751"/>
      <c r="Z761" s="751"/>
      <c r="AA761" s="751"/>
      <c r="AB761" s="751"/>
      <c r="AC761" s="751"/>
      <c r="AD761" s="129"/>
      <c r="AE761" s="129"/>
      <c r="AF761" s="129"/>
      <c r="AG761" s="129"/>
      <c r="AH761" s="129"/>
      <c r="AI761" s="129"/>
    </row>
    <row r="762" ht="19.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751"/>
      <c r="T762" s="752"/>
      <c r="U762" s="752"/>
      <c r="V762" s="752"/>
      <c r="W762" s="751"/>
      <c r="X762" s="751"/>
      <c r="Y762" s="751"/>
      <c r="Z762" s="751"/>
      <c r="AA762" s="751"/>
      <c r="AB762" s="751"/>
      <c r="AC762" s="751"/>
      <c r="AD762" s="129"/>
      <c r="AE762" s="129"/>
      <c r="AF762" s="129"/>
      <c r="AG762" s="129"/>
      <c r="AH762" s="129"/>
      <c r="AI762" s="129"/>
    </row>
    <row r="763" ht="19.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751"/>
      <c r="T763" s="752"/>
      <c r="U763" s="752"/>
      <c r="V763" s="752"/>
      <c r="W763" s="751"/>
      <c r="X763" s="751"/>
      <c r="Y763" s="751"/>
      <c r="Z763" s="751"/>
      <c r="AA763" s="751"/>
      <c r="AB763" s="751"/>
      <c r="AC763" s="751"/>
      <c r="AD763" s="129"/>
      <c r="AE763" s="129"/>
      <c r="AF763" s="129"/>
      <c r="AG763" s="129"/>
      <c r="AH763" s="129"/>
      <c r="AI763" s="129"/>
    </row>
    <row r="764" ht="19.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751"/>
      <c r="T764" s="752"/>
      <c r="U764" s="752"/>
      <c r="V764" s="752"/>
      <c r="W764" s="751"/>
      <c r="X764" s="751"/>
      <c r="Y764" s="751"/>
      <c r="Z764" s="751"/>
      <c r="AA764" s="751"/>
      <c r="AB764" s="751"/>
      <c r="AC764" s="751"/>
      <c r="AD764" s="129"/>
      <c r="AE764" s="129"/>
      <c r="AF764" s="129"/>
      <c r="AG764" s="129"/>
      <c r="AH764" s="129"/>
      <c r="AI764" s="129"/>
    </row>
    <row r="765" ht="19.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751"/>
      <c r="T765" s="752"/>
      <c r="U765" s="752"/>
      <c r="V765" s="752"/>
      <c r="W765" s="751"/>
      <c r="X765" s="751"/>
      <c r="Y765" s="751"/>
      <c r="Z765" s="751"/>
      <c r="AA765" s="751"/>
      <c r="AB765" s="751"/>
      <c r="AC765" s="751"/>
      <c r="AD765" s="129"/>
      <c r="AE765" s="129"/>
      <c r="AF765" s="129"/>
      <c r="AG765" s="129"/>
      <c r="AH765" s="129"/>
      <c r="AI765" s="129"/>
    </row>
    <row r="766" ht="19.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751"/>
      <c r="T766" s="752"/>
      <c r="U766" s="752"/>
      <c r="V766" s="752"/>
      <c r="W766" s="751"/>
      <c r="X766" s="751"/>
      <c r="Y766" s="751"/>
      <c r="Z766" s="751"/>
      <c r="AA766" s="751"/>
      <c r="AB766" s="751"/>
      <c r="AC766" s="751"/>
      <c r="AD766" s="129"/>
      <c r="AE766" s="129"/>
      <c r="AF766" s="129"/>
      <c r="AG766" s="129"/>
      <c r="AH766" s="129"/>
      <c r="AI766" s="129"/>
    </row>
    <row r="767" ht="19.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751"/>
      <c r="T767" s="752"/>
      <c r="U767" s="752"/>
      <c r="V767" s="752"/>
      <c r="W767" s="751"/>
      <c r="X767" s="751"/>
      <c r="Y767" s="751"/>
      <c r="Z767" s="751"/>
      <c r="AA767" s="751"/>
      <c r="AB767" s="751"/>
      <c r="AC767" s="751"/>
      <c r="AD767" s="129"/>
      <c r="AE767" s="129"/>
      <c r="AF767" s="129"/>
      <c r="AG767" s="129"/>
      <c r="AH767" s="129"/>
      <c r="AI767" s="129"/>
    </row>
    <row r="768" ht="19.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751"/>
      <c r="T768" s="752"/>
      <c r="U768" s="752"/>
      <c r="V768" s="752"/>
      <c r="W768" s="751"/>
      <c r="X768" s="751"/>
      <c r="Y768" s="751"/>
      <c r="Z768" s="751"/>
      <c r="AA768" s="751"/>
      <c r="AB768" s="751"/>
      <c r="AC768" s="751"/>
      <c r="AD768" s="129"/>
      <c r="AE768" s="129"/>
      <c r="AF768" s="129"/>
      <c r="AG768" s="129"/>
      <c r="AH768" s="129"/>
      <c r="AI768" s="129"/>
    </row>
    <row r="769" ht="19.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751"/>
      <c r="T769" s="752"/>
      <c r="U769" s="752"/>
      <c r="V769" s="752"/>
      <c r="W769" s="751"/>
      <c r="X769" s="751"/>
      <c r="Y769" s="751"/>
      <c r="Z769" s="751"/>
      <c r="AA769" s="751"/>
      <c r="AB769" s="751"/>
      <c r="AC769" s="751"/>
      <c r="AD769" s="129"/>
      <c r="AE769" s="129"/>
      <c r="AF769" s="129"/>
      <c r="AG769" s="129"/>
      <c r="AH769" s="129"/>
      <c r="AI769" s="129"/>
    </row>
    <row r="770" ht="19.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751"/>
      <c r="T770" s="752"/>
      <c r="U770" s="752"/>
      <c r="V770" s="752"/>
      <c r="W770" s="751"/>
      <c r="X770" s="751"/>
      <c r="Y770" s="751"/>
      <c r="Z770" s="751"/>
      <c r="AA770" s="751"/>
      <c r="AB770" s="751"/>
      <c r="AC770" s="751"/>
      <c r="AD770" s="129"/>
      <c r="AE770" s="129"/>
      <c r="AF770" s="129"/>
      <c r="AG770" s="129"/>
      <c r="AH770" s="129"/>
      <c r="AI770" s="129"/>
    </row>
    <row r="771" ht="19.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751"/>
      <c r="T771" s="752"/>
      <c r="U771" s="752"/>
      <c r="V771" s="752"/>
      <c r="W771" s="751"/>
      <c r="X771" s="751"/>
      <c r="Y771" s="751"/>
      <c r="Z771" s="751"/>
      <c r="AA771" s="751"/>
      <c r="AB771" s="751"/>
      <c r="AC771" s="751"/>
      <c r="AD771" s="129"/>
      <c r="AE771" s="129"/>
      <c r="AF771" s="129"/>
      <c r="AG771" s="129"/>
      <c r="AH771" s="129"/>
      <c r="AI771" s="129"/>
    </row>
    <row r="772" ht="19.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751"/>
      <c r="T772" s="752"/>
      <c r="U772" s="752"/>
      <c r="V772" s="752"/>
      <c r="W772" s="751"/>
      <c r="X772" s="751"/>
      <c r="Y772" s="751"/>
      <c r="Z772" s="751"/>
      <c r="AA772" s="751"/>
      <c r="AB772" s="751"/>
      <c r="AC772" s="751"/>
      <c r="AD772" s="129"/>
      <c r="AE772" s="129"/>
      <c r="AF772" s="129"/>
      <c r="AG772" s="129"/>
      <c r="AH772" s="129"/>
      <c r="AI772" s="129"/>
    </row>
    <row r="773" ht="19.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751"/>
      <c r="T773" s="752"/>
      <c r="U773" s="752"/>
      <c r="V773" s="752"/>
      <c r="W773" s="751"/>
      <c r="X773" s="751"/>
      <c r="Y773" s="751"/>
      <c r="Z773" s="751"/>
      <c r="AA773" s="751"/>
      <c r="AB773" s="751"/>
      <c r="AC773" s="751"/>
      <c r="AD773" s="129"/>
      <c r="AE773" s="129"/>
      <c r="AF773" s="129"/>
      <c r="AG773" s="129"/>
      <c r="AH773" s="129"/>
      <c r="AI773" s="129"/>
    </row>
    <row r="774" ht="19.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751"/>
      <c r="T774" s="752"/>
      <c r="U774" s="752"/>
      <c r="V774" s="752"/>
      <c r="W774" s="751"/>
      <c r="X774" s="751"/>
      <c r="Y774" s="751"/>
      <c r="Z774" s="751"/>
      <c r="AA774" s="751"/>
      <c r="AB774" s="751"/>
      <c r="AC774" s="751"/>
      <c r="AD774" s="129"/>
      <c r="AE774" s="129"/>
      <c r="AF774" s="129"/>
      <c r="AG774" s="129"/>
      <c r="AH774" s="129"/>
      <c r="AI774" s="129"/>
    </row>
    <row r="775" ht="19.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751"/>
      <c r="T775" s="752"/>
      <c r="U775" s="752"/>
      <c r="V775" s="752"/>
      <c r="W775" s="751"/>
      <c r="X775" s="751"/>
      <c r="Y775" s="751"/>
      <c r="Z775" s="751"/>
      <c r="AA775" s="751"/>
      <c r="AB775" s="751"/>
      <c r="AC775" s="751"/>
      <c r="AD775" s="129"/>
      <c r="AE775" s="129"/>
      <c r="AF775" s="129"/>
      <c r="AG775" s="129"/>
      <c r="AH775" s="129"/>
      <c r="AI775" s="129"/>
    </row>
    <row r="776" ht="19.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751"/>
      <c r="T776" s="752"/>
      <c r="U776" s="752"/>
      <c r="V776" s="752"/>
      <c r="W776" s="751"/>
      <c r="X776" s="751"/>
      <c r="Y776" s="751"/>
      <c r="Z776" s="751"/>
      <c r="AA776" s="751"/>
      <c r="AB776" s="751"/>
      <c r="AC776" s="751"/>
      <c r="AD776" s="129"/>
      <c r="AE776" s="129"/>
      <c r="AF776" s="129"/>
      <c r="AG776" s="129"/>
      <c r="AH776" s="129"/>
      <c r="AI776" s="129"/>
    </row>
    <row r="777" ht="19.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751"/>
      <c r="T777" s="752"/>
      <c r="U777" s="752"/>
      <c r="V777" s="752"/>
      <c r="W777" s="751"/>
      <c r="X777" s="751"/>
      <c r="Y777" s="751"/>
      <c r="Z777" s="751"/>
      <c r="AA777" s="751"/>
      <c r="AB777" s="751"/>
      <c r="AC777" s="751"/>
      <c r="AD777" s="129"/>
      <c r="AE777" s="129"/>
      <c r="AF777" s="129"/>
      <c r="AG777" s="129"/>
      <c r="AH777" s="129"/>
      <c r="AI777" s="129"/>
    </row>
    <row r="778" ht="19.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751"/>
      <c r="T778" s="752"/>
      <c r="U778" s="752"/>
      <c r="V778" s="752"/>
      <c r="W778" s="751"/>
      <c r="X778" s="751"/>
      <c r="Y778" s="751"/>
      <c r="Z778" s="751"/>
      <c r="AA778" s="751"/>
      <c r="AB778" s="751"/>
      <c r="AC778" s="751"/>
      <c r="AD778" s="129"/>
      <c r="AE778" s="129"/>
      <c r="AF778" s="129"/>
      <c r="AG778" s="129"/>
      <c r="AH778" s="129"/>
      <c r="AI778" s="129"/>
    </row>
    <row r="779" ht="19.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751"/>
      <c r="T779" s="752"/>
      <c r="U779" s="752"/>
      <c r="V779" s="752"/>
      <c r="W779" s="751"/>
      <c r="X779" s="751"/>
      <c r="Y779" s="751"/>
      <c r="Z779" s="751"/>
      <c r="AA779" s="751"/>
      <c r="AB779" s="751"/>
      <c r="AC779" s="751"/>
      <c r="AD779" s="129"/>
      <c r="AE779" s="129"/>
      <c r="AF779" s="129"/>
      <c r="AG779" s="129"/>
      <c r="AH779" s="129"/>
      <c r="AI779" s="129"/>
    </row>
    <row r="780" ht="19.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751"/>
      <c r="T780" s="752"/>
      <c r="U780" s="752"/>
      <c r="V780" s="752"/>
      <c r="W780" s="751"/>
      <c r="X780" s="751"/>
      <c r="Y780" s="751"/>
      <c r="Z780" s="751"/>
      <c r="AA780" s="751"/>
      <c r="AB780" s="751"/>
      <c r="AC780" s="751"/>
      <c r="AD780" s="129"/>
      <c r="AE780" s="129"/>
      <c r="AF780" s="129"/>
      <c r="AG780" s="129"/>
      <c r="AH780" s="129"/>
      <c r="AI780" s="129"/>
    </row>
    <row r="781" ht="19.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751"/>
      <c r="T781" s="752"/>
      <c r="U781" s="752"/>
      <c r="V781" s="752"/>
      <c r="W781" s="751"/>
      <c r="X781" s="751"/>
      <c r="Y781" s="751"/>
      <c r="Z781" s="751"/>
      <c r="AA781" s="751"/>
      <c r="AB781" s="751"/>
      <c r="AC781" s="751"/>
      <c r="AD781" s="129"/>
      <c r="AE781" s="129"/>
      <c r="AF781" s="129"/>
      <c r="AG781" s="129"/>
      <c r="AH781" s="129"/>
      <c r="AI781" s="129"/>
    </row>
    <row r="782" ht="19.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751"/>
      <c r="T782" s="752"/>
      <c r="U782" s="752"/>
      <c r="V782" s="752"/>
      <c r="W782" s="751"/>
      <c r="X782" s="751"/>
      <c r="Y782" s="751"/>
      <c r="Z782" s="751"/>
      <c r="AA782" s="751"/>
      <c r="AB782" s="751"/>
      <c r="AC782" s="751"/>
      <c r="AD782" s="129"/>
      <c r="AE782" s="129"/>
      <c r="AF782" s="129"/>
      <c r="AG782" s="129"/>
      <c r="AH782" s="129"/>
      <c r="AI782" s="129"/>
    </row>
    <row r="783" ht="19.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751"/>
      <c r="T783" s="752"/>
      <c r="U783" s="752"/>
      <c r="V783" s="752"/>
      <c r="W783" s="751"/>
      <c r="X783" s="751"/>
      <c r="Y783" s="751"/>
      <c r="Z783" s="751"/>
      <c r="AA783" s="751"/>
      <c r="AB783" s="751"/>
      <c r="AC783" s="751"/>
      <c r="AD783" s="129"/>
      <c r="AE783" s="129"/>
      <c r="AF783" s="129"/>
      <c r="AG783" s="129"/>
      <c r="AH783" s="129"/>
      <c r="AI783" s="129"/>
    </row>
    <row r="784" ht="19.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751"/>
      <c r="T784" s="752"/>
      <c r="U784" s="752"/>
      <c r="V784" s="752"/>
      <c r="W784" s="751"/>
      <c r="X784" s="751"/>
      <c r="Y784" s="751"/>
      <c r="Z784" s="751"/>
      <c r="AA784" s="751"/>
      <c r="AB784" s="751"/>
      <c r="AC784" s="751"/>
      <c r="AD784" s="129"/>
      <c r="AE784" s="129"/>
      <c r="AF784" s="129"/>
      <c r="AG784" s="129"/>
      <c r="AH784" s="129"/>
      <c r="AI784" s="129"/>
    </row>
    <row r="785" ht="19.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751"/>
      <c r="T785" s="752"/>
      <c r="U785" s="752"/>
      <c r="V785" s="752"/>
      <c r="W785" s="751"/>
      <c r="X785" s="751"/>
      <c r="Y785" s="751"/>
      <c r="Z785" s="751"/>
      <c r="AA785" s="751"/>
      <c r="AB785" s="751"/>
      <c r="AC785" s="751"/>
      <c r="AD785" s="129"/>
      <c r="AE785" s="129"/>
      <c r="AF785" s="129"/>
      <c r="AG785" s="129"/>
      <c r="AH785" s="129"/>
      <c r="AI785" s="129"/>
    </row>
    <row r="786" ht="19.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751"/>
      <c r="T786" s="752"/>
      <c r="U786" s="752"/>
      <c r="V786" s="752"/>
      <c r="W786" s="751"/>
      <c r="X786" s="751"/>
      <c r="Y786" s="751"/>
      <c r="Z786" s="751"/>
      <c r="AA786" s="751"/>
      <c r="AB786" s="751"/>
      <c r="AC786" s="751"/>
      <c r="AD786" s="129"/>
      <c r="AE786" s="129"/>
      <c r="AF786" s="129"/>
      <c r="AG786" s="129"/>
      <c r="AH786" s="129"/>
      <c r="AI786" s="129"/>
    </row>
    <row r="787" ht="19.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751"/>
      <c r="T787" s="752"/>
      <c r="U787" s="752"/>
      <c r="V787" s="752"/>
      <c r="W787" s="751"/>
      <c r="X787" s="751"/>
      <c r="Y787" s="751"/>
      <c r="Z787" s="751"/>
      <c r="AA787" s="751"/>
      <c r="AB787" s="751"/>
      <c r="AC787" s="751"/>
      <c r="AD787" s="129"/>
      <c r="AE787" s="129"/>
      <c r="AF787" s="129"/>
      <c r="AG787" s="129"/>
      <c r="AH787" s="129"/>
      <c r="AI787" s="129"/>
    </row>
    <row r="788" ht="19.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751"/>
      <c r="T788" s="752"/>
      <c r="U788" s="752"/>
      <c r="V788" s="752"/>
      <c r="W788" s="751"/>
      <c r="X788" s="751"/>
      <c r="Y788" s="751"/>
      <c r="Z788" s="751"/>
      <c r="AA788" s="751"/>
      <c r="AB788" s="751"/>
      <c r="AC788" s="751"/>
      <c r="AD788" s="129"/>
      <c r="AE788" s="129"/>
      <c r="AF788" s="129"/>
      <c r="AG788" s="129"/>
      <c r="AH788" s="129"/>
      <c r="AI788" s="129"/>
    </row>
    <row r="789" ht="19.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751"/>
      <c r="T789" s="752"/>
      <c r="U789" s="752"/>
      <c r="V789" s="752"/>
      <c r="W789" s="751"/>
      <c r="X789" s="751"/>
      <c r="Y789" s="751"/>
      <c r="Z789" s="751"/>
      <c r="AA789" s="751"/>
      <c r="AB789" s="751"/>
      <c r="AC789" s="751"/>
      <c r="AD789" s="129"/>
      <c r="AE789" s="129"/>
      <c r="AF789" s="129"/>
      <c r="AG789" s="129"/>
      <c r="AH789" s="129"/>
      <c r="AI789" s="129"/>
    </row>
    <row r="790" ht="19.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751"/>
      <c r="T790" s="752"/>
      <c r="U790" s="752"/>
      <c r="V790" s="752"/>
      <c r="W790" s="751"/>
      <c r="X790" s="751"/>
      <c r="Y790" s="751"/>
      <c r="Z790" s="751"/>
      <c r="AA790" s="751"/>
      <c r="AB790" s="751"/>
      <c r="AC790" s="751"/>
      <c r="AD790" s="129"/>
      <c r="AE790" s="129"/>
      <c r="AF790" s="129"/>
      <c r="AG790" s="129"/>
      <c r="AH790" s="129"/>
      <c r="AI790" s="129"/>
    </row>
    <row r="791" ht="19.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751"/>
      <c r="T791" s="752"/>
      <c r="U791" s="752"/>
      <c r="V791" s="752"/>
      <c r="W791" s="751"/>
      <c r="X791" s="751"/>
      <c r="Y791" s="751"/>
      <c r="Z791" s="751"/>
      <c r="AA791" s="751"/>
      <c r="AB791" s="751"/>
      <c r="AC791" s="751"/>
      <c r="AD791" s="129"/>
      <c r="AE791" s="129"/>
      <c r="AF791" s="129"/>
      <c r="AG791" s="129"/>
      <c r="AH791" s="129"/>
      <c r="AI791" s="129"/>
    </row>
    <row r="792" ht="19.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751"/>
      <c r="T792" s="752"/>
      <c r="U792" s="752"/>
      <c r="V792" s="752"/>
      <c r="W792" s="751"/>
      <c r="X792" s="751"/>
      <c r="Y792" s="751"/>
      <c r="Z792" s="751"/>
      <c r="AA792" s="751"/>
      <c r="AB792" s="751"/>
      <c r="AC792" s="751"/>
      <c r="AD792" s="129"/>
      <c r="AE792" s="129"/>
      <c r="AF792" s="129"/>
      <c r="AG792" s="129"/>
      <c r="AH792" s="129"/>
      <c r="AI792" s="129"/>
    </row>
    <row r="793" ht="19.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751"/>
      <c r="T793" s="752"/>
      <c r="U793" s="752"/>
      <c r="V793" s="752"/>
      <c r="W793" s="751"/>
      <c r="X793" s="751"/>
      <c r="Y793" s="751"/>
      <c r="Z793" s="751"/>
      <c r="AA793" s="751"/>
      <c r="AB793" s="751"/>
      <c r="AC793" s="751"/>
      <c r="AD793" s="129"/>
      <c r="AE793" s="129"/>
      <c r="AF793" s="129"/>
      <c r="AG793" s="129"/>
      <c r="AH793" s="129"/>
      <c r="AI793" s="129"/>
    </row>
    <row r="794" ht="19.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751"/>
      <c r="T794" s="752"/>
      <c r="U794" s="752"/>
      <c r="V794" s="752"/>
      <c r="W794" s="751"/>
      <c r="X794" s="751"/>
      <c r="Y794" s="751"/>
      <c r="Z794" s="751"/>
      <c r="AA794" s="751"/>
      <c r="AB794" s="751"/>
      <c r="AC794" s="751"/>
      <c r="AD794" s="129"/>
      <c r="AE794" s="129"/>
      <c r="AF794" s="129"/>
      <c r="AG794" s="129"/>
      <c r="AH794" s="129"/>
      <c r="AI794" s="129"/>
    </row>
    <row r="795" ht="19.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751"/>
      <c r="T795" s="752"/>
      <c r="U795" s="752"/>
      <c r="V795" s="752"/>
      <c r="W795" s="751"/>
      <c r="X795" s="751"/>
      <c r="Y795" s="751"/>
      <c r="Z795" s="751"/>
      <c r="AA795" s="751"/>
      <c r="AB795" s="751"/>
      <c r="AC795" s="751"/>
      <c r="AD795" s="129"/>
      <c r="AE795" s="129"/>
      <c r="AF795" s="129"/>
      <c r="AG795" s="129"/>
      <c r="AH795" s="129"/>
      <c r="AI795" s="129"/>
    </row>
    <row r="796" ht="19.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751"/>
      <c r="T796" s="752"/>
      <c r="U796" s="752"/>
      <c r="V796" s="752"/>
      <c r="W796" s="751"/>
      <c r="X796" s="751"/>
      <c r="Y796" s="751"/>
      <c r="Z796" s="751"/>
      <c r="AA796" s="751"/>
      <c r="AB796" s="751"/>
      <c r="AC796" s="751"/>
      <c r="AD796" s="129"/>
      <c r="AE796" s="129"/>
      <c r="AF796" s="129"/>
      <c r="AG796" s="129"/>
      <c r="AH796" s="129"/>
      <c r="AI796" s="129"/>
    </row>
    <row r="797" ht="19.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751"/>
      <c r="T797" s="752"/>
      <c r="U797" s="752"/>
      <c r="V797" s="752"/>
      <c r="W797" s="751"/>
      <c r="X797" s="751"/>
      <c r="Y797" s="751"/>
      <c r="Z797" s="751"/>
      <c r="AA797" s="751"/>
      <c r="AB797" s="751"/>
      <c r="AC797" s="751"/>
      <c r="AD797" s="129"/>
      <c r="AE797" s="129"/>
      <c r="AF797" s="129"/>
      <c r="AG797" s="129"/>
      <c r="AH797" s="129"/>
      <c r="AI797" s="129"/>
    </row>
    <row r="798" ht="19.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751"/>
      <c r="T798" s="752"/>
      <c r="U798" s="752"/>
      <c r="V798" s="752"/>
      <c r="W798" s="751"/>
      <c r="X798" s="751"/>
      <c r="Y798" s="751"/>
      <c r="Z798" s="751"/>
      <c r="AA798" s="751"/>
      <c r="AB798" s="751"/>
      <c r="AC798" s="751"/>
      <c r="AD798" s="129"/>
      <c r="AE798" s="129"/>
      <c r="AF798" s="129"/>
      <c r="AG798" s="129"/>
      <c r="AH798" s="129"/>
      <c r="AI798" s="129"/>
    </row>
    <row r="799" ht="19.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751"/>
      <c r="T799" s="752"/>
      <c r="U799" s="752"/>
      <c r="V799" s="752"/>
      <c r="W799" s="751"/>
      <c r="X799" s="751"/>
      <c r="Y799" s="751"/>
      <c r="Z799" s="751"/>
      <c r="AA799" s="751"/>
      <c r="AB799" s="751"/>
      <c r="AC799" s="751"/>
      <c r="AD799" s="129"/>
      <c r="AE799" s="129"/>
      <c r="AF799" s="129"/>
      <c r="AG799" s="129"/>
      <c r="AH799" s="129"/>
      <c r="AI799" s="129"/>
    </row>
    <row r="800" ht="19.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751"/>
      <c r="T800" s="752"/>
      <c r="U800" s="752"/>
      <c r="V800" s="752"/>
      <c r="W800" s="751"/>
      <c r="X800" s="751"/>
      <c r="Y800" s="751"/>
      <c r="Z800" s="751"/>
      <c r="AA800" s="751"/>
      <c r="AB800" s="751"/>
      <c r="AC800" s="751"/>
      <c r="AD800" s="129"/>
      <c r="AE800" s="129"/>
      <c r="AF800" s="129"/>
      <c r="AG800" s="129"/>
      <c r="AH800" s="129"/>
      <c r="AI800" s="129"/>
    </row>
    <row r="801" ht="19.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751"/>
      <c r="T801" s="752"/>
      <c r="U801" s="752"/>
      <c r="V801" s="752"/>
      <c r="W801" s="751"/>
      <c r="X801" s="751"/>
      <c r="Y801" s="751"/>
      <c r="Z801" s="751"/>
      <c r="AA801" s="751"/>
      <c r="AB801" s="751"/>
      <c r="AC801" s="751"/>
      <c r="AD801" s="129"/>
      <c r="AE801" s="129"/>
      <c r="AF801" s="129"/>
      <c r="AG801" s="129"/>
      <c r="AH801" s="129"/>
      <c r="AI801" s="129"/>
    </row>
    <row r="802" ht="19.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751"/>
      <c r="T802" s="752"/>
      <c r="U802" s="752"/>
      <c r="V802" s="752"/>
      <c r="W802" s="751"/>
      <c r="X802" s="751"/>
      <c r="Y802" s="751"/>
      <c r="Z802" s="751"/>
      <c r="AA802" s="751"/>
      <c r="AB802" s="751"/>
      <c r="AC802" s="751"/>
      <c r="AD802" s="129"/>
      <c r="AE802" s="129"/>
      <c r="AF802" s="129"/>
      <c r="AG802" s="129"/>
      <c r="AH802" s="129"/>
      <c r="AI802" s="129"/>
    </row>
    <row r="803" ht="19.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751"/>
      <c r="T803" s="752"/>
      <c r="U803" s="752"/>
      <c r="V803" s="752"/>
      <c r="W803" s="751"/>
      <c r="X803" s="751"/>
      <c r="Y803" s="751"/>
      <c r="Z803" s="751"/>
      <c r="AA803" s="751"/>
      <c r="AB803" s="751"/>
      <c r="AC803" s="751"/>
      <c r="AD803" s="129"/>
      <c r="AE803" s="129"/>
      <c r="AF803" s="129"/>
      <c r="AG803" s="129"/>
      <c r="AH803" s="129"/>
      <c r="AI803" s="129"/>
    </row>
    <row r="804" ht="19.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751"/>
      <c r="T804" s="752"/>
      <c r="U804" s="752"/>
      <c r="V804" s="752"/>
      <c r="W804" s="751"/>
      <c r="X804" s="751"/>
      <c r="Y804" s="751"/>
      <c r="Z804" s="751"/>
      <c r="AA804" s="751"/>
      <c r="AB804" s="751"/>
      <c r="AC804" s="751"/>
      <c r="AD804" s="129"/>
      <c r="AE804" s="129"/>
      <c r="AF804" s="129"/>
      <c r="AG804" s="129"/>
      <c r="AH804" s="129"/>
      <c r="AI804" s="129"/>
    </row>
    <row r="805" ht="19.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751"/>
      <c r="T805" s="752"/>
      <c r="U805" s="752"/>
      <c r="V805" s="752"/>
      <c r="W805" s="751"/>
      <c r="X805" s="751"/>
      <c r="Y805" s="751"/>
      <c r="Z805" s="751"/>
      <c r="AA805" s="751"/>
      <c r="AB805" s="751"/>
      <c r="AC805" s="751"/>
      <c r="AD805" s="129"/>
      <c r="AE805" s="129"/>
      <c r="AF805" s="129"/>
      <c r="AG805" s="129"/>
      <c r="AH805" s="129"/>
      <c r="AI805" s="129"/>
    </row>
    <row r="806" ht="19.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751"/>
      <c r="T806" s="752"/>
      <c r="U806" s="752"/>
      <c r="V806" s="752"/>
      <c r="W806" s="751"/>
      <c r="X806" s="751"/>
      <c r="Y806" s="751"/>
      <c r="Z806" s="751"/>
      <c r="AA806" s="751"/>
      <c r="AB806" s="751"/>
      <c r="AC806" s="751"/>
      <c r="AD806" s="129"/>
      <c r="AE806" s="129"/>
      <c r="AF806" s="129"/>
      <c r="AG806" s="129"/>
      <c r="AH806" s="129"/>
      <c r="AI806" s="129"/>
    </row>
    <row r="807" ht="19.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751"/>
      <c r="T807" s="752"/>
      <c r="U807" s="752"/>
      <c r="V807" s="752"/>
      <c r="W807" s="751"/>
      <c r="X807" s="751"/>
      <c r="Y807" s="751"/>
      <c r="Z807" s="751"/>
      <c r="AA807" s="751"/>
      <c r="AB807" s="751"/>
      <c r="AC807" s="751"/>
      <c r="AD807" s="129"/>
      <c r="AE807" s="129"/>
      <c r="AF807" s="129"/>
      <c r="AG807" s="129"/>
      <c r="AH807" s="129"/>
      <c r="AI807" s="129"/>
    </row>
    <row r="808" ht="19.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751"/>
      <c r="T808" s="752"/>
      <c r="U808" s="752"/>
      <c r="V808" s="752"/>
      <c r="W808" s="751"/>
      <c r="X808" s="751"/>
      <c r="Y808" s="751"/>
      <c r="Z808" s="751"/>
      <c r="AA808" s="751"/>
      <c r="AB808" s="751"/>
      <c r="AC808" s="751"/>
      <c r="AD808" s="129"/>
      <c r="AE808" s="129"/>
      <c r="AF808" s="129"/>
      <c r="AG808" s="129"/>
      <c r="AH808" s="129"/>
      <c r="AI808" s="129"/>
    </row>
    <row r="809" ht="19.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751"/>
      <c r="T809" s="752"/>
      <c r="U809" s="752"/>
      <c r="V809" s="752"/>
      <c r="W809" s="751"/>
      <c r="X809" s="751"/>
      <c r="Y809" s="751"/>
      <c r="Z809" s="751"/>
      <c r="AA809" s="751"/>
      <c r="AB809" s="751"/>
      <c r="AC809" s="751"/>
      <c r="AD809" s="129"/>
      <c r="AE809" s="129"/>
      <c r="AF809" s="129"/>
      <c r="AG809" s="129"/>
      <c r="AH809" s="129"/>
      <c r="AI809" s="129"/>
    </row>
    <row r="810" ht="19.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751"/>
      <c r="T810" s="752"/>
      <c r="U810" s="752"/>
      <c r="V810" s="752"/>
      <c r="W810" s="751"/>
      <c r="X810" s="751"/>
      <c r="Y810" s="751"/>
      <c r="Z810" s="751"/>
      <c r="AA810" s="751"/>
      <c r="AB810" s="751"/>
      <c r="AC810" s="751"/>
      <c r="AD810" s="129"/>
      <c r="AE810" s="129"/>
      <c r="AF810" s="129"/>
      <c r="AG810" s="129"/>
      <c r="AH810" s="129"/>
      <c r="AI810" s="129"/>
    </row>
    <row r="811" ht="19.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751"/>
      <c r="T811" s="752"/>
      <c r="U811" s="752"/>
      <c r="V811" s="752"/>
      <c r="W811" s="751"/>
      <c r="X811" s="751"/>
      <c r="Y811" s="751"/>
      <c r="Z811" s="751"/>
      <c r="AA811" s="751"/>
      <c r="AB811" s="751"/>
      <c r="AC811" s="751"/>
      <c r="AD811" s="129"/>
      <c r="AE811" s="129"/>
      <c r="AF811" s="129"/>
      <c r="AG811" s="129"/>
      <c r="AH811" s="129"/>
      <c r="AI811" s="129"/>
    </row>
    <row r="812" ht="19.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751"/>
      <c r="T812" s="752"/>
      <c r="U812" s="752"/>
      <c r="V812" s="752"/>
      <c r="W812" s="751"/>
      <c r="X812" s="751"/>
      <c r="Y812" s="751"/>
      <c r="Z812" s="751"/>
      <c r="AA812" s="751"/>
      <c r="AB812" s="751"/>
      <c r="AC812" s="751"/>
      <c r="AD812" s="129"/>
      <c r="AE812" s="129"/>
      <c r="AF812" s="129"/>
      <c r="AG812" s="129"/>
      <c r="AH812" s="129"/>
      <c r="AI812" s="129"/>
    </row>
    <row r="813" ht="19.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751"/>
      <c r="T813" s="752"/>
      <c r="U813" s="752"/>
      <c r="V813" s="752"/>
      <c r="W813" s="751"/>
      <c r="X813" s="751"/>
      <c r="Y813" s="751"/>
      <c r="Z813" s="751"/>
      <c r="AA813" s="751"/>
      <c r="AB813" s="751"/>
      <c r="AC813" s="751"/>
      <c r="AD813" s="129"/>
      <c r="AE813" s="129"/>
      <c r="AF813" s="129"/>
      <c r="AG813" s="129"/>
      <c r="AH813" s="129"/>
      <c r="AI813" s="129"/>
    </row>
    <row r="814" ht="19.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751"/>
      <c r="T814" s="752"/>
      <c r="U814" s="752"/>
      <c r="V814" s="752"/>
      <c r="W814" s="751"/>
      <c r="X814" s="751"/>
      <c r="Y814" s="751"/>
      <c r="Z814" s="751"/>
      <c r="AA814" s="751"/>
      <c r="AB814" s="751"/>
      <c r="AC814" s="751"/>
      <c r="AD814" s="129"/>
      <c r="AE814" s="129"/>
      <c r="AF814" s="129"/>
      <c r="AG814" s="129"/>
      <c r="AH814" s="129"/>
      <c r="AI814" s="129"/>
    </row>
    <row r="815" ht="19.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751"/>
      <c r="T815" s="752"/>
      <c r="U815" s="752"/>
      <c r="V815" s="752"/>
      <c r="W815" s="751"/>
      <c r="X815" s="751"/>
      <c r="Y815" s="751"/>
      <c r="Z815" s="751"/>
      <c r="AA815" s="751"/>
      <c r="AB815" s="751"/>
      <c r="AC815" s="751"/>
      <c r="AD815" s="129"/>
      <c r="AE815" s="129"/>
      <c r="AF815" s="129"/>
      <c r="AG815" s="129"/>
      <c r="AH815" s="129"/>
      <c r="AI815" s="129"/>
    </row>
    <row r="816" ht="19.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751"/>
      <c r="T816" s="752"/>
      <c r="U816" s="752"/>
      <c r="V816" s="752"/>
      <c r="W816" s="751"/>
      <c r="X816" s="751"/>
      <c r="Y816" s="751"/>
      <c r="Z816" s="751"/>
      <c r="AA816" s="751"/>
      <c r="AB816" s="751"/>
      <c r="AC816" s="751"/>
      <c r="AD816" s="129"/>
      <c r="AE816" s="129"/>
      <c r="AF816" s="129"/>
      <c r="AG816" s="129"/>
      <c r="AH816" s="129"/>
      <c r="AI816" s="129"/>
    </row>
    <row r="817" ht="19.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751"/>
      <c r="T817" s="752"/>
      <c r="U817" s="752"/>
      <c r="V817" s="752"/>
      <c r="W817" s="751"/>
      <c r="X817" s="751"/>
      <c r="Y817" s="751"/>
      <c r="Z817" s="751"/>
      <c r="AA817" s="751"/>
      <c r="AB817" s="751"/>
      <c r="AC817" s="751"/>
      <c r="AD817" s="129"/>
      <c r="AE817" s="129"/>
      <c r="AF817" s="129"/>
      <c r="AG817" s="129"/>
      <c r="AH817" s="129"/>
      <c r="AI817" s="129"/>
    </row>
    <row r="818" ht="19.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751"/>
      <c r="T818" s="752"/>
      <c r="U818" s="752"/>
      <c r="V818" s="752"/>
      <c r="W818" s="751"/>
      <c r="X818" s="751"/>
      <c r="Y818" s="751"/>
      <c r="Z818" s="751"/>
      <c r="AA818" s="751"/>
      <c r="AB818" s="751"/>
      <c r="AC818" s="751"/>
      <c r="AD818" s="129"/>
      <c r="AE818" s="129"/>
      <c r="AF818" s="129"/>
      <c r="AG818" s="129"/>
      <c r="AH818" s="129"/>
      <c r="AI818" s="129"/>
    </row>
    <row r="819" ht="19.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751"/>
      <c r="T819" s="752"/>
      <c r="U819" s="752"/>
      <c r="V819" s="752"/>
      <c r="W819" s="751"/>
      <c r="X819" s="751"/>
      <c r="Y819" s="751"/>
      <c r="Z819" s="751"/>
      <c r="AA819" s="751"/>
      <c r="AB819" s="751"/>
      <c r="AC819" s="751"/>
      <c r="AD819" s="129"/>
      <c r="AE819" s="129"/>
      <c r="AF819" s="129"/>
      <c r="AG819" s="129"/>
      <c r="AH819" s="129"/>
      <c r="AI819" s="129"/>
    </row>
    <row r="820" ht="19.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751"/>
      <c r="T820" s="752"/>
      <c r="U820" s="752"/>
      <c r="V820" s="752"/>
      <c r="W820" s="751"/>
      <c r="X820" s="751"/>
      <c r="Y820" s="751"/>
      <c r="Z820" s="751"/>
      <c r="AA820" s="751"/>
      <c r="AB820" s="751"/>
      <c r="AC820" s="751"/>
      <c r="AD820" s="129"/>
      <c r="AE820" s="129"/>
      <c r="AF820" s="129"/>
      <c r="AG820" s="129"/>
      <c r="AH820" s="129"/>
      <c r="AI820" s="129"/>
    </row>
    <row r="821" ht="19.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751"/>
      <c r="T821" s="752"/>
      <c r="U821" s="752"/>
      <c r="V821" s="752"/>
      <c r="W821" s="751"/>
      <c r="X821" s="751"/>
      <c r="Y821" s="751"/>
      <c r="Z821" s="751"/>
      <c r="AA821" s="751"/>
      <c r="AB821" s="751"/>
      <c r="AC821" s="751"/>
      <c r="AD821" s="129"/>
      <c r="AE821" s="129"/>
      <c r="AF821" s="129"/>
      <c r="AG821" s="129"/>
      <c r="AH821" s="129"/>
      <c r="AI821" s="129"/>
    </row>
    <row r="822" ht="19.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751"/>
      <c r="T822" s="752"/>
      <c r="U822" s="752"/>
      <c r="V822" s="752"/>
      <c r="W822" s="751"/>
      <c r="X822" s="751"/>
      <c r="Y822" s="751"/>
      <c r="Z822" s="751"/>
      <c r="AA822" s="751"/>
      <c r="AB822" s="751"/>
      <c r="AC822" s="751"/>
      <c r="AD822" s="129"/>
      <c r="AE822" s="129"/>
      <c r="AF822" s="129"/>
      <c r="AG822" s="129"/>
      <c r="AH822" s="129"/>
      <c r="AI822" s="129"/>
    </row>
    <row r="823" ht="19.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751"/>
      <c r="T823" s="752"/>
      <c r="U823" s="752"/>
      <c r="V823" s="752"/>
      <c r="W823" s="751"/>
      <c r="X823" s="751"/>
      <c r="Y823" s="751"/>
      <c r="Z823" s="751"/>
      <c r="AA823" s="751"/>
      <c r="AB823" s="751"/>
      <c r="AC823" s="751"/>
      <c r="AD823" s="129"/>
      <c r="AE823" s="129"/>
      <c r="AF823" s="129"/>
      <c r="AG823" s="129"/>
      <c r="AH823" s="129"/>
      <c r="AI823" s="129"/>
    </row>
    <row r="824" ht="19.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751"/>
      <c r="T824" s="752"/>
      <c r="U824" s="752"/>
      <c r="V824" s="752"/>
      <c r="W824" s="751"/>
      <c r="X824" s="751"/>
      <c r="Y824" s="751"/>
      <c r="Z824" s="751"/>
      <c r="AA824" s="751"/>
      <c r="AB824" s="751"/>
      <c r="AC824" s="751"/>
      <c r="AD824" s="129"/>
      <c r="AE824" s="129"/>
      <c r="AF824" s="129"/>
      <c r="AG824" s="129"/>
      <c r="AH824" s="129"/>
      <c r="AI824" s="129"/>
    </row>
    <row r="825" ht="19.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751"/>
      <c r="T825" s="752"/>
      <c r="U825" s="752"/>
      <c r="V825" s="752"/>
      <c r="W825" s="751"/>
      <c r="X825" s="751"/>
      <c r="Y825" s="751"/>
      <c r="Z825" s="751"/>
      <c r="AA825" s="751"/>
      <c r="AB825" s="751"/>
      <c r="AC825" s="751"/>
      <c r="AD825" s="129"/>
      <c r="AE825" s="129"/>
      <c r="AF825" s="129"/>
      <c r="AG825" s="129"/>
      <c r="AH825" s="129"/>
      <c r="AI825" s="129"/>
    </row>
    <row r="826" ht="19.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751"/>
      <c r="T826" s="752"/>
      <c r="U826" s="752"/>
      <c r="V826" s="752"/>
      <c r="W826" s="751"/>
      <c r="X826" s="751"/>
      <c r="Y826" s="751"/>
      <c r="Z826" s="751"/>
      <c r="AA826" s="751"/>
      <c r="AB826" s="751"/>
      <c r="AC826" s="751"/>
      <c r="AD826" s="129"/>
      <c r="AE826" s="129"/>
      <c r="AF826" s="129"/>
      <c r="AG826" s="129"/>
      <c r="AH826" s="129"/>
      <c r="AI826" s="129"/>
    </row>
    <row r="827" ht="19.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751"/>
      <c r="T827" s="752"/>
      <c r="U827" s="752"/>
      <c r="V827" s="752"/>
      <c r="W827" s="751"/>
      <c r="X827" s="751"/>
      <c r="Y827" s="751"/>
      <c r="Z827" s="751"/>
      <c r="AA827" s="751"/>
      <c r="AB827" s="751"/>
      <c r="AC827" s="751"/>
      <c r="AD827" s="129"/>
      <c r="AE827" s="129"/>
      <c r="AF827" s="129"/>
      <c r="AG827" s="129"/>
      <c r="AH827" s="129"/>
      <c r="AI827" s="129"/>
    </row>
    <row r="828" ht="19.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751"/>
      <c r="T828" s="752"/>
      <c r="U828" s="752"/>
      <c r="V828" s="752"/>
      <c r="W828" s="751"/>
      <c r="X828" s="751"/>
      <c r="Y828" s="751"/>
      <c r="Z828" s="751"/>
      <c r="AA828" s="751"/>
      <c r="AB828" s="751"/>
      <c r="AC828" s="751"/>
      <c r="AD828" s="129"/>
      <c r="AE828" s="129"/>
      <c r="AF828" s="129"/>
      <c r="AG828" s="129"/>
      <c r="AH828" s="129"/>
      <c r="AI828" s="129"/>
    </row>
    <row r="829" ht="19.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751"/>
      <c r="T829" s="752"/>
      <c r="U829" s="752"/>
      <c r="V829" s="752"/>
      <c r="W829" s="751"/>
      <c r="X829" s="751"/>
      <c r="Y829" s="751"/>
      <c r="Z829" s="751"/>
      <c r="AA829" s="751"/>
      <c r="AB829" s="751"/>
      <c r="AC829" s="751"/>
      <c r="AD829" s="129"/>
      <c r="AE829" s="129"/>
      <c r="AF829" s="129"/>
      <c r="AG829" s="129"/>
      <c r="AH829" s="129"/>
      <c r="AI829" s="129"/>
    </row>
    <row r="830" ht="19.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751"/>
      <c r="T830" s="752"/>
      <c r="U830" s="752"/>
      <c r="V830" s="752"/>
      <c r="W830" s="751"/>
      <c r="X830" s="751"/>
      <c r="Y830" s="751"/>
      <c r="Z830" s="751"/>
      <c r="AA830" s="751"/>
      <c r="AB830" s="751"/>
      <c r="AC830" s="751"/>
      <c r="AD830" s="129"/>
      <c r="AE830" s="129"/>
      <c r="AF830" s="129"/>
      <c r="AG830" s="129"/>
      <c r="AH830" s="129"/>
      <c r="AI830" s="129"/>
    </row>
    <row r="831" ht="19.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751"/>
      <c r="T831" s="752"/>
      <c r="U831" s="752"/>
      <c r="V831" s="752"/>
      <c r="W831" s="751"/>
      <c r="X831" s="751"/>
      <c r="Y831" s="751"/>
      <c r="Z831" s="751"/>
      <c r="AA831" s="751"/>
      <c r="AB831" s="751"/>
      <c r="AC831" s="751"/>
      <c r="AD831" s="129"/>
      <c r="AE831" s="129"/>
      <c r="AF831" s="129"/>
      <c r="AG831" s="129"/>
      <c r="AH831" s="129"/>
      <c r="AI831" s="129"/>
    </row>
    <row r="832" ht="19.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751"/>
      <c r="T832" s="752"/>
      <c r="U832" s="752"/>
      <c r="V832" s="752"/>
      <c r="W832" s="751"/>
      <c r="X832" s="751"/>
      <c r="Y832" s="751"/>
      <c r="Z832" s="751"/>
      <c r="AA832" s="751"/>
      <c r="AB832" s="751"/>
      <c r="AC832" s="751"/>
      <c r="AD832" s="129"/>
      <c r="AE832" s="129"/>
      <c r="AF832" s="129"/>
      <c r="AG832" s="129"/>
      <c r="AH832" s="129"/>
      <c r="AI832" s="129"/>
    </row>
    <row r="833" ht="19.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751"/>
      <c r="T833" s="752"/>
      <c r="U833" s="752"/>
      <c r="V833" s="752"/>
      <c r="W833" s="751"/>
      <c r="X833" s="751"/>
      <c r="Y833" s="751"/>
      <c r="Z833" s="751"/>
      <c r="AA833" s="751"/>
      <c r="AB833" s="751"/>
      <c r="AC833" s="751"/>
      <c r="AD833" s="129"/>
      <c r="AE833" s="129"/>
      <c r="AF833" s="129"/>
      <c r="AG833" s="129"/>
      <c r="AH833" s="129"/>
      <c r="AI833" s="129"/>
    </row>
    <row r="834" ht="19.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751"/>
      <c r="T834" s="752"/>
      <c r="U834" s="752"/>
      <c r="V834" s="752"/>
      <c r="W834" s="751"/>
      <c r="X834" s="751"/>
      <c r="Y834" s="751"/>
      <c r="Z834" s="751"/>
      <c r="AA834" s="751"/>
      <c r="AB834" s="751"/>
      <c r="AC834" s="751"/>
      <c r="AD834" s="129"/>
      <c r="AE834" s="129"/>
      <c r="AF834" s="129"/>
      <c r="AG834" s="129"/>
      <c r="AH834" s="129"/>
      <c r="AI834" s="129"/>
    </row>
    <row r="835" ht="19.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751"/>
      <c r="T835" s="752"/>
      <c r="U835" s="752"/>
      <c r="V835" s="752"/>
      <c r="W835" s="751"/>
      <c r="X835" s="751"/>
      <c r="Y835" s="751"/>
      <c r="Z835" s="751"/>
      <c r="AA835" s="751"/>
      <c r="AB835" s="751"/>
      <c r="AC835" s="751"/>
      <c r="AD835" s="129"/>
      <c r="AE835" s="129"/>
      <c r="AF835" s="129"/>
      <c r="AG835" s="129"/>
      <c r="AH835" s="129"/>
      <c r="AI835" s="129"/>
    </row>
    <row r="836" ht="19.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751"/>
      <c r="T836" s="752"/>
      <c r="U836" s="752"/>
      <c r="V836" s="752"/>
      <c r="W836" s="751"/>
      <c r="X836" s="751"/>
      <c r="Y836" s="751"/>
      <c r="Z836" s="751"/>
      <c r="AA836" s="751"/>
      <c r="AB836" s="751"/>
      <c r="AC836" s="751"/>
      <c r="AD836" s="129"/>
      <c r="AE836" s="129"/>
      <c r="AF836" s="129"/>
      <c r="AG836" s="129"/>
      <c r="AH836" s="129"/>
      <c r="AI836" s="129"/>
    </row>
    <row r="837" ht="19.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751"/>
      <c r="T837" s="752"/>
      <c r="U837" s="752"/>
      <c r="V837" s="752"/>
      <c r="W837" s="751"/>
      <c r="X837" s="751"/>
      <c r="Y837" s="751"/>
      <c r="Z837" s="751"/>
      <c r="AA837" s="751"/>
      <c r="AB837" s="751"/>
      <c r="AC837" s="751"/>
      <c r="AD837" s="129"/>
      <c r="AE837" s="129"/>
      <c r="AF837" s="129"/>
      <c r="AG837" s="129"/>
      <c r="AH837" s="129"/>
      <c r="AI837" s="129"/>
    </row>
    <row r="838" ht="19.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751"/>
      <c r="T838" s="752"/>
      <c r="U838" s="752"/>
      <c r="V838" s="752"/>
      <c r="W838" s="751"/>
      <c r="X838" s="751"/>
      <c r="Y838" s="751"/>
      <c r="Z838" s="751"/>
      <c r="AA838" s="751"/>
      <c r="AB838" s="751"/>
      <c r="AC838" s="751"/>
      <c r="AD838" s="129"/>
      <c r="AE838" s="129"/>
      <c r="AF838" s="129"/>
      <c r="AG838" s="129"/>
      <c r="AH838" s="129"/>
      <c r="AI838" s="129"/>
    </row>
    <row r="839" ht="19.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751"/>
      <c r="T839" s="752"/>
      <c r="U839" s="752"/>
      <c r="V839" s="752"/>
      <c r="W839" s="751"/>
      <c r="X839" s="751"/>
      <c r="Y839" s="751"/>
      <c r="Z839" s="751"/>
      <c r="AA839" s="751"/>
      <c r="AB839" s="751"/>
      <c r="AC839" s="751"/>
      <c r="AD839" s="129"/>
      <c r="AE839" s="129"/>
      <c r="AF839" s="129"/>
      <c r="AG839" s="129"/>
      <c r="AH839" s="129"/>
      <c r="AI839" s="129"/>
    </row>
    <row r="840" ht="19.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751"/>
      <c r="T840" s="752"/>
      <c r="U840" s="752"/>
      <c r="V840" s="752"/>
      <c r="W840" s="751"/>
      <c r="X840" s="751"/>
      <c r="Y840" s="751"/>
      <c r="Z840" s="751"/>
      <c r="AA840" s="751"/>
      <c r="AB840" s="751"/>
      <c r="AC840" s="751"/>
      <c r="AD840" s="129"/>
      <c r="AE840" s="129"/>
      <c r="AF840" s="129"/>
      <c r="AG840" s="129"/>
      <c r="AH840" s="129"/>
      <c r="AI840" s="129"/>
    </row>
    <row r="841" ht="19.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751"/>
      <c r="T841" s="752"/>
      <c r="U841" s="752"/>
      <c r="V841" s="752"/>
      <c r="W841" s="751"/>
      <c r="X841" s="751"/>
      <c r="Y841" s="751"/>
      <c r="Z841" s="751"/>
      <c r="AA841" s="751"/>
      <c r="AB841" s="751"/>
      <c r="AC841" s="751"/>
      <c r="AD841" s="129"/>
      <c r="AE841" s="129"/>
      <c r="AF841" s="129"/>
      <c r="AG841" s="129"/>
      <c r="AH841" s="129"/>
      <c r="AI841" s="129"/>
    </row>
    <row r="842" ht="19.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751"/>
      <c r="T842" s="752"/>
      <c r="U842" s="752"/>
      <c r="V842" s="752"/>
      <c r="W842" s="751"/>
      <c r="X842" s="751"/>
      <c r="Y842" s="751"/>
      <c r="Z842" s="751"/>
      <c r="AA842" s="751"/>
      <c r="AB842" s="751"/>
      <c r="AC842" s="751"/>
      <c r="AD842" s="129"/>
      <c r="AE842" s="129"/>
      <c r="AF842" s="129"/>
      <c r="AG842" s="129"/>
      <c r="AH842" s="129"/>
      <c r="AI842" s="129"/>
    </row>
    <row r="843" ht="19.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751"/>
      <c r="T843" s="752"/>
      <c r="U843" s="752"/>
      <c r="V843" s="752"/>
      <c r="W843" s="751"/>
      <c r="X843" s="751"/>
      <c r="Y843" s="751"/>
      <c r="Z843" s="751"/>
      <c r="AA843" s="751"/>
      <c r="AB843" s="751"/>
      <c r="AC843" s="751"/>
      <c r="AD843" s="129"/>
      <c r="AE843" s="129"/>
      <c r="AF843" s="129"/>
      <c r="AG843" s="129"/>
      <c r="AH843" s="129"/>
      <c r="AI843" s="129"/>
    </row>
    <row r="844" ht="19.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751"/>
      <c r="T844" s="752"/>
      <c r="U844" s="752"/>
      <c r="V844" s="752"/>
      <c r="W844" s="751"/>
      <c r="X844" s="751"/>
      <c r="Y844" s="751"/>
      <c r="Z844" s="751"/>
      <c r="AA844" s="751"/>
      <c r="AB844" s="751"/>
      <c r="AC844" s="751"/>
      <c r="AD844" s="129"/>
      <c r="AE844" s="129"/>
      <c r="AF844" s="129"/>
      <c r="AG844" s="129"/>
      <c r="AH844" s="129"/>
      <c r="AI844" s="129"/>
    </row>
    <row r="845" ht="19.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751"/>
      <c r="T845" s="752"/>
      <c r="U845" s="752"/>
      <c r="V845" s="752"/>
      <c r="W845" s="751"/>
      <c r="X845" s="751"/>
      <c r="Y845" s="751"/>
      <c r="Z845" s="751"/>
      <c r="AA845" s="751"/>
      <c r="AB845" s="751"/>
      <c r="AC845" s="751"/>
      <c r="AD845" s="129"/>
      <c r="AE845" s="129"/>
      <c r="AF845" s="129"/>
      <c r="AG845" s="129"/>
      <c r="AH845" s="129"/>
      <c r="AI845" s="129"/>
    </row>
    <row r="846" ht="19.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751"/>
      <c r="T846" s="752"/>
      <c r="U846" s="752"/>
      <c r="V846" s="752"/>
      <c r="W846" s="751"/>
      <c r="X846" s="751"/>
      <c r="Y846" s="751"/>
      <c r="Z846" s="751"/>
      <c r="AA846" s="751"/>
      <c r="AB846" s="751"/>
      <c r="AC846" s="751"/>
      <c r="AD846" s="129"/>
      <c r="AE846" s="129"/>
      <c r="AF846" s="129"/>
      <c r="AG846" s="129"/>
      <c r="AH846" s="129"/>
      <c r="AI846" s="129"/>
    </row>
    <row r="847" ht="19.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751"/>
      <c r="T847" s="752"/>
      <c r="U847" s="752"/>
      <c r="V847" s="752"/>
      <c r="W847" s="751"/>
      <c r="X847" s="751"/>
      <c r="Y847" s="751"/>
      <c r="Z847" s="751"/>
      <c r="AA847" s="751"/>
      <c r="AB847" s="751"/>
      <c r="AC847" s="751"/>
      <c r="AD847" s="129"/>
      <c r="AE847" s="129"/>
      <c r="AF847" s="129"/>
      <c r="AG847" s="129"/>
      <c r="AH847" s="129"/>
      <c r="AI847" s="129"/>
    </row>
    <row r="848" ht="19.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751"/>
      <c r="T848" s="752"/>
      <c r="U848" s="752"/>
      <c r="V848" s="752"/>
      <c r="W848" s="751"/>
      <c r="X848" s="751"/>
      <c r="Y848" s="751"/>
      <c r="Z848" s="751"/>
      <c r="AA848" s="751"/>
      <c r="AB848" s="751"/>
      <c r="AC848" s="751"/>
      <c r="AD848" s="129"/>
      <c r="AE848" s="129"/>
      <c r="AF848" s="129"/>
      <c r="AG848" s="129"/>
      <c r="AH848" s="129"/>
      <c r="AI848" s="129"/>
    </row>
    <row r="849" ht="19.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751"/>
      <c r="T849" s="752"/>
      <c r="U849" s="752"/>
      <c r="V849" s="752"/>
      <c r="W849" s="751"/>
      <c r="X849" s="751"/>
      <c r="Y849" s="751"/>
      <c r="Z849" s="751"/>
      <c r="AA849" s="751"/>
      <c r="AB849" s="751"/>
      <c r="AC849" s="751"/>
      <c r="AD849" s="129"/>
      <c r="AE849" s="129"/>
      <c r="AF849" s="129"/>
      <c r="AG849" s="129"/>
      <c r="AH849" s="129"/>
      <c r="AI849" s="129"/>
    </row>
    <row r="850" ht="19.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751"/>
      <c r="T850" s="752"/>
      <c r="U850" s="752"/>
      <c r="V850" s="752"/>
      <c r="W850" s="751"/>
      <c r="X850" s="751"/>
      <c r="Y850" s="751"/>
      <c r="Z850" s="751"/>
      <c r="AA850" s="751"/>
      <c r="AB850" s="751"/>
      <c r="AC850" s="751"/>
      <c r="AD850" s="129"/>
      <c r="AE850" s="129"/>
      <c r="AF850" s="129"/>
      <c r="AG850" s="129"/>
      <c r="AH850" s="129"/>
      <c r="AI850" s="129"/>
    </row>
    <row r="851" ht="19.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751"/>
      <c r="T851" s="752"/>
      <c r="U851" s="752"/>
      <c r="V851" s="752"/>
      <c r="W851" s="751"/>
      <c r="X851" s="751"/>
      <c r="Y851" s="751"/>
      <c r="Z851" s="751"/>
      <c r="AA851" s="751"/>
      <c r="AB851" s="751"/>
      <c r="AC851" s="751"/>
      <c r="AD851" s="129"/>
      <c r="AE851" s="129"/>
      <c r="AF851" s="129"/>
      <c r="AG851" s="129"/>
      <c r="AH851" s="129"/>
      <c r="AI851" s="129"/>
    </row>
    <row r="852" ht="19.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751"/>
      <c r="T852" s="752"/>
      <c r="U852" s="752"/>
      <c r="V852" s="752"/>
      <c r="W852" s="751"/>
      <c r="X852" s="751"/>
      <c r="Y852" s="751"/>
      <c r="Z852" s="751"/>
      <c r="AA852" s="751"/>
      <c r="AB852" s="751"/>
      <c r="AC852" s="751"/>
      <c r="AD852" s="129"/>
      <c r="AE852" s="129"/>
      <c r="AF852" s="129"/>
      <c r="AG852" s="129"/>
      <c r="AH852" s="129"/>
      <c r="AI852" s="129"/>
    </row>
    <row r="853" ht="19.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751"/>
      <c r="T853" s="752"/>
      <c r="U853" s="752"/>
      <c r="V853" s="752"/>
      <c r="W853" s="751"/>
      <c r="X853" s="751"/>
      <c r="Y853" s="751"/>
      <c r="Z853" s="751"/>
      <c r="AA853" s="751"/>
      <c r="AB853" s="751"/>
      <c r="AC853" s="751"/>
      <c r="AD853" s="129"/>
      <c r="AE853" s="129"/>
      <c r="AF853" s="129"/>
      <c r="AG853" s="129"/>
      <c r="AH853" s="129"/>
      <c r="AI853" s="129"/>
    </row>
    <row r="854" ht="19.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751"/>
      <c r="T854" s="752"/>
      <c r="U854" s="752"/>
      <c r="V854" s="752"/>
      <c r="W854" s="751"/>
      <c r="X854" s="751"/>
      <c r="Y854" s="751"/>
      <c r="Z854" s="751"/>
      <c r="AA854" s="751"/>
      <c r="AB854" s="751"/>
      <c r="AC854" s="751"/>
      <c r="AD854" s="129"/>
      <c r="AE854" s="129"/>
      <c r="AF854" s="129"/>
      <c r="AG854" s="129"/>
      <c r="AH854" s="129"/>
      <c r="AI854" s="129"/>
    </row>
    <row r="855" ht="19.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751"/>
      <c r="T855" s="752"/>
      <c r="U855" s="752"/>
      <c r="V855" s="752"/>
      <c r="W855" s="751"/>
      <c r="X855" s="751"/>
      <c r="Y855" s="751"/>
      <c r="Z855" s="751"/>
      <c r="AA855" s="751"/>
      <c r="AB855" s="751"/>
      <c r="AC855" s="751"/>
      <c r="AD855" s="129"/>
      <c r="AE855" s="129"/>
      <c r="AF855" s="129"/>
      <c r="AG855" s="129"/>
      <c r="AH855" s="129"/>
      <c r="AI855" s="129"/>
    </row>
    <row r="856" ht="19.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751"/>
      <c r="T856" s="752"/>
      <c r="U856" s="752"/>
      <c r="V856" s="752"/>
      <c r="W856" s="751"/>
      <c r="X856" s="751"/>
      <c r="Y856" s="751"/>
      <c r="Z856" s="751"/>
      <c r="AA856" s="751"/>
      <c r="AB856" s="751"/>
      <c r="AC856" s="751"/>
      <c r="AD856" s="129"/>
      <c r="AE856" s="129"/>
      <c r="AF856" s="129"/>
      <c r="AG856" s="129"/>
      <c r="AH856" s="129"/>
      <c r="AI856" s="129"/>
    </row>
    <row r="857" ht="19.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751"/>
      <c r="T857" s="752"/>
      <c r="U857" s="752"/>
      <c r="V857" s="752"/>
      <c r="W857" s="751"/>
      <c r="X857" s="751"/>
      <c r="Y857" s="751"/>
      <c r="Z857" s="751"/>
      <c r="AA857" s="751"/>
      <c r="AB857" s="751"/>
      <c r="AC857" s="751"/>
      <c r="AD857" s="129"/>
      <c r="AE857" s="129"/>
      <c r="AF857" s="129"/>
      <c r="AG857" s="129"/>
      <c r="AH857" s="129"/>
      <c r="AI857" s="129"/>
    </row>
    <row r="858" ht="19.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751"/>
      <c r="T858" s="752"/>
      <c r="U858" s="752"/>
      <c r="V858" s="752"/>
      <c r="W858" s="751"/>
      <c r="X858" s="751"/>
      <c r="Y858" s="751"/>
      <c r="Z858" s="751"/>
      <c r="AA858" s="751"/>
      <c r="AB858" s="751"/>
      <c r="AC858" s="751"/>
      <c r="AD858" s="129"/>
      <c r="AE858" s="129"/>
      <c r="AF858" s="129"/>
      <c r="AG858" s="129"/>
      <c r="AH858" s="129"/>
      <c r="AI858" s="129"/>
    </row>
    <row r="859" ht="19.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751"/>
      <c r="T859" s="752"/>
      <c r="U859" s="752"/>
      <c r="V859" s="752"/>
      <c r="W859" s="751"/>
      <c r="X859" s="751"/>
      <c r="Y859" s="751"/>
      <c r="Z859" s="751"/>
      <c r="AA859" s="751"/>
      <c r="AB859" s="751"/>
      <c r="AC859" s="751"/>
      <c r="AD859" s="129"/>
      <c r="AE859" s="129"/>
      <c r="AF859" s="129"/>
      <c r="AG859" s="129"/>
      <c r="AH859" s="129"/>
      <c r="AI859" s="129"/>
    </row>
    <row r="860" ht="19.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751"/>
      <c r="T860" s="752"/>
      <c r="U860" s="752"/>
      <c r="V860" s="752"/>
      <c r="W860" s="751"/>
      <c r="X860" s="751"/>
      <c r="Y860" s="751"/>
      <c r="Z860" s="751"/>
      <c r="AA860" s="751"/>
      <c r="AB860" s="751"/>
      <c r="AC860" s="751"/>
      <c r="AD860" s="129"/>
      <c r="AE860" s="129"/>
      <c r="AF860" s="129"/>
      <c r="AG860" s="129"/>
      <c r="AH860" s="129"/>
      <c r="AI860" s="129"/>
    </row>
    <row r="861" ht="19.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751"/>
      <c r="T861" s="752"/>
      <c r="U861" s="752"/>
      <c r="V861" s="752"/>
      <c r="W861" s="751"/>
      <c r="X861" s="751"/>
      <c r="Y861" s="751"/>
      <c r="Z861" s="751"/>
      <c r="AA861" s="751"/>
      <c r="AB861" s="751"/>
      <c r="AC861" s="751"/>
      <c r="AD861" s="129"/>
      <c r="AE861" s="129"/>
      <c r="AF861" s="129"/>
      <c r="AG861" s="129"/>
      <c r="AH861" s="129"/>
      <c r="AI861" s="129"/>
    </row>
    <row r="862" ht="19.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751"/>
      <c r="T862" s="752"/>
      <c r="U862" s="752"/>
      <c r="V862" s="752"/>
      <c r="W862" s="751"/>
      <c r="X862" s="751"/>
      <c r="Y862" s="751"/>
      <c r="Z862" s="751"/>
      <c r="AA862" s="751"/>
      <c r="AB862" s="751"/>
      <c r="AC862" s="751"/>
      <c r="AD862" s="129"/>
      <c r="AE862" s="129"/>
      <c r="AF862" s="129"/>
      <c r="AG862" s="129"/>
      <c r="AH862" s="129"/>
      <c r="AI862" s="129"/>
    </row>
    <row r="863" ht="19.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751"/>
      <c r="T863" s="752"/>
      <c r="U863" s="752"/>
      <c r="V863" s="752"/>
      <c r="W863" s="751"/>
      <c r="X863" s="751"/>
      <c r="Y863" s="751"/>
      <c r="Z863" s="751"/>
      <c r="AA863" s="751"/>
      <c r="AB863" s="751"/>
      <c r="AC863" s="751"/>
      <c r="AD863" s="129"/>
      <c r="AE863" s="129"/>
      <c r="AF863" s="129"/>
      <c r="AG863" s="129"/>
      <c r="AH863" s="129"/>
      <c r="AI863" s="129"/>
    </row>
    <row r="864" ht="19.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751"/>
      <c r="T864" s="752"/>
      <c r="U864" s="752"/>
      <c r="V864" s="752"/>
      <c r="W864" s="751"/>
      <c r="X864" s="751"/>
      <c r="Y864" s="751"/>
      <c r="Z864" s="751"/>
      <c r="AA864" s="751"/>
      <c r="AB864" s="751"/>
      <c r="AC864" s="751"/>
      <c r="AD864" s="129"/>
      <c r="AE864" s="129"/>
      <c r="AF864" s="129"/>
      <c r="AG864" s="129"/>
      <c r="AH864" s="129"/>
      <c r="AI864" s="129"/>
    </row>
    <row r="865" ht="19.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751"/>
      <c r="T865" s="752"/>
      <c r="U865" s="752"/>
      <c r="V865" s="752"/>
      <c r="W865" s="751"/>
      <c r="X865" s="751"/>
      <c r="Y865" s="751"/>
      <c r="Z865" s="751"/>
      <c r="AA865" s="751"/>
      <c r="AB865" s="751"/>
      <c r="AC865" s="751"/>
      <c r="AD865" s="129"/>
      <c r="AE865" s="129"/>
      <c r="AF865" s="129"/>
      <c r="AG865" s="129"/>
      <c r="AH865" s="129"/>
      <c r="AI865" s="129"/>
    </row>
    <row r="866" ht="19.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751"/>
      <c r="T866" s="752"/>
      <c r="U866" s="752"/>
      <c r="V866" s="752"/>
      <c r="W866" s="751"/>
      <c r="X866" s="751"/>
      <c r="Y866" s="751"/>
      <c r="Z866" s="751"/>
      <c r="AA866" s="751"/>
      <c r="AB866" s="751"/>
      <c r="AC866" s="751"/>
      <c r="AD866" s="129"/>
      <c r="AE866" s="129"/>
      <c r="AF866" s="129"/>
      <c r="AG866" s="129"/>
      <c r="AH866" s="129"/>
      <c r="AI866" s="129"/>
    </row>
    <row r="867" ht="19.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751"/>
      <c r="T867" s="752"/>
      <c r="U867" s="752"/>
      <c r="V867" s="752"/>
      <c r="W867" s="751"/>
      <c r="X867" s="751"/>
      <c r="Y867" s="751"/>
      <c r="Z867" s="751"/>
      <c r="AA867" s="751"/>
      <c r="AB867" s="751"/>
      <c r="AC867" s="751"/>
      <c r="AD867" s="129"/>
      <c r="AE867" s="129"/>
      <c r="AF867" s="129"/>
      <c r="AG867" s="129"/>
      <c r="AH867" s="129"/>
      <c r="AI867" s="129"/>
    </row>
    <row r="868" ht="19.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751"/>
      <c r="T868" s="752"/>
      <c r="U868" s="752"/>
      <c r="V868" s="752"/>
      <c r="W868" s="751"/>
      <c r="X868" s="751"/>
      <c r="Y868" s="751"/>
      <c r="Z868" s="751"/>
      <c r="AA868" s="751"/>
      <c r="AB868" s="751"/>
      <c r="AC868" s="751"/>
      <c r="AD868" s="129"/>
      <c r="AE868" s="129"/>
      <c r="AF868" s="129"/>
      <c r="AG868" s="129"/>
      <c r="AH868" s="129"/>
      <c r="AI868" s="129"/>
    </row>
    <row r="869" ht="19.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751"/>
      <c r="T869" s="752"/>
      <c r="U869" s="752"/>
      <c r="V869" s="752"/>
      <c r="W869" s="751"/>
      <c r="X869" s="751"/>
      <c r="Y869" s="751"/>
      <c r="Z869" s="751"/>
      <c r="AA869" s="751"/>
      <c r="AB869" s="751"/>
      <c r="AC869" s="751"/>
      <c r="AD869" s="129"/>
      <c r="AE869" s="129"/>
      <c r="AF869" s="129"/>
      <c r="AG869" s="129"/>
      <c r="AH869" s="129"/>
      <c r="AI869" s="129"/>
    </row>
    <row r="870" ht="19.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751"/>
      <c r="T870" s="752"/>
      <c r="U870" s="752"/>
      <c r="V870" s="752"/>
      <c r="W870" s="751"/>
      <c r="X870" s="751"/>
      <c r="Y870" s="751"/>
      <c r="Z870" s="751"/>
      <c r="AA870" s="751"/>
      <c r="AB870" s="751"/>
      <c r="AC870" s="751"/>
      <c r="AD870" s="129"/>
      <c r="AE870" s="129"/>
      <c r="AF870" s="129"/>
      <c r="AG870" s="129"/>
      <c r="AH870" s="129"/>
      <c r="AI870" s="129"/>
    </row>
    <row r="871" ht="19.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751"/>
      <c r="T871" s="752"/>
      <c r="U871" s="752"/>
      <c r="V871" s="752"/>
      <c r="W871" s="751"/>
      <c r="X871" s="751"/>
      <c r="Y871" s="751"/>
      <c r="Z871" s="751"/>
      <c r="AA871" s="751"/>
      <c r="AB871" s="751"/>
      <c r="AC871" s="751"/>
      <c r="AD871" s="129"/>
      <c r="AE871" s="129"/>
      <c r="AF871" s="129"/>
      <c r="AG871" s="129"/>
      <c r="AH871" s="129"/>
      <c r="AI871" s="129"/>
    </row>
    <row r="872" ht="19.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751"/>
      <c r="T872" s="752"/>
      <c r="U872" s="752"/>
      <c r="V872" s="752"/>
      <c r="W872" s="751"/>
      <c r="X872" s="751"/>
      <c r="Y872" s="751"/>
      <c r="Z872" s="751"/>
      <c r="AA872" s="751"/>
      <c r="AB872" s="751"/>
      <c r="AC872" s="751"/>
      <c r="AD872" s="129"/>
      <c r="AE872" s="129"/>
      <c r="AF872" s="129"/>
      <c r="AG872" s="129"/>
      <c r="AH872" s="129"/>
      <c r="AI872" s="129"/>
    </row>
    <row r="873" ht="19.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751"/>
      <c r="T873" s="752"/>
      <c r="U873" s="752"/>
      <c r="V873" s="752"/>
      <c r="W873" s="751"/>
      <c r="X873" s="751"/>
      <c r="Y873" s="751"/>
      <c r="Z873" s="751"/>
      <c r="AA873" s="751"/>
      <c r="AB873" s="751"/>
      <c r="AC873" s="751"/>
      <c r="AD873" s="129"/>
      <c r="AE873" s="129"/>
      <c r="AF873" s="129"/>
      <c r="AG873" s="129"/>
      <c r="AH873" s="129"/>
      <c r="AI873" s="129"/>
    </row>
    <row r="874" ht="19.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751"/>
      <c r="T874" s="752"/>
      <c r="U874" s="752"/>
      <c r="V874" s="752"/>
      <c r="W874" s="751"/>
      <c r="X874" s="751"/>
      <c r="Y874" s="751"/>
      <c r="Z874" s="751"/>
      <c r="AA874" s="751"/>
      <c r="AB874" s="751"/>
      <c r="AC874" s="751"/>
      <c r="AD874" s="129"/>
      <c r="AE874" s="129"/>
      <c r="AF874" s="129"/>
      <c r="AG874" s="129"/>
      <c r="AH874" s="129"/>
      <c r="AI874" s="129"/>
    </row>
    <row r="875" ht="19.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751"/>
      <c r="T875" s="752"/>
      <c r="U875" s="752"/>
      <c r="V875" s="752"/>
      <c r="W875" s="751"/>
      <c r="X875" s="751"/>
      <c r="Y875" s="751"/>
      <c r="Z875" s="751"/>
      <c r="AA875" s="751"/>
      <c r="AB875" s="751"/>
      <c r="AC875" s="751"/>
      <c r="AD875" s="129"/>
      <c r="AE875" s="129"/>
      <c r="AF875" s="129"/>
      <c r="AG875" s="129"/>
      <c r="AH875" s="129"/>
      <c r="AI875" s="129"/>
    </row>
    <row r="876" ht="19.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751"/>
      <c r="T876" s="752"/>
      <c r="U876" s="752"/>
      <c r="V876" s="752"/>
      <c r="W876" s="751"/>
      <c r="X876" s="751"/>
      <c r="Y876" s="751"/>
      <c r="Z876" s="751"/>
      <c r="AA876" s="751"/>
      <c r="AB876" s="751"/>
      <c r="AC876" s="751"/>
      <c r="AD876" s="129"/>
      <c r="AE876" s="129"/>
      <c r="AF876" s="129"/>
      <c r="AG876" s="129"/>
      <c r="AH876" s="129"/>
      <c r="AI876" s="129"/>
    </row>
    <row r="877" ht="19.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751"/>
      <c r="T877" s="752"/>
      <c r="U877" s="752"/>
      <c r="V877" s="752"/>
      <c r="W877" s="751"/>
      <c r="X877" s="751"/>
      <c r="Y877" s="751"/>
      <c r="Z877" s="751"/>
      <c r="AA877" s="751"/>
      <c r="AB877" s="751"/>
      <c r="AC877" s="751"/>
      <c r="AD877" s="129"/>
      <c r="AE877" s="129"/>
      <c r="AF877" s="129"/>
      <c r="AG877" s="129"/>
      <c r="AH877" s="129"/>
      <c r="AI877" s="129"/>
    </row>
    <row r="878" ht="19.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751"/>
      <c r="T878" s="752"/>
      <c r="U878" s="752"/>
      <c r="V878" s="752"/>
      <c r="W878" s="751"/>
      <c r="X878" s="751"/>
      <c r="Y878" s="751"/>
      <c r="Z878" s="751"/>
      <c r="AA878" s="751"/>
      <c r="AB878" s="751"/>
      <c r="AC878" s="751"/>
      <c r="AD878" s="129"/>
      <c r="AE878" s="129"/>
      <c r="AF878" s="129"/>
      <c r="AG878" s="129"/>
      <c r="AH878" s="129"/>
      <c r="AI878" s="129"/>
    </row>
    <row r="879" ht="19.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751"/>
      <c r="T879" s="752"/>
      <c r="U879" s="752"/>
      <c r="V879" s="752"/>
      <c r="W879" s="751"/>
      <c r="X879" s="751"/>
      <c r="Y879" s="751"/>
      <c r="Z879" s="751"/>
      <c r="AA879" s="751"/>
      <c r="AB879" s="751"/>
      <c r="AC879" s="751"/>
      <c r="AD879" s="129"/>
      <c r="AE879" s="129"/>
      <c r="AF879" s="129"/>
      <c r="AG879" s="129"/>
      <c r="AH879" s="129"/>
      <c r="AI879" s="129"/>
    </row>
    <row r="880" ht="19.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751"/>
      <c r="T880" s="752"/>
      <c r="U880" s="752"/>
      <c r="V880" s="752"/>
      <c r="W880" s="751"/>
      <c r="X880" s="751"/>
      <c r="Y880" s="751"/>
      <c r="Z880" s="751"/>
      <c r="AA880" s="751"/>
      <c r="AB880" s="751"/>
      <c r="AC880" s="751"/>
      <c r="AD880" s="129"/>
      <c r="AE880" s="129"/>
      <c r="AF880" s="129"/>
      <c r="AG880" s="129"/>
      <c r="AH880" s="129"/>
      <c r="AI880" s="129"/>
    </row>
    <row r="881" ht="19.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751"/>
      <c r="T881" s="752"/>
      <c r="U881" s="752"/>
      <c r="V881" s="752"/>
      <c r="W881" s="751"/>
      <c r="X881" s="751"/>
      <c r="Y881" s="751"/>
      <c r="Z881" s="751"/>
      <c r="AA881" s="751"/>
      <c r="AB881" s="751"/>
      <c r="AC881" s="751"/>
      <c r="AD881" s="129"/>
      <c r="AE881" s="129"/>
      <c r="AF881" s="129"/>
      <c r="AG881" s="129"/>
      <c r="AH881" s="129"/>
      <c r="AI881" s="129"/>
    </row>
    <row r="882" ht="19.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751"/>
      <c r="T882" s="752"/>
      <c r="U882" s="752"/>
      <c r="V882" s="752"/>
      <c r="W882" s="751"/>
      <c r="X882" s="751"/>
      <c r="Y882" s="751"/>
      <c r="Z882" s="751"/>
      <c r="AA882" s="751"/>
      <c r="AB882" s="751"/>
      <c r="AC882" s="751"/>
      <c r="AD882" s="129"/>
      <c r="AE882" s="129"/>
      <c r="AF882" s="129"/>
      <c r="AG882" s="129"/>
      <c r="AH882" s="129"/>
      <c r="AI882" s="129"/>
    </row>
    <row r="883" ht="19.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751"/>
      <c r="T883" s="752"/>
      <c r="U883" s="752"/>
      <c r="V883" s="752"/>
      <c r="W883" s="751"/>
      <c r="X883" s="751"/>
      <c r="Y883" s="751"/>
      <c r="Z883" s="751"/>
      <c r="AA883" s="751"/>
      <c r="AB883" s="751"/>
      <c r="AC883" s="751"/>
      <c r="AD883" s="129"/>
      <c r="AE883" s="129"/>
      <c r="AF883" s="129"/>
      <c r="AG883" s="129"/>
      <c r="AH883" s="129"/>
      <c r="AI883" s="129"/>
    </row>
    <row r="884" ht="19.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751"/>
      <c r="T884" s="752"/>
      <c r="U884" s="752"/>
      <c r="V884" s="752"/>
      <c r="W884" s="751"/>
      <c r="X884" s="751"/>
      <c r="Y884" s="751"/>
      <c r="Z884" s="751"/>
      <c r="AA884" s="751"/>
      <c r="AB884" s="751"/>
      <c r="AC884" s="751"/>
      <c r="AD884" s="129"/>
      <c r="AE884" s="129"/>
      <c r="AF884" s="129"/>
      <c r="AG884" s="129"/>
      <c r="AH884" s="129"/>
      <c r="AI884" s="129"/>
    </row>
    <row r="885" ht="19.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751"/>
      <c r="T885" s="752"/>
      <c r="U885" s="752"/>
      <c r="V885" s="752"/>
      <c r="W885" s="751"/>
      <c r="X885" s="751"/>
      <c r="Y885" s="751"/>
      <c r="Z885" s="751"/>
      <c r="AA885" s="751"/>
      <c r="AB885" s="751"/>
      <c r="AC885" s="751"/>
      <c r="AD885" s="129"/>
      <c r="AE885" s="129"/>
      <c r="AF885" s="129"/>
      <c r="AG885" s="129"/>
      <c r="AH885" s="129"/>
      <c r="AI885" s="129"/>
    </row>
    <row r="886" ht="19.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751"/>
      <c r="T886" s="752"/>
      <c r="U886" s="752"/>
      <c r="V886" s="752"/>
      <c r="W886" s="751"/>
      <c r="X886" s="751"/>
      <c r="Y886" s="751"/>
      <c r="Z886" s="751"/>
      <c r="AA886" s="751"/>
      <c r="AB886" s="751"/>
      <c r="AC886" s="751"/>
      <c r="AD886" s="129"/>
      <c r="AE886" s="129"/>
      <c r="AF886" s="129"/>
      <c r="AG886" s="129"/>
      <c r="AH886" s="129"/>
      <c r="AI886" s="129"/>
    </row>
    <row r="887" ht="19.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751"/>
      <c r="T887" s="752"/>
      <c r="U887" s="752"/>
      <c r="V887" s="752"/>
      <c r="W887" s="751"/>
      <c r="X887" s="751"/>
      <c r="Y887" s="751"/>
      <c r="Z887" s="751"/>
      <c r="AA887" s="751"/>
      <c r="AB887" s="751"/>
      <c r="AC887" s="751"/>
      <c r="AD887" s="129"/>
      <c r="AE887" s="129"/>
      <c r="AF887" s="129"/>
      <c r="AG887" s="129"/>
      <c r="AH887" s="129"/>
      <c r="AI887" s="129"/>
    </row>
    <row r="888" ht="19.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751"/>
      <c r="T888" s="752"/>
      <c r="U888" s="752"/>
      <c r="V888" s="752"/>
      <c r="W888" s="751"/>
      <c r="X888" s="751"/>
      <c r="Y888" s="751"/>
      <c r="Z888" s="751"/>
      <c r="AA888" s="751"/>
      <c r="AB888" s="751"/>
      <c r="AC888" s="751"/>
      <c r="AD888" s="129"/>
      <c r="AE888" s="129"/>
      <c r="AF888" s="129"/>
      <c r="AG888" s="129"/>
      <c r="AH888" s="129"/>
      <c r="AI888" s="129"/>
    </row>
    <row r="889" ht="19.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751"/>
      <c r="T889" s="752"/>
      <c r="U889" s="752"/>
      <c r="V889" s="752"/>
      <c r="W889" s="751"/>
      <c r="X889" s="751"/>
      <c r="Y889" s="751"/>
      <c r="Z889" s="751"/>
      <c r="AA889" s="751"/>
      <c r="AB889" s="751"/>
      <c r="AC889" s="751"/>
      <c r="AD889" s="129"/>
      <c r="AE889" s="129"/>
      <c r="AF889" s="129"/>
      <c r="AG889" s="129"/>
      <c r="AH889" s="129"/>
      <c r="AI889" s="129"/>
    </row>
    <row r="890" ht="19.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751"/>
      <c r="T890" s="752"/>
      <c r="U890" s="752"/>
      <c r="V890" s="752"/>
      <c r="W890" s="751"/>
      <c r="X890" s="751"/>
      <c r="Y890" s="751"/>
      <c r="Z890" s="751"/>
      <c r="AA890" s="751"/>
      <c r="AB890" s="751"/>
      <c r="AC890" s="751"/>
      <c r="AD890" s="129"/>
      <c r="AE890" s="129"/>
      <c r="AF890" s="129"/>
      <c r="AG890" s="129"/>
      <c r="AH890" s="129"/>
      <c r="AI890" s="129"/>
    </row>
    <row r="891" ht="19.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751"/>
      <c r="T891" s="752"/>
      <c r="U891" s="752"/>
      <c r="V891" s="752"/>
      <c r="W891" s="751"/>
      <c r="X891" s="751"/>
      <c r="Y891" s="751"/>
      <c r="Z891" s="751"/>
      <c r="AA891" s="751"/>
      <c r="AB891" s="751"/>
      <c r="AC891" s="751"/>
      <c r="AD891" s="129"/>
      <c r="AE891" s="129"/>
      <c r="AF891" s="129"/>
      <c r="AG891" s="129"/>
      <c r="AH891" s="129"/>
      <c r="AI891" s="129"/>
    </row>
    <row r="892" ht="19.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751"/>
      <c r="T892" s="752"/>
      <c r="U892" s="752"/>
      <c r="V892" s="752"/>
      <c r="W892" s="751"/>
      <c r="X892" s="751"/>
      <c r="Y892" s="751"/>
      <c r="Z892" s="751"/>
      <c r="AA892" s="751"/>
      <c r="AB892" s="751"/>
      <c r="AC892" s="751"/>
      <c r="AD892" s="129"/>
      <c r="AE892" s="129"/>
      <c r="AF892" s="129"/>
      <c r="AG892" s="129"/>
      <c r="AH892" s="129"/>
      <c r="AI892" s="129"/>
    </row>
    <row r="893" ht="19.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751"/>
      <c r="T893" s="752"/>
      <c r="U893" s="752"/>
      <c r="V893" s="752"/>
      <c r="W893" s="751"/>
      <c r="X893" s="751"/>
      <c r="Y893" s="751"/>
      <c r="Z893" s="751"/>
      <c r="AA893" s="751"/>
      <c r="AB893" s="751"/>
      <c r="AC893" s="751"/>
      <c r="AD893" s="129"/>
      <c r="AE893" s="129"/>
      <c r="AF893" s="129"/>
      <c r="AG893" s="129"/>
      <c r="AH893" s="129"/>
      <c r="AI893" s="129"/>
    </row>
    <row r="894" ht="19.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751"/>
      <c r="T894" s="752"/>
      <c r="U894" s="752"/>
      <c r="V894" s="752"/>
      <c r="W894" s="751"/>
      <c r="X894" s="751"/>
      <c r="Y894" s="751"/>
      <c r="Z894" s="751"/>
      <c r="AA894" s="751"/>
      <c r="AB894" s="751"/>
      <c r="AC894" s="751"/>
      <c r="AD894" s="129"/>
      <c r="AE894" s="129"/>
      <c r="AF894" s="129"/>
      <c r="AG894" s="129"/>
      <c r="AH894" s="129"/>
      <c r="AI894" s="129"/>
    </row>
    <row r="895" ht="19.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751"/>
      <c r="T895" s="752"/>
      <c r="U895" s="752"/>
      <c r="V895" s="752"/>
      <c r="W895" s="751"/>
      <c r="X895" s="751"/>
      <c r="Y895" s="751"/>
      <c r="Z895" s="751"/>
      <c r="AA895" s="751"/>
      <c r="AB895" s="751"/>
      <c r="AC895" s="751"/>
      <c r="AD895" s="129"/>
      <c r="AE895" s="129"/>
      <c r="AF895" s="129"/>
      <c r="AG895" s="129"/>
      <c r="AH895" s="129"/>
      <c r="AI895" s="129"/>
    </row>
    <row r="896" ht="19.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751"/>
      <c r="T896" s="752"/>
      <c r="U896" s="752"/>
      <c r="V896" s="752"/>
      <c r="W896" s="751"/>
      <c r="X896" s="751"/>
      <c r="Y896" s="751"/>
      <c r="Z896" s="751"/>
      <c r="AA896" s="751"/>
      <c r="AB896" s="751"/>
      <c r="AC896" s="751"/>
      <c r="AD896" s="129"/>
      <c r="AE896" s="129"/>
      <c r="AF896" s="129"/>
      <c r="AG896" s="129"/>
      <c r="AH896" s="129"/>
      <c r="AI896" s="129"/>
    </row>
    <row r="897" ht="19.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751"/>
      <c r="T897" s="752"/>
      <c r="U897" s="752"/>
      <c r="V897" s="752"/>
      <c r="W897" s="751"/>
      <c r="X897" s="751"/>
      <c r="Y897" s="751"/>
      <c r="Z897" s="751"/>
      <c r="AA897" s="751"/>
      <c r="AB897" s="751"/>
      <c r="AC897" s="751"/>
      <c r="AD897" s="129"/>
      <c r="AE897" s="129"/>
      <c r="AF897" s="129"/>
      <c r="AG897" s="129"/>
      <c r="AH897" s="129"/>
      <c r="AI897" s="129"/>
    </row>
    <row r="898" ht="19.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751"/>
      <c r="T898" s="752"/>
      <c r="U898" s="752"/>
      <c r="V898" s="752"/>
      <c r="W898" s="751"/>
      <c r="X898" s="751"/>
      <c r="Y898" s="751"/>
      <c r="Z898" s="751"/>
      <c r="AA898" s="751"/>
      <c r="AB898" s="751"/>
      <c r="AC898" s="751"/>
      <c r="AD898" s="129"/>
      <c r="AE898" s="129"/>
      <c r="AF898" s="129"/>
      <c r="AG898" s="129"/>
      <c r="AH898" s="129"/>
      <c r="AI898" s="129"/>
    </row>
    <row r="899" ht="19.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751"/>
      <c r="T899" s="752"/>
      <c r="U899" s="752"/>
      <c r="V899" s="752"/>
      <c r="W899" s="751"/>
      <c r="X899" s="751"/>
      <c r="Y899" s="751"/>
      <c r="Z899" s="751"/>
      <c r="AA899" s="751"/>
      <c r="AB899" s="751"/>
      <c r="AC899" s="751"/>
      <c r="AD899" s="129"/>
      <c r="AE899" s="129"/>
      <c r="AF899" s="129"/>
      <c r="AG899" s="129"/>
      <c r="AH899" s="129"/>
      <c r="AI899" s="129"/>
    </row>
    <row r="900" ht="19.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751"/>
      <c r="T900" s="752"/>
      <c r="U900" s="752"/>
      <c r="V900" s="752"/>
      <c r="W900" s="751"/>
      <c r="X900" s="751"/>
      <c r="Y900" s="751"/>
      <c r="Z900" s="751"/>
      <c r="AA900" s="751"/>
      <c r="AB900" s="751"/>
      <c r="AC900" s="751"/>
      <c r="AD900" s="129"/>
      <c r="AE900" s="129"/>
      <c r="AF900" s="129"/>
      <c r="AG900" s="129"/>
      <c r="AH900" s="129"/>
      <c r="AI900" s="129"/>
    </row>
    <row r="901" ht="19.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751"/>
      <c r="T901" s="752"/>
      <c r="U901" s="752"/>
      <c r="V901" s="752"/>
      <c r="W901" s="751"/>
      <c r="X901" s="751"/>
      <c r="Y901" s="751"/>
      <c r="Z901" s="751"/>
      <c r="AA901" s="751"/>
      <c r="AB901" s="751"/>
      <c r="AC901" s="751"/>
      <c r="AD901" s="129"/>
      <c r="AE901" s="129"/>
      <c r="AF901" s="129"/>
      <c r="AG901" s="129"/>
      <c r="AH901" s="129"/>
      <c r="AI901" s="129"/>
    </row>
    <row r="902" ht="19.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751"/>
      <c r="T902" s="752"/>
      <c r="U902" s="752"/>
      <c r="V902" s="752"/>
      <c r="W902" s="751"/>
      <c r="X902" s="751"/>
      <c r="Y902" s="751"/>
      <c r="Z902" s="751"/>
      <c r="AA902" s="751"/>
      <c r="AB902" s="751"/>
      <c r="AC902" s="751"/>
      <c r="AD902" s="129"/>
      <c r="AE902" s="129"/>
      <c r="AF902" s="129"/>
      <c r="AG902" s="129"/>
      <c r="AH902" s="129"/>
      <c r="AI902" s="129"/>
    </row>
    <row r="903" ht="19.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751"/>
      <c r="T903" s="752"/>
      <c r="U903" s="752"/>
      <c r="V903" s="752"/>
      <c r="W903" s="751"/>
      <c r="X903" s="751"/>
      <c r="Y903" s="751"/>
      <c r="Z903" s="751"/>
      <c r="AA903" s="751"/>
      <c r="AB903" s="751"/>
      <c r="AC903" s="751"/>
      <c r="AD903" s="129"/>
      <c r="AE903" s="129"/>
      <c r="AF903" s="129"/>
      <c r="AG903" s="129"/>
      <c r="AH903" s="129"/>
      <c r="AI903" s="129"/>
    </row>
    <row r="904" ht="19.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751"/>
      <c r="T904" s="752"/>
      <c r="U904" s="752"/>
      <c r="V904" s="752"/>
      <c r="W904" s="751"/>
      <c r="X904" s="751"/>
      <c r="Y904" s="751"/>
      <c r="Z904" s="751"/>
      <c r="AA904" s="751"/>
      <c r="AB904" s="751"/>
      <c r="AC904" s="751"/>
      <c r="AD904" s="129"/>
      <c r="AE904" s="129"/>
      <c r="AF904" s="129"/>
      <c r="AG904" s="129"/>
      <c r="AH904" s="129"/>
      <c r="AI904" s="129"/>
    </row>
    <row r="905" ht="19.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751"/>
      <c r="T905" s="752"/>
      <c r="U905" s="752"/>
      <c r="V905" s="752"/>
      <c r="W905" s="751"/>
      <c r="X905" s="751"/>
      <c r="Y905" s="751"/>
      <c r="Z905" s="751"/>
      <c r="AA905" s="751"/>
      <c r="AB905" s="751"/>
      <c r="AC905" s="751"/>
      <c r="AD905" s="129"/>
      <c r="AE905" s="129"/>
      <c r="AF905" s="129"/>
      <c r="AG905" s="129"/>
      <c r="AH905" s="129"/>
      <c r="AI905" s="129"/>
    </row>
    <row r="906" ht="19.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751"/>
      <c r="T906" s="752"/>
      <c r="U906" s="752"/>
      <c r="V906" s="752"/>
      <c r="W906" s="751"/>
      <c r="X906" s="751"/>
      <c r="Y906" s="751"/>
      <c r="Z906" s="751"/>
      <c r="AA906" s="751"/>
      <c r="AB906" s="751"/>
      <c r="AC906" s="751"/>
      <c r="AD906" s="129"/>
      <c r="AE906" s="129"/>
      <c r="AF906" s="129"/>
      <c r="AG906" s="129"/>
      <c r="AH906" s="129"/>
      <c r="AI906" s="129"/>
    </row>
    <row r="907" ht="19.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751"/>
      <c r="T907" s="752"/>
      <c r="U907" s="752"/>
      <c r="V907" s="752"/>
      <c r="W907" s="751"/>
      <c r="X907" s="751"/>
      <c r="Y907" s="751"/>
      <c r="Z907" s="751"/>
      <c r="AA907" s="751"/>
      <c r="AB907" s="751"/>
      <c r="AC907" s="751"/>
      <c r="AD907" s="129"/>
      <c r="AE907" s="129"/>
      <c r="AF907" s="129"/>
      <c r="AG907" s="129"/>
      <c r="AH907" s="129"/>
      <c r="AI907" s="129"/>
    </row>
    <row r="908" ht="19.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751"/>
      <c r="T908" s="752"/>
      <c r="U908" s="752"/>
      <c r="V908" s="752"/>
      <c r="W908" s="751"/>
      <c r="X908" s="751"/>
      <c r="Y908" s="751"/>
      <c r="Z908" s="751"/>
      <c r="AA908" s="751"/>
      <c r="AB908" s="751"/>
      <c r="AC908" s="751"/>
      <c r="AD908" s="129"/>
      <c r="AE908" s="129"/>
      <c r="AF908" s="129"/>
      <c r="AG908" s="129"/>
      <c r="AH908" s="129"/>
      <c r="AI908" s="129"/>
    </row>
    <row r="909" ht="19.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751"/>
      <c r="T909" s="752"/>
      <c r="U909" s="752"/>
      <c r="V909" s="752"/>
      <c r="W909" s="751"/>
      <c r="X909" s="751"/>
      <c r="Y909" s="751"/>
      <c r="Z909" s="751"/>
      <c r="AA909" s="751"/>
      <c r="AB909" s="751"/>
      <c r="AC909" s="751"/>
      <c r="AD909" s="129"/>
      <c r="AE909" s="129"/>
      <c r="AF909" s="129"/>
      <c r="AG909" s="129"/>
      <c r="AH909" s="129"/>
      <c r="AI909" s="129"/>
    </row>
    <row r="910" ht="19.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751"/>
      <c r="T910" s="752"/>
      <c r="U910" s="752"/>
      <c r="V910" s="752"/>
      <c r="W910" s="751"/>
      <c r="X910" s="751"/>
      <c r="Y910" s="751"/>
      <c r="Z910" s="751"/>
      <c r="AA910" s="751"/>
      <c r="AB910" s="751"/>
      <c r="AC910" s="751"/>
      <c r="AD910" s="129"/>
      <c r="AE910" s="129"/>
      <c r="AF910" s="129"/>
      <c r="AG910" s="129"/>
      <c r="AH910" s="129"/>
      <c r="AI910" s="129"/>
    </row>
    <row r="911" ht="19.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751"/>
      <c r="T911" s="752"/>
      <c r="U911" s="752"/>
      <c r="V911" s="752"/>
      <c r="W911" s="751"/>
      <c r="X911" s="751"/>
      <c r="Y911" s="751"/>
      <c r="Z911" s="751"/>
      <c r="AA911" s="751"/>
      <c r="AB911" s="751"/>
      <c r="AC911" s="751"/>
      <c r="AD911" s="129"/>
      <c r="AE911" s="129"/>
      <c r="AF911" s="129"/>
      <c r="AG911" s="129"/>
      <c r="AH911" s="129"/>
      <c r="AI911" s="129"/>
    </row>
    <row r="912" ht="19.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751"/>
      <c r="T912" s="752"/>
      <c r="U912" s="752"/>
      <c r="V912" s="752"/>
      <c r="W912" s="751"/>
      <c r="X912" s="751"/>
      <c r="Y912" s="751"/>
      <c r="Z912" s="751"/>
      <c r="AA912" s="751"/>
      <c r="AB912" s="751"/>
      <c r="AC912" s="751"/>
      <c r="AD912" s="129"/>
      <c r="AE912" s="129"/>
      <c r="AF912" s="129"/>
      <c r="AG912" s="129"/>
      <c r="AH912" s="129"/>
      <c r="AI912" s="129"/>
    </row>
    <row r="913" ht="19.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751"/>
      <c r="T913" s="752"/>
      <c r="U913" s="752"/>
      <c r="V913" s="752"/>
      <c r="W913" s="751"/>
      <c r="X913" s="751"/>
      <c r="Y913" s="751"/>
      <c r="Z913" s="751"/>
      <c r="AA913" s="751"/>
      <c r="AB913" s="751"/>
      <c r="AC913" s="751"/>
      <c r="AD913" s="129"/>
      <c r="AE913" s="129"/>
      <c r="AF913" s="129"/>
      <c r="AG913" s="129"/>
      <c r="AH913" s="129"/>
      <c r="AI913" s="129"/>
    </row>
    <row r="914" ht="19.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751"/>
      <c r="T914" s="752"/>
      <c r="U914" s="752"/>
      <c r="V914" s="752"/>
      <c r="W914" s="751"/>
      <c r="X914" s="751"/>
      <c r="Y914" s="751"/>
      <c r="Z914" s="751"/>
      <c r="AA914" s="751"/>
      <c r="AB914" s="751"/>
      <c r="AC914" s="751"/>
      <c r="AD914" s="129"/>
      <c r="AE914" s="129"/>
      <c r="AF914" s="129"/>
      <c r="AG914" s="129"/>
      <c r="AH914" s="129"/>
      <c r="AI914" s="129"/>
    </row>
    <row r="915" ht="19.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751"/>
      <c r="T915" s="752"/>
      <c r="U915" s="752"/>
      <c r="V915" s="752"/>
      <c r="W915" s="751"/>
      <c r="X915" s="751"/>
      <c r="Y915" s="751"/>
      <c r="Z915" s="751"/>
      <c r="AA915" s="751"/>
      <c r="AB915" s="751"/>
      <c r="AC915" s="751"/>
      <c r="AD915" s="129"/>
      <c r="AE915" s="129"/>
      <c r="AF915" s="129"/>
      <c r="AG915" s="129"/>
      <c r="AH915" s="129"/>
      <c r="AI915" s="129"/>
    </row>
    <row r="916" ht="19.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751"/>
      <c r="T916" s="752"/>
      <c r="U916" s="752"/>
      <c r="V916" s="752"/>
      <c r="W916" s="751"/>
      <c r="X916" s="751"/>
      <c r="Y916" s="751"/>
      <c r="Z916" s="751"/>
      <c r="AA916" s="751"/>
      <c r="AB916" s="751"/>
      <c r="AC916" s="751"/>
      <c r="AD916" s="129"/>
      <c r="AE916" s="129"/>
      <c r="AF916" s="129"/>
      <c r="AG916" s="129"/>
      <c r="AH916" s="129"/>
      <c r="AI916" s="129"/>
    </row>
    <row r="917" ht="19.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751"/>
      <c r="T917" s="752"/>
      <c r="U917" s="752"/>
      <c r="V917" s="752"/>
      <c r="W917" s="751"/>
      <c r="X917" s="751"/>
      <c r="Y917" s="751"/>
      <c r="Z917" s="751"/>
      <c r="AA917" s="751"/>
      <c r="AB917" s="751"/>
      <c r="AC917" s="751"/>
      <c r="AD917" s="129"/>
      <c r="AE917" s="129"/>
      <c r="AF917" s="129"/>
      <c r="AG917" s="129"/>
      <c r="AH917" s="129"/>
      <c r="AI917" s="129"/>
    </row>
    <row r="918" ht="19.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751"/>
      <c r="T918" s="752"/>
      <c r="U918" s="752"/>
      <c r="V918" s="752"/>
      <c r="W918" s="751"/>
      <c r="X918" s="751"/>
      <c r="Y918" s="751"/>
      <c r="Z918" s="751"/>
      <c r="AA918" s="751"/>
      <c r="AB918" s="751"/>
      <c r="AC918" s="751"/>
      <c r="AD918" s="129"/>
      <c r="AE918" s="129"/>
      <c r="AF918" s="129"/>
      <c r="AG918" s="129"/>
      <c r="AH918" s="129"/>
      <c r="AI918" s="129"/>
    </row>
    <row r="919" ht="19.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751"/>
      <c r="T919" s="752"/>
      <c r="U919" s="752"/>
      <c r="V919" s="752"/>
      <c r="W919" s="751"/>
      <c r="X919" s="751"/>
      <c r="Y919" s="751"/>
      <c r="Z919" s="751"/>
      <c r="AA919" s="751"/>
      <c r="AB919" s="751"/>
      <c r="AC919" s="751"/>
      <c r="AD919" s="129"/>
      <c r="AE919" s="129"/>
      <c r="AF919" s="129"/>
      <c r="AG919" s="129"/>
      <c r="AH919" s="129"/>
      <c r="AI919" s="129"/>
    </row>
    <row r="920" ht="19.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751"/>
      <c r="T920" s="752"/>
      <c r="U920" s="752"/>
      <c r="V920" s="752"/>
      <c r="W920" s="751"/>
      <c r="X920" s="751"/>
      <c r="Y920" s="751"/>
      <c r="Z920" s="751"/>
      <c r="AA920" s="751"/>
      <c r="AB920" s="751"/>
      <c r="AC920" s="751"/>
      <c r="AD920" s="129"/>
      <c r="AE920" s="129"/>
      <c r="AF920" s="129"/>
      <c r="AG920" s="129"/>
      <c r="AH920" s="129"/>
      <c r="AI920" s="129"/>
    </row>
    <row r="921" ht="19.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751"/>
      <c r="T921" s="752"/>
      <c r="U921" s="752"/>
      <c r="V921" s="752"/>
      <c r="W921" s="751"/>
      <c r="X921" s="751"/>
      <c r="Y921" s="751"/>
      <c r="Z921" s="751"/>
      <c r="AA921" s="751"/>
      <c r="AB921" s="751"/>
      <c r="AC921" s="751"/>
      <c r="AD921" s="129"/>
      <c r="AE921" s="129"/>
      <c r="AF921" s="129"/>
      <c r="AG921" s="129"/>
      <c r="AH921" s="129"/>
      <c r="AI921" s="129"/>
    </row>
    <row r="922" ht="19.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751"/>
      <c r="T922" s="752"/>
      <c r="U922" s="752"/>
      <c r="V922" s="752"/>
      <c r="W922" s="751"/>
      <c r="X922" s="751"/>
      <c r="Y922" s="751"/>
      <c r="Z922" s="751"/>
      <c r="AA922" s="751"/>
      <c r="AB922" s="751"/>
      <c r="AC922" s="751"/>
      <c r="AD922" s="129"/>
      <c r="AE922" s="129"/>
      <c r="AF922" s="129"/>
      <c r="AG922" s="129"/>
      <c r="AH922" s="129"/>
      <c r="AI922" s="129"/>
    </row>
    <row r="923" ht="19.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751"/>
      <c r="T923" s="752"/>
      <c r="U923" s="752"/>
      <c r="V923" s="752"/>
      <c r="W923" s="751"/>
      <c r="X923" s="751"/>
      <c r="Y923" s="751"/>
      <c r="Z923" s="751"/>
      <c r="AA923" s="751"/>
      <c r="AB923" s="751"/>
      <c r="AC923" s="751"/>
      <c r="AD923" s="129"/>
      <c r="AE923" s="129"/>
      <c r="AF923" s="129"/>
      <c r="AG923" s="129"/>
      <c r="AH923" s="129"/>
      <c r="AI923" s="129"/>
    </row>
    <row r="924" ht="19.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751"/>
      <c r="T924" s="752"/>
      <c r="U924" s="752"/>
      <c r="V924" s="752"/>
      <c r="W924" s="751"/>
      <c r="X924" s="751"/>
      <c r="Y924" s="751"/>
      <c r="Z924" s="751"/>
      <c r="AA924" s="751"/>
      <c r="AB924" s="751"/>
      <c r="AC924" s="751"/>
      <c r="AD924" s="129"/>
      <c r="AE924" s="129"/>
      <c r="AF924" s="129"/>
      <c r="AG924" s="129"/>
      <c r="AH924" s="129"/>
      <c r="AI924" s="129"/>
    </row>
    <row r="925" ht="19.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751"/>
      <c r="T925" s="752"/>
      <c r="U925" s="752"/>
      <c r="V925" s="752"/>
      <c r="W925" s="751"/>
      <c r="X925" s="751"/>
      <c r="Y925" s="751"/>
      <c r="Z925" s="751"/>
      <c r="AA925" s="751"/>
      <c r="AB925" s="751"/>
      <c r="AC925" s="751"/>
      <c r="AD925" s="129"/>
      <c r="AE925" s="129"/>
      <c r="AF925" s="129"/>
      <c r="AG925" s="129"/>
      <c r="AH925" s="129"/>
      <c r="AI925" s="129"/>
    </row>
    <row r="926" ht="19.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751"/>
      <c r="T926" s="752"/>
      <c r="U926" s="752"/>
      <c r="V926" s="752"/>
      <c r="W926" s="751"/>
      <c r="X926" s="751"/>
      <c r="Y926" s="751"/>
      <c r="Z926" s="751"/>
      <c r="AA926" s="751"/>
      <c r="AB926" s="751"/>
      <c r="AC926" s="751"/>
      <c r="AD926" s="129"/>
      <c r="AE926" s="129"/>
      <c r="AF926" s="129"/>
      <c r="AG926" s="129"/>
      <c r="AH926" s="129"/>
      <c r="AI926" s="129"/>
    </row>
    <row r="927" ht="19.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751"/>
      <c r="T927" s="752"/>
      <c r="U927" s="752"/>
      <c r="V927" s="752"/>
      <c r="W927" s="751"/>
      <c r="X927" s="751"/>
      <c r="Y927" s="751"/>
      <c r="Z927" s="751"/>
      <c r="AA927" s="751"/>
      <c r="AB927" s="751"/>
      <c r="AC927" s="751"/>
      <c r="AD927" s="129"/>
      <c r="AE927" s="129"/>
      <c r="AF927" s="129"/>
      <c r="AG927" s="129"/>
      <c r="AH927" s="129"/>
      <c r="AI927" s="129"/>
    </row>
    <row r="928" ht="19.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751"/>
      <c r="T928" s="752"/>
      <c r="U928" s="752"/>
      <c r="V928" s="752"/>
      <c r="W928" s="751"/>
      <c r="X928" s="751"/>
      <c r="Y928" s="751"/>
      <c r="Z928" s="751"/>
      <c r="AA928" s="751"/>
      <c r="AB928" s="751"/>
      <c r="AC928" s="751"/>
      <c r="AD928" s="129"/>
      <c r="AE928" s="129"/>
      <c r="AF928" s="129"/>
      <c r="AG928" s="129"/>
      <c r="AH928" s="129"/>
      <c r="AI928" s="129"/>
    </row>
    <row r="929" ht="19.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751"/>
      <c r="T929" s="752"/>
      <c r="U929" s="752"/>
      <c r="V929" s="752"/>
      <c r="W929" s="751"/>
      <c r="X929" s="751"/>
      <c r="Y929" s="751"/>
      <c r="Z929" s="751"/>
      <c r="AA929" s="751"/>
      <c r="AB929" s="751"/>
      <c r="AC929" s="751"/>
      <c r="AD929" s="129"/>
      <c r="AE929" s="129"/>
      <c r="AF929" s="129"/>
      <c r="AG929" s="129"/>
      <c r="AH929" s="129"/>
      <c r="AI929" s="129"/>
    </row>
    <row r="930" ht="19.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751"/>
      <c r="T930" s="752"/>
      <c r="U930" s="752"/>
      <c r="V930" s="752"/>
      <c r="W930" s="751"/>
      <c r="X930" s="751"/>
      <c r="Y930" s="751"/>
      <c r="Z930" s="751"/>
      <c r="AA930" s="751"/>
      <c r="AB930" s="751"/>
      <c r="AC930" s="751"/>
      <c r="AD930" s="129"/>
      <c r="AE930" s="129"/>
      <c r="AF930" s="129"/>
      <c r="AG930" s="129"/>
      <c r="AH930" s="129"/>
      <c r="AI930" s="129"/>
    </row>
    <row r="931" ht="19.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751"/>
      <c r="T931" s="752"/>
      <c r="U931" s="752"/>
      <c r="V931" s="752"/>
      <c r="W931" s="751"/>
      <c r="X931" s="751"/>
      <c r="Y931" s="751"/>
      <c r="Z931" s="751"/>
      <c r="AA931" s="751"/>
      <c r="AB931" s="751"/>
      <c r="AC931" s="751"/>
      <c r="AD931" s="129"/>
      <c r="AE931" s="129"/>
      <c r="AF931" s="129"/>
      <c r="AG931" s="129"/>
      <c r="AH931" s="129"/>
      <c r="AI931" s="129"/>
    </row>
    <row r="932" ht="19.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751"/>
      <c r="T932" s="752"/>
      <c r="U932" s="752"/>
      <c r="V932" s="752"/>
      <c r="W932" s="751"/>
      <c r="X932" s="751"/>
      <c r="Y932" s="751"/>
      <c r="Z932" s="751"/>
      <c r="AA932" s="751"/>
      <c r="AB932" s="751"/>
      <c r="AC932" s="751"/>
      <c r="AD932" s="129"/>
      <c r="AE932" s="129"/>
      <c r="AF932" s="129"/>
      <c r="AG932" s="129"/>
      <c r="AH932" s="129"/>
      <c r="AI932" s="129"/>
    </row>
    <row r="933" ht="19.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751"/>
      <c r="T933" s="752"/>
      <c r="U933" s="752"/>
      <c r="V933" s="752"/>
      <c r="W933" s="751"/>
      <c r="X933" s="751"/>
      <c r="Y933" s="751"/>
      <c r="Z933" s="751"/>
      <c r="AA933" s="751"/>
      <c r="AB933" s="751"/>
      <c r="AC933" s="751"/>
      <c r="AD933" s="129"/>
      <c r="AE933" s="129"/>
      <c r="AF933" s="129"/>
      <c r="AG933" s="129"/>
      <c r="AH933" s="129"/>
      <c r="AI933" s="129"/>
    </row>
    <row r="934" ht="19.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751"/>
      <c r="T934" s="752"/>
      <c r="U934" s="752"/>
      <c r="V934" s="752"/>
      <c r="W934" s="751"/>
      <c r="X934" s="751"/>
      <c r="Y934" s="751"/>
      <c r="Z934" s="751"/>
      <c r="AA934" s="751"/>
      <c r="AB934" s="751"/>
      <c r="AC934" s="751"/>
      <c r="AD934" s="129"/>
      <c r="AE934" s="129"/>
      <c r="AF934" s="129"/>
      <c r="AG934" s="129"/>
      <c r="AH934" s="129"/>
      <c r="AI934" s="129"/>
    </row>
    <row r="935" ht="19.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751"/>
      <c r="T935" s="752"/>
      <c r="U935" s="752"/>
      <c r="V935" s="752"/>
      <c r="W935" s="751"/>
      <c r="X935" s="751"/>
      <c r="Y935" s="751"/>
      <c r="Z935" s="751"/>
      <c r="AA935" s="751"/>
      <c r="AB935" s="751"/>
      <c r="AC935" s="751"/>
      <c r="AD935" s="129"/>
      <c r="AE935" s="129"/>
      <c r="AF935" s="129"/>
      <c r="AG935" s="129"/>
      <c r="AH935" s="129"/>
      <c r="AI935" s="129"/>
    </row>
    <row r="936" ht="19.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751"/>
      <c r="T936" s="752"/>
      <c r="U936" s="752"/>
      <c r="V936" s="752"/>
      <c r="W936" s="751"/>
      <c r="X936" s="751"/>
      <c r="Y936" s="751"/>
      <c r="Z936" s="751"/>
      <c r="AA936" s="751"/>
      <c r="AB936" s="751"/>
      <c r="AC936" s="751"/>
      <c r="AD936" s="129"/>
      <c r="AE936" s="129"/>
      <c r="AF936" s="129"/>
      <c r="AG936" s="129"/>
      <c r="AH936" s="129"/>
      <c r="AI936" s="129"/>
    </row>
    <row r="937" ht="19.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751"/>
      <c r="T937" s="752"/>
      <c r="U937" s="752"/>
      <c r="V937" s="752"/>
      <c r="W937" s="751"/>
      <c r="X937" s="751"/>
      <c r="Y937" s="751"/>
      <c r="Z937" s="751"/>
      <c r="AA937" s="751"/>
      <c r="AB937" s="751"/>
      <c r="AC937" s="751"/>
      <c r="AD937" s="129"/>
      <c r="AE937" s="129"/>
      <c r="AF937" s="129"/>
      <c r="AG937" s="129"/>
      <c r="AH937" s="129"/>
      <c r="AI937" s="129"/>
    </row>
    <row r="938" ht="19.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751"/>
      <c r="T938" s="752"/>
      <c r="U938" s="752"/>
      <c r="V938" s="752"/>
      <c r="W938" s="751"/>
      <c r="X938" s="751"/>
      <c r="Y938" s="751"/>
      <c r="Z938" s="751"/>
      <c r="AA938" s="751"/>
      <c r="AB938" s="751"/>
      <c r="AC938" s="751"/>
      <c r="AD938" s="129"/>
      <c r="AE938" s="129"/>
      <c r="AF938" s="129"/>
      <c r="AG938" s="129"/>
      <c r="AH938" s="129"/>
      <c r="AI938" s="129"/>
    </row>
    <row r="939" ht="19.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751"/>
      <c r="T939" s="752"/>
      <c r="U939" s="752"/>
      <c r="V939" s="752"/>
      <c r="W939" s="751"/>
      <c r="X939" s="751"/>
      <c r="Y939" s="751"/>
      <c r="Z939" s="751"/>
      <c r="AA939" s="751"/>
      <c r="AB939" s="751"/>
      <c r="AC939" s="751"/>
      <c r="AD939" s="129"/>
      <c r="AE939" s="129"/>
      <c r="AF939" s="129"/>
      <c r="AG939" s="129"/>
      <c r="AH939" s="129"/>
      <c r="AI939" s="129"/>
    </row>
    <row r="940" ht="19.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751"/>
      <c r="T940" s="752"/>
      <c r="U940" s="752"/>
      <c r="V940" s="752"/>
      <c r="W940" s="751"/>
      <c r="X940" s="751"/>
      <c r="Y940" s="751"/>
      <c r="Z940" s="751"/>
      <c r="AA940" s="751"/>
      <c r="AB940" s="751"/>
      <c r="AC940" s="751"/>
      <c r="AD940" s="129"/>
      <c r="AE940" s="129"/>
      <c r="AF940" s="129"/>
      <c r="AG940" s="129"/>
      <c r="AH940" s="129"/>
      <c r="AI940" s="129"/>
    </row>
    <row r="941" ht="19.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751"/>
      <c r="T941" s="752"/>
      <c r="U941" s="752"/>
      <c r="V941" s="752"/>
      <c r="W941" s="751"/>
      <c r="X941" s="751"/>
      <c r="Y941" s="751"/>
      <c r="Z941" s="751"/>
      <c r="AA941" s="751"/>
      <c r="AB941" s="751"/>
      <c r="AC941" s="751"/>
      <c r="AD941" s="129"/>
      <c r="AE941" s="129"/>
      <c r="AF941" s="129"/>
      <c r="AG941" s="129"/>
      <c r="AH941" s="129"/>
      <c r="AI941" s="129"/>
    </row>
    <row r="942" ht="19.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751"/>
      <c r="T942" s="752"/>
      <c r="U942" s="752"/>
      <c r="V942" s="752"/>
      <c r="W942" s="751"/>
      <c r="X942" s="751"/>
      <c r="Y942" s="751"/>
      <c r="Z942" s="751"/>
      <c r="AA942" s="751"/>
      <c r="AB942" s="751"/>
      <c r="AC942" s="751"/>
      <c r="AD942" s="129"/>
      <c r="AE942" s="129"/>
      <c r="AF942" s="129"/>
      <c r="AG942" s="129"/>
      <c r="AH942" s="129"/>
      <c r="AI942" s="129"/>
    </row>
    <row r="943" ht="19.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751"/>
      <c r="T943" s="752"/>
      <c r="U943" s="752"/>
      <c r="V943" s="752"/>
      <c r="W943" s="751"/>
      <c r="X943" s="751"/>
      <c r="Y943" s="751"/>
      <c r="Z943" s="751"/>
      <c r="AA943" s="751"/>
      <c r="AB943" s="751"/>
      <c r="AC943" s="751"/>
      <c r="AD943" s="129"/>
      <c r="AE943" s="129"/>
      <c r="AF943" s="129"/>
      <c r="AG943" s="129"/>
      <c r="AH943" s="129"/>
      <c r="AI943" s="129"/>
    </row>
    <row r="944" ht="19.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751"/>
      <c r="T944" s="752"/>
      <c r="U944" s="752"/>
      <c r="V944" s="752"/>
      <c r="W944" s="751"/>
      <c r="X944" s="751"/>
      <c r="Y944" s="751"/>
      <c r="Z944" s="751"/>
      <c r="AA944" s="751"/>
      <c r="AB944" s="751"/>
      <c r="AC944" s="751"/>
      <c r="AD944" s="129"/>
      <c r="AE944" s="129"/>
      <c r="AF944" s="129"/>
      <c r="AG944" s="129"/>
      <c r="AH944" s="129"/>
      <c r="AI944" s="129"/>
    </row>
    <row r="945" ht="19.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751"/>
      <c r="T945" s="752"/>
      <c r="U945" s="752"/>
      <c r="V945" s="752"/>
      <c r="W945" s="751"/>
      <c r="X945" s="751"/>
      <c r="Y945" s="751"/>
      <c r="Z945" s="751"/>
      <c r="AA945" s="751"/>
      <c r="AB945" s="751"/>
      <c r="AC945" s="751"/>
      <c r="AD945" s="129"/>
      <c r="AE945" s="129"/>
      <c r="AF945" s="129"/>
      <c r="AG945" s="129"/>
      <c r="AH945" s="129"/>
      <c r="AI945" s="129"/>
    </row>
    <row r="946" ht="19.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751"/>
      <c r="T946" s="752"/>
      <c r="U946" s="752"/>
      <c r="V946" s="752"/>
      <c r="W946" s="751"/>
      <c r="X946" s="751"/>
      <c r="Y946" s="751"/>
      <c r="Z946" s="751"/>
      <c r="AA946" s="751"/>
      <c r="AB946" s="751"/>
      <c r="AC946" s="751"/>
      <c r="AD946" s="129"/>
      <c r="AE946" s="129"/>
      <c r="AF946" s="129"/>
      <c r="AG946" s="129"/>
      <c r="AH946" s="129"/>
      <c r="AI946" s="129"/>
    </row>
    <row r="947" ht="19.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751"/>
      <c r="T947" s="752"/>
      <c r="U947" s="752"/>
      <c r="V947" s="752"/>
      <c r="W947" s="751"/>
      <c r="X947" s="751"/>
      <c r="Y947" s="751"/>
      <c r="Z947" s="751"/>
      <c r="AA947" s="751"/>
      <c r="AB947" s="751"/>
      <c r="AC947" s="751"/>
      <c r="AD947" s="129"/>
      <c r="AE947" s="129"/>
      <c r="AF947" s="129"/>
      <c r="AG947" s="129"/>
      <c r="AH947" s="129"/>
      <c r="AI947" s="129"/>
    </row>
    <row r="948" ht="19.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751"/>
      <c r="T948" s="752"/>
      <c r="U948" s="752"/>
      <c r="V948" s="752"/>
      <c r="W948" s="751"/>
      <c r="X948" s="751"/>
      <c r="Y948" s="751"/>
      <c r="Z948" s="751"/>
      <c r="AA948" s="751"/>
      <c r="AB948" s="751"/>
      <c r="AC948" s="751"/>
      <c r="AD948" s="129"/>
      <c r="AE948" s="129"/>
      <c r="AF948" s="129"/>
      <c r="AG948" s="129"/>
      <c r="AH948" s="129"/>
      <c r="AI948" s="129"/>
    </row>
    <row r="949" ht="19.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751"/>
      <c r="T949" s="752"/>
      <c r="U949" s="752"/>
      <c r="V949" s="752"/>
      <c r="W949" s="751"/>
      <c r="X949" s="751"/>
      <c r="Y949" s="751"/>
      <c r="Z949" s="751"/>
      <c r="AA949" s="751"/>
      <c r="AB949" s="751"/>
      <c r="AC949" s="751"/>
      <c r="AD949" s="129"/>
      <c r="AE949" s="129"/>
      <c r="AF949" s="129"/>
      <c r="AG949" s="129"/>
      <c r="AH949" s="129"/>
      <c r="AI949" s="129"/>
    </row>
    <row r="950" ht="19.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751"/>
      <c r="T950" s="752"/>
      <c r="U950" s="752"/>
      <c r="V950" s="752"/>
      <c r="W950" s="751"/>
      <c r="X950" s="751"/>
      <c r="Y950" s="751"/>
      <c r="Z950" s="751"/>
      <c r="AA950" s="751"/>
      <c r="AB950" s="751"/>
      <c r="AC950" s="751"/>
      <c r="AD950" s="129"/>
      <c r="AE950" s="129"/>
      <c r="AF950" s="129"/>
      <c r="AG950" s="129"/>
      <c r="AH950" s="129"/>
      <c r="AI950" s="129"/>
    </row>
    <row r="951" ht="19.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751"/>
      <c r="T951" s="752"/>
      <c r="U951" s="752"/>
      <c r="V951" s="752"/>
      <c r="W951" s="751"/>
      <c r="X951" s="751"/>
      <c r="Y951" s="751"/>
      <c r="Z951" s="751"/>
      <c r="AA951" s="751"/>
      <c r="AB951" s="751"/>
      <c r="AC951" s="751"/>
      <c r="AD951" s="129"/>
      <c r="AE951" s="129"/>
      <c r="AF951" s="129"/>
      <c r="AG951" s="129"/>
      <c r="AH951" s="129"/>
      <c r="AI951" s="129"/>
    </row>
    <row r="952" ht="19.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751"/>
      <c r="T952" s="752"/>
      <c r="U952" s="752"/>
      <c r="V952" s="752"/>
      <c r="W952" s="751"/>
      <c r="X952" s="751"/>
      <c r="Y952" s="751"/>
      <c r="Z952" s="751"/>
      <c r="AA952" s="751"/>
      <c r="AB952" s="751"/>
      <c r="AC952" s="751"/>
      <c r="AD952" s="129"/>
      <c r="AE952" s="129"/>
      <c r="AF952" s="129"/>
      <c r="AG952" s="129"/>
      <c r="AH952" s="129"/>
      <c r="AI952" s="129"/>
    </row>
    <row r="953" ht="19.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751"/>
      <c r="T953" s="752"/>
      <c r="U953" s="752"/>
      <c r="V953" s="752"/>
      <c r="W953" s="751"/>
      <c r="X953" s="751"/>
      <c r="Y953" s="751"/>
      <c r="Z953" s="751"/>
      <c r="AA953" s="751"/>
      <c r="AB953" s="751"/>
      <c r="AC953" s="751"/>
      <c r="AD953" s="129"/>
      <c r="AE953" s="129"/>
      <c r="AF953" s="129"/>
      <c r="AG953" s="129"/>
      <c r="AH953" s="129"/>
      <c r="AI953" s="129"/>
    </row>
    <row r="954" ht="19.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751"/>
      <c r="T954" s="752"/>
      <c r="U954" s="752"/>
      <c r="V954" s="752"/>
      <c r="W954" s="751"/>
      <c r="X954" s="751"/>
      <c r="Y954" s="751"/>
      <c r="Z954" s="751"/>
      <c r="AA954" s="751"/>
      <c r="AB954" s="751"/>
      <c r="AC954" s="751"/>
      <c r="AD954" s="129"/>
      <c r="AE954" s="129"/>
      <c r="AF954" s="129"/>
      <c r="AG954" s="129"/>
      <c r="AH954" s="129"/>
      <c r="AI954" s="129"/>
    </row>
    <row r="955" ht="19.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751"/>
      <c r="T955" s="752"/>
      <c r="U955" s="752"/>
      <c r="V955" s="752"/>
      <c r="W955" s="751"/>
      <c r="X955" s="751"/>
      <c r="Y955" s="751"/>
      <c r="Z955" s="751"/>
      <c r="AA955" s="751"/>
      <c r="AB955" s="751"/>
      <c r="AC955" s="751"/>
      <c r="AD955" s="129"/>
      <c r="AE955" s="129"/>
      <c r="AF955" s="129"/>
      <c r="AG955" s="129"/>
      <c r="AH955" s="129"/>
      <c r="AI955" s="129"/>
    </row>
    <row r="956" ht="19.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751"/>
      <c r="T956" s="752"/>
      <c r="U956" s="752"/>
      <c r="V956" s="752"/>
      <c r="W956" s="751"/>
      <c r="X956" s="751"/>
      <c r="Y956" s="751"/>
      <c r="Z956" s="751"/>
      <c r="AA956" s="751"/>
      <c r="AB956" s="751"/>
      <c r="AC956" s="751"/>
      <c r="AD956" s="129"/>
      <c r="AE956" s="129"/>
      <c r="AF956" s="129"/>
      <c r="AG956" s="129"/>
      <c r="AH956" s="129"/>
      <c r="AI956" s="129"/>
    </row>
    <row r="957" ht="19.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751"/>
      <c r="T957" s="752"/>
      <c r="U957" s="752"/>
      <c r="V957" s="752"/>
      <c r="W957" s="751"/>
      <c r="X957" s="751"/>
      <c r="Y957" s="751"/>
      <c r="Z957" s="751"/>
      <c r="AA957" s="751"/>
      <c r="AB957" s="751"/>
      <c r="AC957" s="751"/>
      <c r="AD957" s="129"/>
      <c r="AE957" s="129"/>
      <c r="AF957" s="129"/>
      <c r="AG957" s="129"/>
      <c r="AH957" s="129"/>
      <c r="AI957" s="129"/>
    </row>
    <row r="958" ht="19.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751"/>
      <c r="T958" s="752"/>
      <c r="U958" s="752"/>
      <c r="V958" s="752"/>
      <c r="W958" s="751"/>
      <c r="X958" s="751"/>
      <c r="Y958" s="751"/>
      <c r="Z958" s="751"/>
      <c r="AA958" s="751"/>
      <c r="AB958" s="751"/>
      <c r="AC958" s="751"/>
      <c r="AD958" s="129"/>
      <c r="AE958" s="129"/>
      <c r="AF958" s="129"/>
      <c r="AG958" s="129"/>
      <c r="AH958" s="129"/>
      <c r="AI958" s="129"/>
    </row>
    <row r="959" ht="19.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751"/>
      <c r="T959" s="752"/>
      <c r="U959" s="752"/>
      <c r="V959" s="752"/>
      <c r="W959" s="751"/>
      <c r="X959" s="751"/>
      <c r="Y959" s="751"/>
      <c r="Z959" s="751"/>
      <c r="AA959" s="751"/>
      <c r="AB959" s="751"/>
      <c r="AC959" s="751"/>
      <c r="AD959" s="129"/>
      <c r="AE959" s="129"/>
      <c r="AF959" s="129"/>
      <c r="AG959" s="129"/>
      <c r="AH959" s="129"/>
      <c r="AI959" s="129"/>
    </row>
    <row r="960" ht="19.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751"/>
      <c r="T960" s="752"/>
      <c r="U960" s="752"/>
      <c r="V960" s="752"/>
      <c r="W960" s="751"/>
      <c r="X960" s="751"/>
      <c r="Y960" s="751"/>
      <c r="Z960" s="751"/>
      <c r="AA960" s="751"/>
      <c r="AB960" s="751"/>
      <c r="AC960" s="751"/>
      <c r="AD960" s="129"/>
      <c r="AE960" s="129"/>
      <c r="AF960" s="129"/>
      <c r="AG960" s="129"/>
      <c r="AH960" s="129"/>
      <c r="AI960" s="129"/>
    </row>
    <row r="961" ht="19.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751"/>
      <c r="T961" s="752"/>
      <c r="U961" s="752"/>
      <c r="V961" s="752"/>
      <c r="W961" s="751"/>
      <c r="X961" s="751"/>
      <c r="Y961" s="751"/>
      <c r="Z961" s="751"/>
      <c r="AA961" s="751"/>
      <c r="AB961" s="751"/>
      <c r="AC961" s="751"/>
      <c r="AD961" s="129"/>
      <c r="AE961" s="129"/>
      <c r="AF961" s="129"/>
      <c r="AG961" s="129"/>
      <c r="AH961" s="129"/>
      <c r="AI961" s="129"/>
    </row>
    <row r="962" ht="19.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751"/>
      <c r="T962" s="752"/>
      <c r="U962" s="752"/>
      <c r="V962" s="752"/>
      <c r="W962" s="751"/>
      <c r="X962" s="751"/>
      <c r="Y962" s="751"/>
      <c r="Z962" s="751"/>
      <c r="AA962" s="751"/>
      <c r="AB962" s="751"/>
      <c r="AC962" s="751"/>
      <c r="AD962" s="129"/>
      <c r="AE962" s="129"/>
      <c r="AF962" s="129"/>
      <c r="AG962" s="129"/>
      <c r="AH962" s="129"/>
      <c r="AI962" s="129"/>
    </row>
    <row r="963" ht="19.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751"/>
      <c r="T963" s="752"/>
      <c r="U963" s="752"/>
      <c r="V963" s="752"/>
      <c r="W963" s="751"/>
      <c r="X963" s="751"/>
      <c r="Y963" s="751"/>
      <c r="Z963" s="751"/>
      <c r="AA963" s="751"/>
      <c r="AB963" s="751"/>
      <c r="AC963" s="751"/>
      <c r="AD963" s="129"/>
      <c r="AE963" s="129"/>
      <c r="AF963" s="129"/>
      <c r="AG963" s="129"/>
      <c r="AH963" s="129"/>
      <c r="AI963" s="129"/>
    </row>
    <row r="964" ht="19.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751"/>
      <c r="T964" s="752"/>
      <c r="U964" s="752"/>
      <c r="V964" s="752"/>
      <c r="W964" s="751"/>
      <c r="X964" s="751"/>
      <c r="Y964" s="751"/>
      <c r="Z964" s="751"/>
      <c r="AA964" s="751"/>
      <c r="AB964" s="751"/>
      <c r="AC964" s="751"/>
      <c r="AD964" s="129"/>
      <c r="AE964" s="129"/>
      <c r="AF964" s="129"/>
      <c r="AG964" s="129"/>
      <c r="AH964" s="129"/>
      <c r="AI964" s="129"/>
    </row>
    <row r="965" ht="19.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751"/>
      <c r="T965" s="752"/>
      <c r="U965" s="752"/>
      <c r="V965" s="752"/>
      <c r="W965" s="751"/>
      <c r="X965" s="751"/>
      <c r="Y965" s="751"/>
      <c r="Z965" s="751"/>
      <c r="AA965" s="751"/>
      <c r="AB965" s="751"/>
      <c r="AC965" s="751"/>
      <c r="AD965" s="129"/>
      <c r="AE965" s="129"/>
      <c r="AF965" s="129"/>
      <c r="AG965" s="129"/>
      <c r="AH965" s="129"/>
      <c r="AI965" s="129"/>
    </row>
    <row r="966" ht="19.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751"/>
      <c r="T966" s="752"/>
      <c r="U966" s="752"/>
      <c r="V966" s="752"/>
      <c r="W966" s="751"/>
      <c r="X966" s="751"/>
      <c r="Y966" s="751"/>
      <c r="Z966" s="751"/>
      <c r="AA966" s="751"/>
      <c r="AB966" s="751"/>
      <c r="AC966" s="751"/>
      <c r="AD966" s="129"/>
      <c r="AE966" s="129"/>
      <c r="AF966" s="129"/>
      <c r="AG966" s="129"/>
      <c r="AH966" s="129"/>
      <c r="AI966" s="129"/>
    </row>
    <row r="967" ht="19.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751"/>
      <c r="T967" s="752"/>
      <c r="U967" s="752"/>
      <c r="V967" s="752"/>
      <c r="W967" s="751"/>
      <c r="X967" s="751"/>
      <c r="Y967" s="751"/>
      <c r="Z967" s="751"/>
      <c r="AA967" s="751"/>
      <c r="AB967" s="751"/>
      <c r="AC967" s="751"/>
      <c r="AD967" s="129"/>
      <c r="AE967" s="129"/>
      <c r="AF967" s="129"/>
      <c r="AG967" s="129"/>
      <c r="AH967" s="129"/>
      <c r="AI967" s="129"/>
    </row>
    <row r="968" ht="19.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751"/>
      <c r="T968" s="752"/>
      <c r="U968" s="752"/>
      <c r="V968" s="752"/>
      <c r="W968" s="751"/>
      <c r="X968" s="751"/>
      <c r="Y968" s="751"/>
      <c r="Z968" s="751"/>
      <c r="AA968" s="751"/>
      <c r="AB968" s="751"/>
      <c r="AC968" s="751"/>
      <c r="AD968" s="129"/>
      <c r="AE968" s="129"/>
      <c r="AF968" s="129"/>
      <c r="AG968" s="129"/>
      <c r="AH968" s="129"/>
      <c r="AI968" s="129"/>
    </row>
    <row r="969" ht="19.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751"/>
      <c r="T969" s="752"/>
      <c r="U969" s="752"/>
      <c r="V969" s="752"/>
      <c r="W969" s="751"/>
      <c r="X969" s="751"/>
      <c r="Y969" s="751"/>
      <c r="Z969" s="751"/>
      <c r="AA969" s="751"/>
      <c r="AB969" s="751"/>
      <c r="AC969" s="751"/>
      <c r="AD969" s="129"/>
      <c r="AE969" s="129"/>
      <c r="AF969" s="129"/>
      <c r="AG969" s="129"/>
      <c r="AH969" s="129"/>
      <c r="AI969" s="129"/>
    </row>
    <row r="970" ht="19.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751"/>
      <c r="T970" s="752"/>
      <c r="U970" s="752"/>
      <c r="V970" s="752"/>
      <c r="W970" s="751"/>
      <c r="X970" s="751"/>
      <c r="Y970" s="751"/>
      <c r="Z970" s="751"/>
      <c r="AA970" s="751"/>
      <c r="AB970" s="751"/>
      <c r="AC970" s="751"/>
      <c r="AD970" s="129"/>
      <c r="AE970" s="129"/>
      <c r="AF970" s="129"/>
      <c r="AG970" s="129"/>
      <c r="AH970" s="129"/>
      <c r="AI970" s="129"/>
    </row>
    <row r="971" ht="19.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751"/>
      <c r="T971" s="752"/>
      <c r="U971" s="752"/>
      <c r="V971" s="752"/>
      <c r="W971" s="751"/>
      <c r="X971" s="751"/>
      <c r="Y971" s="751"/>
      <c r="Z971" s="751"/>
      <c r="AA971" s="751"/>
      <c r="AB971" s="751"/>
      <c r="AC971" s="751"/>
      <c r="AD971" s="129"/>
      <c r="AE971" s="129"/>
      <c r="AF971" s="129"/>
      <c r="AG971" s="129"/>
      <c r="AH971" s="129"/>
      <c r="AI971" s="129"/>
    </row>
    <row r="972" ht="19.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751"/>
      <c r="T972" s="752"/>
      <c r="U972" s="752"/>
      <c r="V972" s="752"/>
      <c r="W972" s="751"/>
      <c r="X972" s="751"/>
      <c r="Y972" s="751"/>
      <c r="Z972" s="751"/>
      <c r="AA972" s="751"/>
      <c r="AB972" s="751"/>
      <c r="AC972" s="751"/>
      <c r="AD972" s="129"/>
      <c r="AE972" s="129"/>
      <c r="AF972" s="129"/>
      <c r="AG972" s="129"/>
      <c r="AH972" s="129"/>
      <c r="AI972" s="129"/>
    </row>
    <row r="973" ht="19.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751"/>
      <c r="T973" s="752"/>
      <c r="U973" s="752"/>
      <c r="V973" s="752"/>
      <c r="W973" s="751"/>
      <c r="X973" s="751"/>
      <c r="Y973" s="751"/>
      <c r="Z973" s="751"/>
      <c r="AA973" s="751"/>
      <c r="AB973" s="751"/>
      <c r="AC973" s="751"/>
      <c r="AD973" s="129"/>
      <c r="AE973" s="129"/>
      <c r="AF973" s="129"/>
      <c r="AG973" s="129"/>
      <c r="AH973" s="129"/>
      <c r="AI973" s="129"/>
    </row>
    <row r="974" ht="19.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751"/>
      <c r="T974" s="752"/>
      <c r="U974" s="752"/>
      <c r="V974" s="752"/>
      <c r="W974" s="751"/>
      <c r="X974" s="751"/>
      <c r="Y974" s="751"/>
      <c r="Z974" s="751"/>
      <c r="AA974" s="751"/>
      <c r="AB974" s="751"/>
      <c r="AC974" s="751"/>
      <c r="AD974" s="129"/>
      <c r="AE974" s="129"/>
      <c r="AF974" s="129"/>
      <c r="AG974" s="129"/>
      <c r="AH974" s="129"/>
      <c r="AI974" s="129"/>
    </row>
    <row r="975" ht="19.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751"/>
      <c r="T975" s="752"/>
      <c r="U975" s="752"/>
      <c r="V975" s="752"/>
      <c r="W975" s="751"/>
      <c r="X975" s="751"/>
      <c r="Y975" s="751"/>
      <c r="Z975" s="751"/>
      <c r="AA975" s="751"/>
      <c r="AB975" s="751"/>
      <c r="AC975" s="751"/>
      <c r="AD975" s="129"/>
      <c r="AE975" s="129"/>
      <c r="AF975" s="129"/>
      <c r="AG975" s="129"/>
      <c r="AH975" s="129"/>
      <c r="AI975" s="129"/>
    </row>
    <row r="976" ht="19.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751"/>
      <c r="T976" s="752"/>
      <c r="U976" s="752"/>
      <c r="V976" s="752"/>
      <c r="W976" s="751"/>
      <c r="X976" s="751"/>
      <c r="Y976" s="751"/>
      <c r="Z976" s="751"/>
      <c r="AA976" s="751"/>
      <c r="AB976" s="751"/>
      <c r="AC976" s="751"/>
      <c r="AD976" s="129"/>
      <c r="AE976" s="129"/>
      <c r="AF976" s="129"/>
      <c r="AG976" s="129"/>
      <c r="AH976" s="129"/>
      <c r="AI976" s="129"/>
    </row>
    <row r="977" ht="19.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751"/>
      <c r="T977" s="752"/>
      <c r="U977" s="752"/>
      <c r="V977" s="752"/>
      <c r="W977" s="751"/>
      <c r="X977" s="751"/>
      <c r="Y977" s="751"/>
      <c r="Z977" s="751"/>
      <c r="AA977" s="751"/>
      <c r="AB977" s="751"/>
      <c r="AC977" s="751"/>
      <c r="AD977" s="129"/>
      <c r="AE977" s="129"/>
      <c r="AF977" s="129"/>
      <c r="AG977" s="129"/>
      <c r="AH977" s="129"/>
      <c r="AI977" s="129"/>
    </row>
    <row r="978" ht="19.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751"/>
      <c r="T978" s="752"/>
      <c r="U978" s="752"/>
      <c r="V978" s="752"/>
      <c r="W978" s="751"/>
      <c r="X978" s="751"/>
      <c r="Y978" s="751"/>
      <c r="Z978" s="751"/>
      <c r="AA978" s="751"/>
      <c r="AB978" s="751"/>
      <c r="AC978" s="751"/>
      <c r="AD978" s="129"/>
      <c r="AE978" s="129"/>
      <c r="AF978" s="129"/>
      <c r="AG978" s="129"/>
      <c r="AH978" s="129"/>
      <c r="AI978" s="129"/>
    </row>
    <row r="979" ht="19.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751"/>
      <c r="T979" s="752"/>
      <c r="U979" s="752"/>
      <c r="V979" s="752"/>
      <c r="W979" s="751"/>
      <c r="X979" s="751"/>
      <c r="Y979" s="751"/>
      <c r="Z979" s="751"/>
      <c r="AA979" s="751"/>
      <c r="AB979" s="751"/>
      <c r="AC979" s="751"/>
      <c r="AD979" s="129"/>
      <c r="AE979" s="129"/>
      <c r="AF979" s="129"/>
      <c r="AG979" s="129"/>
      <c r="AH979" s="129"/>
      <c r="AI979" s="129"/>
    </row>
    <row r="980" ht="19.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751"/>
      <c r="T980" s="752"/>
      <c r="U980" s="752"/>
      <c r="V980" s="752"/>
      <c r="W980" s="751"/>
      <c r="X980" s="751"/>
      <c r="Y980" s="751"/>
      <c r="Z980" s="751"/>
      <c r="AA980" s="751"/>
      <c r="AB980" s="751"/>
      <c r="AC980" s="751"/>
      <c r="AD980" s="129"/>
      <c r="AE980" s="129"/>
      <c r="AF980" s="129"/>
      <c r="AG980" s="129"/>
      <c r="AH980" s="129"/>
      <c r="AI980" s="129"/>
    </row>
    <row r="981" ht="19.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751"/>
      <c r="T981" s="752"/>
      <c r="U981" s="752"/>
      <c r="V981" s="752"/>
      <c r="W981" s="751"/>
      <c r="X981" s="751"/>
      <c r="Y981" s="751"/>
      <c r="Z981" s="751"/>
      <c r="AA981" s="751"/>
      <c r="AB981" s="751"/>
      <c r="AC981" s="751"/>
      <c r="AD981" s="129"/>
      <c r="AE981" s="129"/>
      <c r="AF981" s="129"/>
      <c r="AG981" s="129"/>
      <c r="AH981" s="129"/>
      <c r="AI981" s="129"/>
    </row>
    <row r="982" ht="19.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751"/>
      <c r="T982" s="752"/>
      <c r="U982" s="752"/>
      <c r="V982" s="752"/>
      <c r="W982" s="751"/>
      <c r="X982" s="751"/>
      <c r="Y982" s="751"/>
      <c r="Z982" s="751"/>
      <c r="AA982" s="751"/>
      <c r="AB982" s="751"/>
      <c r="AC982" s="751"/>
      <c r="AD982" s="129"/>
      <c r="AE982" s="129"/>
      <c r="AF982" s="129"/>
      <c r="AG982" s="129"/>
      <c r="AH982" s="129"/>
      <c r="AI982" s="129"/>
    </row>
    <row r="983" ht="19.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751"/>
      <c r="T983" s="752"/>
      <c r="U983" s="752"/>
      <c r="V983" s="752"/>
      <c r="W983" s="751"/>
      <c r="X983" s="751"/>
      <c r="Y983" s="751"/>
      <c r="Z983" s="751"/>
      <c r="AA983" s="751"/>
      <c r="AB983" s="751"/>
      <c r="AC983" s="751"/>
      <c r="AD983" s="129"/>
      <c r="AE983" s="129"/>
      <c r="AF983" s="129"/>
      <c r="AG983" s="129"/>
      <c r="AH983" s="129"/>
      <c r="AI983" s="129"/>
    </row>
    <row r="984" ht="19.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751"/>
      <c r="T984" s="752"/>
      <c r="U984" s="752"/>
      <c r="V984" s="752"/>
      <c r="W984" s="751"/>
      <c r="X984" s="751"/>
      <c r="Y984" s="751"/>
      <c r="Z984" s="751"/>
      <c r="AA984" s="751"/>
      <c r="AB984" s="751"/>
      <c r="AC984" s="751"/>
      <c r="AD984" s="129"/>
      <c r="AE984" s="129"/>
      <c r="AF984" s="129"/>
      <c r="AG984" s="129"/>
      <c r="AH984" s="129"/>
      <c r="AI984" s="129"/>
    </row>
    <row r="985" ht="19.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751"/>
      <c r="T985" s="752"/>
      <c r="U985" s="752"/>
      <c r="V985" s="752"/>
      <c r="W985" s="751"/>
      <c r="X985" s="751"/>
      <c r="Y985" s="751"/>
      <c r="Z985" s="751"/>
      <c r="AA985" s="751"/>
      <c r="AB985" s="751"/>
      <c r="AC985" s="751"/>
      <c r="AD985" s="129"/>
      <c r="AE985" s="129"/>
      <c r="AF985" s="129"/>
      <c r="AG985" s="129"/>
      <c r="AH985" s="129"/>
      <c r="AI985" s="129"/>
    </row>
    <row r="986" ht="19.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751"/>
      <c r="T986" s="752"/>
      <c r="U986" s="752"/>
      <c r="V986" s="752"/>
      <c r="W986" s="751"/>
      <c r="X986" s="751"/>
      <c r="Y986" s="751"/>
      <c r="Z986" s="751"/>
      <c r="AA986" s="751"/>
      <c r="AB986" s="751"/>
      <c r="AC986" s="751"/>
      <c r="AD986" s="129"/>
      <c r="AE986" s="129"/>
      <c r="AF986" s="129"/>
      <c r="AG986" s="129"/>
      <c r="AH986" s="129"/>
      <c r="AI986" s="129"/>
    </row>
    <row r="987" ht="19.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751"/>
      <c r="T987" s="752"/>
      <c r="U987" s="752"/>
      <c r="V987" s="752"/>
      <c r="W987" s="751"/>
      <c r="X987" s="751"/>
      <c r="Y987" s="751"/>
      <c r="Z987" s="751"/>
      <c r="AA987" s="751"/>
      <c r="AB987" s="751"/>
      <c r="AC987" s="751"/>
      <c r="AD987" s="129"/>
      <c r="AE987" s="129"/>
      <c r="AF987" s="129"/>
      <c r="AG987" s="129"/>
      <c r="AH987" s="129"/>
      <c r="AI987" s="129"/>
    </row>
    <row r="988" ht="19.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751"/>
      <c r="T988" s="752"/>
      <c r="U988" s="752"/>
      <c r="V988" s="752"/>
      <c r="W988" s="751"/>
      <c r="X988" s="751"/>
      <c r="Y988" s="751"/>
      <c r="Z988" s="751"/>
      <c r="AA988" s="751"/>
      <c r="AB988" s="751"/>
      <c r="AC988" s="751"/>
      <c r="AD988" s="129"/>
      <c r="AE988" s="129"/>
      <c r="AF988" s="129"/>
      <c r="AG988" s="129"/>
      <c r="AH988" s="129"/>
      <c r="AI988" s="129"/>
    </row>
    <row r="989" ht="19.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751"/>
      <c r="T989" s="752"/>
      <c r="U989" s="752"/>
      <c r="V989" s="752"/>
      <c r="W989" s="751"/>
      <c r="X989" s="751"/>
      <c r="Y989" s="751"/>
      <c r="Z989" s="751"/>
      <c r="AA989" s="751"/>
      <c r="AB989" s="751"/>
      <c r="AC989" s="751"/>
      <c r="AD989" s="129"/>
      <c r="AE989" s="129"/>
      <c r="AF989" s="129"/>
      <c r="AG989" s="129"/>
      <c r="AH989" s="129"/>
      <c r="AI989" s="129"/>
    </row>
    <row r="990" ht="19.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751"/>
      <c r="T990" s="752"/>
      <c r="U990" s="752"/>
      <c r="V990" s="752"/>
      <c r="W990" s="751"/>
      <c r="X990" s="751"/>
      <c r="Y990" s="751"/>
      <c r="Z990" s="751"/>
      <c r="AA990" s="751"/>
      <c r="AB990" s="751"/>
      <c r="AC990" s="751"/>
      <c r="AD990" s="129"/>
      <c r="AE990" s="129"/>
      <c r="AF990" s="129"/>
      <c r="AG990" s="129"/>
      <c r="AH990" s="129"/>
      <c r="AI990" s="129"/>
    </row>
    <row r="991" ht="19.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751"/>
      <c r="T991" s="752"/>
      <c r="U991" s="752"/>
      <c r="V991" s="752"/>
      <c r="W991" s="751"/>
      <c r="X991" s="751"/>
      <c r="Y991" s="751"/>
      <c r="Z991" s="751"/>
      <c r="AA991" s="751"/>
      <c r="AB991" s="751"/>
      <c r="AC991" s="751"/>
      <c r="AD991" s="129"/>
      <c r="AE991" s="129"/>
      <c r="AF991" s="129"/>
      <c r="AG991" s="129"/>
      <c r="AH991" s="129"/>
      <c r="AI991" s="129"/>
    </row>
    <row r="992" ht="19.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751"/>
      <c r="T992" s="752"/>
      <c r="U992" s="752"/>
      <c r="V992" s="752"/>
      <c r="W992" s="751"/>
      <c r="X992" s="751"/>
      <c r="Y992" s="751"/>
      <c r="Z992" s="751"/>
      <c r="AA992" s="751"/>
      <c r="AB992" s="751"/>
      <c r="AC992" s="751"/>
      <c r="AD992" s="129"/>
      <c r="AE992" s="129"/>
      <c r="AF992" s="129"/>
      <c r="AG992" s="129"/>
      <c r="AH992" s="129"/>
      <c r="AI992" s="129"/>
    </row>
    <row r="993" ht="19.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751"/>
      <c r="T993" s="752"/>
      <c r="U993" s="752"/>
      <c r="V993" s="752"/>
      <c r="W993" s="751"/>
      <c r="X993" s="751"/>
      <c r="Y993" s="751"/>
      <c r="Z993" s="751"/>
      <c r="AA993" s="751"/>
      <c r="AB993" s="751"/>
      <c r="AC993" s="751"/>
      <c r="AD993" s="129"/>
      <c r="AE993" s="129"/>
      <c r="AF993" s="129"/>
      <c r="AG993" s="129"/>
      <c r="AH993" s="129"/>
      <c r="AI993" s="129"/>
    </row>
    <row r="994" ht="19.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751"/>
      <c r="T994" s="752"/>
      <c r="U994" s="752"/>
      <c r="V994" s="752"/>
      <c r="W994" s="751"/>
      <c r="X994" s="751"/>
      <c r="Y994" s="751"/>
      <c r="Z994" s="751"/>
      <c r="AA994" s="751"/>
      <c r="AB994" s="751"/>
      <c r="AC994" s="751"/>
      <c r="AD994" s="129"/>
      <c r="AE994" s="129"/>
      <c r="AF994" s="129"/>
      <c r="AG994" s="129"/>
      <c r="AH994" s="129"/>
      <c r="AI994" s="129"/>
    </row>
    <row r="995" ht="19.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751"/>
      <c r="T995" s="752"/>
      <c r="U995" s="752"/>
      <c r="V995" s="752"/>
      <c r="W995" s="751"/>
      <c r="X995" s="751"/>
      <c r="Y995" s="751"/>
      <c r="Z995" s="751"/>
      <c r="AA995" s="751"/>
      <c r="AB995" s="751"/>
      <c r="AC995" s="751"/>
      <c r="AD995" s="129"/>
      <c r="AE995" s="129"/>
      <c r="AF995" s="129"/>
      <c r="AG995" s="129"/>
      <c r="AH995" s="129"/>
      <c r="AI995" s="129"/>
    </row>
    <row r="996" ht="19.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751"/>
      <c r="T996" s="752"/>
      <c r="U996" s="752"/>
      <c r="V996" s="752"/>
      <c r="W996" s="751"/>
      <c r="X996" s="751"/>
      <c r="Y996" s="751"/>
      <c r="Z996" s="751"/>
      <c r="AA996" s="751"/>
      <c r="AB996" s="751"/>
      <c r="AC996" s="751"/>
      <c r="AD996" s="129"/>
      <c r="AE996" s="129"/>
      <c r="AF996" s="129"/>
      <c r="AG996" s="129"/>
      <c r="AH996" s="129"/>
      <c r="AI996" s="129"/>
    </row>
    <row r="997" ht="19.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751"/>
      <c r="T997" s="752"/>
      <c r="U997" s="752"/>
      <c r="V997" s="752"/>
      <c r="W997" s="751"/>
      <c r="X997" s="751"/>
      <c r="Y997" s="751"/>
      <c r="Z997" s="751"/>
      <c r="AA997" s="751"/>
      <c r="AB997" s="751"/>
      <c r="AC997" s="751"/>
      <c r="AD997" s="129"/>
      <c r="AE997" s="129"/>
      <c r="AF997" s="129"/>
      <c r="AG997" s="129"/>
      <c r="AH997" s="129"/>
      <c r="AI997" s="129"/>
    </row>
    <row r="998" ht="19.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751"/>
      <c r="T998" s="752"/>
      <c r="U998" s="752"/>
      <c r="V998" s="752"/>
      <c r="W998" s="751"/>
      <c r="X998" s="751"/>
      <c r="Y998" s="751"/>
      <c r="Z998" s="751"/>
      <c r="AA998" s="751"/>
      <c r="AB998" s="751"/>
      <c r="AC998" s="751"/>
      <c r="AD998" s="129"/>
      <c r="AE998" s="129"/>
      <c r="AF998" s="129"/>
      <c r="AG998" s="129"/>
      <c r="AH998" s="129"/>
      <c r="AI998" s="129"/>
    </row>
    <row r="999" ht="19.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751"/>
      <c r="T999" s="752"/>
      <c r="U999" s="752"/>
      <c r="V999" s="752"/>
      <c r="W999" s="751"/>
      <c r="X999" s="751"/>
      <c r="Y999" s="751"/>
      <c r="Z999" s="751"/>
      <c r="AA999" s="751"/>
      <c r="AB999" s="751"/>
      <c r="AC999" s="751"/>
      <c r="AD999" s="129"/>
      <c r="AE999" s="129"/>
      <c r="AF999" s="129"/>
      <c r="AG999" s="129"/>
      <c r="AH999" s="129"/>
      <c r="AI999" s="129"/>
    </row>
    <row r="1000" ht="19.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751"/>
      <c r="T1000" s="752"/>
      <c r="U1000" s="752"/>
      <c r="V1000" s="752"/>
      <c r="W1000" s="751"/>
      <c r="X1000" s="751"/>
      <c r="Y1000" s="751"/>
      <c r="Z1000" s="751"/>
      <c r="AA1000" s="751"/>
      <c r="AB1000" s="751"/>
      <c r="AC1000" s="751"/>
      <c r="AD1000" s="129"/>
      <c r="AE1000" s="129"/>
      <c r="AF1000" s="129"/>
      <c r="AG1000" s="129"/>
      <c r="AH1000" s="129"/>
      <c r="AI1000" s="129"/>
    </row>
  </sheetData>
  <mergeCells count="16">
    <mergeCell ref="E10:F10"/>
    <mergeCell ref="E11:F11"/>
    <mergeCell ref="E12:F12"/>
    <mergeCell ref="E13:F13"/>
    <mergeCell ref="E14:F14"/>
    <mergeCell ref="E15:F15"/>
    <mergeCell ref="E16:F16"/>
    <mergeCell ref="B33:C33"/>
    <mergeCell ref="C36:D36"/>
    <mergeCell ref="E17:F17"/>
    <mergeCell ref="E18:F18"/>
    <mergeCell ref="E19:F19"/>
    <mergeCell ref="E20:F20"/>
    <mergeCell ref="E21:F21"/>
    <mergeCell ref="E22:F22"/>
    <mergeCell ref="E23:F23"/>
  </mergeCells>
  <conditionalFormatting sqref="C37:C1000">
    <cfRule type="expression" dxfId="9" priority="1">
      <formula>$C37=0</formula>
    </cfRule>
  </conditionalFormatting>
  <conditionalFormatting sqref="C11:D23 G11:G22 H33:J33 K27:L33 K37:L1000 N27:O33 N37:O1000">
    <cfRule type="cellIs" dxfId="10" priority="2" operator="lessThan">
      <formula>0</formula>
    </cfRule>
  </conditionalFormatting>
  <conditionalFormatting sqref="C11:D23 G11:G22 H33:J33 K27:L33 K37:L1000 N27:O33 N37:O1000">
    <cfRule type="cellIs" dxfId="2" priority="3" operator="greaterThan">
      <formula>0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2" width="4.71"/>
    <col customWidth="1" min="3" max="4" width="8.43"/>
    <col customWidth="1" min="5" max="5" width="12.71"/>
    <col customWidth="1" min="6" max="8" width="8.43"/>
    <col customWidth="1" min="9" max="9" width="9.29"/>
    <col customWidth="1" hidden="1" min="10" max="10" width="6.29"/>
    <col customWidth="1" hidden="1" min="11" max="11" width="9.57"/>
    <col customWidth="1" hidden="1" min="12" max="12" width="8.43"/>
    <col customWidth="1" min="13" max="13" width="8.71"/>
    <col customWidth="1" min="14" max="14" width="7.29"/>
    <col customWidth="1" min="15" max="15" width="7.43"/>
    <col customWidth="1" min="16" max="24" width="8.43"/>
    <col customWidth="1" min="25" max="25" width="25.71"/>
    <col customWidth="1" min="26" max="26" width="4.71"/>
  </cols>
  <sheetData>
    <row r="1" ht="40.5" customHeight="1">
      <c r="A1" s="670"/>
      <c r="B1" s="2" t="s">
        <v>406</v>
      </c>
      <c r="C1" s="828"/>
      <c r="D1" s="829"/>
      <c r="E1" s="830"/>
      <c r="F1" s="831"/>
      <c r="G1" s="832"/>
      <c r="H1" s="832"/>
      <c r="I1" s="833"/>
      <c r="J1" s="833"/>
      <c r="K1" s="830"/>
      <c r="L1" s="830"/>
      <c r="M1" s="833"/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4"/>
      <c r="Z1" s="670"/>
    </row>
    <row r="2" ht="19.5" customHeight="1">
      <c r="A2" s="129"/>
      <c r="B2" s="129"/>
      <c r="C2" s="129"/>
      <c r="D2" s="835"/>
      <c r="E2" s="219"/>
      <c r="F2" s="836"/>
      <c r="G2" s="251"/>
      <c r="H2" s="251"/>
      <c r="I2" s="251"/>
      <c r="J2" s="251"/>
      <c r="K2" s="219"/>
      <c r="L2" s="219"/>
      <c r="M2" s="251"/>
      <c r="N2" s="251"/>
      <c r="O2" s="251"/>
      <c r="P2" s="251"/>
      <c r="Q2" s="251"/>
      <c r="R2" s="251"/>
      <c r="S2" s="251"/>
      <c r="T2" s="217"/>
      <c r="U2" s="217"/>
      <c r="V2" s="217"/>
      <c r="W2" s="217"/>
      <c r="X2" s="217"/>
      <c r="Y2" s="221"/>
      <c r="Z2" s="129"/>
    </row>
    <row r="3" ht="30.0" customHeight="1">
      <c r="A3" s="129"/>
      <c r="B3" s="837" t="s">
        <v>386</v>
      </c>
      <c r="C3" s="838" t="s">
        <v>407</v>
      </c>
      <c r="D3" s="839" t="s">
        <v>408</v>
      </c>
      <c r="E3" s="838" t="s">
        <v>405</v>
      </c>
      <c r="F3" s="840" t="s">
        <v>409</v>
      </c>
      <c r="G3" s="841" t="s">
        <v>410</v>
      </c>
      <c r="H3" s="842" t="s">
        <v>411</v>
      </c>
      <c r="I3" s="843" t="s">
        <v>369</v>
      </c>
      <c r="J3" s="837" t="s">
        <v>165</v>
      </c>
      <c r="K3" s="837" t="s">
        <v>412</v>
      </c>
      <c r="L3" s="837" t="s">
        <v>413</v>
      </c>
      <c r="M3" s="844" t="s">
        <v>414</v>
      </c>
      <c r="N3" s="838" t="s">
        <v>396</v>
      </c>
      <c r="O3" s="843" t="s">
        <v>397</v>
      </c>
      <c r="P3" s="837" t="s">
        <v>415</v>
      </c>
      <c r="Q3" s="837" t="s">
        <v>416</v>
      </c>
      <c r="R3" s="838" t="s">
        <v>417</v>
      </c>
      <c r="S3" s="838" t="s">
        <v>418</v>
      </c>
      <c r="T3" s="843" t="s">
        <v>370</v>
      </c>
      <c r="U3" s="845" t="s">
        <v>371</v>
      </c>
      <c r="V3" s="845" t="s">
        <v>419</v>
      </c>
      <c r="W3" s="845" t="s">
        <v>372</v>
      </c>
      <c r="X3" s="843" t="s">
        <v>420</v>
      </c>
      <c r="Y3" s="846" t="s">
        <v>421</v>
      </c>
      <c r="Z3" s="129"/>
    </row>
    <row r="4" ht="24.75" customHeight="1">
      <c r="A4" s="219"/>
      <c r="B4" s="411">
        <f t="shared" ref="B4:B323" si="1">ROW(A4)-3</f>
        <v>1</v>
      </c>
      <c r="C4" s="733" t="s">
        <v>401</v>
      </c>
      <c r="D4" s="847" t="s">
        <v>422</v>
      </c>
      <c r="E4" s="848" t="s">
        <v>423</v>
      </c>
      <c r="F4" s="192">
        <v>46091.0</v>
      </c>
      <c r="G4" s="413">
        <v>14224.0</v>
      </c>
      <c r="H4" s="413">
        <v>472.0</v>
      </c>
      <c r="I4" s="849">
        <f t="shared" ref="I4:I323" si="2">G4*H4</f>
        <v>6713728</v>
      </c>
      <c r="J4" s="850" t="str">
        <f t="shared" ref="J4:J323" si="3">IF(P4="","",MONTH(P4))</f>
        <v/>
      </c>
      <c r="K4" s="851" t="str">
        <f t="shared" ref="K4:K323" si="4">IF(E4="","",C4&amp;" "&amp;E4)</f>
        <v>한국투자 ISA TIGER 은행고배당플러스 TOP 10</v>
      </c>
      <c r="L4" s="851" t="str">
        <f t="shared" ref="L4:L323" si="5">IF(COUNTIF($K$4:K4,K4)=1,K4,"")</f>
        <v>한국투자 ISA TIGER 은행고배당플러스 TOP 10</v>
      </c>
      <c r="M4" s="852">
        <f>IFERROR(__xludf.DUMMYFUNCTION("if(D4="""",0, googlefinance(D4))"),25240.0)</f>
        <v>25240</v>
      </c>
      <c r="N4" s="853">
        <f t="shared" ref="N4:N323" si="6">M4*H4</f>
        <v>11913280</v>
      </c>
      <c r="O4" s="849">
        <f t="shared" ref="O4:O323" si="7">IF(P4="",N4-I4,"")</f>
        <v>5199552</v>
      </c>
      <c r="P4" s="854"/>
      <c r="Q4" s="855" t="str">
        <f t="shared" ref="Q4:Q323" si="8">IF(P4="","",IF(DATEDIF(F4,P4,"m")&gt;=12,DATEDIF(F4,P4,"y")&amp;"년 "&amp;DATEDIF(F4,P4,"ym")&amp;"개월",IF(DATEDIF(F4,P4,"d")&lt;30,DATEDIF(F4,P4,"d")+1,(DATEDIF(F4,P4,"ym")&amp;"개월 "&amp;(DATEDIF(F4,P4,"d")+1)-DATEDIF(F4,P4,"m")*30&amp;"일"))))</f>
        <v/>
      </c>
      <c r="R4" s="413"/>
      <c r="S4" s="413"/>
      <c r="T4" s="856">
        <f t="shared" ref="T4:T323" si="9">R4*S4</f>
        <v>0</v>
      </c>
      <c r="U4" s="857"/>
      <c r="V4" s="858">
        <f t="shared" ref="V4:V323" si="10">IF(P4="",0,T4-U4)</f>
        <v>0</v>
      </c>
      <c r="W4" s="858">
        <f t="shared" ref="W4:W323" si="11">IF(P4="",0,V4-I4)</f>
        <v>0</v>
      </c>
      <c r="X4" s="859" t="str">
        <f t="shared" ref="X4:X323" si="12">IF(R4="","",ROUND(W4/I4,4))</f>
        <v/>
      </c>
      <c r="Y4" s="860"/>
      <c r="Z4" s="861"/>
    </row>
    <row r="5" ht="24.75" customHeight="1">
      <c r="A5" s="129"/>
      <c r="B5" s="411">
        <f t="shared" si="1"/>
        <v>2</v>
      </c>
      <c r="C5" s="733" t="s">
        <v>401</v>
      </c>
      <c r="D5" s="847" t="s">
        <v>424</v>
      </c>
      <c r="E5" s="848" t="s">
        <v>425</v>
      </c>
      <c r="F5" s="854">
        <v>46107.0</v>
      </c>
      <c r="G5" s="413">
        <v>11656.0</v>
      </c>
      <c r="H5" s="413">
        <v>880.0</v>
      </c>
      <c r="I5" s="849">
        <f t="shared" si="2"/>
        <v>10257280</v>
      </c>
      <c r="J5" s="850" t="str">
        <f t="shared" si="3"/>
        <v/>
      </c>
      <c r="K5" s="851" t="str">
        <f t="shared" si="4"/>
        <v>한국투자 ISA TIGER 미국배당다우존스</v>
      </c>
      <c r="L5" s="851" t="str">
        <f t="shared" si="5"/>
        <v>한국투자 ISA TIGER 미국배당다우존스</v>
      </c>
      <c r="M5" s="852">
        <f>IFERROR(__xludf.DUMMYFUNCTION("if(D5="""",0, googlefinance(D5))"),15125.0)</f>
        <v>15125</v>
      </c>
      <c r="N5" s="853">
        <f t="shared" si="6"/>
        <v>13310000</v>
      </c>
      <c r="O5" s="849">
        <f t="shared" si="7"/>
        <v>3052720</v>
      </c>
      <c r="P5" s="854"/>
      <c r="Q5" s="855" t="str">
        <f t="shared" si="8"/>
        <v/>
      </c>
      <c r="R5" s="413"/>
      <c r="S5" s="413"/>
      <c r="T5" s="856">
        <f t="shared" si="9"/>
        <v>0</v>
      </c>
      <c r="U5" s="862"/>
      <c r="V5" s="858">
        <f t="shared" si="10"/>
        <v>0</v>
      </c>
      <c r="W5" s="858">
        <f t="shared" si="11"/>
        <v>0</v>
      </c>
      <c r="X5" s="859" t="str">
        <f t="shared" si="12"/>
        <v/>
      </c>
      <c r="Y5" s="860"/>
      <c r="Z5" s="129"/>
    </row>
    <row r="6" ht="24.75" customHeight="1">
      <c r="A6" s="129"/>
      <c r="B6" s="411">
        <f t="shared" si="1"/>
        <v>3</v>
      </c>
      <c r="C6" s="733" t="s">
        <v>401</v>
      </c>
      <c r="D6" s="847" t="s">
        <v>426</v>
      </c>
      <c r="E6" s="848" t="s">
        <v>427</v>
      </c>
      <c r="F6" s="733" t="s">
        <v>428</v>
      </c>
      <c r="G6" s="413">
        <v>119635.0</v>
      </c>
      <c r="H6" s="413">
        <v>22.0</v>
      </c>
      <c r="I6" s="849">
        <f t="shared" si="2"/>
        <v>2631970</v>
      </c>
      <c r="J6" s="850" t="str">
        <f t="shared" si="3"/>
        <v/>
      </c>
      <c r="K6" s="851" t="str">
        <f t="shared" si="4"/>
        <v>한국투자 ISA TIGER 미국나스닥 100</v>
      </c>
      <c r="L6" s="851" t="str">
        <f t="shared" si="5"/>
        <v>한국투자 ISA TIGER 미국나스닥 100</v>
      </c>
      <c r="M6" s="852">
        <f>IFERROR(__xludf.DUMMYFUNCTION("if(D6="""",0, googlefinance(D6))"),194300.0)</f>
        <v>194300</v>
      </c>
      <c r="N6" s="853">
        <f t="shared" si="6"/>
        <v>4274600</v>
      </c>
      <c r="O6" s="849">
        <f t="shared" si="7"/>
        <v>1642630</v>
      </c>
      <c r="P6" s="854"/>
      <c r="Q6" s="855" t="str">
        <f t="shared" si="8"/>
        <v/>
      </c>
      <c r="R6" s="413"/>
      <c r="S6" s="413"/>
      <c r="T6" s="856">
        <f t="shared" si="9"/>
        <v>0</v>
      </c>
      <c r="U6" s="862"/>
      <c r="V6" s="858">
        <f t="shared" si="10"/>
        <v>0</v>
      </c>
      <c r="W6" s="858">
        <f t="shared" si="11"/>
        <v>0</v>
      </c>
      <c r="X6" s="859" t="str">
        <f t="shared" si="12"/>
        <v/>
      </c>
      <c r="Y6" s="860"/>
      <c r="Z6" s="129"/>
    </row>
    <row r="7" ht="24.75" customHeight="1">
      <c r="B7" s="411">
        <f t="shared" si="1"/>
        <v>4</v>
      </c>
      <c r="C7" s="733" t="s">
        <v>401</v>
      </c>
      <c r="D7" s="847" t="s">
        <v>429</v>
      </c>
      <c r="E7" s="848" t="s">
        <v>430</v>
      </c>
      <c r="F7" s="854">
        <v>45853.0</v>
      </c>
      <c r="G7" s="413">
        <v>45500.0</v>
      </c>
      <c r="H7" s="413">
        <v>4.0</v>
      </c>
      <c r="I7" s="849">
        <f t="shared" si="2"/>
        <v>182000</v>
      </c>
      <c r="J7" s="850" t="str">
        <f t="shared" si="3"/>
        <v/>
      </c>
      <c r="K7" s="851" t="str">
        <f t="shared" si="4"/>
        <v>한국투자 ISA 뉴엔AI</v>
      </c>
      <c r="L7" s="851" t="str">
        <f t="shared" si="5"/>
        <v>한국투자 ISA 뉴엔AI</v>
      </c>
      <c r="M7" s="852">
        <f>IFERROR(__xludf.DUMMYFUNCTION("if(D7="""",0, googlefinance(D7))"),11430.0)</f>
        <v>11430</v>
      </c>
      <c r="N7" s="853">
        <f t="shared" si="6"/>
        <v>45720</v>
      </c>
      <c r="O7" s="849">
        <f t="shared" si="7"/>
        <v>-136280</v>
      </c>
      <c r="P7" s="863"/>
      <c r="Q7" s="855" t="str">
        <f t="shared" si="8"/>
        <v/>
      </c>
      <c r="R7" s="412"/>
      <c r="S7" s="412"/>
      <c r="T7" s="856">
        <f t="shared" si="9"/>
        <v>0</v>
      </c>
      <c r="U7" s="862"/>
      <c r="V7" s="858">
        <f t="shared" si="10"/>
        <v>0</v>
      </c>
      <c r="W7" s="858">
        <f t="shared" si="11"/>
        <v>0</v>
      </c>
      <c r="X7" s="859" t="str">
        <f t="shared" si="12"/>
        <v/>
      </c>
      <c r="Y7" s="860"/>
    </row>
    <row r="8" ht="24.75" customHeight="1">
      <c r="B8" s="411">
        <f t="shared" si="1"/>
        <v>5</v>
      </c>
      <c r="C8" s="733" t="s">
        <v>402</v>
      </c>
      <c r="D8" s="847" t="s">
        <v>426</v>
      </c>
      <c r="E8" s="848" t="s">
        <v>427</v>
      </c>
      <c r="F8" s="733" t="s">
        <v>428</v>
      </c>
      <c r="G8" s="413">
        <v>124854.0</v>
      </c>
      <c r="H8" s="413">
        <v>74.0</v>
      </c>
      <c r="I8" s="849">
        <f t="shared" si="2"/>
        <v>9239196</v>
      </c>
      <c r="J8" s="850" t="str">
        <f t="shared" si="3"/>
        <v/>
      </c>
      <c r="K8" s="851" t="str">
        <f t="shared" si="4"/>
        <v>한국투자 연금저축 TIGER 미국나스닥 100</v>
      </c>
      <c r="L8" s="851" t="str">
        <f t="shared" si="5"/>
        <v>한국투자 연금저축 TIGER 미국나스닥 100</v>
      </c>
      <c r="M8" s="852">
        <f>IFERROR(__xludf.DUMMYFUNCTION("if(D8="""",0, googlefinance(D8))"),194300.0)</f>
        <v>194300</v>
      </c>
      <c r="N8" s="853">
        <f t="shared" si="6"/>
        <v>14378200</v>
      </c>
      <c r="O8" s="849">
        <f t="shared" si="7"/>
        <v>5139004</v>
      </c>
      <c r="P8" s="863"/>
      <c r="Q8" s="855" t="str">
        <f t="shared" si="8"/>
        <v/>
      </c>
      <c r="R8" s="412"/>
      <c r="S8" s="412"/>
      <c r="T8" s="856">
        <f t="shared" si="9"/>
        <v>0</v>
      </c>
      <c r="U8" s="862"/>
      <c r="V8" s="858">
        <f t="shared" si="10"/>
        <v>0</v>
      </c>
      <c r="W8" s="858">
        <f t="shared" si="11"/>
        <v>0</v>
      </c>
      <c r="X8" s="859" t="str">
        <f t="shared" si="12"/>
        <v/>
      </c>
      <c r="Y8" s="860"/>
    </row>
    <row r="9" ht="24.75" customHeight="1">
      <c r="B9" s="411">
        <f t="shared" si="1"/>
        <v>6</v>
      </c>
      <c r="C9" s="733" t="s">
        <v>402</v>
      </c>
      <c r="D9" s="847" t="s">
        <v>424</v>
      </c>
      <c r="E9" s="848" t="s">
        <v>425</v>
      </c>
      <c r="F9" s="854">
        <v>46107.0</v>
      </c>
      <c r="G9" s="413">
        <v>12846.0</v>
      </c>
      <c r="H9" s="413">
        <v>175.0</v>
      </c>
      <c r="I9" s="849">
        <f t="shared" si="2"/>
        <v>2248050</v>
      </c>
      <c r="J9" s="850" t="str">
        <f t="shared" si="3"/>
        <v/>
      </c>
      <c r="K9" s="851" t="str">
        <f t="shared" si="4"/>
        <v>한국투자 연금저축 TIGER 미국배당다우존스</v>
      </c>
      <c r="L9" s="851" t="str">
        <f t="shared" si="5"/>
        <v>한국투자 연금저축 TIGER 미국배당다우존스</v>
      </c>
      <c r="M9" s="852">
        <f>IFERROR(__xludf.DUMMYFUNCTION("if(D9="""",0, googlefinance(D9))"),15125.0)</f>
        <v>15125</v>
      </c>
      <c r="N9" s="853">
        <f t="shared" si="6"/>
        <v>2646875</v>
      </c>
      <c r="O9" s="849">
        <f t="shared" si="7"/>
        <v>398825</v>
      </c>
      <c r="P9" s="863"/>
      <c r="Q9" s="855" t="str">
        <f t="shared" si="8"/>
        <v/>
      </c>
      <c r="R9" s="412"/>
      <c r="S9" s="412"/>
      <c r="T9" s="856">
        <f t="shared" si="9"/>
        <v>0</v>
      </c>
      <c r="U9" s="857">
        <f t="shared" ref="U9:U323" si="13">T9*0.0023</f>
        <v>0</v>
      </c>
      <c r="V9" s="858">
        <f t="shared" si="10"/>
        <v>0</v>
      </c>
      <c r="W9" s="858">
        <f t="shared" si="11"/>
        <v>0</v>
      </c>
      <c r="X9" s="859" t="str">
        <f t="shared" si="12"/>
        <v/>
      </c>
      <c r="Y9" s="860"/>
    </row>
    <row r="10" ht="24.75" customHeight="1">
      <c r="B10" s="411">
        <f t="shared" si="1"/>
        <v>7</v>
      </c>
      <c r="C10" s="733" t="s">
        <v>400</v>
      </c>
      <c r="D10" s="847" t="s">
        <v>431</v>
      </c>
      <c r="E10" s="848" t="s">
        <v>432</v>
      </c>
      <c r="F10" s="192">
        <v>46133.0</v>
      </c>
      <c r="G10" s="413">
        <v>630000.0</v>
      </c>
      <c r="H10" s="413">
        <v>3.0</v>
      </c>
      <c r="I10" s="849">
        <f t="shared" si="2"/>
        <v>1890000</v>
      </c>
      <c r="J10" s="850">
        <f t="shared" si="3"/>
        <v>4</v>
      </c>
      <c r="K10" s="851" t="str">
        <f t="shared" si="4"/>
        <v>키움 증권 삼성 SDI</v>
      </c>
      <c r="L10" s="851" t="str">
        <f t="shared" si="5"/>
        <v>키움 증권 삼성 SDI</v>
      </c>
      <c r="M10" s="852">
        <f>IFERROR(__xludf.DUMMYFUNCTION("if(D10="""",0, googlefinance(D10))"),614000.0)</f>
        <v>614000</v>
      </c>
      <c r="N10" s="853">
        <f t="shared" si="6"/>
        <v>1842000</v>
      </c>
      <c r="O10" s="849" t="str">
        <f t="shared" si="7"/>
        <v/>
      </c>
      <c r="P10" s="854">
        <v>46134.0</v>
      </c>
      <c r="Q10" s="855">
        <f t="shared" si="8"/>
        <v>2</v>
      </c>
      <c r="R10" s="413">
        <v>682000.0</v>
      </c>
      <c r="S10" s="413">
        <v>3.0</v>
      </c>
      <c r="T10" s="856">
        <f t="shared" si="9"/>
        <v>2046000</v>
      </c>
      <c r="U10" s="857">
        <f t="shared" si="13"/>
        <v>4705.8</v>
      </c>
      <c r="V10" s="858">
        <f t="shared" si="10"/>
        <v>2041294.2</v>
      </c>
      <c r="W10" s="858">
        <f t="shared" si="11"/>
        <v>151294.2</v>
      </c>
      <c r="X10" s="859">
        <f t="shared" si="12"/>
        <v>0.08</v>
      </c>
      <c r="Y10" s="864">
        <v>96.0</v>
      </c>
    </row>
    <row r="11" ht="24.75" customHeight="1">
      <c r="B11" s="411">
        <f t="shared" si="1"/>
        <v>8</v>
      </c>
      <c r="C11" s="733" t="s">
        <v>400</v>
      </c>
      <c r="D11" s="847" t="s">
        <v>433</v>
      </c>
      <c r="E11" s="848" t="s">
        <v>434</v>
      </c>
      <c r="F11" s="854">
        <v>46132.0</v>
      </c>
      <c r="G11" s="413">
        <v>286500.0</v>
      </c>
      <c r="H11" s="413">
        <v>4.0</v>
      </c>
      <c r="I11" s="849">
        <f t="shared" si="2"/>
        <v>1146000</v>
      </c>
      <c r="J11" s="850">
        <f t="shared" si="3"/>
        <v>4</v>
      </c>
      <c r="K11" s="851" t="str">
        <f t="shared" si="4"/>
        <v>키움 증권 한미반도체</v>
      </c>
      <c r="L11" s="851" t="str">
        <f t="shared" si="5"/>
        <v>키움 증권 한미반도체</v>
      </c>
      <c r="M11" s="852">
        <f>IFERROR(__xludf.DUMMYFUNCTION("if(D11="""",0, googlefinance(D11))"),369000.0)</f>
        <v>369000</v>
      </c>
      <c r="N11" s="853">
        <f t="shared" si="6"/>
        <v>1476000</v>
      </c>
      <c r="O11" s="849" t="str">
        <f t="shared" si="7"/>
        <v/>
      </c>
      <c r="P11" s="854">
        <v>46135.0</v>
      </c>
      <c r="Q11" s="855">
        <f t="shared" si="8"/>
        <v>4</v>
      </c>
      <c r="R11" s="413">
        <v>304000.0</v>
      </c>
      <c r="S11" s="413">
        <v>4.0</v>
      </c>
      <c r="T11" s="856">
        <f t="shared" si="9"/>
        <v>1216000</v>
      </c>
      <c r="U11" s="857">
        <f t="shared" si="13"/>
        <v>2796.8</v>
      </c>
      <c r="V11" s="858">
        <f t="shared" si="10"/>
        <v>1213203.2</v>
      </c>
      <c r="W11" s="858">
        <f t="shared" si="11"/>
        <v>67203.2</v>
      </c>
      <c r="X11" s="859">
        <f t="shared" si="12"/>
        <v>0.0586</v>
      </c>
      <c r="Y11" s="864">
        <v>88.0</v>
      </c>
    </row>
    <row r="12" ht="24.75" customHeight="1">
      <c r="B12" s="411">
        <f t="shared" si="1"/>
        <v>9</v>
      </c>
      <c r="C12" s="733" t="s">
        <v>400</v>
      </c>
      <c r="D12" s="847" t="s">
        <v>435</v>
      </c>
      <c r="E12" s="848" t="s">
        <v>436</v>
      </c>
      <c r="F12" s="854">
        <v>46132.0</v>
      </c>
      <c r="G12" s="413">
        <v>219000.0</v>
      </c>
      <c r="H12" s="413">
        <v>6.0</v>
      </c>
      <c r="I12" s="849">
        <f t="shared" si="2"/>
        <v>1314000</v>
      </c>
      <c r="J12" s="850">
        <f t="shared" si="3"/>
        <v>4</v>
      </c>
      <c r="K12" s="851" t="str">
        <f t="shared" si="4"/>
        <v>키움 증권 현대로템</v>
      </c>
      <c r="L12" s="851" t="str">
        <f t="shared" si="5"/>
        <v>키움 증권 현대로템</v>
      </c>
      <c r="M12" s="852">
        <f>IFERROR(__xludf.DUMMYFUNCTION("if(D12="""",0, googlefinance(D12))"),201500.0)</f>
        <v>201500</v>
      </c>
      <c r="N12" s="853">
        <f t="shared" si="6"/>
        <v>1209000</v>
      </c>
      <c r="O12" s="849" t="str">
        <f t="shared" si="7"/>
        <v/>
      </c>
      <c r="P12" s="854">
        <v>46134.0</v>
      </c>
      <c r="Q12" s="855">
        <f t="shared" si="8"/>
        <v>3</v>
      </c>
      <c r="R12" s="413">
        <v>232500.0</v>
      </c>
      <c r="S12" s="413">
        <v>6.0</v>
      </c>
      <c r="T12" s="856">
        <f t="shared" si="9"/>
        <v>1395000</v>
      </c>
      <c r="U12" s="857">
        <f t="shared" si="13"/>
        <v>3208.5</v>
      </c>
      <c r="V12" s="858">
        <f t="shared" si="10"/>
        <v>1391791.5</v>
      </c>
      <c r="W12" s="858">
        <f t="shared" si="11"/>
        <v>77791.5</v>
      </c>
      <c r="X12" s="859">
        <f t="shared" si="12"/>
        <v>0.0592</v>
      </c>
      <c r="Y12" s="864">
        <v>82.0</v>
      </c>
    </row>
    <row r="13" ht="24.75" customHeight="1">
      <c r="B13" s="411">
        <f t="shared" si="1"/>
        <v>10</v>
      </c>
      <c r="C13" s="733" t="s">
        <v>400</v>
      </c>
      <c r="D13" s="847" t="s">
        <v>437</v>
      </c>
      <c r="E13" s="848" t="s">
        <v>438</v>
      </c>
      <c r="F13" s="854">
        <v>46133.0</v>
      </c>
      <c r="G13" s="413">
        <v>9530.0</v>
      </c>
      <c r="H13" s="413">
        <v>23.0</v>
      </c>
      <c r="I13" s="849">
        <f t="shared" si="2"/>
        <v>219190</v>
      </c>
      <c r="J13" s="850">
        <f t="shared" si="3"/>
        <v>4</v>
      </c>
      <c r="K13" s="851" t="str">
        <f t="shared" si="4"/>
        <v>키움 증권 삼화페인트</v>
      </c>
      <c r="L13" s="851" t="str">
        <f t="shared" si="5"/>
        <v>키움 증권 삼화페인트</v>
      </c>
      <c r="M13" s="852">
        <f>IFERROR(__xludf.DUMMYFUNCTION("if(D13="""",0, googlefinance(D13))"),7800.0)</f>
        <v>7800</v>
      </c>
      <c r="N13" s="853">
        <f t="shared" si="6"/>
        <v>179400</v>
      </c>
      <c r="O13" s="849" t="str">
        <f t="shared" si="7"/>
        <v/>
      </c>
      <c r="P13" s="854">
        <v>46135.0</v>
      </c>
      <c r="Q13" s="855">
        <f t="shared" si="8"/>
        <v>3</v>
      </c>
      <c r="R13" s="413">
        <v>9510.0</v>
      </c>
      <c r="S13" s="413">
        <v>23.0</v>
      </c>
      <c r="T13" s="856">
        <f t="shared" si="9"/>
        <v>218730</v>
      </c>
      <c r="U13" s="857">
        <f t="shared" si="13"/>
        <v>503.079</v>
      </c>
      <c r="V13" s="858">
        <f t="shared" si="10"/>
        <v>218226.921</v>
      </c>
      <c r="W13" s="858">
        <f t="shared" si="11"/>
        <v>-963.079</v>
      </c>
      <c r="X13" s="859">
        <f t="shared" si="12"/>
        <v>-0.0044</v>
      </c>
      <c r="Y13" s="864">
        <v>92.0</v>
      </c>
    </row>
    <row r="14" ht="24.75" customHeight="1">
      <c r="B14" s="411">
        <f t="shared" si="1"/>
        <v>11</v>
      </c>
      <c r="C14" s="733" t="s">
        <v>400</v>
      </c>
      <c r="D14" s="847" t="s">
        <v>439</v>
      </c>
      <c r="E14" s="848" t="s">
        <v>440</v>
      </c>
      <c r="F14" s="854">
        <v>46134.0</v>
      </c>
      <c r="G14" s="413">
        <v>126600.0</v>
      </c>
      <c r="H14" s="413">
        <v>10.0</v>
      </c>
      <c r="I14" s="849">
        <f t="shared" si="2"/>
        <v>1266000</v>
      </c>
      <c r="J14" s="850">
        <f t="shared" si="3"/>
        <v>4</v>
      </c>
      <c r="K14" s="851" t="str">
        <f t="shared" si="4"/>
        <v>키움 증권 이수스페셜티케미컬</v>
      </c>
      <c r="L14" s="851" t="str">
        <f t="shared" si="5"/>
        <v>키움 증권 이수스페셜티케미컬</v>
      </c>
      <c r="M14" s="852">
        <f>IFERROR(__xludf.DUMMYFUNCTION("if(D14="""",0, googlefinance(D14))"),101600.0)</f>
        <v>101600</v>
      </c>
      <c r="N14" s="853">
        <f t="shared" si="6"/>
        <v>1016000</v>
      </c>
      <c r="O14" s="849" t="str">
        <f t="shared" si="7"/>
        <v/>
      </c>
      <c r="P14" s="854">
        <v>46135.0</v>
      </c>
      <c r="Q14" s="855">
        <f t="shared" si="8"/>
        <v>2</v>
      </c>
      <c r="R14" s="413">
        <v>122800.0</v>
      </c>
      <c r="S14" s="413">
        <v>10.0</v>
      </c>
      <c r="T14" s="856">
        <f t="shared" si="9"/>
        <v>1228000</v>
      </c>
      <c r="U14" s="857">
        <f t="shared" si="13"/>
        <v>2824.4</v>
      </c>
      <c r="V14" s="858">
        <f t="shared" si="10"/>
        <v>1225175.6</v>
      </c>
      <c r="W14" s="858">
        <f t="shared" si="11"/>
        <v>-40824.4</v>
      </c>
      <c r="X14" s="859">
        <f t="shared" si="12"/>
        <v>-0.0322</v>
      </c>
      <c r="Y14" s="864">
        <v>91.0</v>
      </c>
    </row>
    <row r="15" ht="24.75" customHeight="1">
      <c r="B15" s="411">
        <f t="shared" si="1"/>
        <v>12</v>
      </c>
      <c r="C15" s="733" t="s">
        <v>400</v>
      </c>
      <c r="D15" s="847" t="s">
        <v>441</v>
      </c>
      <c r="E15" s="848" t="s">
        <v>442</v>
      </c>
      <c r="F15" s="854">
        <v>46134.0</v>
      </c>
      <c r="G15" s="413">
        <v>17000.0</v>
      </c>
      <c r="H15" s="413">
        <v>121.0</v>
      </c>
      <c r="I15" s="849">
        <f t="shared" si="2"/>
        <v>2057000</v>
      </c>
      <c r="J15" s="850">
        <f t="shared" si="3"/>
        <v>4</v>
      </c>
      <c r="K15" s="851" t="str">
        <f t="shared" si="4"/>
        <v>키움 증권 씨아이에스</v>
      </c>
      <c r="L15" s="851" t="str">
        <f t="shared" si="5"/>
        <v>키움 증권 씨아이에스</v>
      </c>
      <c r="M15" s="852">
        <f>IFERROR(__xludf.DUMMYFUNCTION("if(D15="""",0, googlefinance(D15))"),13570.0)</f>
        <v>13570</v>
      </c>
      <c r="N15" s="853">
        <f t="shared" si="6"/>
        <v>1641970</v>
      </c>
      <c r="O15" s="849" t="str">
        <f t="shared" si="7"/>
        <v/>
      </c>
      <c r="P15" s="854">
        <v>46134.0</v>
      </c>
      <c r="Q15" s="855">
        <f t="shared" si="8"/>
        <v>1</v>
      </c>
      <c r="R15" s="413">
        <v>16400.0</v>
      </c>
      <c r="S15" s="413">
        <v>121.0</v>
      </c>
      <c r="T15" s="856">
        <f t="shared" si="9"/>
        <v>1984400</v>
      </c>
      <c r="U15" s="857">
        <f t="shared" si="13"/>
        <v>4564.12</v>
      </c>
      <c r="V15" s="858">
        <f t="shared" si="10"/>
        <v>1979835.88</v>
      </c>
      <c r="W15" s="858">
        <f t="shared" si="11"/>
        <v>-77164.12</v>
      </c>
      <c r="X15" s="859">
        <f t="shared" si="12"/>
        <v>-0.0375</v>
      </c>
      <c r="Y15" s="864">
        <v>92.0</v>
      </c>
    </row>
    <row r="16" ht="24.75" customHeight="1">
      <c r="B16" s="411">
        <f t="shared" si="1"/>
        <v>13</v>
      </c>
      <c r="C16" s="733" t="s">
        <v>400</v>
      </c>
      <c r="D16" s="847" t="s">
        <v>443</v>
      </c>
      <c r="E16" s="848" t="s">
        <v>444</v>
      </c>
      <c r="F16" s="854">
        <v>46135.0</v>
      </c>
      <c r="G16" s="413">
        <v>223000.0</v>
      </c>
      <c r="H16" s="413">
        <v>4.0</v>
      </c>
      <c r="I16" s="849">
        <f t="shared" si="2"/>
        <v>892000</v>
      </c>
      <c r="J16" s="850">
        <f t="shared" si="3"/>
        <v>4</v>
      </c>
      <c r="K16" s="851" t="str">
        <f t="shared" si="4"/>
        <v>키움 증권 LS ELECTRIC</v>
      </c>
      <c r="L16" s="851" t="str">
        <f t="shared" si="5"/>
        <v>키움 증권 LS ELECTRIC</v>
      </c>
      <c r="M16" s="852">
        <f>IFERROR(__xludf.DUMMYFUNCTION("if(D16="""",0, googlefinance(D16))"),259000.0)</f>
        <v>259000</v>
      </c>
      <c r="N16" s="853">
        <f t="shared" si="6"/>
        <v>1036000</v>
      </c>
      <c r="O16" s="849" t="str">
        <f t="shared" si="7"/>
        <v/>
      </c>
      <c r="P16" s="854">
        <v>46135.0</v>
      </c>
      <c r="Q16" s="855">
        <f t="shared" si="8"/>
        <v>1</v>
      </c>
      <c r="R16" s="413">
        <v>216000.0</v>
      </c>
      <c r="S16" s="413">
        <v>4.0</v>
      </c>
      <c r="T16" s="856">
        <f t="shared" si="9"/>
        <v>864000</v>
      </c>
      <c r="U16" s="857">
        <f t="shared" si="13"/>
        <v>1987.2</v>
      </c>
      <c r="V16" s="858">
        <f t="shared" si="10"/>
        <v>862012.8</v>
      </c>
      <c r="W16" s="858">
        <f t="shared" si="11"/>
        <v>-29987.2</v>
      </c>
      <c r="X16" s="859">
        <f t="shared" si="12"/>
        <v>-0.0336</v>
      </c>
      <c r="Y16" s="860"/>
    </row>
    <row r="17" ht="24.75" customHeight="1">
      <c r="B17" s="411">
        <f t="shared" si="1"/>
        <v>14</v>
      </c>
      <c r="C17" s="733" t="s">
        <v>400</v>
      </c>
      <c r="D17" s="847" t="s">
        <v>445</v>
      </c>
      <c r="E17" s="848" t="s">
        <v>446</v>
      </c>
      <c r="F17" s="854">
        <v>46135.0</v>
      </c>
      <c r="G17" s="413">
        <v>1232000.0</v>
      </c>
      <c r="H17" s="413">
        <v>2.0</v>
      </c>
      <c r="I17" s="849">
        <f t="shared" si="2"/>
        <v>2464000</v>
      </c>
      <c r="J17" s="850">
        <f t="shared" si="3"/>
        <v>4</v>
      </c>
      <c r="K17" s="851" t="str">
        <f t="shared" si="4"/>
        <v>키움 증권 SK 하이닉스</v>
      </c>
      <c r="L17" s="851" t="str">
        <f t="shared" si="5"/>
        <v>키움 증권 SK 하이닉스</v>
      </c>
      <c r="M17" s="852">
        <f>IFERROR(__xludf.DUMMYFUNCTION("if(D17="""",0, googlefinance(D17))"),1819000.0)</f>
        <v>1819000</v>
      </c>
      <c r="N17" s="853">
        <f t="shared" si="6"/>
        <v>3638000</v>
      </c>
      <c r="O17" s="849" t="str">
        <f t="shared" si="7"/>
        <v/>
      </c>
      <c r="P17" s="854">
        <v>46140.0</v>
      </c>
      <c r="Q17" s="855">
        <f t="shared" si="8"/>
        <v>6</v>
      </c>
      <c r="R17" s="193">
        <v>1319000.0</v>
      </c>
      <c r="S17" s="413">
        <v>2.0</v>
      </c>
      <c r="T17" s="856">
        <f t="shared" si="9"/>
        <v>2638000</v>
      </c>
      <c r="U17" s="857">
        <f t="shared" si="13"/>
        <v>6067.4</v>
      </c>
      <c r="V17" s="858">
        <f t="shared" si="10"/>
        <v>2631932.6</v>
      </c>
      <c r="W17" s="858">
        <f t="shared" si="11"/>
        <v>167932.6</v>
      </c>
      <c r="X17" s="859">
        <f t="shared" si="12"/>
        <v>0.0682</v>
      </c>
      <c r="Y17" s="860"/>
    </row>
    <row r="18" ht="24.75" customHeight="1">
      <c r="B18" s="411">
        <f t="shared" si="1"/>
        <v>15</v>
      </c>
      <c r="C18" s="733" t="s">
        <v>400</v>
      </c>
      <c r="D18" s="847" t="s">
        <v>447</v>
      </c>
      <c r="E18" s="848" t="s">
        <v>448</v>
      </c>
      <c r="F18" s="854">
        <v>46135.0</v>
      </c>
      <c r="G18" s="413">
        <v>50100.0</v>
      </c>
      <c r="H18" s="413">
        <v>45.0</v>
      </c>
      <c r="I18" s="849">
        <f t="shared" si="2"/>
        <v>2254500</v>
      </c>
      <c r="J18" s="850">
        <f t="shared" si="3"/>
        <v>4</v>
      </c>
      <c r="K18" s="851" t="str">
        <f t="shared" si="4"/>
        <v>키움 증권 태웅</v>
      </c>
      <c r="L18" s="851" t="str">
        <f t="shared" si="5"/>
        <v>키움 증권 태웅</v>
      </c>
      <c r="M18" s="852">
        <f>IFERROR(__xludf.DUMMYFUNCTION("if(D18="""",0, googlefinance(D18))"),41550.0)</f>
        <v>41550</v>
      </c>
      <c r="N18" s="853">
        <f t="shared" si="6"/>
        <v>1869750</v>
      </c>
      <c r="O18" s="849" t="str">
        <f t="shared" si="7"/>
        <v/>
      </c>
      <c r="P18" s="854">
        <v>46135.0</v>
      </c>
      <c r="Q18" s="855">
        <f t="shared" si="8"/>
        <v>1</v>
      </c>
      <c r="R18" s="413">
        <v>48550.0</v>
      </c>
      <c r="S18" s="413">
        <v>45.0</v>
      </c>
      <c r="T18" s="856">
        <f t="shared" si="9"/>
        <v>2184750</v>
      </c>
      <c r="U18" s="857">
        <f t="shared" si="13"/>
        <v>5024.925</v>
      </c>
      <c r="V18" s="858">
        <f t="shared" si="10"/>
        <v>2179725.075</v>
      </c>
      <c r="W18" s="858">
        <f t="shared" si="11"/>
        <v>-74774.925</v>
      </c>
      <c r="X18" s="859">
        <f t="shared" si="12"/>
        <v>-0.0332</v>
      </c>
      <c r="Y18" s="860"/>
    </row>
    <row r="19" ht="24.75" customHeight="1">
      <c r="B19" s="411">
        <f t="shared" si="1"/>
        <v>16</v>
      </c>
      <c r="C19" s="733" t="s">
        <v>400</v>
      </c>
      <c r="D19" s="847" t="s">
        <v>449</v>
      </c>
      <c r="E19" s="848" t="s">
        <v>450</v>
      </c>
      <c r="F19" s="854">
        <v>46135.0</v>
      </c>
      <c r="G19" s="413">
        <v>119300.0</v>
      </c>
      <c r="H19" s="413">
        <v>18.0</v>
      </c>
      <c r="I19" s="849">
        <f t="shared" si="2"/>
        <v>2147400</v>
      </c>
      <c r="J19" s="850">
        <f t="shared" si="3"/>
        <v>4</v>
      </c>
      <c r="K19" s="851" t="str">
        <f t="shared" si="4"/>
        <v>키움 증권 두산 에너빌리티</v>
      </c>
      <c r="L19" s="851" t="str">
        <f t="shared" si="5"/>
        <v>키움 증권 두산 에너빌리티</v>
      </c>
      <c r="M19" s="852">
        <f>IFERROR(__xludf.DUMMYFUNCTION("if(D19="""",0, googlefinance(D19))"),110800.0)</f>
        <v>110800</v>
      </c>
      <c r="N19" s="853">
        <f t="shared" si="6"/>
        <v>1994400</v>
      </c>
      <c r="O19" s="849" t="str">
        <f t="shared" si="7"/>
        <v/>
      </c>
      <c r="P19" s="854">
        <v>46136.0</v>
      </c>
      <c r="Q19" s="855">
        <f t="shared" si="8"/>
        <v>2</v>
      </c>
      <c r="R19" s="413">
        <v>126500.0</v>
      </c>
      <c r="S19" s="413">
        <v>18.0</v>
      </c>
      <c r="T19" s="856">
        <f t="shared" si="9"/>
        <v>2277000</v>
      </c>
      <c r="U19" s="857">
        <f t="shared" si="13"/>
        <v>5237.1</v>
      </c>
      <c r="V19" s="858">
        <f t="shared" si="10"/>
        <v>2271762.9</v>
      </c>
      <c r="W19" s="858">
        <f t="shared" si="11"/>
        <v>124362.9</v>
      </c>
      <c r="X19" s="859">
        <f t="shared" si="12"/>
        <v>0.0579</v>
      </c>
      <c r="Y19" s="860"/>
    </row>
    <row r="20" ht="24.75" customHeight="1">
      <c r="B20" s="411">
        <f t="shared" si="1"/>
        <v>17</v>
      </c>
      <c r="C20" s="733" t="s">
        <v>400</v>
      </c>
      <c r="D20" s="847" t="s">
        <v>451</v>
      </c>
      <c r="E20" s="848" t="s">
        <v>452</v>
      </c>
      <c r="F20" s="192">
        <v>46136.0</v>
      </c>
      <c r="G20" s="413">
        <v>22900.0</v>
      </c>
      <c r="H20" s="413">
        <v>50.0</v>
      </c>
      <c r="I20" s="849">
        <f t="shared" si="2"/>
        <v>1145000</v>
      </c>
      <c r="J20" s="850">
        <f t="shared" si="3"/>
        <v>4</v>
      </c>
      <c r="K20" s="851" t="str">
        <f t="shared" si="4"/>
        <v>키움 증권 와이씨</v>
      </c>
      <c r="L20" s="851" t="str">
        <f t="shared" si="5"/>
        <v>키움 증권 와이씨</v>
      </c>
      <c r="M20" s="852">
        <f>IFERROR(__xludf.DUMMYFUNCTION("if(D20="""",0, googlefinance(D20))"),18400.0)</f>
        <v>18400</v>
      </c>
      <c r="N20" s="853">
        <f t="shared" si="6"/>
        <v>920000</v>
      </c>
      <c r="O20" s="849" t="str">
        <f t="shared" si="7"/>
        <v/>
      </c>
      <c r="P20" s="198">
        <v>46142.0</v>
      </c>
      <c r="Q20" s="855">
        <f t="shared" si="8"/>
        <v>7</v>
      </c>
      <c r="R20" s="412">
        <v>22200.0</v>
      </c>
      <c r="S20" s="413">
        <v>50.0</v>
      </c>
      <c r="T20" s="856">
        <f t="shared" si="9"/>
        <v>1110000</v>
      </c>
      <c r="U20" s="857">
        <f t="shared" si="13"/>
        <v>2553</v>
      </c>
      <c r="V20" s="858">
        <f t="shared" si="10"/>
        <v>1107447</v>
      </c>
      <c r="W20" s="858">
        <f t="shared" si="11"/>
        <v>-37553</v>
      </c>
      <c r="X20" s="859">
        <f t="shared" si="12"/>
        <v>-0.0328</v>
      </c>
      <c r="Y20" s="860"/>
    </row>
    <row r="21" ht="24.75" customHeight="1">
      <c r="B21" s="411">
        <f t="shared" si="1"/>
        <v>18</v>
      </c>
      <c r="C21" s="733" t="s">
        <v>400</v>
      </c>
      <c r="D21" s="847" t="s">
        <v>453</v>
      </c>
      <c r="E21" s="865" t="s">
        <v>454</v>
      </c>
      <c r="F21" s="198">
        <v>46139.0</v>
      </c>
      <c r="G21" s="412">
        <v>101300.0</v>
      </c>
      <c r="H21" s="412">
        <v>11.0</v>
      </c>
      <c r="I21" s="849">
        <f t="shared" si="2"/>
        <v>1114300</v>
      </c>
      <c r="J21" s="850">
        <f t="shared" si="3"/>
        <v>4</v>
      </c>
      <c r="K21" s="851" t="str">
        <f t="shared" si="4"/>
        <v>키움 증권 두산로보틱스</v>
      </c>
      <c r="L21" s="851" t="str">
        <f t="shared" si="5"/>
        <v>키움 증권 두산로보틱스</v>
      </c>
      <c r="M21" s="852">
        <f>IFERROR(__xludf.DUMMYFUNCTION("if(D21="""",0, googlefinance(D21))"),127400.0)</f>
        <v>127400</v>
      </c>
      <c r="N21" s="853">
        <f t="shared" si="6"/>
        <v>1401400</v>
      </c>
      <c r="O21" s="849" t="str">
        <f t="shared" si="7"/>
        <v/>
      </c>
      <c r="P21" s="198">
        <v>46141.0</v>
      </c>
      <c r="Q21" s="855">
        <f t="shared" si="8"/>
        <v>3</v>
      </c>
      <c r="R21" s="412">
        <v>107600.0</v>
      </c>
      <c r="S21" s="412">
        <v>11.0</v>
      </c>
      <c r="T21" s="856">
        <f t="shared" si="9"/>
        <v>1183600</v>
      </c>
      <c r="U21" s="857">
        <f t="shared" si="13"/>
        <v>2722.28</v>
      </c>
      <c r="V21" s="858">
        <f t="shared" si="10"/>
        <v>1180877.72</v>
      </c>
      <c r="W21" s="858">
        <f t="shared" si="11"/>
        <v>66577.72</v>
      </c>
      <c r="X21" s="859">
        <f t="shared" si="12"/>
        <v>0.0597</v>
      </c>
      <c r="Y21" s="860"/>
    </row>
    <row r="22" ht="24.75" customHeight="1">
      <c r="B22" s="411">
        <f t="shared" si="1"/>
        <v>19</v>
      </c>
      <c r="C22" s="733" t="s">
        <v>400</v>
      </c>
      <c r="D22" s="847" t="s">
        <v>443</v>
      </c>
      <c r="E22" s="865" t="s">
        <v>444</v>
      </c>
      <c r="F22" s="198">
        <v>46140.0</v>
      </c>
      <c r="G22" s="412">
        <v>272000.0</v>
      </c>
      <c r="H22" s="412">
        <v>9.0</v>
      </c>
      <c r="I22" s="849">
        <f t="shared" si="2"/>
        <v>2448000</v>
      </c>
      <c r="J22" s="850">
        <f t="shared" si="3"/>
        <v>4</v>
      </c>
      <c r="K22" s="851" t="str">
        <f t="shared" si="4"/>
        <v>키움 증권 LS ELECTRIC</v>
      </c>
      <c r="L22" s="851" t="str">
        <f t="shared" si="5"/>
        <v/>
      </c>
      <c r="M22" s="852">
        <f>IFERROR(__xludf.DUMMYFUNCTION("if(D22="""",0, googlefinance(D22))"),259000.0)</f>
        <v>259000</v>
      </c>
      <c r="N22" s="853">
        <f t="shared" si="6"/>
        <v>2331000</v>
      </c>
      <c r="O22" s="849" t="str">
        <f t="shared" si="7"/>
        <v/>
      </c>
      <c r="P22" s="198">
        <v>46140.0</v>
      </c>
      <c r="Q22" s="855">
        <f t="shared" si="8"/>
        <v>1</v>
      </c>
      <c r="R22" s="412">
        <v>263500.0</v>
      </c>
      <c r="S22" s="412">
        <v>9.0</v>
      </c>
      <c r="T22" s="856">
        <f t="shared" si="9"/>
        <v>2371500</v>
      </c>
      <c r="U22" s="857">
        <f t="shared" si="13"/>
        <v>5454.45</v>
      </c>
      <c r="V22" s="858">
        <f t="shared" si="10"/>
        <v>2366045.55</v>
      </c>
      <c r="W22" s="858">
        <f t="shared" si="11"/>
        <v>-81954.45</v>
      </c>
      <c r="X22" s="859">
        <f t="shared" si="12"/>
        <v>-0.0335</v>
      </c>
      <c r="Y22" s="860"/>
    </row>
    <row r="23" ht="24.75" customHeight="1">
      <c r="B23" s="411">
        <f t="shared" si="1"/>
        <v>20</v>
      </c>
      <c r="C23" s="733" t="s">
        <v>400</v>
      </c>
      <c r="D23" s="847" t="s">
        <v>449</v>
      </c>
      <c r="E23" s="865" t="s">
        <v>450</v>
      </c>
      <c r="F23" s="198">
        <v>46140.0</v>
      </c>
      <c r="G23" s="412">
        <v>128700.0</v>
      </c>
      <c r="H23" s="412">
        <v>20.0</v>
      </c>
      <c r="I23" s="849">
        <f t="shared" si="2"/>
        <v>2574000</v>
      </c>
      <c r="J23" s="850">
        <f t="shared" si="3"/>
        <v>5</v>
      </c>
      <c r="K23" s="851" t="str">
        <f t="shared" si="4"/>
        <v>키움 증권 두산 에너빌리티</v>
      </c>
      <c r="L23" s="851" t="str">
        <f t="shared" si="5"/>
        <v/>
      </c>
      <c r="M23" s="852">
        <f>IFERROR(__xludf.DUMMYFUNCTION("if(D23="""",0, googlefinance(D23))"),110800.0)</f>
        <v>110800</v>
      </c>
      <c r="N23" s="853">
        <f t="shared" si="6"/>
        <v>2216000</v>
      </c>
      <c r="O23" s="849" t="str">
        <f t="shared" si="7"/>
        <v/>
      </c>
      <c r="P23" s="854">
        <v>46148.0</v>
      </c>
      <c r="Q23" s="855">
        <f t="shared" si="8"/>
        <v>9</v>
      </c>
      <c r="R23" s="413">
        <v>136500.0</v>
      </c>
      <c r="S23" s="412">
        <v>20.0</v>
      </c>
      <c r="T23" s="856">
        <f t="shared" si="9"/>
        <v>2730000</v>
      </c>
      <c r="U23" s="857">
        <f t="shared" si="13"/>
        <v>6279</v>
      </c>
      <c r="V23" s="858">
        <f t="shared" si="10"/>
        <v>2723721</v>
      </c>
      <c r="W23" s="858">
        <f t="shared" si="11"/>
        <v>149721</v>
      </c>
      <c r="X23" s="859">
        <f t="shared" si="12"/>
        <v>0.0582</v>
      </c>
      <c r="Y23" s="860"/>
    </row>
    <row r="24" ht="24.75" customHeight="1">
      <c r="B24" s="411">
        <f t="shared" si="1"/>
        <v>21</v>
      </c>
      <c r="C24" s="733" t="s">
        <v>400</v>
      </c>
      <c r="D24" s="847" t="s">
        <v>455</v>
      </c>
      <c r="E24" s="866" t="s">
        <v>456</v>
      </c>
      <c r="F24" s="198">
        <v>46141.0</v>
      </c>
      <c r="G24" s="412">
        <v>21800.0</v>
      </c>
      <c r="H24" s="412">
        <v>56.0</v>
      </c>
      <c r="I24" s="849">
        <f t="shared" si="2"/>
        <v>1220800</v>
      </c>
      <c r="J24" s="850">
        <f t="shared" si="3"/>
        <v>4</v>
      </c>
      <c r="K24" s="851" t="str">
        <f t="shared" si="4"/>
        <v>키움 증권 넥스틸</v>
      </c>
      <c r="L24" s="851" t="str">
        <f t="shared" si="5"/>
        <v>키움 증권 넥스틸</v>
      </c>
      <c r="M24" s="852">
        <f>IFERROR(__xludf.DUMMYFUNCTION("if(D24="""",0, googlefinance(D24))"),20700.0)</f>
        <v>20700</v>
      </c>
      <c r="N24" s="853">
        <f t="shared" si="6"/>
        <v>1159200</v>
      </c>
      <c r="O24" s="849" t="str">
        <f t="shared" si="7"/>
        <v/>
      </c>
      <c r="P24" s="198">
        <v>46142.0</v>
      </c>
      <c r="Q24" s="855">
        <f t="shared" si="8"/>
        <v>2</v>
      </c>
      <c r="R24" s="412">
        <v>20450.0</v>
      </c>
      <c r="S24" s="412">
        <v>56.0</v>
      </c>
      <c r="T24" s="856">
        <f t="shared" si="9"/>
        <v>1145200</v>
      </c>
      <c r="U24" s="857">
        <f t="shared" si="13"/>
        <v>2633.96</v>
      </c>
      <c r="V24" s="858">
        <f t="shared" si="10"/>
        <v>1142566.04</v>
      </c>
      <c r="W24" s="858">
        <f t="shared" si="11"/>
        <v>-78233.96</v>
      </c>
      <c r="X24" s="859">
        <f t="shared" si="12"/>
        <v>-0.0641</v>
      </c>
      <c r="Y24" s="860"/>
    </row>
    <row r="25" ht="24.75" customHeight="1">
      <c r="B25" s="411">
        <f t="shared" si="1"/>
        <v>22</v>
      </c>
      <c r="C25" s="733" t="s">
        <v>400</v>
      </c>
      <c r="D25" s="847" t="s">
        <v>435</v>
      </c>
      <c r="E25" s="866" t="s">
        <v>436</v>
      </c>
      <c r="F25" s="198">
        <v>46142.0</v>
      </c>
      <c r="G25" s="412">
        <v>268500.0</v>
      </c>
      <c r="H25" s="412">
        <v>4.0</v>
      </c>
      <c r="I25" s="849">
        <f t="shared" si="2"/>
        <v>1074000</v>
      </c>
      <c r="J25" s="850">
        <f t="shared" si="3"/>
        <v>5</v>
      </c>
      <c r="K25" s="851" t="str">
        <f t="shared" si="4"/>
        <v>키움 증권 현대로템</v>
      </c>
      <c r="L25" s="851" t="str">
        <f t="shared" si="5"/>
        <v/>
      </c>
      <c r="M25" s="852">
        <f>IFERROR(__xludf.DUMMYFUNCTION("if(D25="""",0, googlefinance(D25))"),201500.0)</f>
        <v>201500</v>
      </c>
      <c r="N25" s="853">
        <f t="shared" si="6"/>
        <v>806000</v>
      </c>
      <c r="O25" s="849" t="str">
        <f t="shared" si="7"/>
        <v/>
      </c>
      <c r="P25" s="854">
        <v>46146.0</v>
      </c>
      <c r="Q25" s="855">
        <f t="shared" si="8"/>
        <v>5</v>
      </c>
      <c r="R25" s="413">
        <v>260000.0</v>
      </c>
      <c r="S25" s="412">
        <v>4.0</v>
      </c>
      <c r="T25" s="856">
        <f t="shared" si="9"/>
        <v>1040000</v>
      </c>
      <c r="U25" s="857">
        <f t="shared" si="13"/>
        <v>2392</v>
      </c>
      <c r="V25" s="858">
        <f t="shared" si="10"/>
        <v>1037608</v>
      </c>
      <c r="W25" s="858">
        <f t="shared" si="11"/>
        <v>-36392</v>
      </c>
      <c r="X25" s="859">
        <f t="shared" si="12"/>
        <v>-0.0339</v>
      </c>
      <c r="Y25" s="860"/>
    </row>
    <row r="26" ht="24.75" customHeight="1">
      <c r="B26" s="411">
        <f t="shared" si="1"/>
        <v>23</v>
      </c>
      <c r="C26" s="733" t="s">
        <v>400</v>
      </c>
      <c r="D26" s="847" t="s">
        <v>433</v>
      </c>
      <c r="E26" s="866" t="s">
        <v>434</v>
      </c>
      <c r="F26" s="198">
        <v>46142.0</v>
      </c>
      <c r="G26" s="412">
        <v>367000.0</v>
      </c>
      <c r="H26" s="412">
        <v>3.0</v>
      </c>
      <c r="I26" s="849">
        <f t="shared" si="2"/>
        <v>1101000</v>
      </c>
      <c r="J26" s="850">
        <f t="shared" si="3"/>
        <v>4</v>
      </c>
      <c r="K26" s="851" t="str">
        <f t="shared" si="4"/>
        <v>키움 증권 한미반도체</v>
      </c>
      <c r="L26" s="851" t="str">
        <f t="shared" si="5"/>
        <v/>
      </c>
      <c r="M26" s="852">
        <f>IFERROR(__xludf.DUMMYFUNCTION("if(D26="""",0, googlefinance(D26))"),369000.0)</f>
        <v>369000</v>
      </c>
      <c r="N26" s="853">
        <f t="shared" si="6"/>
        <v>1107000</v>
      </c>
      <c r="O26" s="849" t="str">
        <f t="shared" si="7"/>
        <v/>
      </c>
      <c r="P26" s="198">
        <v>46142.0</v>
      </c>
      <c r="Q26" s="855">
        <f t="shared" si="8"/>
        <v>1</v>
      </c>
      <c r="R26" s="412">
        <v>389500.0</v>
      </c>
      <c r="S26" s="412">
        <v>3.0</v>
      </c>
      <c r="T26" s="856">
        <f t="shared" si="9"/>
        <v>1168500</v>
      </c>
      <c r="U26" s="857">
        <f t="shared" si="13"/>
        <v>2687.55</v>
      </c>
      <c r="V26" s="858">
        <f t="shared" si="10"/>
        <v>1165812.45</v>
      </c>
      <c r="W26" s="858">
        <f t="shared" si="11"/>
        <v>64812.45</v>
      </c>
      <c r="X26" s="859">
        <f t="shared" si="12"/>
        <v>0.0589</v>
      </c>
      <c r="Y26" s="860"/>
    </row>
    <row r="27" ht="24.75" customHeight="1">
      <c r="B27" s="411">
        <f t="shared" si="1"/>
        <v>24</v>
      </c>
      <c r="C27" s="733" t="s">
        <v>400</v>
      </c>
      <c r="D27" s="847" t="s">
        <v>457</v>
      </c>
      <c r="E27" s="866" t="str">
        <f>IFERROR(__xludf.DUMMYFUNCTION("IMPORTRANGE(""https://docs.google.com/spreadsheets/d/1QdnkTOcBPvfFc-Na0DymEx3VIqGEQtOtq_uIv8LBZdE/edit?gid=630798749#gid=630798749"",""투자 기록!D52:D1000"")"),"포스코인터네셔널")</f>
        <v>포스코인터네셔널</v>
      </c>
      <c r="F27" s="198">
        <f>IFERROR(__xludf.DUMMYFUNCTION("IMPORTRANGE(""https://docs.google.com/spreadsheets/d/1QdnkTOcBPvfFc-Na0DymEx3VIqGEQtOtq_uIv8LBZdE/edit?gid=630798749#gid=630798749"",""투자 기록!B52:B1000"")"),46142.0)</f>
        <v>46142</v>
      </c>
      <c r="G27" s="412">
        <f>IFERROR(__xludf.DUMMYFUNCTION("IMPORTRANGE(""https://docs.google.com/spreadsheets/d/1QdnkTOcBPvfFc-Na0DymEx3VIqGEQtOtq_uIv8LBZdE/edit?gid=630798749#gid=630798749"",""투자 기록!H52:H1000"")"),86000.0)</f>
        <v>86000</v>
      </c>
      <c r="H27" s="412">
        <f>IFERROR(__xludf.DUMMYFUNCTION("IMPORTRANGE(""https://docs.google.com/spreadsheets/d/1QdnkTOcBPvfFc-Na0DymEx3VIqGEQtOtq_uIv8LBZdE/edit?gid=630798749#gid=630798749"",""투자 기록!i52:i1000"")"),14.0)</f>
        <v>14</v>
      </c>
      <c r="I27" s="849">
        <f t="shared" si="2"/>
        <v>1204000</v>
      </c>
      <c r="J27" s="850">
        <f t="shared" si="3"/>
        <v>5</v>
      </c>
      <c r="K27" s="851" t="str">
        <f t="shared" si="4"/>
        <v>키움 증권 포스코인터네셔널</v>
      </c>
      <c r="L27" s="851" t="str">
        <f t="shared" si="5"/>
        <v>키움 증권 포스코인터네셔널</v>
      </c>
      <c r="M27" s="852">
        <f>IFERROR(__xludf.DUMMYFUNCTION("if(D27="""",0, googlefinance(D27))"),71900.0)</f>
        <v>71900</v>
      </c>
      <c r="N27" s="853">
        <f t="shared" si="6"/>
        <v>1006600</v>
      </c>
      <c r="O27" s="849" t="str">
        <f t="shared" si="7"/>
        <v/>
      </c>
      <c r="P27" s="198">
        <f>IFERROR(__xludf.DUMMYFUNCTION("IMPORTRANGE(""https://docs.google.com/spreadsheets/d/1QdnkTOcBPvfFc-Na0DymEx3VIqGEQtOtq_uIv8LBZdE/edit?gid=630798749#gid=630798749"",""투자 기록!l52:l1000"")"),46148.0)</f>
        <v>46148</v>
      </c>
      <c r="Q27" s="855">
        <f t="shared" si="8"/>
        <v>7</v>
      </c>
      <c r="R27" s="412">
        <f>IFERROR(__xludf.DUMMYFUNCTION("IMPORTRANGE(""https://docs.google.com/spreadsheets/d/1QdnkTOcBPvfFc-Na0DymEx3VIqGEQtOtq_uIv8LBZdE/edit?gid=630798749#gid=630798749"",""투자 기록!m52:m1000"")"),83400.0)</f>
        <v>83400</v>
      </c>
      <c r="S27" s="412">
        <f>IFERROR(__xludf.DUMMYFUNCTION("IMPORTRANGE(""https://docs.google.com/spreadsheets/d/1QdnkTOcBPvfFc-Na0DymEx3VIqGEQtOtq_uIv8LBZdE/edit?gid=630798749#gid=630798749"",""투자 기록!i52:i1000"")"),14.0)</f>
        <v>14</v>
      </c>
      <c r="T27" s="856">
        <f t="shared" si="9"/>
        <v>1167600</v>
      </c>
      <c r="U27" s="857">
        <f t="shared" si="13"/>
        <v>2685.48</v>
      </c>
      <c r="V27" s="858">
        <f t="shared" si="10"/>
        <v>1164914.52</v>
      </c>
      <c r="W27" s="858">
        <f t="shared" si="11"/>
        <v>-39085.48</v>
      </c>
      <c r="X27" s="859">
        <f t="shared" si="12"/>
        <v>-0.0325</v>
      </c>
      <c r="Y27" s="860"/>
    </row>
    <row r="28" ht="24.75" customHeight="1">
      <c r="B28" s="411">
        <f t="shared" si="1"/>
        <v>25</v>
      </c>
      <c r="C28" s="733" t="s">
        <v>400</v>
      </c>
      <c r="D28" s="847" t="s">
        <v>458</v>
      </c>
      <c r="E28" s="866" t="str">
        <f>IFERROR(__xludf.DUMMYFUNCTION("""COMPUTED_VALUE"""),"sk 네트웍스")</f>
        <v>sk 네트웍스</v>
      </c>
      <c r="F28" s="863">
        <f>IFERROR(__xludf.DUMMYFUNCTION("""COMPUTED_VALUE"""),46146.0)</f>
        <v>46146</v>
      </c>
      <c r="G28" s="412">
        <f>IFERROR(__xludf.DUMMYFUNCTION("""COMPUTED_VALUE"""),6540.0)</f>
        <v>6540</v>
      </c>
      <c r="H28" s="412">
        <f>IFERROR(__xludf.DUMMYFUNCTION("""COMPUTED_VALUE"""),165.0)</f>
        <v>165</v>
      </c>
      <c r="I28" s="849">
        <f t="shared" si="2"/>
        <v>1079100</v>
      </c>
      <c r="J28" s="850">
        <f t="shared" si="3"/>
        <v>5</v>
      </c>
      <c r="K28" s="851" t="str">
        <f t="shared" si="4"/>
        <v>키움 증권 sk 네트웍스</v>
      </c>
      <c r="L28" s="851" t="str">
        <f t="shared" si="5"/>
        <v>키움 증권 sk 네트웍스</v>
      </c>
      <c r="M28" s="852">
        <f>IFERROR(__xludf.DUMMYFUNCTION("if(D28="""",0, googlefinance(D28))"),8720.0)</f>
        <v>8720</v>
      </c>
      <c r="N28" s="853">
        <f t="shared" si="6"/>
        <v>1438800</v>
      </c>
      <c r="O28" s="849" t="str">
        <f t="shared" si="7"/>
        <v/>
      </c>
      <c r="P28" s="863">
        <f>IFERROR(__xludf.DUMMYFUNCTION("""COMPUTED_VALUE"""),46148.0)</f>
        <v>46148</v>
      </c>
      <c r="Q28" s="855">
        <f t="shared" si="8"/>
        <v>3</v>
      </c>
      <c r="R28" s="412">
        <f>IFERROR(__xludf.DUMMYFUNCTION("""COMPUTED_VALUE"""),6940.0)</f>
        <v>6940</v>
      </c>
      <c r="S28" s="412">
        <f>IFERROR(__xludf.DUMMYFUNCTION("""COMPUTED_VALUE"""),165.0)</f>
        <v>165</v>
      </c>
      <c r="T28" s="856">
        <f t="shared" si="9"/>
        <v>1145100</v>
      </c>
      <c r="U28" s="857">
        <f t="shared" si="13"/>
        <v>2633.73</v>
      </c>
      <c r="V28" s="858">
        <f t="shared" si="10"/>
        <v>1142466.27</v>
      </c>
      <c r="W28" s="858">
        <f t="shared" si="11"/>
        <v>63366.27</v>
      </c>
      <c r="X28" s="859">
        <f t="shared" si="12"/>
        <v>0.0587</v>
      </c>
      <c r="Y28" s="860"/>
    </row>
    <row r="29" ht="24.75" customHeight="1">
      <c r="B29" s="411">
        <f t="shared" si="1"/>
        <v>26</v>
      </c>
      <c r="C29" s="733" t="s">
        <v>400</v>
      </c>
      <c r="D29" s="847" t="s">
        <v>459</v>
      </c>
      <c r="E29" s="866" t="str">
        <f>IFERROR(__xludf.DUMMYFUNCTION("""COMPUTED_VALUE"""),"LS 에코에너지")</f>
        <v>LS 에코에너지</v>
      </c>
      <c r="F29" s="863">
        <f>IFERROR(__xludf.DUMMYFUNCTION("""COMPUTED_VALUE"""),46148.0)</f>
        <v>46148</v>
      </c>
      <c r="G29" s="412">
        <f>IFERROR(__xludf.DUMMYFUNCTION("""COMPUTED_VALUE"""),92500.0)</f>
        <v>92500</v>
      </c>
      <c r="H29" s="412">
        <f>IFERROR(__xludf.DUMMYFUNCTION("""COMPUTED_VALUE"""),24.0)</f>
        <v>24</v>
      </c>
      <c r="I29" s="849">
        <f t="shared" si="2"/>
        <v>2220000</v>
      </c>
      <c r="J29" s="850">
        <f t="shared" si="3"/>
        <v>5</v>
      </c>
      <c r="K29" s="851" t="str">
        <f t="shared" si="4"/>
        <v>키움 증권 LS 에코에너지</v>
      </c>
      <c r="L29" s="851" t="str">
        <f t="shared" si="5"/>
        <v>키움 증권 LS 에코에너지</v>
      </c>
      <c r="M29" s="852">
        <f>IFERROR(__xludf.DUMMYFUNCTION("if(D29="""",0, googlefinance(D29))"),81200.0)</f>
        <v>81200</v>
      </c>
      <c r="N29" s="853">
        <f t="shared" si="6"/>
        <v>1948800</v>
      </c>
      <c r="O29" s="849" t="str">
        <f t="shared" si="7"/>
        <v/>
      </c>
      <c r="P29" s="863">
        <f>IFERROR(__xludf.DUMMYFUNCTION("""COMPUTED_VALUE"""),46148.0)</f>
        <v>46148</v>
      </c>
      <c r="Q29" s="855">
        <f t="shared" si="8"/>
        <v>1</v>
      </c>
      <c r="R29" s="412">
        <f>IFERROR(__xludf.DUMMYFUNCTION("""COMPUTED_VALUE"""),89700.0)</f>
        <v>89700</v>
      </c>
      <c r="S29" s="412">
        <f>IFERROR(__xludf.DUMMYFUNCTION("""COMPUTED_VALUE"""),24.0)</f>
        <v>24</v>
      </c>
      <c r="T29" s="856">
        <f t="shared" si="9"/>
        <v>2152800</v>
      </c>
      <c r="U29" s="857">
        <f t="shared" si="13"/>
        <v>4951.44</v>
      </c>
      <c r="V29" s="858">
        <f t="shared" si="10"/>
        <v>2147848.56</v>
      </c>
      <c r="W29" s="858">
        <f t="shared" si="11"/>
        <v>-72151.44</v>
      </c>
      <c r="X29" s="859">
        <f t="shared" si="12"/>
        <v>-0.0325</v>
      </c>
      <c r="Y29" s="860"/>
    </row>
    <row r="30" ht="24.75" customHeight="1">
      <c r="B30" s="411">
        <f t="shared" si="1"/>
        <v>27</v>
      </c>
      <c r="C30" s="733" t="s">
        <v>400</v>
      </c>
      <c r="D30" s="847" t="s">
        <v>460</v>
      </c>
      <c r="E30" s="866" t="str">
        <f>IFERROR(__xludf.DUMMYFUNCTION("""COMPUTED_VALUE"""),"삼성물산")</f>
        <v>삼성물산</v>
      </c>
      <c r="F30" s="863">
        <f>IFERROR(__xludf.DUMMYFUNCTION("""COMPUTED_VALUE"""),46148.0)</f>
        <v>46148</v>
      </c>
      <c r="G30" s="412">
        <f>IFERROR(__xludf.DUMMYFUNCTION("""COMPUTED_VALUE"""),377000.0)</f>
        <v>377000</v>
      </c>
      <c r="H30" s="412">
        <f>IFERROR(__xludf.DUMMYFUNCTION("""COMPUTED_VALUE"""),5.0)</f>
        <v>5</v>
      </c>
      <c r="I30" s="849">
        <f t="shared" si="2"/>
        <v>1885000</v>
      </c>
      <c r="J30" s="850">
        <f t="shared" si="3"/>
        <v>5</v>
      </c>
      <c r="K30" s="851" t="str">
        <f t="shared" si="4"/>
        <v>키움 증권 삼성물산</v>
      </c>
      <c r="L30" s="851" t="str">
        <f t="shared" si="5"/>
        <v>키움 증권 삼성물산</v>
      </c>
      <c r="M30" s="852">
        <f>IFERROR(__xludf.DUMMYFUNCTION("if(D30="""",0, googlefinance(D30))"),396500.0)</f>
        <v>396500</v>
      </c>
      <c r="N30" s="853">
        <f t="shared" si="6"/>
        <v>1982500</v>
      </c>
      <c r="O30" s="849" t="str">
        <f t="shared" si="7"/>
        <v/>
      </c>
      <c r="P30" s="863">
        <f>IFERROR(__xludf.DUMMYFUNCTION("""COMPUTED_VALUE"""),46149.0)</f>
        <v>46149</v>
      </c>
      <c r="Q30" s="855">
        <f t="shared" si="8"/>
        <v>2</v>
      </c>
      <c r="R30" s="412">
        <f>IFERROR(__xludf.DUMMYFUNCTION("""COMPUTED_VALUE"""),400000.0)</f>
        <v>400000</v>
      </c>
      <c r="S30" s="412">
        <f>IFERROR(__xludf.DUMMYFUNCTION("""COMPUTED_VALUE"""),5.0)</f>
        <v>5</v>
      </c>
      <c r="T30" s="856">
        <f t="shared" si="9"/>
        <v>2000000</v>
      </c>
      <c r="U30" s="857">
        <f t="shared" si="13"/>
        <v>4600</v>
      </c>
      <c r="V30" s="858">
        <f t="shared" si="10"/>
        <v>1995400</v>
      </c>
      <c r="W30" s="858">
        <f t="shared" si="11"/>
        <v>110400</v>
      </c>
      <c r="X30" s="859">
        <f t="shared" si="12"/>
        <v>0.0586</v>
      </c>
      <c r="Y30" s="860"/>
    </row>
    <row r="31" ht="24.75" customHeight="1">
      <c r="B31" s="411">
        <f t="shared" si="1"/>
        <v>28</v>
      </c>
      <c r="C31" s="733" t="s">
        <v>400</v>
      </c>
      <c r="D31" s="847" t="s">
        <v>461</v>
      </c>
      <c r="E31" s="866" t="str">
        <f>IFERROR(__xludf.DUMMYFUNCTION("""COMPUTED_VALUE"""),"수산세보틱스")</f>
        <v>수산세보틱스</v>
      </c>
      <c r="F31" s="863">
        <f>IFERROR(__xludf.DUMMYFUNCTION("""COMPUTED_VALUE"""),46149.0)</f>
        <v>46149</v>
      </c>
      <c r="G31" s="412">
        <f>IFERROR(__xludf.DUMMYFUNCTION("""COMPUTED_VALUE"""),3380.0)</f>
        <v>3380</v>
      </c>
      <c r="H31" s="412">
        <f>IFERROR(__xludf.DUMMYFUNCTION("""COMPUTED_VALUE"""),910.0)</f>
        <v>910</v>
      </c>
      <c r="I31" s="849">
        <f t="shared" si="2"/>
        <v>3075800</v>
      </c>
      <c r="J31" s="850">
        <f t="shared" si="3"/>
        <v>5</v>
      </c>
      <c r="K31" s="851" t="str">
        <f t="shared" si="4"/>
        <v>키움 증권 수산세보틱스</v>
      </c>
      <c r="L31" s="851" t="str">
        <f t="shared" si="5"/>
        <v>키움 증권 수산세보틱스</v>
      </c>
      <c r="M31" s="852">
        <f>IFERROR(__xludf.DUMMYFUNCTION("if(D31="""",0, googlefinance(D31))"),2835.0)</f>
        <v>2835</v>
      </c>
      <c r="N31" s="853">
        <f t="shared" si="6"/>
        <v>2579850</v>
      </c>
      <c r="O31" s="849" t="str">
        <f t="shared" si="7"/>
        <v/>
      </c>
      <c r="P31" s="863">
        <f>IFERROR(__xludf.DUMMYFUNCTION("""COMPUTED_VALUE"""),46149.0)</f>
        <v>46149</v>
      </c>
      <c r="Q31" s="855">
        <f t="shared" si="8"/>
        <v>1</v>
      </c>
      <c r="R31" s="412">
        <f>IFERROR(__xludf.DUMMYFUNCTION("""COMPUTED_VALUE"""),3582.0)</f>
        <v>3582</v>
      </c>
      <c r="S31" s="412">
        <f>IFERROR(__xludf.DUMMYFUNCTION("""COMPUTED_VALUE"""),910.0)</f>
        <v>910</v>
      </c>
      <c r="T31" s="856">
        <f t="shared" si="9"/>
        <v>3259620</v>
      </c>
      <c r="U31" s="857">
        <f t="shared" si="13"/>
        <v>7497.126</v>
      </c>
      <c r="V31" s="858">
        <f t="shared" si="10"/>
        <v>3252122.874</v>
      </c>
      <c r="W31" s="858">
        <f t="shared" si="11"/>
        <v>176322.874</v>
      </c>
      <c r="X31" s="859">
        <f t="shared" si="12"/>
        <v>0.0573</v>
      </c>
      <c r="Y31" s="860"/>
    </row>
    <row r="32" ht="24.75" customHeight="1">
      <c r="B32" s="411">
        <f t="shared" si="1"/>
        <v>29</v>
      </c>
      <c r="C32" s="733" t="s">
        <v>400</v>
      </c>
      <c r="D32" s="847" t="s">
        <v>462</v>
      </c>
      <c r="E32" s="866" t="str">
        <f>IFERROR(__xludf.DUMMYFUNCTION("""COMPUTED_VALUE"""),"쏠리드")</f>
        <v>쏠리드</v>
      </c>
      <c r="F32" s="863">
        <f>IFERROR(__xludf.DUMMYFUNCTION("""COMPUTED_VALUE"""),46149.0)</f>
        <v>46149</v>
      </c>
      <c r="G32" s="412">
        <f>IFERROR(__xludf.DUMMYFUNCTION("""COMPUTED_VALUE"""),19000.0)</f>
        <v>19000</v>
      </c>
      <c r="H32" s="412">
        <f>IFERROR(__xludf.DUMMYFUNCTION("""COMPUTED_VALUE"""),136.0)</f>
        <v>136</v>
      </c>
      <c r="I32" s="849">
        <f t="shared" si="2"/>
        <v>2584000</v>
      </c>
      <c r="J32" s="850">
        <f t="shared" si="3"/>
        <v>5</v>
      </c>
      <c r="K32" s="851" t="str">
        <f t="shared" si="4"/>
        <v>키움 증권 쏠리드</v>
      </c>
      <c r="L32" s="851" t="str">
        <f t="shared" si="5"/>
        <v>키움 증권 쏠리드</v>
      </c>
      <c r="M32" s="852">
        <f>IFERROR(__xludf.DUMMYFUNCTION("if(D32="""",0, googlefinance(D32))"),15600.0)</f>
        <v>15600</v>
      </c>
      <c r="N32" s="853">
        <f t="shared" si="6"/>
        <v>2121600</v>
      </c>
      <c r="O32" s="849" t="str">
        <f t="shared" si="7"/>
        <v/>
      </c>
      <c r="P32" s="863">
        <f>IFERROR(__xludf.DUMMYFUNCTION("""COMPUTED_VALUE"""),46150.0)</f>
        <v>46150</v>
      </c>
      <c r="Q32" s="855">
        <f t="shared" si="8"/>
        <v>2</v>
      </c>
      <c r="R32" s="412">
        <f>IFERROR(__xludf.DUMMYFUNCTION("""COMPUTED_VALUE"""),18420.0)</f>
        <v>18420</v>
      </c>
      <c r="S32" s="412">
        <f>IFERROR(__xludf.DUMMYFUNCTION("""COMPUTED_VALUE"""),136.0)</f>
        <v>136</v>
      </c>
      <c r="T32" s="856">
        <f t="shared" si="9"/>
        <v>2505120</v>
      </c>
      <c r="U32" s="857">
        <f t="shared" si="13"/>
        <v>5761.776</v>
      </c>
      <c r="V32" s="858">
        <f t="shared" si="10"/>
        <v>2499358.224</v>
      </c>
      <c r="W32" s="858">
        <f t="shared" si="11"/>
        <v>-84641.776</v>
      </c>
      <c r="X32" s="859">
        <f t="shared" si="12"/>
        <v>-0.0328</v>
      </c>
      <c r="Y32" s="860"/>
    </row>
    <row r="33" ht="24.75" customHeight="1">
      <c r="B33" s="411">
        <f t="shared" si="1"/>
        <v>30</v>
      </c>
      <c r="C33" s="411"/>
      <c r="D33" s="847" t="s">
        <v>463</v>
      </c>
      <c r="E33" s="866" t="str">
        <f>IFERROR(__xludf.DUMMYFUNCTION("""COMPUTED_VALUE"""),"한온시스템")</f>
        <v>한온시스템</v>
      </c>
      <c r="F33" s="863">
        <f>IFERROR(__xludf.DUMMYFUNCTION("""COMPUTED_VALUE"""),46149.0)</f>
        <v>46149</v>
      </c>
      <c r="G33" s="412">
        <f>IFERROR(__xludf.DUMMYFUNCTION("""COMPUTED_VALUE"""),4940.0)</f>
        <v>4940</v>
      </c>
      <c r="H33" s="412">
        <f>IFERROR(__xludf.DUMMYFUNCTION("""COMPUTED_VALUE"""),136.0)</f>
        <v>136</v>
      </c>
      <c r="I33" s="849">
        <f t="shared" si="2"/>
        <v>671840</v>
      </c>
      <c r="J33" s="850">
        <f t="shared" si="3"/>
        <v>5</v>
      </c>
      <c r="K33" s="851" t="str">
        <f t="shared" si="4"/>
        <v> 한온시스템</v>
      </c>
      <c r="L33" s="851" t="str">
        <f t="shared" si="5"/>
        <v> 한온시스템</v>
      </c>
      <c r="M33" s="852">
        <f>IFERROR(__xludf.DUMMYFUNCTION("if(D33="""",0, googlefinance(D33))"),5050.0)</f>
        <v>5050</v>
      </c>
      <c r="N33" s="853">
        <f t="shared" si="6"/>
        <v>686800</v>
      </c>
      <c r="O33" s="849" t="str">
        <f t="shared" si="7"/>
        <v/>
      </c>
      <c r="P33" s="863">
        <f>IFERROR(__xludf.DUMMYFUNCTION("""COMPUTED_VALUE"""),46150.0)</f>
        <v>46150</v>
      </c>
      <c r="Q33" s="855">
        <f t="shared" si="8"/>
        <v>2</v>
      </c>
      <c r="R33" s="412">
        <f>IFERROR(__xludf.DUMMYFUNCTION("""COMPUTED_VALUE"""),4790.0)</f>
        <v>4790</v>
      </c>
      <c r="S33" s="412">
        <f>IFERROR(__xludf.DUMMYFUNCTION("""COMPUTED_VALUE"""),136.0)</f>
        <v>136</v>
      </c>
      <c r="T33" s="856">
        <f t="shared" si="9"/>
        <v>651440</v>
      </c>
      <c r="U33" s="857">
        <f t="shared" si="13"/>
        <v>1498.312</v>
      </c>
      <c r="V33" s="858">
        <f t="shared" si="10"/>
        <v>649941.688</v>
      </c>
      <c r="W33" s="858">
        <f t="shared" si="11"/>
        <v>-21898.312</v>
      </c>
      <c r="X33" s="859">
        <f t="shared" si="12"/>
        <v>-0.0326</v>
      </c>
      <c r="Y33" s="860"/>
    </row>
    <row r="34" ht="24.75" customHeight="1">
      <c r="B34" s="411">
        <f t="shared" si="1"/>
        <v>31</v>
      </c>
      <c r="C34" s="411"/>
      <c r="D34" s="847" t="s">
        <v>464</v>
      </c>
      <c r="E34" s="866" t="str">
        <f>IFERROR(__xludf.DUMMYFUNCTION("""COMPUTED_VALUE"""),"휴림로봇")</f>
        <v>휴림로봇</v>
      </c>
      <c r="F34" s="863">
        <f>IFERROR(__xludf.DUMMYFUNCTION("""COMPUTED_VALUE"""),46150.0)</f>
        <v>46150</v>
      </c>
      <c r="G34" s="412">
        <f>IFERROR(__xludf.DUMMYFUNCTION("""COMPUTED_VALUE"""),13080.0)</f>
        <v>13080</v>
      </c>
      <c r="H34" s="412">
        <f>IFERROR(__xludf.DUMMYFUNCTION("""COMPUTED_VALUE"""),196.0)</f>
        <v>196</v>
      </c>
      <c r="I34" s="849">
        <f t="shared" si="2"/>
        <v>2563680</v>
      </c>
      <c r="J34" s="850">
        <f t="shared" si="3"/>
        <v>5</v>
      </c>
      <c r="K34" s="851" t="str">
        <f t="shared" si="4"/>
        <v> 휴림로봇</v>
      </c>
      <c r="L34" s="851" t="str">
        <f t="shared" si="5"/>
        <v> 휴림로봇</v>
      </c>
      <c r="M34" s="852">
        <f>IFERROR(__xludf.DUMMYFUNCTION("if(D34="""",0, googlefinance(D34))"),13120.0)</f>
        <v>13120</v>
      </c>
      <c r="N34" s="853">
        <f t="shared" si="6"/>
        <v>2571520</v>
      </c>
      <c r="O34" s="849" t="str">
        <f t="shared" si="7"/>
        <v/>
      </c>
      <c r="P34" s="863">
        <f>IFERROR(__xludf.DUMMYFUNCTION("""COMPUTED_VALUE"""),46150.0)</f>
        <v>46150</v>
      </c>
      <c r="Q34" s="855">
        <f t="shared" si="8"/>
        <v>1</v>
      </c>
      <c r="R34" s="412">
        <f>IFERROR(__xludf.DUMMYFUNCTION("""COMPUTED_VALUE"""),12680.0)</f>
        <v>12680</v>
      </c>
      <c r="S34" s="412">
        <f>IFERROR(__xludf.DUMMYFUNCTION("""COMPUTED_VALUE"""),196.0)</f>
        <v>196</v>
      </c>
      <c r="T34" s="856">
        <f t="shared" si="9"/>
        <v>2485280</v>
      </c>
      <c r="U34" s="857">
        <f t="shared" si="13"/>
        <v>5716.144</v>
      </c>
      <c r="V34" s="858">
        <f t="shared" si="10"/>
        <v>2479563.856</v>
      </c>
      <c r="W34" s="858">
        <f t="shared" si="11"/>
        <v>-84116.144</v>
      </c>
      <c r="X34" s="859">
        <f t="shared" si="12"/>
        <v>-0.0328</v>
      </c>
      <c r="Y34" s="860"/>
    </row>
    <row r="35" ht="24.75" customHeight="1">
      <c r="B35" s="411">
        <f t="shared" si="1"/>
        <v>32</v>
      </c>
      <c r="C35" s="411"/>
      <c r="D35" s="847" t="s">
        <v>465</v>
      </c>
      <c r="E35" s="866" t="str">
        <f>IFERROR(__xludf.DUMMYFUNCTION("""COMPUTED_VALUE"""),"naver")</f>
        <v>naver</v>
      </c>
      <c r="F35" s="863">
        <f>IFERROR(__xludf.DUMMYFUNCTION("""COMPUTED_VALUE"""),46150.0)</f>
        <v>46150</v>
      </c>
      <c r="G35" s="412">
        <f>IFERROR(__xludf.DUMMYFUNCTION("""COMPUTED_VALUE"""),216000.0)</f>
        <v>216000</v>
      </c>
      <c r="H35" s="412">
        <f>IFERROR(__xludf.DUMMYFUNCTION("""COMPUTED_VALUE"""),11.0)</f>
        <v>11</v>
      </c>
      <c r="I35" s="849">
        <f t="shared" si="2"/>
        <v>2376000</v>
      </c>
      <c r="J35" s="850">
        <f t="shared" si="3"/>
        <v>5</v>
      </c>
      <c r="K35" s="851" t="str">
        <f t="shared" si="4"/>
        <v> naver</v>
      </c>
      <c r="L35" s="851" t="str">
        <f t="shared" si="5"/>
        <v> naver</v>
      </c>
      <c r="M35" s="852">
        <f>IFERROR(__xludf.DUMMYFUNCTION("if(D35="""",0, googlefinance(D35))"),203500.0)</f>
        <v>203500</v>
      </c>
      <c r="N35" s="853">
        <f t="shared" si="6"/>
        <v>2238500</v>
      </c>
      <c r="O35" s="849" t="str">
        <f t="shared" si="7"/>
        <v/>
      </c>
      <c r="P35" s="863">
        <f>IFERROR(__xludf.DUMMYFUNCTION("""COMPUTED_VALUE"""),46154.0)</f>
        <v>46154</v>
      </c>
      <c r="Q35" s="855">
        <f t="shared" si="8"/>
        <v>5</v>
      </c>
      <c r="R35" s="412">
        <f>IFERROR(__xludf.DUMMYFUNCTION("""COMPUTED_VALUE"""),209500.0)</f>
        <v>209500</v>
      </c>
      <c r="S35" s="412">
        <f>IFERROR(__xludf.DUMMYFUNCTION("""COMPUTED_VALUE"""),11.0)</f>
        <v>11</v>
      </c>
      <c r="T35" s="856">
        <f t="shared" si="9"/>
        <v>2304500</v>
      </c>
      <c r="U35" s="857">
        <f t="shared" si="13"/>
        <v>5300.35</v>
      </c>
      <c r="V35" s="858">
        <f t="shared" si="10"/>
        <v>2299199.65</v>
      </c>
      <c r="W35" s="858">
        <f t="shared" si="11"/>
        <v>-76800.35</v>
      </c>
      <c r="X35" s="859">
        <f t="shared" si="12"/>
        <v>-0.0323</v>
      </c>
      <c r="Y35" s="860"/>
    </row>
    <row r="36" ht="24.75" customHeight="1">
      <c r="B36" s="411">
        <f t="shared" si="1"/>
        <v>33</v>
      </c>
      <c r="C36" s="411"/>
      <c r="D36" s="847" t="s">
        <v>466</v>
      </c>
      <c r="E36" s="867" t="str">
        <f>IFERROR(__xludf.DUMMYFUNCTION("""COMPUTED_VALUE"""),"삼성 e&amp;a")</f>
        <v>삼성 e&amp;a</v>
      </c>
      <c r="F36" s="868">
        <f>IFERROR(__xludf.DUMMYFUNCTION("""COMPUTED_VALUE"""),46150.0)</f>
        <v>46150</v>
      </c>
      <c r="G36" s="417">
        <f>IFERROR(__xludf.DUMMYFUNCTION("""COMPUTED_VALUE"""),62400.0)</f>
        <v>62400</v>
      </c>
      <c r="H36" s="417">
        <f>IFERROR(__xludf.DUMMYFUNCTION("""COMPUTED_VALUE"""),43.0)</f>
        <v>43</v>
      </c>
      <c r="I36" s="869">
        <f t="shared" si="2"/>
        <v>2683200</v>
      </c>
      <c r="J36" s="850">
        <f t="shared" si="3"/>
        <v>5</v>
      </c>
      <c r="K36" s="851" t="str">
        <f t="shared" si="4"/>
        <v> 삼성 e&amp;a</v>
      </c>
      <c r="L36" s="851" t="str">
        <f t="shared" si="5"/>
        <v> 삼성 e&amp;a</v>
      </c>
      <c r="M36" s="852">
        <f>IFERROR(__xludf.DUMMYFUNCTION("if(D36="""",0, googlefinance(D36))"),50600.0)</f>
        <v>50600</v>
      </c>
      <c r="N36" s="853">
        <f t="shared" si="6"/>
        <v>2175800</v>
      </c>
      <c r="O36" s="849" t="str">
        <f t="shared" si="7"/>
        <v/>
      </c>
      <c r="P36" s="870">
        <f>IFERROR(__xludf.DUMMYFUNCTION("""COMPUTED_VALUE"""),46153.0)</f>
        <v>46153</v>
      </c>
      <c r="Q36" s="855">
        <f t="shared" si="8"/>
        <v>4</v>
      </c>
      <c r="R36" s="417">
        <f>IFERROR(__xludf.DUMMYFUNCTION("""COMPUTED_VALUE"""),60500.0)</f>
        <v>60500</v>
      </c>
      <c r="S36" s="417">
        <f>IFERROR(__xludf.DUMMYFUNCTION("""COMPUTED_VALUE"""),43.0)</f>
        <v>43</v>
      </c>
      <c r="T36" s="871">
        <f t="shared" si="9"/>
        <v>2601500</v>
      </c>
      <c r="U36" s="857">
        <f t="shared" si="13"/>
        <v>5983.45</v>
      </c>
      <c r="V36" s="858">
        <f t="shared" si="10"/>
        <v>2595516.55</v>
      </c>
      <c r="W36" s="858">
        <f t="shared" si="11"/>
        <v>-87683.45</v>
      </c>
      <c r="X36" s="859">
        <f t="shared" si="12"/>
        <v>-0.0327</v>
      </c>
      <c r="Y36" s="872"/>
    </row>
    <row r="37" ht="24.75" customHeight="1">
      <c r="B37" s="411">
        <f t="shared" si="1"/>
        <v>34</v>
      </c>
      <c r="C37" s="411"/>
      <c r="D37" s="847" t="s">
        <v>433</v>
      </c>
      <c r="E37" s="867" t="str">
        <f>IFERROR(__xludf.DUMMYFUNCTION("""COMPUTED_VALUE"""),"한미반도체")</f>
        <v>한미반도체</v>
      </c>
      <c r="F37" s="868">
        <f>IFERROR(__xludf.DUMMYFUNCTION("""COMPUTED_VALUE"""),46153.0)</f>
        <v>46153</v>
      </c>
      <c r="G37" s="417">
        <f>IFERROR(__xludf.DUMMYFUNCTION("""COMPUTED_VALUE"""),395500.0)</f>
        <v>395500</v>
      </c>
      <c r="H37" s="417">
        <f>IFERROR(__xludf.DUMMYFUNCTION("""COMPUTED_VALUE"""),6.0)</f>
        <v>6</v>
      </c>
      <c r="I37" s="869">
        <f t="shared" si="2"/>
        <v>2373000</v>
      </c>
      <c r="J37" s="850">
        <f t="shared" si="3"/>
        <v>5</v>
      </c>
      <c r="K37" s="851" t="str">
        <f t="shared" si="4"/>
        <v> 한미반도체</v>
      </c>
      <c r="L37" s="851" t="str">
        <f t="shared" si="5"/>
        <v> 한미반도체</v>
      </c>
      <c r="M37" s="852">
        <f>IFERROR(__xludf.DUMMYFUNCTION("if(D37="""",0, googlefinance(D37))"),369000.0)</f>
        <v>369000</v>
      </c>
      <c r="N37" s="853">
        <f t="shared" si="6"/>
        <v>2214000</v>
      </c>
      <c r="O37" s="849" t="str">
        <f t="shared" si="7"/>
        <v/>
      </c>
      <c r="P37" s="870">
        <f>IFERROR(__xludf.DUMMYFUNCTION("""COMPUTED_VALUE"""),46154.0)</f>
        <v>46154</v>
      </c>
      <c r="Q37" s="855">
        <f t="shared" si="8"/>
        <v>2</v>
      </c>
      <c r="R37" s="417">
        <f>IFERROR(__xludf.DUMMYFUNCTION("""COMPUTED_VALUE"""),419500.0)</f>
        <v>419500</v>
      </c>
      <c r="S37" s="417">
        <f>IFERROR(__xludf.DUMMYFUNCTION("""COMPUTED_VALUE"""),6.0)</f>
        <v>6</v>
      </c>
      <c r="T37" s="871">
        <f t="shared" si="9"/>
        <v>2517000</v>
      </c>
      <c r="U37" s="857">
        <f t="shared" si="13"/>
        <v>5789.1</v>
      </c>
      <c r="V37" s="858">
        <f t="shared" si="10"/>
        <v>2511210.9</v>
      </c>
      <c r="W37" s="858">
        <f t="shared" si="11"/>
        <v>138210.9</v>
      </c>
      <c r="X37" s="859">
        <f t="shared" si="12"/>
        <v>0.0582</v>
      </c>
      <c r="Y37" s="872"/>
    </row>
    <row r="38" ht="24.75" customHeight="1">
      <c r="B38" s="411">
        <f t="shared" si="1"/>
        <v>35</v>
      </c>
      <c r="C38" s="411"/>
      <c r="D38" s="847" t="s">
        <v>433</v>
      </c>
      <c r="E38" s="867" t="str">
        <f>IFERROR(__xludf.DUMMYFUNCTION("""COMPUTED_VALUE"""),"한미반도체")</f>
        <v>한미반도체</v>
      </c>
      <c r="F38" s="868">
        <f>IFERROR(__xludf.DUMMYFUNCTION("""COMPUTED_VALUE"""),46154.0)</f>
        <v>46154</v>
      </c>
      <c r="G38" s="417">
        <f>IFERROR(__xludf.DUMMYFUNCTION("""COMPUTED_VALUE"""),411500.0)</f>
        <v>411500</v>
      </c>
      <c r="H38" s="417">
        <f>IFERROR(__xludf.DUMMYFUNCTION("""COMPUTED_VALUE"""),6.0)</f>
        <v>6</v>
      </c>
      <c r="I38" s="869">
        <f t="shared" si="2"/>
        <v>2469000</v>
      </c>
      <c r="J38" s="850">
        <f t="shared" si="3"/>
        <v>5</v>
      </c>
      <c r="K38" s="851" t="str">
        <f t="shared" si="4"/>
        <v> 한미반도체</v>
      </c>
      <c r="L38" s="851" t="str">
        <f t="shared" si="5"/>
        <v/>
      </c>
      <c r="M38" s="852">
        <f>IFERROR(__xludf.DUMMYFUNCTION("if(D38="""",0, googlefinance(D38))"),369000.0)</f>
        <v>369000</v>
      </c>
      <c r="N38" s="853">
        <f t="shared" si="6"/>
        <v>2214000</v>
      </c>
      <c r="O38" s="849" t="str">
        <f t="shared" si="7"/>
        <v/>
      </c>
      <c r="P38" s="870">
        <f>IFERROR(__xludf.DUMMYFUNCTION("""COMPUTED_VALUE"""),46154.0)</f>
        <v>46154</v>
      </c>
      <c r="Q38" s="855">
        <f t="shared" si="8"/>
        <v>1</v>
      </c>
      <c r="R38" s="417">
        <f>IFERROR(__xludf.DUMMYFUNCTION("""COMPUTED_VALUE"""),399000.0)</f>
        <v>399000</v>
      </c>
      <c r="S38" s="417">
        <f>IFERROR(__xludf.DUMMYFUNCTION("""COMPUTED_VALUE"""),6.0)</f>
        <v>6</v>
      </c>
      <c r="T38" s="871">
        <f t="shared" si="9"/>
        <v>2394000</v>
      </c>
      <c r="U38" s="857">
        <f t="shared" si="13"/>
        <v>5506.2</v>
      </c>
      <c r="V38" s="858">
        <f t="shared" si="10"/>
        <v>2388493.8</v>
      </c>
      <c r="W38" s="858">
        <f t="shared" si="11"/>
        <v>-80506.2</v>
      </c>
      <c r="X38" s="859">
        <f t="shared" si="12"/>
        <v>-0.0326</v>
      </c>
      <c r="Y38" s="872"/>
    </row>
    <row r="39" ht="24.75" customHeight="1">
      <c r="B39" s="411">
        <f t="shared" si="1"/>
        <v>36</v>
      </c>
      <c r="C39" s="411"/>
      <c r="D39" s="847" t="s">
        <v>445</v>
      </c>
      <c r="E39" s="867" t="str">
        <f>IFERROR(__xludf.DUMMYFUNCTION("""COMPUTED_VALUE"""),"SK 하이닉스")</f>
        <v>SK 하이닉스</v>
      </c>
      <c r="F39" s="868">
        <f>IFERROR(__xludf.DUMMYFUNCTION("""COMPUTED_VALUE"""),46154.0)</f>
        <v>46154</v>
      </c>
      <c r="G39" s="417">
        <f>IFERROR(__xludf.DUMMYFUNCTION("""COMPUTED_VALUE"""),1945000.0)</f>
        <v>1945000</v>
      </c>
      <c r="H39" s="417">
        <f>IFERROR(__xludf.DUMMYFUNCTION("""COMPUTED_VALUE"""),1.0)</f>
        <v>1</v>
      </c>
      <c r="I39" s="869">
        <f t="shared" si="2"/>
        <v>1945000</v>
      </c>
      <c r="J39" s="850" t="str">
        <f t="shared" si="3"/>
        <v/>
      </c>
      <c r="K39" s="851" t="str">
        <f t="shared" si="4"/>
        <v> SK 하이닉스</v>
      </c>
      <c r="L39" s="851" t="str">
        <f t="shared" si="5"/>
        <v> SK 하이닉스</v>
      </c>
      <c r="M39" s="852">
        <f>IFERROR(__xludf.DUMMYFUNCTION("if(D39="""",0, googlefinance(D39))"),1819000.0)</f>
        <v>1819000</v>
      </c>
      <c r="N39" s="853">
        <f t="shared" si="6"/>
        <v>1819000</v>
      </c>
      <c r="O39" s="849">
        <f t="shared" si="7"/>
        <v>-126000</v>
      </c>
      <c r="P39" s="870"/>
      <c r="Q39" s="855" t="str">
        <f t="shared" si="8"/>
        <v/>
      </c>
      <c r="R39" s="417"/>
      <c r="S39" s="417">
        <f>IFERROR(__xludf.DUMMYFUNCTION("""COMPUTED_VALUE"""),1.0)</f>
        <v>1</v>
      </c>
      <c r="T39" s="871">
        <f t="shared" si="9"/>
        <v>0</v>
      </c>
      <c r="U39" s="857">
        <f t="shared" si="13"/>
        <v>0</v>
      </c>
      <c r="V39" s="858">
        <f t="shared" si="10"/>
        <v>0</v>
      </c>
      <c r="W39" s="858">
        <f t="shared" si="11"/>
        <v>0</v>
      </c>
      <c r="X39" s="859" t="str">
        <f t="shared" si="12"/>
        <v/>
      </c>
      <c r="Y39" s="872"/>
    </row>
    <row r="40" ht="24.75" customHeight="1">
      <c r="B40" s="411">
        <f t="shared" si="1"/>
        <v>37</v>
      </c>
      <c r="C40" s="411"/>
      <c r="D40" s="847" t="s">
        <v>467</v>
      </c>
      <c r="E40" s="866" t="str">
        <f>IFERROR(__xludf.DUMMYFUNCTION("""COMPUTED_VALUE"""),"포스코DX")</f>
        <v>포스코DX</v>
      </c>
      <c r="F40" s="868">
        <f>IFERROR(__xludf.DUMMYFUNCTION("""COMPUTED_VALUE"""),46155.0)</f>
        <v>46155</v>
      </c>
      <c r="G40" s="417">
        <f>IFERROR(__xludf.DUMMYFUNCTION("""COMPUTED_VALUE"""),34500.0)</f>
        <v>34500</v>
      </c>
      <c r="H40" s="417">
        <f>IFERROR(__xludf.DUMMYFUNCTION("""COMPUTED_VALUE"""),34.0)</f>
        <v>34</v>
      </c>
      <c r="I40" s="869">
        <f t="shared" si="2"/>
        <v>1173000</v>
      </c>
      <c r="J40" s="850">
        <f t="shared" si="3"/>
        <v>5</v>
      </c>
      <c r="K40" s="851" t="str">
        <f t="shared" si="4"/>
        <v> 포스코DX</v>
      </c>
      <c r="L40" s="851" t="str">
        <f t="shared" si="5"/>
        <v> 포스코DX</v>
      </c>
      <c r="M40" s="852">
        <f>IFERROR(__xludf.DUMMYFUNCTION("if(D40="""",0, googlefinance(D40))"),33700.0)</f>
        <v>33700</v>
      </c>
      <c r="N40" s="853">
        <f t="shared" si="6"/>
        <v>1145800</v>
      </c>
      <c r="O40" s="849" t="str">
        <f t="shared" si="7"/>
        <v/>
      </c>
      <c r="P40" s="870">
        <f>IFERROR(__xludf.DUMMYFUNCTION("""COMPUTED_VALUE"""),46155.0)</f>
        <v>46155</v>
      </c>
      <c r="Q40" s="855">
        <f t="shared" si="8"/>
        <v>1</v>
      </c>
      <c r="R40" s="417">
        <f>IFERROR(__xludf.DUMMYFUNCTION("""COMPUTED_VALUE"""),33450.0)</f>
        <v>33450</v>
      </c>
      <c r="S40" s="417">
        <f>IFERROR(__xludf.DUMMYFUNCTION("""COMPUTED_VALUE"""),34.0)</f>
        <v>34</v>
      </c>
      <c r="T40" s="871">
        <f t="shared" si="9"/>
        <v>1137300</v>
      </c>
      <c r="U40" s="857">
        <f t="shared" si="13"/>
        <v>2615.79</v>
      </c>
      <c r="V40" s="858">
        <f t="shared" si="10"/>
        <v>1134684.21</v>
      </c>
      <c r="W40" s="858">
        <f t="shared" si="11"/>
        <v>-38315.79</v>
      </c>
      <c r="X40" s="859">
        <f t="shared" si="12"/>
        <v>-0.0327</v>
      </c>
      <c r="Y40" s="872"/>
    </row>
    <row r="41" ht="24.75" customHeight="1">
      <c r="B41" s="411">
        <f t="shared" si="1"/>
        <v>38</v>
      </c>
      <c r="C41" s="411"/>
      <c r="D41" s="847" t="s">
        <v>468</v>
      </c>
      <c r="E41" s="867" t="str">
        <f>IFERROR(__xludf.DUMMYFUNCTION("""COMPUTED_VALUE"""),"에코프로")</f>
        <v>에코프로</v>
      </c>
      <c r="F41" s="868">
        <f>IFERROR(__xludf.DUMMYFUNCTION("""COMPUTED_VALUE"""),46156.0)</f>
        <v>46156</v>
      </c>
      <c r="G41" s="417">
        <f>IFERROR(__xludf.DUMMYFUNCTION("""COMPUTED_VALUE"""),139300.0)</f>
        <v>139300</v>
      </c>
      <c r="H41" s="417">
        <f>IFERROR(__xludf.DUMMYFUNCTION("""COMPUTED_VALUE"""),12.0)</f>
        <v>12</v>
      </c>
      <c r="I41" s="869">
        <f t="shared" si="2"/>
        <v>1671600</v>
      </c>
      <c r="J41" s="850">
        <f t="shared" si="3"/>
        <v>5</v>
      </c>
      <c r="K41" s="851" t="str">
        <f t="shared" si="4"/>
        <v> 에코프로</v>
      </c>
      <c r="L41" s="851" t="str">
        <f t="shared" si="5"/>
        <v> 에코프로</v>
      </c>
      <c r="M41" s="852">
        <f>IFERROR(__xludf.DUMMYFUNCTION("if(D41="""",0, googlefinance(D41))"),129200.0)</f>
        <v>129200</v>
      </c>
      <c r="N41" s="853">
        <f t="shared" si="6"/>
        <v>1550400</v>
      </c>
      <c r="O41" s="849" t="str">
        <f t="shared" si="7"/>
        <v/>
      </c>
      <c r="P41" s="870">
        <f>IFERROR(__xludf.DUMMYFUNCTION("""COMPUTED_VALUE"""),46156.0)</f>
        <v>46156</v>
      </c>
      <c r="Q41" s="855">
        <f t="shared" si="8"/>
        <v>1</v>
      </c>
      <c r="R41" s="417">
        <f>IFERROR(__xludf.DUMMYFUNCTION("""COMPUTED_VALUE"""),135100.0)</f>
        <v>135100</v>
      </c>
      <c r="S41" s="417">
        <f>IFERROR(__xludf.DUMMYFUNCTION("""COMPUTED_VALUE"""),12.0)</f>
        <v>12</v>
      </c>
      <c r="T41" s="871">
        <f t="shared" si="9"/>
        <v>1621200</v>
      </c>
      <c r="U41" s="857">
        <f t="shared" si="13"/>
        <v>3728.76</v>
      </c>
      <c r="V41" s="858">
        <f t="shared" si="10"/>
        <v>1617471.24</v>
      </c>
      <c r="W41" s="858">
        <f t="shared" si="11"/>
        <v>-54128.76</v>
      </c>
      <c r="X41" s="859">
        <f t="shared" si="12"/>
        <v>-0.0324</v>
      </c>
      <c r="Y41" s="872"/>
    </row>
    <row r="42" ht="24.75" customHeight="1">
      <c r="B42" s="411">
        <f t="shared" si="1"/>
        <v>39</v>
      </c>
      <c r="C42" s="411"/>
      <c r="D42" s="847" t="s">
        <v>469</v>
      </c>
      <c r="E42" s="867" t="str">
        <f>IFERROR(__xludf.DUMMYFUNCTION("""COMPUTED_VALUE"""),"기아")</f>
        <v>기아</v>
      </c>
      <c r="F42" s="868">
        <f>IFERROR(__xludf.DUMMYFUNCTION("""COMPUTED_VALUE"""),46156.0)</f>
        <v>46156</v>
      </c>
      <c r="G42" s="417">
        <f>IFERROR(__xludf.DUMMYFUNCTION("""COMPUTED_VALUE"""),178100.0)</f>
        <v>178100</v>
      </c>
      <c r="H42" s="417">
        <f>IFERROR(__xludf.DUMMYFUNCTION("""COMPUTED_VALUE"""),7.0)</f>
        <v>7</v>
      </c>
      <c r="I42" s="869">
        <f t="shared" si="2"/>
        <v>1246700</v>
      </c>
      <c r="J42" s="850">
        <f t="shared" si="3"/>
        <v>5</v>
      </c>
      <c r="K42" s="851" t="str">
        <f t="shared" si="4"/>
        <v> 기아</v>
      </c>
      <c r="L42" s="851" t="str">
        <f t="shared" si="5"/>
        <v> 기아</v>
      </c>
      <c r="M42" s="852">
        <f>IFERROR(__xludf.DUMMYFUNCTION("if(D42="""",0, googlefinance(D42))"),168000.0)</f>
        <v>168000</v>
      </c>
      <c r="N42" s="853">
        <f t="shared" si="6"/>
        <v>1176000</v>
      </c>
      <c r="O42" s="849" t="str">
        <f t="shared" si="7"/>
        <v/>
      </c>
      <c r="P42" s="870">
        <f>IFERROR(__xludf.DUMMYFUNCTION("""COMPUTED_VALUE"""),46157.0)</f>
        <v>46157</v>
      </c>
      <c r="Q42" s="855">
        <f t="shared" si="8"/>
        <v>2</v>
      </c>
      <c r="R42" s="417">
        <f>IFERROR(__xludf.DUMMYFUNCTION("""COMPUTED_VALUE"""),172700.0)</f>
        <v>172700</v>
      </c>
      <c r="S42" s="417">
        <f>IFERROR(__xludf.DUMMYFUNCTION("""COMPUTED_VALUE"""),7.0)</f>
        <v>7</v>
      </c>
      <c r="T42" s="871">
        <f t="shared" si="9"/>
        <v>1208900</v>
      </c>
      <c r="U42" s="857">
        <f t="shared" si="13"/>
        <v>2780.47</v>
      </c>
      <c r="V42" s="858">
        <f t="shared" si="10"/>
        <v>1206119.53</v>
      </c>
      <c r="W42" s="858">
        <f t="shared" si="11"/>
        <v>-40580.47</v>
      </c>
      <c r="X42" s="859">
        <f t="shared" si="12"/>
        <v>-0.0326</v>
      </c>
      <c r="Y42" s="872"/>
    </row>
    <row r="43" ht="24.75" customHeight="1">
      <c r="B43" s="411">
        <f t="shared" si="1"/>
        <v>40</v>
      </c>
      <c r="C43" s="411"/>
      <c r="D43" s="847" t="s">
        <v>470</v>
      </c>
      <c r="E43" s="867" t="str">
        <f>IFERROR(__xludf.DUMMYFUNCTION("""COMPUTED_VALUE"""),"현대위아")</f>
        <v>현대위아</v>
      </c>
      <c r="F43" s="868">
        <f>IFERROR(__xludf.DUMMYFUNCTION("""COMPUTED_VALUE"""),46156.0)</f>
        <v>46156</v>
      </c>
      <c r="G43" s="417">
        <f>IFERROR(__xludf.DUMMYFUNCTION("""COMPUTED_VALUE"""),95500.0)</f>
        <v>95500</v>
      </c>
      <c r="H43" s="417">
        <f>IFERROR(__xludf.DUMMYFUNCTION("""COMPUTED_VALUE"""),17.0)</f>
        <v>17</v>
      </c>
      <c r="I43" s="869">
        <f t="shared" si="2"/>
        <v>1623500</v>
      </c>
      <c r="J43" s="850">
        <f t="shared" si="3"/>
        <v>5</v>
      </c>
      <c r="K43" s="851" t="str">
        <f t="shared" si="4"/>
        <v> 현대위아</v>
      </c>
      <c r="L43" s="851" t="str">
        <f t="shared" si="5"/>
        <v> 현대위아</v>
      </c>
      <c r="M43" s="852">
        <f>IFERROR(__xludf.DUMMYFUNCTION("if(D43="""",0, googlefinance(D43))"),92300.0)</f>
        <v>92300</v>
      </c>
      <c r="N43" s="853">
        <f t="shared" si="6"/>
        <v>1569100</v>
      </c>
      <c r="O43" s="849" t="str">
        <f t="shared" si="7"/>
        <v/>
      </c>
      <c r="P43" s="870">
        <f>IFERROR(__xludf.DUMMYFUNCTION("""COMPUTED_VALUE"""),46157.0)</f>
        <v>46157</v>
      </c>
      <c r="Q43" s="855">
        <f t="shared" si="8"/>
        <v>2</v>
      </c>
      <c r="R43" s="417">
        <f>IFERROR(__xludf.DUMMYFUNCTION("""COMPUTED_VALUE"""),101300.0)</f>
        <v>101300</v>
      </c>
      <c r="S43" s="417">
        <f>IFERROR(__xludf.DUMMYFUNCTION("""COMPUTED_VALUE"""),17.0)</f>
        <v>17</v>
      </c>
      <c r="T43" s="871">
        <f t="shared" si="9"/>
        <v>1722100</v>
      </c>
      <c r="U43" s="857">
        <f t="shared" si="13"/>
        <v>3960.83</v>
      </c>
      <c r="V43" s="858">
        <f t="shared" si="10"/>
        <v>1718139.17</v>
      </c>
      <c r="W43" s="858">
        <f t="shared" si="11"/>
        <v>94639.17</v>
      </c>
      <c r="X43" s="859">
        <f t="shared" si="12"/>
        <v>0.0583</v>
      </c>
      <c r="Y43" s="872"/>
    </row>
    <row r="44" ht="24.75" customHeight="1">
      <c r="B44" s="411">
        <f t="shared" si="1"/>
        <v>41</v>
      </c>
      <c r="C44" s="411"/>
      <c r="D44" s="847" t="s">
        <v>471</v>
      </c>
      <c r="E44" s="867" t="str">
        <f>IFERROR(__xludf.DUMMYFUNCTION("""COMPUTED_VALUE"""),"LG 전자")</f>
        <v>LG 전자</v>
      </c>
      <c r="F44" s="868">
        <f>IFERROR(__xludf.DUMMYFUNCTION("""COMPUTED_VALUE"""),46157.0)</f>
        <v>46157</v>
      </c>
      <c r="G44" s="417">
        <f>IFERROR(__xludf.DUMMYFUNCTION("""COMPUTED_VALUE"""),240000.0)</f>
        <v>240000</v>
      </c>
      <c r="H44" s="417">
        <f>IFERROR(__xludf.DUMMYFUNCTION("""COMPUTED_VALUE"""),6.0)</f>
        <v>6</v>
      </c>
      <c r="I44" s="869">
        <f t="shared" si="2"/>
        <v>1440000</v>
      </c>
      <c r="J44" s="850" t="str">
        <f t="shared" si="3"/>
        <v/>
      </c>
      <c r="K44" s="851" t="str">
        <f t="shared" si="4"/>
        <v> LG 전자</v>
      </c>
      <c r="L44" s="851" t="str">
        <f t="shared" si="5"/>
        <v> LG 전자</v>
      </c>
      <c r="M44" s="852">
        <f>IFERROR(__xludf.DUMMYFUNCTION("if(D44="""",0, googlefinance(D44))"),240500.0)</f>
        <v>240500</v>
      </c>
      <c r="N44" s="853">
        <f t="shared" si="6"/>
        <v>1443000</v>
      </c>
      <c r="O44" s="849">
        <f t="shared" si="7"/>
        <v>3000</v>
      </c>
      <c r="P44" s="870"/>
      <c r="Q44" s="855" t="str">
        <f t="shared" si="8"/>
        <v/>
      </c>
      <c r="R44" s="417"/>
      <c r="S44" s="417">
        <f>IFERROR(__xludf.DUMMYFUNCTION("""COMPUTED_VALUE"""),6.0)</f>
        <v>6</v>
      </c>
      <c r="T44" s="871">
        <f t="shared" si="9"/>
        <v>0</v>
      </c>
      <c r="U44" s="857">
        <f t="shared" si="13"/>
        <v>0</v>
      </c>
      <c r="V44" s="858">
        <f t="shared" si="10"/>
        <v>0</v>
      </c>
      <c r="W44" s="858">
        <f t="shared" si="11"/>
        <v>0</v>
      </c>
      <c r="X44" s="859" t="str">
        <f t="shared" si="12"/>
        <v/>
      </c>
      <c r="Y44" s="872"/>
    </row>
    <row r="45" ht="24.75" customHeight="1">
      <c r="B45" s="411">
        <f t="shared" si="1"/>
        <v>42</v>
      </c>
      <c r="C45" s="411"/>
      <c r="D45" s="847" t="s">
        <v>472</v>
      </c>
      <c r="E45" s="867" t="str">
        <f>IFERROR(__xludf.DUMMYFUNCTION("""COMPUTED_VALUE"""),"삼성전자")</f>
        <v>삼성전자</v>
      </c>
      <c r="F45" s="868">
        <f>IFERROR(__xludf.DUMMYFUNCTION("""COMPUTED_VALUE"""),46157.0)</f>
        <v>46157</v>
      </c>
      <c r="G45" s="417">
        <f>IFERROR(__xludf.DUMMYFUNCTION("""COMPUTED_VALUE"""),278000.0)</f>
        <v>278000</v>
      </c>
      <c r="H45" s="417">
        <f>IFERROR(__xludf.DUMMYFUNCTION("""COMPUTED_VALUE"""),5.0)</f>
        <v>5</v>
      </c>
      <c r="I45" s="869">
        <f t="shared" si="2"/>
        <v>1390000</v>
      </c>
      <c r="J45" s="850" t="str">
        <f t="shared" si="3"/>
        <v/>
      </c>
      <c r="K45" s="851" t="str">
        <f t="shared" si="4"/>
        <v> 삼성전자</v>
      </c>
      <c r="L45" s="851" t="str">
        <f t="shared" si="5"/>
        <v> 삼성전자</v>
      </c>
      <c r="M45" s="852">
        <f>IFERROR(__xludf.DUMMYFUNCTION("if(D45="""",0, googlefinance(D45))"),270500.0)</f>
        <v>270500</v>
      </c>
      <c r="N45" s="853">
        <f t="shared" si="6"/>
        <v>1352500</v>
      </c>
      <c r="O45" s="849">
        <f t="shared" si="7"/>
        <v>-37500</v>
      </c>
      <c r="P45" s="870"/>
      <c r="Q45" s="855" t="str">
        <f t="shared" si="8"/>
        <v/>
      </c>
      <c r="R45" s="417"/>
      <c r="S45" s="417">
        <f>IFERROR(__xludf.DUMMYFUNCTION("""COMPUTED_VALUE"""),5.0)</f>
        <v>5</v>
      </c>
      <c r="T45" s="871">
        <f t="shared" si="9"/>
        <v>0</v>
      </c>
      <c r="U45" s="857">
        <f t="shared" si="13"/>
        <v>0</v>
      </c>
      <c r="V45" s="858">
        <f t="shared" si="10"/>
        <v>0</v>
      </c>
      <c r="W45" s="858">
        <f t="shared" si="11"/>
        <v>0</v>
      </c>
      <c r="X45" s="859" t="str">
        <f t="shared" si="12"/>
        <v/>
      </c>
      <c r="Y45" s="872"/>
    </row>
    <row r="46" ht="24.75" customHeight="1">
      <c r="B46" s="411">
        <f t="shared" si="1"/>
        <v>43</v>
      </c>
      <c r="C46" s="411"/>
      <c r="D46" s="873"/>
      <c r="E46" s="867"/>
      <c r="F46" s="868"/>
      <c r="G46" s="417"/>
      <c r="H46" s="417"/>
      <c r="I46" s="869">
        <f t="shared" si="2"/>
        <v>0</v>
      </c>
      <c r="J46" s="850" t="str">
        <f t="shared" si="3"/>
        <v/>
      </c>
      <c r="K46" s="851" t="str">
        <f t="shared" si="4"/>
        <v/>
      </c>
      <c r="L46" s="851" t="str">
        <f t="shared" si="5"/>
        <v/>
      </c>
      <c r="M46" s="852">
        <f>IFERROR(__xludf.DUMMYFUNCTION("if(D46="""",0, googlefinance(D46))"),0.0)</f>
        <v>0</v>
      </c>
      <c r="N46" s="853">
        <f t="shared" si="6"/>
        <v>0</v>
      </c>
      <c r="O46" s="849">
        <f t="shared" si="7"/>
        <v>0</v>
      </c>
      <c r="P46" s="870"/>
      <c r="Q46" s="855" t="str">
        <f t="shared" si="8"/>
        <v/>
      </c>
      <c r="R46" s="417"/>
      <c r="S46" s="417"/>
      <c r="T46" s="871">
        <f t="shared" si="9"/>
        <v>0</v>
      </c>
      <c r="U46" s="857">
        <f t="shared" si="13"/>
        <v>0</v>
      </c>
      <c r="V46" s="858">
        <f t="shared" si="10"/>
        <v>0</v>
      </c>
      <c r="W46" s="858">
        <f t="shared" si="11"/>
        <v>0</v>
      </c>
      <c r="X46" s="859" t="str">
        <f t="shared" si="12"/>
        <v/>
      </c>
      <c r="Y46" s="872"/>
    </row>
    <row r="47" ht="24.75" customHeight="1">
      <c r="B47" s="411">
        <f t="shared" si="1"/>
        <v>44</v>
      </c>
      <c r="C47" s="411"/>
      <c r="D47" s="873"/>
      <c r="E47" s="867"/>
      <c r="F47" s="868"/>
      <c r="G47" s="417"/>
      <c r="H47" s="417"/>
      <c r="I47" s="869">
        <f t="shared" si="2"/>
        <v>0</v>
      </c>
      <c r="J47" s="850" t="str">
        <f t="shared" si="3"/>
        <v/>
      </c>
      <c r="K47" s="851" t="str">
        <f t="shared" si="4"/>
        <v/>
      </c>
      <c r="L47" s="851" t="str">
        <f t="shared" si="5"/>
        <v/>
      </c>
      <c r="M47" s="852">
        <f>IFERROR(__xludf.DUMMYFUNCTION("if(D47="""",0, googlefinance(D47))"),0.0)</f>
        <v>0</v>
      </c>
      <c r="N47" s="853">
        <f t="shared" si="6"/>
        <v>0</v>
      </c>
      <c r="O47" s="849">
        <f t="shared" si="7"/>
        <v>0</v>
      </c>
      <c r="P47" s="870"/>
      <c r="Q47" s="855" t="str">
        <f t="shared" si="8"/>
        <v/>
      </c>
      <c r="R47" s="417"/>
      <c r="S47" s="417"/>
      <c r="T47" s="871">
        <f t="shared" si="9"/>
        <v>0</v>
      </c>
      <c r="U47" s="857">
        <f t="shared" si="13"/>
        <v>0</v>
      </c>
      <c r="V47" s="858">
        <f t="shared" si="10"/>
        <v>0</v>
      </c>
      <c r="W47" s="858">
        <f t="shared" si="11"/>
        <v>0</v>
      </c>
      <c r="X47" s="859" t="str">
        <f t="shared" si="12"/>
        <v/>
      </c>
      <c r="Y47" s="872"/>
    </row>
    <row r="48" ht="24.75" customHeight="1">
      <c r="B48" s="411">
        <f t="shared" si="1"/>
        <v>45</v>
      </c>
      <c r="C48" s="411"/>
      <c r="D48" s="873"/>
      <c r="E48" s="867"/>
      <c r="F48" s="868"/>
      <c r="G48" s="417"/>
      <c r="H48" s="417"/>
      <c r="I48" s="869">
        <f t="shared" si="2"/>
        <v>0</v>
      </c>
      <c r="J48" s="850" t="str">
        <f t="shared" si="3"/>
        <v/>
      </c>
      <c r="K48" s="851" t="str">
        <f t="shared" si="4"/>
        <v/>
      </c>
      <c r="L48" s="851" t="str">
        <f t="shared" si="5"/>
        <v/>
      </c>
      <c r="M48" s="852">
        <f>IFERROR(__xludf.DUMMYFUNCTION("if(D48="""",0, googlefinance(D48))"),0.0)</f>
        <v>0</v>
      </c>
      <c r="N48" s="853">
        <f t="shared" si="6"/>
        <v>0</v>
      </c>
      <c r="O48" s="849">
        <f t="shared" si="7"/>
        <v>0</v>
      </c>
      <c r="P48" s="870"/>
      <c r="Q48" s="855" t="str">
        <f t="shared" si="8"/>
        <v/>
      </c>
      <c r="R48" s="417"/>
      <c r="S48" s="417"/>
      <c r="T48" s="871">
        <f t="shared" si="9"/>
        <v>0</v>
      </c>
      <c r="U48" s="857">
        <f t="shared" si="13"/>
        <v>0</v>
      </c>
      <c r="V48" s="858">
        <f t="shared" si="10"/>
        <v>0</v>
      </c>
      <c r="W48" s="858">
        <f t="shared" si="11"/>
        <v>0</v>
      </c>
      <c r="X48" s="859" t="str">
        <f t="shared" si="12"/>
        <v/>
      </c>
      <c r="Y48" s="872"/>
    </row>
    <row r="49" ht="24.75" customHeight="1">
      <c r="B49" s="411">
        <f t="shared" si="1"/>
        <v>46</v>
      </c>
      <c r="C49" s="411"/>
      <c r="D49" s="873"/>
      <c r="E49" s="867"/>
      <c r="F49" s="868"/>
      <c r="G49" s="417"/>
      <c r="H49" s="417"/>
      <c r="I49" s="869">
        <f t="shared" si="2"/>
        <v>0</v>
      </c>
      <c r="J49" s="850" t="str">
        <f t="shared" si="3"/>
        <v/>
      </c>
      <c r="K49" s="851" t="str">
        <f t="shared" si="4"/>
        <v/>
      </c>
      <c r="L49" s="851" t="str">
        <f t="shared" si="5"/>
        <v/>
      </c>
      <c r="M49" s="852">
        <f>IFERROR(__xludf.DUMMYFUNCTION("if(D49="""",0, googlefinance(D49))"),0.0)</f>
        <v>0</v>
      </c>
      <c r="N49" s="853">
        <f t="shared" si="6"/>
        <v>0</v>
      </c>
      <c r="O49" s="849">
        <f t="shared" si="7"/>
        <v>0</v>
      </c>
      <c r="P49" s="870"/>
      <c r="Q49" s="855" t="str">
        <f t="shared" si="8"/>
        <v/>
      </c>
      <c r="R49" s="417"/>
      <c r="S49" s="417"/>
      <c r="T49" s="871">
        <f t="shared" si="9"/>
        <v>0</v>
      </c>
      <c r="U49" s="857">
        <f t="shared" si="13"/>
        <v>0</v>
      </c>
      <c r="V49" s="858">
        <f t="shared" si="10"/>
        <v>0</v>
      </c>
      <c r="W49" s="858">
        <f t="shared" si="11"/>
        <v>0</v>
      </c>
      <c r="X49" s="859" t="str">
        <f t="shared" si="12"/>
        <v/>
      </c>
      <c r="Y49" s="872"/>
    </row>
    <row r="50" ht="24.75" customHeight="1">
      <c r="B50" s="411">
        <f t="shared" si="1"/>
        <v>47</v>
      </c>
      <c r="C50" s="411"/>
      <c r="D50" s="873"/>
      <c r="E50" s="867"/>
      <c r="F50" s="868"/>
      <c r="G50" s="417"/>
      <c r="H50" s="417"/>
      <c r="I50" s="869">
        <f t="shared" si="2"/>
        <v>0</v>
      </c>
      <c r="J50" s="850" t="str">
        <f t="shared" si="3"/>
        <v/>
      </c>
      <c r="K50" s="851" t="str">
        <f t="shared" si="4"/>
        <v/>
      </c>
      <c r="L50" s="851" t="str">
        <f t="shared" si="5"/>
        <v/>
      </c>
      <c r="M50" s="852">
        <f>IFERROR(__xludf.DUMMYFUNCTION("if(D50="""",0, googlefinance(D50))"),0.0)</f>
        <v>0</v>
      </c>
      <c r="N50" s="853">
        <f t="shared" si="6"/>
        <v>0</v>
      </c>
      <c r="O50" s="849">
        <f t="shared" si="7"/>
        <v>0</v>
      </c>
      <c r="P50" s="870"/>
      <c r="Q50" s="855" t="str">
        <f t="shared" si="8"/>
        <v/>
      </c>
      <c r="R50" s="417"/>
      <c r="S50" s="417"/>
      <c r="T50" s="871">
        <f t="shared" si="9"/>
        <v>0</v>
      </c>
      <c r="U50" s="857">
        <f t="shared" si="13"/>
        <v>0</v>
      </c>
      <c r="V50" s="858">
        <f t="shared" si="10"/>
        <v>0</v>
      </c>
      <c r="W50" s="858">
        <f t="shared" si="11"/>
        <v>0</v>
      </c>
      <c r="X50" s="859" t="str">
        <f t="shared" si="12"/>
        <v/>
      </c>
      <c r="Y50" s="872"/>
    </row>
    <row r="51" ht="24.75" customHeight="1">
      <c r="B51" s="411">
        <f t="shared" si="1"/>
        <v>48</v>
      </c>
      <c r="C51" s="411"/>
      <c r="D51" s="873"/>
      <c r="E51" s="867"/>
      <c r="F51" s="868"/>
      <c r="G51" s="417"/>
      <c r="H51" s="417"/>
      <c r="I51" s="869">
        <f t="shared" si="2"/>
        <v>0</v>
      </c>
      <c r="J51" s="850" t="str">
        <f t="shared" si="3"/>
        <v/>
      </c>
      <c r="K51" s="851" t="str">
        <f t="shared" si="4"/>
        <v/>
      </c>
      <c r="L51" s="851" t="str">
        <f t="shared" si="5"/>
        <v/>
      </c>
      <c r="M51" s="852">
        <f>IFERROR(__xludf.DUMMYFUNCTION("if(D51="""",0, googlefinance(D51))"),0.0)</f>
        <v>0</v>
      </c>
      <c r="N51" s="853">
        <f t="shared" si="6"/>
        <v>0</v>
      </c>
      <c r="O51" s="849">
        <f t="shared" si="7"/>
        <v>0</v>
      </c>
      <c r="P51" s="870"/>
      <c r="Q51" s="855" t="str">
        <f t="shared" si="8"/>
        <v/>
      </c>
      <c r="R51" s="417"/>
      <c r="S51" s="417"/>
      <c r="T51" s="871">
        <f t="shared" si="9"/>
        <v>0</v>
      </c>
      <c r="U51" s="857">
        <f t="shared" si="13"/>
        <v>0</v>
      </c>
      <c r="V51" s="858">
        <f t="shared" si="10"/>
        <v>0</v>
      </c>
      <c r="W51" s="858">
        <f t="shared" si="11"/>
        <v>0</v>
      </c>
      <c r="X51" s="859" t="str">
        <f t="shared" si="12"/>
        <v/>
      </c>
      <c r="Y51" s="872"/>
    </row>
    <row r="52" ht="24.75" customHeight="1">
      <c r="B52" s="411">
        <f t="shared" si="1"/>
        <v>49</v>
      </c>
      <c r="C52" s="411"/>
      <c r="D52" s="873"/>
      <c r="E52" s="867"/>
      <c r="F52" s="868"/>
      <c r="G52" s="417"/>
      <c r="H52" s="417"/>
      <c r="I52" s="869">
        <f t="shared" si="2"/>
        <v>0</v>
      </c>
      <c r="J52" s="850" t="str">
        <f t="shared" si="3"/>
        <v/>
      </c>
      <c r="K52" s="851" t="str">
        <f t="shared" si="4"/>
        <v/>
      </c>
      <c r="L52" s="851" t="str">
        <f t="shared" si="5"/>
        <v/>
      </c>
      <c r="M52" s="852">
        <f>IFERROR(__xludf.DUMMYFUNCTION("if(D52="""",0, googlefinance(D52))"),0.0)</f>
        <v>0</v>
      </c>
      <c r="N52" s="853">
        <f t="shared" si="6"/>
        <v>0</v>
      </c>
      <c r="O52" s="849">
        <f t="shared" si="7"/>
        <v>0</v>
      </c>
      <c r="P52" s="870"/>
      <c r="Q52" s="855" t="str">
        <f t="shared" si="8"/>
        <v/>
      </c>
      <c r="R52" s="417"/>
      <c r="S52" s="417"/>
      <c r="T52" s="871">
        <f t="shared" si="9"/>
        <v>0</v>
      </c>
      <c r="U52" s="857">
        <f t="shared" si="13"/>
        <v>0</v>
      </c>
      <c r="V52" s="858">
        <f t="shared" si="10"/>
        <v>0</v>
      </c>
      <c r="W52" s="858">
        <f t="shared" si="11"/>
        <v>0</v>
      </c>
      <c r="X52" s="859" t="str">
        <f t="shared" si="12"/>
        <v/>
      </c>
      <c r="Y52" s="872"/>
    </row>
    <row r="53" ht="24.75" customHeight="1">
      <c r="B53" s="411">
        <f t="shared" si="1"/>
        <v>50</v>
      </c>
      <c r="C53" s="411"/>
      <c r="D53" s="873"/>
      <c r="E53" s="867"/>
      <c r="F53" s="868"/>
      <c r="G53" s="417"/>
      <c r="H53" s="417"/>
      <c r="I53" s="869">
        <f t="shared" si="2"/>
        <v>0</v>
      </c>
      <c r="J53" s="850" t="str">
        <f t="shared" si="3"/>
        <v/>
      </c>
      <c r="K53" s="851" t="str">
        <f t="shared" si="4"/>
        <v/>
      </c>
      <c r="L53" s="851" t="str">
        <f t="shared" si="5"/>
        <v/>
      </c>
      <c r="M53" s="852">
        <f>IFERROR(__xludf.DUMMYFUNCTION("if(D53="""",0, googlefinance(D53))"),0.0)</f>
        <v>0</v>
      </c>
      <c r="N53" s="853">
        <f t="shared" si="6"/>
        <v>0</v>
      </c>
      <c r="O53" s="849">
        <f t="shared" si="7"/>
        <v>0</v>
      </c>
      <c r="P53" s="870"/>
      <c r="Q53" s="855" t="str">
        <f t="shared" si="8"/>
        <v/>
      </c>
      <c r="R53" s="417"/>
      <c r="S53" s="417"/>
      <c r="T53" s="871">
        <f t="shared" si="9"/>
        <v>0</v>
      </c>
      <c r="U53" s="857">
        <f t="shared" si="13"/>
        <v>0</v>
      </c>
      <c r="V53" s="858">
        <f t="shared" si="10"/>
        <v>0</v>
      </c>
      <c r="W53" s="858">
        <f t="shared" si="11"/>
        <v>0</v>
      </c>
      <c r="X53" s="859" t="str">
        <f t="shared" si="12"/>
        <v/>
      </c>
      <c r="Y53" s="872"/>
    </row>
    <row r="54" ht="24.75" customHeight="1">
      <c r="B54" s="411">
        <f t="shared" si="1"/>
        <v>51</v>
      </c>
      <c r="C54" s="411"/>
      <c r="D54" s="873"/>
      <c r="E54" s="867"/>
      <c r="F54" s="868"/>
      <c r="G54" s="417"/>
      <c r="H54" s="417"/>
      <c r="I54" s="869">
        <f t="shared" si="2"/>
        <v>0</v>
      </c>
      <c r="J54" s="850" t="str">
        <f t="shared" si="3"/>
        <v/>
      </c>
      <c r="K54" s="851" t="str">
        <f t="shared" si="4"/>
        <v/>
      </c>
      <c r="L54" s="851" t="str">
        <f t="shared" si="5"/>
        <v/>
      </c>
      <c r="M54" s="852">
        <f>IFERROR(__xludf.DUMMYFUNCTION("if(D54="""",0, googlefinance(D54))"),0.0)</f>
        <v>0</v>
      </c>
      <c r="N54" s="853">
        <f t="shared" si="6"/>
        <v>0</v>
      </c>
      <c r="O54" s="849">
        <f t="shared" si="7"/>
        <v>0</v>
      </c>
      <c r="P54" s="870"/>
      <c r="Q54" s="855" t="str">
        <f t="shared" si="8"/>
        <v/>
      </c>
      <c r="R54" s="417"/>
      <c r="S54" s="417"/>
      <c r="T54" s="871">
        <f t="shared" si="9"/>
        <v>0</v>
      </c>
      <c r="U54" s="857">
        <f t="shared" si="13"/>
        <v>0</v>
      </c>
      <c r="V54" s="858">
        <f t="shared" si="10"/>
        <v>0</v>
      </c>
      <c r="W54" s="858">
        <f t="shared" si="11"/>
        <v>0</v>
      </c>
      <c r="X54" s="859" t="str">
        <f t="shared" si="12"/>
        <v/>
      </c>
      <c r="Y54" s="872"/>
    </row>
    <row r="55" ht="24.75" customHeight="1">
      <c r="B55" s="411">
        <f t="shared" si="1"/>
        <v>52</v>
      </c>
      <c r="C55" s="411"/>
      <c r="D55" s="873"/>
      <c r="E55" s="867"/>
      <c r="F55" s="868"/>
      <c r="G55" s="417"/>
      <c r="H55" s="417"/>
      <c r="I55" s="869">
        <f t="shared" si="2"/>
        <v>0</v>
      </c>
      <c r="J55" s="850" t="str">
        <f t="shared" si="3"/>
        <v/>
      </c>
      <c r="K55" s="851" t="str">
        <f t="shared" si="4"/>
        <v/>
      </c>
      <c r="L55" s="851" t="str">
        <f t="shared" si="5"/>
        <v/>
      </c>
      <c r="M55" s="852">
        <f>IFERROR(__xludf.DUMMYFUNCTION("if(D55="""",0, googlefinance(D55))"),0.0)</f>
        <v>0</v>
      </c>
      <c r="N55" s="853">
        <f t="shared" si="6"/>
        <v>0</v>
      </c>
      <c r="O55" s="849">
        <f t="shared" si="7"/>
        <v>0</v>
      </c>
      <c r="P55" s="870"/>
      <c r="Q55" s="855" t="str">
        <f t="shared" si="8"/>
        <v/>
      </c>
      <c r="R55" s="417"/>
      <c r="S55" s="417"/>
      <c r="T55" s="871">
        <f t="shared" si="9"/>
        <v>0</v>
      </c>
      <c r="U55" s="857">
        <f t="shared" si="13"/>
        <v>0</v>
      </c>
      <c r="V55" s="858">
        <f t="shared" si="10"/>
        <v>0</v>
      </c>
      <c r="W55" s="858">
        <f t="shared" si="11"/>
        <v>0</v>
      </c>
      <c r="X55" s="859" t="str">
        <f t="shared" si="12"/>
        <v/>
      </c>
      <c r="Y55" s="872"/>
    </row>
    <row r="56" ht="24.75" customHeight="1">
      <c r="B56" s="411">
        <f t="shared" si="1"/>
        <v>53</v>
      </c>
      <c r="C56" s="411"/>
      <c r="D56" s="873"/>
      <c r="E56" s="867"/>
      <c r="F56" s="868"/>
      <c r="G56" s="417"/>
      <c r="H56" s="417"/>
      <c r="I56" s="869">
        <f t="shared" si="2"/>
        <v>0</v>
      </c>
      <c r="J56" s="850" t="str">
        <f t="shared" si="3"/>
        <v/>
      </c>
      <c r="K56" s="851" t="str">
        <f t="shared" si="4"/>
        <v/>
      </c>
      <c r="L56" s="851" t="str">
        <f t="shared" si="5"/>
        <v/>
      </c>
      <c r="M56" s="852">
        <f>IFERROR(__xludf.DUMMYFUNCTION("if(D56="""",0, googlefinance(D56))"),0.0)</f>
        <v>0</v>
      </c>
      <c r="N56" s="853">
        <f t="shared" si="6"/>
        <v>0</v>
      </c>
      <c r="O56" s="849">
        <f t="shared" si="7"/>
        <v>0</v>
      </c>
      <c r="P56" s="870"/>
      <c r="Q56" s="855" t="str">
        <f t="shared" si="8"/>
        <v/>
      </c>
      <c r="R56" s="417"/>
      <c r="S56" s="417"/>
      <c r="T56" s="871">
        <f t="shared" si="9"/>
        <v>0</v>
      </c>
      <c r="U56" s="857">
        <f t="shared" si="13"/>
        <v>0</v>
      </c>
      <c r="V56" s="858">
        <f t="shared" si="10"/>
        <v>0</v>
      </c>
      <c r="W56" s="858">
        <f t="shared" si="11"/>
        <v>0</v>
      </c>
      <c r="X56" s="859" t="str">
        <f t="shared" si="12"/>
        <v/>
      </c>
      <c r="Y56" s="872"/>
    </row>
    <row r="57" ht="24.75" customHeight="1">
      <c r="B57" s="411">
        <f t="shared" si="1"/>
        <v>54</v>
      </c>
      <c r="C57" s="411"/>
      <c r="D57" s="873"/>
      <c r="E57" s="867"/>
      <c r="F57" s="868"/>
      <c r="G57" s="417"/>
      <c r="H57" s="417"/>
      <c r="I57" s="869">
        <f t="shared" si="2"/>
        <v>0</v>
      </c>
      <c r="J57" s="850" t="str">
        <f t="shared" si="3"/>
        <v/>
      </c>
      <c r="K57" s="851" t="str">
        <f t="shared" si="4"/>
        <v/>
      </c>
      <c r="L57" s="851" t="str">
        <f t="shared" si="5"/>
        <v/>
      </c>
      <c r="M57" s="852">
        <f>IFERROR(__xludf.DUMMYFUNCTION("if(D57="""",0, googlefinance(D57))"),0.0)</f>
        <v>0</v>
      </c>
      <c r="N57" s="853">
        <f t="shared" si="6"/>
        <v>0</v>
      </c>
      <c r="O57" s="849">
        <f t="shared" si="7"/>
        <v>0</v>
      </c>
      <c r="P57" s="870"/>
      <c r="Q57" s="855" t="str">
        <f t="shared" si="8"/>
        <v/>
      </c>
      <c r="R57" s="417"/>
      <c r="S57" s="417"/>
      <c r="T57" s="871">
        <f t="shared" si="9"/>
        <v>0</v>
      </c>
      <c r="U57" s="857">
        <f t="shared" si="13"/>
        <v>0</v>
      </c>
      <c r="V57" s="858">
        <f t="shared" si="10"/>
        <v>0</v>
      </c>
      <c r="W57" s="858">
        <f t="shared" si="11"/>
        <v>0</v>
      </c>
      <c r="X57" s="859" t="str">
        <f t="shared" si="12"/>
        <v/>
      </c>
      <c r="Y57" s="872"/>
    </row>
    <row r="58" ht="24.75" customHeight="1">
      <c r="B58" s="411">
        <f t="shared" si="1"/>
        <v>55</v>
      </c>
      <c r="C58" s="411"/>
      <c r="D58" s="873"/>
      <c r="E58" s="867"/>
      <c r="F58" s="868"/>
      <c r="G58" s="417"/>
      <c r="H58" s="417"/>
      <c r="I58" s="869">
        <f t="shared" si="2"/>
        <v>0</v>
      </c>
      <c r="J58" s="850" t="str">
        <f t="shared" si="3"/>
        <v/>
      </c>
      <c r="K58" s="851" t="str">
        <f t="shared" si="4"/>
        <v/>
      </c>
      <c r="L58" s="851" t="str">
        <f t="shared" si="5"/>
        <v/>
      </c>
      <c r="M58" s="852">
        <f>IFERROR(__xludf.DUMMYFUNCTION("if(D58="""",0, googlefinance(D58))"),0.0)</f>
        <v>0</v>
      </c>
      <c r="N58" s="853">
        <f t="shared" si="6"/>
        <v>0</v>
      </c>
      <c r="O58" s="849">
        <f t="shared" si="7"/>
        <v>0</v>
      </c>
      <c r="P58" s="870"/>
      <c r="Q58" s="855" t="str">
        <f t="shared" si="8"/>
        <v/>
      </c>
      <c r="R58" s="417"/>
      <c r="S58" s="417"/>
      <c r="T58" s="871">
        <f t="shared" si="9"/>
        <v>0</v>
      </c>
      <c r="U58" s="857">
        <f t="shared" si="13"/>
        <v>0</v>
      </c>
      <c r="V58" s="858">
        <f t="shared" si="10"/>
        <v>0</v>
      </c>
      <c r="W58" s="858">
        <f t="shared" si="11"/>
        <v>0</v>
      </c>
      <c r="X58" s="859" t="str">
        <f t="shared" si="12"/>
        <v/>
      </c>
      <c r="Y58" s="872"/>
    </row>
    <row r="59" ht="24.75" customHeight="1">
      <c r="B59" s="411">
        <f t="shared" si="1"/>
        <v>56</v>
      </c>
      <c r="C59" s="411"/>
      <c r="D59" s="873"/>
      <c r="E59" s="867"/>
      <c r="F59" s="868"/>
      <c r="G59" s="417"/>
      <c r="H59" s="417"/>
      <c r="I59" s="869">
        <f t="shared" si="2"/>
        <v>0</v>
      </c>
      <c r="J59" s="850" t="str">
        <f t="shared" si="3"/>
        <v/>
      </c>
      <c r="K59" s="851" t="str">
        <f t="shared" si="4"/>
        <v/>
      </c>
      <c r="L59" s="851" t="str">
        <f t="shared" si="5"/>
        <v/>
      </c>
      <c r="M59" s="852">
        <f>IFERROR(__xludf.DUMMYFUNCTION("if(D59="""",0, googlefinance(D59))"),0.0)</f>
        <v>0</v>
      </c>
      <c r="N59" s="853">
        <f t="shared" si="6"/>
        <v>0</v>
      </c>
      <c r="O59" s="849">
        <f t="shared" si="7"/>
        <v>0</v>
      </c>
      <c r="P59" s="870"/>
      <c r="Q59" s="855" t="str">
        <f t="shared" si="8"/>
        <v/>
      </c>
      <c r="R59" s="417"/>
      <c r="S59" s="417"/>
      <c r="T59" s="871">
        <f t="shared" si="9"/>
        <v>0</v>
      </c>
      <c r="U59" s="857">
        <f t="shared" si="13"/>
        <v>0</v>
      </c>
      <c r="V59" s="858">
        <f t="shared" si="10"/>
        <v>0</v>
      </c>
      <c r="W59" s="858">
        <f t="shared" si="11"/>
        <v>0</v>
      </c>
      <c r="X59" s="859" t="str">
        <f t="shared" si="12"/>
        <v/>
      </c>
      <c r="Y59" s="872"/>
    </row>
    <row r="60" ht="24.75" customHeight="1">
      <c r="B60" s="411">
        <f t="shared" si="1"/>
        <v>57</v>
      </c>
      <c r="C60" s="411"/>
      <c r="D60" s="873"/>
      <c r="E60" s="867"/>
      <c r="F60" s="868"/>
      <c r="G60" s="417"/>
      <c r="H60" s="417"/>
      <c r="I60" s="869">
        <f t="shared" si="2"/>
        <v>0</v>
      </c>
      <c r="J60" s="850" t="str">
        <f t="shared" si="3"/>
        <v/>
      </c>
      <c r="K60" s="851" t="str">
        <f t="shared" si="4"/>
        <v/>
      </c>
      <c r="L60" s="851" t="str">
        <f t="shared" si="5"/>
        <v/>
      </c>
      <c r="M60" s="852">
        <f>IFERROR(__xludf.DUMMYFUNCTION("if(D60="""",0, googlefinance(D60))"),0.0)</f>
        <v>0</v>
      </c>
      <c r="N60" s="853">
        <f t="shared" si="6"/>
        <v>0</v>
      </c>
      <c r="O60" s="849">
        <f t="shared" si="7"/>
        <v>0</v>
      </c>
      <c r="P60" s="870"/>
      <c r="Q60" s="855" t="str">
        <f t="shared" si="8"/>
        <v/>
      </c>
      <c r="R60" s="417"/>
      <c r="S60" s="417"/>
      <c r="T60" s="871">
        <f t="shared" si="9"/>
        <v>0</v>
      </c>
      <c r="U60" s="857">
        <f t="shared" si="13"/>
        <v>0</v>
      </c>
      <c r="V60" s="858">
        <f t="shared" si="10"/>
        <v>0</v>
      </c>
      <c r="W60" s="858">
        <f t="shared" si="11"/>
        <v>0</v>
      </c>
      <c r="X60" s="859" t="str">
        <f t="shared" si="12"/>
        <v/>
      </c>
      <c r="Y60" s="872"/>
    </row>
    <row r="61" ht="24.75" customHeight="1">
      <c r="B61" s="411">
        <f t="shared" si="1"/>
        <v>58</v>
      </c>
      <c r="C61" s="411"/>
      <c r="D61" s="873"/>
      <c r="E61" s="867"/>
      <c r="F61" s="868"/>
      <c r="G61" s="417"/>
      <c r="H61" s="417"/>
      <c r="I61" s="869">
        <f t="shared" si="2"/>
        <v>0</v>
      </c>
      <c r="J61" s="850" t="str">
        <f t="shared" si="3"/>
        <v/>
      </c>
      <c r="K61" s="851" t="str">
        <f t="shared" si="4"/>
        <v/>
      </c>
      <c r="L61" s="851" t="str">
        <f t="shared" si="5"/>
        <v/>
      </c>
      <c r="M61" s="852">
        <f>IFERROR(__xludf.DUMMYFUNCTION("if(D61="""",0, googlefinance(D61))"),0.0)</f>
        <v>0</v>
      </c>
      <c r="N61" s="853">
        <f t="shared" si="6"/>
        <v>0</v>
      </c>
      <c r="O61" s="849">
        <f t="shared" si="7"/>
        <v>0</v>
      </c>
      <c r="P61" s="870"/>
      <c r="Q61" s="855" t="str">
        <f t="shared" si="8"/>
        <v/>
      </c>
      <c r="R61" s="417"/>
      <c r="S61" s="417"/>
      <c r="T61" s="871">
        <f t="shared" si="9"/>
        <v>0</v>
      </c>
      <c r="U61" s="857">
        <f t="shared" si="13"/>
        <v>0</v>
      </c>
      <c r="V61" s="858">
        <f t="shared" si="10"/>
        <v>0</v>
      </c>
      <c r="W61" s="858">
        <f t="shared" si="11"/>
        <v>0</v>
      </c>
      <c r="X61" s="859" t="str">
        <f t="shared" si="12"/>
        <v/>
      </c>
      <c r="Y61" s="872"/>
    </row>
    <row r="62" ht="24.75" customHeight="1">
      <c r="B62" s="411">
        <f t="shared" si="1"/>
        <v>59</v>
      </c>
      <c r="C62" s="411"/>
      <c r="D62" s="873"/>
      <c r="E62" s="867"/>
      <c r="F62" s="868"/>
      <c r="G62" s="417"/>
      <c r="H62" s="417"/>
      <c r="I62" s="869">
        <f t="shared" si="2"/>
        <v>0</v>
      </c>
      <c r="J62" s="850" t="str">
        <f t="shared" si="3"/>
        <v/>
      </c>
      <c r="K62" s="851" t="str">
        <f t="shared" si="4"/>
        <v/>
      </c>
      <c r="L62" s="851" t="str">
        <f t="shared" si="5"/>
        <v/>
      </c>
      <c r="M62" s="852">
        <f>IFERROR(__xludf.DUMMYFUNCTION("if(D62="""",0, googlefinance(D62))"),0.0)</f>
        <v>0</v>
      </c>
      <c r="N62" s="853">
        <f t="shared" si="6"/>
        <v>0</v>
      </c>
      <c r="O62" s="849">
        <f t="shared" si="7"/>
        <v>0</v>
      </c>
      <c r="P62" s="870"/>
      <c r="Q62" s="855" t="str">
        <f t="shared" si="8"/>
        <v/>
      </c>
      <c r="R62" s="417"/>
      <c r="S62" s="417"/>
      <c r="T62" s="871">
        <f t="shared" si="9"/>
        <v>0</v>
      </c>
      <c r="U62" s="857">
        <f t="shared" si="13"/>
        <v>0</v>
      </c>
      <c r="V62" s="858">
        <f t="shared" si="10"/>
        <v>0</v>
      </c>
      <c r="W62" s="858">
        <f t="shared" si="11"/>
        <v>0</v>
      </c>
      <c r="X62" s="859" t="str">
        <f t="shared" si="12"/>
        <v/>
      </c>
      <c r="Y62" s="872"/>
    </row>
    <row r="63" ht="24.75" customHeight="1">
      <c r="B63" s="411">
        <f t="shared" si="1"/>
        <v>60</v>
      </c>
      <c r="C63" s="411"/>
      <c r="D63" s="873"/>
      <c r="E63" s="867"/>
      <c r="F63" s="868"/>
      <c r="G63" s="417"/>
      <c r="H63" s="417"/>
      <c r="I63" s="869">
        <f t="shared" si="2"/>
        <v>0</v>
      </c>
      <c r="J63" s="850" t="str">
        <f t="shared" si="3"/>
        <v/>
      </c>
      <c r="K63" s="851" t="str">
        <f t="shared" si="4"/>
        <v/>
      </c>
      <c r="L63" s="851" t="str">
        <f t="shared" si="5"/>
        <v/>
      </c>
      <c r="M63" s="852">
        <f>IFERROR(__xludf.DUMMYFUNCTION("if(D63="""",0, googlefinance(D63))"),0.0)</f>
        <v>0</v>
      </c>
      <c r="N63" s="853">
        <f t="shared" si="6"/>
        <v>0</v>
      </c>
      <c r="O63" s="849">
        <f t="shared" si="7"/>
        <v>0</v>
      </c>
      <c r="P63" s="870"/>
      <c r="Q63" s="855" t="str">
        <f t="shared" si="8"/>
        <v/>
      </c>
      <c r="R63" s="417"/>
      <c r="S63" s="417"/>
      <c r="T63" s="871">
        <f t="shared" si="9"/>
        <v>0</v>
      </c>
      <c r="U63" s="857">
        <f t="shared" si="13"/>
        <v>0</v>
      </c>
      <c r="V63" s="858">
        <f t="shared" si="10"/>
        <v>0</v>
      </c>
      <c r="W63" s="858">
        <f t="shared" si="11"/>
        <v>0</v>
      </c>
      <c r="X63" s="859" t="str">
        <f t="shared" si="12"/>
        <v/>
      </c>
      <c r="Y63" s="872"/>
    </row>
    <row r="64" ht="24.75" customHeight="1">
      <c r="B64" s="411">
        <f t="shared" si="1"/>
        <v>61</v>
      </c>
      <c r="C64" s="411"/>
      <c r="D64" s="873"/>
      <c r="E64" s="867"/>
      <c r="F64" s="868"/>
      <c r="G64" s="417"/>
      <c r="H64" s="417"/>
      <c r="I64" s="869">
        <f t="shared" si="2"/>
        <v>0</v>
      </c>
      <c r="J64" s="850" t="str">
        <f t="shared" si="3"/>
        <v/>
      </c>
      <c r="K64" s="851" t="str">
        <f t="shared" si="4"/>
        <v/>
      </c>
      <c r="L64" s="851" t="str">
        <f t="shared" si="5"/>
        <v/>
      </c>
      <c r="M64" s="852">
        <f>IFERROR(__xludf.DUMMYFUNCTION("if(D64="""",0, googlefinance(D64))"),0.0)</f>
        <v>0</v>
      </c>
      <c r="N64" s="853">
        <f t="shared" si="6"/>
        <v>0</v>
      </c>
      <c r="O64" s="849">
        <f t="shared" si="7"/>
        <v>0</v>
      </c>
      <c r="P64" s="870"/>
      <c r="Q64" s="855" t="str">
        <f t="shared" si="8"/>
        <v/>
      </c>
      <c r="R64" s="417"/>
      <c r="S64" s="417"/>
      <c r="T64" s="871">
        <f t="shared" si="9"/>
        <v>0</v>
      </c>
      <c r="U64" s="857">
        <f t="shared" si="13"/>
        <v>0</v>
      </c>
      <c r="V64" s="858">
        <f t="shared" si="10"/>
        <v>0</v>
      </c>
      <c r="W64" s="858">
        <f t="shared" si="11"/>
        <v>0</v>
      </c>
      <c r="X64" s="859" t="str">
        <f t="shared" si="12"/>
        <v/>
      </c>
      <c r="Y64" s="872"/>
    </row>
    <row r="65" ht="24.75" customHeight="1">
      <c r="B65" s="411">
        <f t="shared" si="1"/>
        <v>62</v>
      </c>
      <c r="C65" s="411"/>
      <c r="D65" s="873"/>
      <c r="E65" s="867"/>
      <c r="F65" s="868"/>
      <c r="G65" s="417"/>
      <c r="H65" s="417"/>
      <c r="I65" s="869">
        <f t="shared" si="2"/>
        <v>0</v>
      </c>
      <c r="J65" s="850" t="str">
        <f t="shared" si="3"/>
        <v/>
      </c>
      <c r="K65" s="851" t="str">
        <f t="shared" si="4"/>
        <v/>
      </c>
      <c r="L65" s="851" t="str">
        <f t="shared" si="5"/>
        <v/>
      </c>
      <c r="M65" s="852">
        <f>IFERROR(__xludf.DUMMYFUNCTION("if(D65="""",0, googlefinance(D65))"),0.0)</f>
        <v>0</v>
      </c>
      <c r="N65" s="853">
        <f t="shared" si="6"/>
        <v>0</v>
      </c>
      <c r="O65" s="849">
        <f t="shared" si="7"/>
        <v>0</v>
      </c>
      <c r="P65" s="870"/>
      <c r="Q65" s="855" t="str">
        <f t="shared" si="8"/>
        <v/>
      </c>
      <c r="R65" s="417"/>
      <c r="S65" s="417"/>
      <c r="T65" s="871">
        <f t="shared" si="9"/>
        <v>0</v>
      </c>
      <c r="U65" s="857">
        <f t="shared" si="13"/>
        <v>0</v>
      </c>
      <c r="V65" s="858">
        <f t="shared" si="10"/>
        <v>0</v>
      </c>
      <c r="W65" s="858">
        <f t="shared" si="11"/>
        <v>0</v>
      </c>
      <c r="X65" s="859" t="str">
        <f t="shared" si="12"/>
        <v/>
      </c>
      <c r="Y65" s="872"/>
    </row>
    <row r="66" ht="24.75" customHeight="1">
      <c r="B66" s="411">
        <f t="shared" si="1"/>
        <v>63</v>
      </c>
      <c r="C66" s="411"/>
      <c r="D66" s="873"/>
      <c r="E66" s="867"/>
      <c r="F66" s="868"/>
      <c r="G66" s="417"/>
      <c r="H66" s="417"/>
      <c r="I66" s="869">
        <f t="shared" si="2"/>
        <v>0</v>
      </c>
      <c r="J66" s="850" t="str">
        <f t="shared" si="3"/>
        <v/>
      </c>
      <c r="K66" s="851" t="str">
        <f t="shared" si="4"/>
        <v/>
      </c>
      <c r="L66" s="851" t="str">
        <f t="shared" si="5"/>
        <v/>
      </c>
      <c r="M66" s="852">
        <f>IFERROR(__xludf.DUMMYFUNCTION("if(D66="""",0, googlefinance(D66))"),0.0)</f>
        <v>0</v>
      </c>
      <c r="N66" s="853">
        <f t="shared" si="6"/>
        <v>0</v>
      </c>
      <c r="O66" s="849">
        <f t="shared" si="7"/>
        <v>0</v>
      </c>
      <c r="P66" s="870"/>
      <c r="Q66" s="855" t="str">
        <f t="shared" si="8"/>
        <v/>
      </c>
      <c r="R66" s="417"/>
      <c r="S66" s="417"/>
      <c r="T66" s="871">
        <f t="shared" si="9"/>
        <v>0</v>
      </c>
      <c r="U66" s="857">
        <f t="shared" si="13"/>
        <v>0</v>
      </c>
      <c r="V66" s="858">
        <f t="shared" si="10"/>
        <v>0</v>
      </c>
      <c r="W66" s="858">
        <f t="shared" si="11"/>
        <v>0</v>
      </c>
      <c r="X66" s="859" t="str">
        <f t="shared" si="12"/>
        <v/>
      </c>
      <c r="Y66" s="872"/>
    </row>
    <row r="67" ht="24.75" customHeight="1">
      <c r="B67" s="411">
        <f t="shared" si="1"/>
        <v>64</v>
      </c>
      <c r="C67" s="411"/>
      <c r="D67" s="873"/>
      <c r="E67" s="867"/>
      <c r="F67" s="868"/>
      <c r="G67" s="417"/>
      <c r="H67" s="417"/>
      <c r="I67" s="869">
        <f t="shared" si="2"/>
        <v>0</v>
      </c>
      <c r="J67" s="850" t="str">
        <f t="shared" si="3"/>
        <v/>
      </c>
      <c r="K67" s="851" t="str">
        <f t="shared" si="4"/>
        <v/>
      </c>
      <c r="L67" s="851" t="str">
        <f t="shared" si="5"/>
        <v/>
      </c>
      <c r="M67" s="852">
        <f>IFERROR(__xludf.DUMMYFUNCTION("if(D67="""",0, googlefinance(D67))"),0.0)</f>
        <v>0</v>
      </c>
      <c r="N67" s="853">
        <f t="shared" si="6"/>
        <v>0</v>
      </c>
      <c r="O67" s="849">
        <f t="shared" si="7"/>
        <v>0</v>
      </c>
      <c r="P67" s="870"/>
      <c r="Q67" s="855" t="str">
        <f t="shared" si="8"/>
        <v/>
      </c>
      <c r="R67" s="417"/>
      <c r="S67" s="417"/>
      <c r="T67" s="871">
        <f t="shared" si="9"/>
        <v>0</v>
      </c>
      <c r="U67" s="857">
        <f t="shared" si="13"/>
        <v>0</v>
      </c>
      <c r="V67" s="858">
        <f t="shared" si="10"/>
        <v>0</v>
      </c>
      <c r="W67" s="858">
        <f t="shared" si="11"/>
        <v>0</v>
      </c>
      <c r="X67" s="859" t="str">
        <f t="shared" si="12"/>
        <v/>
      </c>
      <c r="Y67" s="872"/>
    </row>
    <row r="68" ht="24.75" customHeight="1">
      <c r="B68" s="411">
        <f t="shared" si="1"/>
        <v>65</v>
      </c>
      <c r="C68" s="411"/>
      <c r="D68" s="873"/>
      <c r="E68" s="867"/>
      <c r="F68" s="868"/>
      <c r="G68" s="417"/>
      <c r="H68" s="417"/>
      <c r="I68" s="869">
        <f t="shared" si="2"/>
        <v>0</v>
      </c>
      <c r="J68" s="850" t="str">
        <f t="shared" si="3"/>
        <v/>
      </c>
      <c r="K68" s="851" t="str">
        <f t="shared" si="4"/>
        <v/>
      </c>
      <c r="L68" s="851" t="str">
        <f t="shared" si="5"/>
        <v/>
      </c>
      <c r="M68" s="852">
        <f>IFERROR(__xludf.DUMMYFUNCTION("if(D68="""",0, googlefinance(D68))"),0.0)</f>
        <v>0</v>
      </c>
      <c r="N68" s="853">
        <f t="shared" si="6"/>
        <v>0</v>
      </c>
      <c r="O68" s="849">
        <f t="shared" si="7"/>
        <v>0</v>
      </c>
      <c r="P68" s="870"/>
      <c r="Q68" s="855" t="str">
        <f t="shared" si="8"/>
        <v/>
      </c>
      <c r="R68" s="417"/>
      <c r="S68" s="417"/>
      <c r="T68" s="871">
        <f t="shared" si="9"/>
        <v>0</v>
      </c>
      <c r="U68" s="857">
        <f t="shared" si="13"/>
        <v>0</v>
      </c>
      <c r="V68" s="858">
        <f t="shared" si="10"/>
        <v>0</v>
      </c>
      <c r="W68" s="858">
        <f t="shared" si="11"/>
        <v>0</v>
      </c>
      <c r="X68" s="859" t="str">
        <f t="shared" si="12"/>
        <v/>
      </c>
      <c r="Y68" s="872"/>
    </row>
    <row r="69" ht="24.75" customHeight="1">
      <c r="B69" s="411">
        <f t="shared" si="1"/>
        <v>66</v>
      </c>
      <c r="C69" s="411"/>
      <c r="D69" s="873"/>
      <c r="E69" s="867"/>
      <c r="F69" s="868"/>
      <c r="G69" s="417"/>
      <c r="H69" s="417"/>
      <c r="I69" s="869">
        <f t="shared" si="2"/>
        <v>0</v>
      </c>
      <c r="J69" s="850" t="str">
        <f t="shared" si="3"/>
        <v/>
      </c>
      <c r="K69" s="851" t="str">
        <f t="shared" si="4"/>
        <v/>
      </c>
      <c r="L69" s="851" t="str">
        <f t="shared" si="5"/>
        <v/>
      </c>
      <c r="M69" s="852">
        <f>IFERROR(__xludf.DUMMYFUNCTION("if(D69="""",0, googlefinance(D69))"),0.0)</f>
        <v>0</v>
      </c>
      <c r="N69" s="853">
        <f t="shared" si="6"/>
        <v>0</v>
      </c>
      <c r="O69" s="849">
        <f t="shared" si="7"/>
        <v>0</v>
      </c>
      <c r="P69" s="870"/>
      <c r="Q69" s="855" t="str">
        <f t="shared" si="8"/>
        <v/>
      </c>
      <c r="R69" s="417"/>
      <c r="S69" s="417"/>
      <c r="T69" s="871">
        <f t="shared" si="9"/>
        <v>0</v>
      </c>
      <c r="U69" s="857">
        <f t="shared" si="13"/>
        <v>0</v>
      </c>
      <c r="V69" s="858">
        <f t="shared" si="10"/>
        <v>0</v>
      </c>
      <c r="W69" s="858">
        <f t="shared" si="11"/>
        <v>0</v>
      </c>
      <c r="X69" s="859" t="str">
        <f t="shared" si="12"/>
        <v/>
      </c>
      <c r="Y69" s="872"/>
    </row>
    <row r="70" ht="24.75" customHeight="1">
      <c r="B70" s="411">
        <f t="shared" si="1"/>
        <v>67</v>
      </c>
      <c r="C70" s="411"/>
      <c r="D70" s="873"/>
      <c r="E70" s="867"/>
      <c r="F70" s="868"/>
      <c r="G70" s="417"/>
      <c r="H70" s="417"/>
      <c r="I70" s="869">
        <f t="shared" si="2"/>
        <v>0</v>
      </c>
      <c r="J70" s="850" t="str">
        <f t="shared" si="3"/>
        <v/>
      </c>
      <c r="K70" s="851" t="str">
        <f t="shared" si="4"/>
        <v/>
      </c>
      <c r="L70" s="851" t="str">
        <f t="shared" si="5"/>
        <v/>
      </c>
      <c r="M70" s="852">
        <f>IFERROR(__xludf.DUMMYFUNCTION("if(D70="""",0, googlefinance(D70))"),0.0)</f>
        <v>0</v>
      </c>
      <c r="N70" s="853">
        <f t="shared" si="6"/>
        <v>0</v>
      </c>
      <c r="O70" s="849">
        <f t="shared" si="7"/>
        <v>0</v>
      </c>
      <c r="P70" s="870"/>
      <c r="Q70" s="855" t="str">
        <f t="shared" si="8"/>
        <v/>
      </c>
      <c r="R70" s="417"/>
      <c r="S70" s="417"/>
      <c r="T70" s="871">
        <f t="shared" si="9"/>
        <v>0</v>
      </c>
      <c r="U70" s="857">
        <f t="shared" si="13"/>
        <v>0</v>
      </c>
      <c r="V70" s="858">
        <f t="shared" si="10"/>
        <v>0</v>
      </c>
      <c r="W70" s="858">
        <f t="shared" si="11"/>
        <v>0</v>
      </c>
      <c r="X70" s="859" t="str">
        <f t="shared" si="12"/>
        <v/>
      </c>
      <c r="Y70" s="872"/>
    </row>
    <row r="71" ht="24.75" customHeight="1">
      <c r="B71" s="411">
        <f t="shared" si="1"/>
        <v>68</v>
      </c>
      <c r="C71" s="411"/>
      <c r="D71" s="873"/>
      <c r="E71" s="867"/>
      <c r="F71" s="868"/>
      <c r="G71" s="417"/>
      <c r="H71" s="417"/>
      <c r="I71" s="869">
        <f t="shared" si="2"/>
        <v>0</v>
      </c>
      <c r="J71" s="850" t="str">
        <f t="shared" si="3"/>
        <v/>
      </c>
      <c r="K71" s="851" t="str">
        <f t="shared" si="4"/>
        <v/>
      </c>
      <c r="L71" s="851" t="str">
        <f t="shared" si="5"/>
        <v/>
      </c>
      <c r="M71" s="852">
        <f>IFERROR(__xludf.DUMMYFUNCTION("if(D71="""",0, googlefinance(D71))"),0.0)</f>
        <v>0</v>
      </c>
      <c r="N71" s="853">
        <f t="shared" si="6"/>
        <v>0</v>
      </c>
      <c r="O71" s="849">
        <f t="shared" si="7"/>
        <v>0</v>
      </c>
      <c r="P71" s="870"/>
      <c r="Q71" s="855" t="str">
        <f t="shared" si="8"/>
        <v/>
      </c>
      <c r="R71" s="417"/>
      <c r="S71" s="417"/>
      <c r="T71" s="871">
        <f t="shared" si="9"/>
        <v>0</v>
      </c>
      <c r="U71" s="857">
        <f t="shared" si="13"/>
        <v>0</v>
      </c>
      <c r="V71" s="858">
        <f t="shared" si="10"/>
        <v>0</v>
      </c>
      <c r="W71" s="858">
        <f t="shared" si="11"/>
        <v>0</v>
      </c>
      <c r="X71" s="859" t="str">
        <f t="shared" si="12"/>
        <v/>
      </c>
      <c r="Y71" s="872"/>
    </row>
    <row r="72" ht="24.75" customHeight="1">
      <c r="B72" s="411">
        <f t="shared" si="1"/>
        <v>69</v>
      </c>
      <c r="C72" s="411"/>
      <c r="D72" s="873"/>
      <c r="E72" s="867"/>
      <c r="F72" s="868"/>
      <c r="G72" s="417"/>
      <c r="H72" s="417"/>
      <c r="I72" s="869">
        <f t="shared" si="2"/>
        <v>0</v>
      </c>
      <c r="J72" s="850" t="str">
        <f t="shared" si="3"/>
        <v/>
      </c>
      <c r="K72" s="851" t="str">
        <f t="shared" si="4"/>
        <v/>
      </c>
      <c r="L72" s="851" t="str">
        <f t="shared" si="5"/>
        <v/>
      </c>
      <c r="M72" s="852">
        <f>IFERROR(__xludf.DUMMYFUNCTION("if(D72="""",0, googlefinance(D72))"),0.0)</f>
        <v>0</v>
      </c>
      <c r="N72" s="853">
        <f t="shared" si="6"/>
        <v>0</v>
      </c>
      <c r="O72" s="849">
        <f t="shared" si="7"/>
        <v>0</v>
      </c>
      <c r="P72" s="870"/>
      <c r="Q72" s="855" t="str">
        <f t="shared" si="8"/>
        <v/>
      </c>
      <c r="R72" s="417"/>
      <c r="S72" s="417"/>
      <c r="T72" s="871">
        <f t="shared" si="9"/>
        <v>0</v>
      </c>
      <c r="U72" s="857">
        <f t="shared" si="13"/>
        <v>0</v>
      </c>
      <c r="V72" s="858">
        <f t="shared" si="10"/>
        <v>0</v>
      </c>
      <c r="W72" s="858">
        <f t="shared" si="11"/>
        <v>0</v>
      </c>
      <c r="X72" s="859" t="str">
        <f t="shared" si="12"/>
        <v/>
      </c>
      <c r="Y72" s="872"/>
    </row>
    <row r="73" ht="24.75" customHeight="1">
      <c r="B73" s="411">
        <f t="shared" si="1"/>
        <v>70</v>
      </c>
      <c r="C73" s="411"/>
      <c r="D73" s="873"/>
      <c r="E73" s="867"/>
      <c r="F73" s="868"/>
      <c r="G73" s="417"/>
      <c r="H73" s="417"/>
      <c r="I73" s="869">
        <f t="shared" si="2"/>
        <v>0</v>
      </c>
      <c r="J73" s="850" t="str">
        <f t="shared" si="3"/>
        <v/>
      </c>
      <c r="K73" s="851" t="str">
        <f t="shared" si="4"/>
        <v/>
      </c>
      <c r="L73" s="851" t="str">
        <f t="shared" si="5"/>
        <v/>
      </c>
      <c r="M73" s="852">
        <f>IFERROR(__xludf.DUMMYFUNCTION("if(D73="""",0, googlefinance(D73))"),0.0)</f>
        <v>0</v>
      </c>
      <c r="N73" s="853">
        <f t="shared" si="6"/>
        <v>0</v>
      </c>
      <c r="O73" s="849">
        <f t="shared" si="7"/>
        <v>0</v>
      </c>
      <c r="P73" s="870"/>
      <c r="Q73" s="855" t="str">
        <f t="shared" si="8"/>
        <v/>
      </c>
      <c r="R73" s="417"/>
      <c r="S73" s="417"/>
      <c r="T73" s="871">
        <f t="shared" si="9"/>
        <v>0</v>
      </c>
      <c r="U73" s="857">
        <f t="shared" si="13"/>
        <v>0</v>
      </c>
      <c r="V73" s="858">
        <f t="shared" si="10"/>
        <v>0</v>
      </c>
      <c r="W73" s="858">
        <f t="shared" si="11"/>
        <v>0</v>
      </c>
      <c r="X73" s="859" t="str">
        <f t="shared" si="12"/>
        <v/>
      </c>
      <c r="Y73" s="872"/>
    </row>
    <row r="74" ht="24.75" customHeight="1">
      <c r="B74" s="411">
        <f t="shared" si="1"/>
        <v>71</v>
      </c>
      <c r="C74" s="411"/>
      <c r="D74" s="873"/>
      <c r="E74" s="867"/>
      <c r="F74" s="868"/>
      <c r="G74" s="417"/>
      <c r="H74" s="417"/>
      <c r="I74" s="869">
        <f t="shared" si="2"/>
        <v>0</v>
      </c>
      <c r="J74" s="850" t="str">
        <f t="shared" si="3"/>
        <v/>
      </c>
      <c r="K74" s="851" t="str">
        <f t="shared" si="4"/>
        <v/>
      </c>
      <c r="L74" s="851" t="str">
        <f t="shared" si="5"/>
        <v/>
      </c>
      <c r="M74" s="852">
        <f>IFERROR(__xludf.DUMMYFUNCTION("if(D74="""",0, googlefinance(D74))"),0.0)</f>
        <v>0</v>
      </c>
      <c r="N74" s="853">
        <f t="shared" si="6"/>
        <v>0</v>
      </c>
      <c r="O74" s="849">
        <f t="shared" si="7"/>
        <v>0</v>
      </c>
      <c r="P74" s="870"/>
      <c r="Q74" s="855" t="str">
        <f t="shared" si="8"/>
        <v/>
      </c>
      <c r="R74" s="417"/>
      <c r="S74" s="417"/>
      <c r="T74" s="871">
        <f t="shared" si="9"/>
        <v>0</v>
      </c>
      <c r="U74" s="857">
        <f t="shared" si="13"/>
        <v>0</v>
      </c>
      <c r="V74" s="858">
        <f t="shared" si="10"/>
        <v>0</v>
      </c>
      <c r="W74" s="858">
        <f t="shared" si="11"/>
        <v>0</v>
      </c>
      <c r="X74" s="859" t="str">
        <f t="shared" si="12"/>
        <v/>
      </c>
      <c r="Y74" s="872"/>
    </row>
    <row r="75" ht="24.75" customHeight="1">
      <c r="B75" s="411">
        <f t="shared" si="1"/>
        <v>72</v>
      </c>
      <c r="C75" s="411"/>
      <c r="D75" s="873"/>
      <c r="E75" s="867"/>
      <c r="F75" s="868"/>
      <c r="G75" s="417"/>
      <c r="H75" s="417"/>
      <c r="I75" s="869">
        <f t="shared" si="2"/>
        <v>0</v>
      </c>
      <c r="J75" s="850" t="str">
        <f t="shared" si="3"/>
        <v/>
      </c>
      <c r="K75" s="851" t="str">
        <f t="shared" si="4"/>
        <v/>
      </c>
      <c r="L75" s="851" t="str">
        <f t="shared" si="5"/>
        <v/>
      </c>
      <c r="M75" s="852">
        <f>IFERROR(__xludf.DUMMYFUNCTION("if(D75="""",0, googlefinance(D75))"),0.0)</f>
        <v>0</v>
      </c>
      <c r="N75" s="853">
        <f t="shared" si="6"/>
        <v>0</v>
      </c>
      <c r="O75" s="849">
        <f t="shared" si="7"/>
        <v>0</v>
      </c>
      <c r="P75" s="870"/>
      <c r="Q75" s="855" t="str">
        <f t="shared" si="8"/>
        <v/>
      </c>
      <c r="R75" s="417"/>
      <c r="S75" s="417"/>
      <c r="T75" s="871">
        <f t="shared" si="9"/>
        <v>0</v>
      </c>
      <c r="U75" s="857">
        <f t="shared" si="13"/>
        <v>0</v>
      </c>
      <c r="V75" s="858">
        <f t="shared" si="10"/>
        <v>0</v>
      </c>
      <c r="W75" s="858">
        <f t="shared" si="11"/>
        <v>0</v>
      </c>
      <c r="X75" s="859" t="str">
        <f t="shared" si="12"/>
        <v/>
      </c>
      <c r="Y75" s="872"/>
    </row>
    <row r="76" ht="24.75" customHeight="1">
      <c r="B76" s="411">
        <f t="shared" si="1"/>
        <v>73</v>
      </c>
      <c r="C76" s="411"/>
      <c r="D76" s="873"/>
      <c r="E76" s="867"/>
      <c r="F76" s="868"/>
      <c r="G76" s="417"/>
      <c r="H76" s="417"/>
      <c r="I76" s="869">
        <f t="shared" si="2"/>
        <v>0</v>
      </c>
      <c r="J76" s="850" t="str">
        <f t="shared" si="3"/>
        <v/>
      </c>
      <c r="K76" s="851" t="str">
        <f t="shared" si="4"/>
        <v/>
      </c>
      <c r="L76" s="851" t="str">
        <f t="shared" si="5"/>
        <v/>
      </c>
      <c r="M76" s="852">
        <f>IFERROR(__xludf.DUMMYFUNCTION("if(D76="""",0, googlefinance(D76))"),0.0)</f>
        <v>0</v>
      </c>
      <c r="N76" s="853">
        <f t="shared" si="6"/>
        <v>0</v>
      </c>
      <c r="O76" s="849">
        <f t="shared" si="7"/>
        <v>0</v>
      </c>
      <c r="P76" s="870"/>
      <c r="Q76" s="855" t="str">
        <f t="shared" si="8"/>
        <v/>
      </c>
      <c r="R76" s="417"/>
      <c r="S76" s="417"/>
      <c r="T76" s="871">
        <f t="shared" si="9"/>
        <v>0</v>
      </c>
      <c r="U76" s="857">
        <f t="shared" si="13"/>
        <v>0</v>
      </c>
      <c r="V76" s="858">
        <f t="shared" si="10"/>
        <v>0</v>
      </c>
      <c r="W76" s="858">
        <f t="shared" si="11"/>
        <v>0</v>
      </c>
      <c r="X76" s="859" t="str">
        <f t="shared" si="12"/>
        <v/>
      </c>
      <c r="Y76" s="872"/>
    </row>
    <row r="77" ht="24.75" customHeight="1">
      <c r="B77" s="411">
        <f t="shared" si="1"/>
        <v>74</v>
      </c>
      <c r="C77" s="411"/>
      <c r="D77" s="873"/>
      <c r="E77" s="867"/>
      <c r="F77" s="868"/>
      <c r="G77" s="417"/>
      <c r="H77" s="417"/>
      <c r="I77" s="869">
        <f t="shared" si="2"/>
        <v>0</v>
      </c>
      <c r="J77" s="850" t="str">
        <f t="shared" si="3"/>
        <v/>
      </c>
      <c r="K77" s="851" t="str">
        <f t="shared" si="4"/>
        <v/>
      </c>
      <c r="L77" s="851" t="str">
        <f t="shared" si="5"/>
        <v/>
      </c>
      <c r="M77" s="852">
        <f>IFERROR(__xludf.DUMMYFUNCTION("if(D77="""",0, googlefinance(D77))"),0.0)</f>
        <v>0</v>
      </c>
      <c r="N77" s="853">
        <f t="shared" si="6"/>
        <v>0</v>
      </c>
      <c r="O77" s="849">
        <f t="shared" si="7"/>
        <v>0</v>
      </c>
      <c r="P77" s="870"/>
      <c r="Q77" s="855" t="str">
        <f t="shared" si="8"/>
        <v/>
      </c>
      <c r="R77" s="417"/>
      <c r="S77" s="417"/>
      <c r="T77" s="871">
        <f t="shared" si="9"/>
        <v>0</v>
      </c>
      <c r="U77" s="857">
        <f t="shared" si="13"/>
        <v>0</v>
      </c>
      <c r="V77" s="858">
        <f t="shared" si="10"/>
        <v>0</v>
      </c>
      <c r="W77" s="858">
        <f t="shared" si="11"/>
        <v>0</v>
      </c>
      <c r="X77" s="859" t="str">
        <f t="shared" si="12"/>
        <v/>
      </c>
      <c r="Y77" s="872"/>
    </row>
    <row r="78" ht="24.75" customHeight="1">
      <c r="B78" s="411">
        <f t="shared" si="1"/>
        <v>75</v>
      </c>
      <c r="C78" s="411"/>
      <c r="D78" s="873"/>
      <c r="E78" s="867"/>
      <c r="F78" s="868"/>
      <c r="G78" s="417"/>
      <c r="H78" s="417"/>
      <c r="I78" s="869">
        <f t="shared" si="2"/>
        <v>0</v>
      </c>
      <c r="J78" s="850" t="str">
        <f t="shared" si="3"/>
        <v/>
      </c>
      <c r="K78" s="851" t="str">
        <f t="shared" si="4"/>
        <v/>
      </c>
      <c r="L78" s="851" t="str">
        <f t="shared" si="5"/>
        <v/>
      </c>
      <c r="M78" s="852">
        <f>IFERROR(__xludf.DUMMYFUNCTION("if(D78="""",0, googlefinance(D78))"),0.0)</f>
        <v>0</v>
      </c>
      <c r="N78" s="853">
        <f t="shared" si="6"/>
        <v>0</v>
      </c>
      <c r="O78" s="849">
        <f t="shared" si="7"/>
        <v>0</v>
      </c>
      <c r="P78" s="870"/>
      <c r="Q78" s="855" t="str">
        <f t="shared" si="8"/>
        <v/>
      </c>
      <c r="R78" s="417"/>
      <c r="S78" s="417"/>
      <c r="T78" s="871">
        <f t="shared" si="9"/>
        <v>0</v>
      </c>
      <c r="U78" s="857">
        <f t="shared" si="13"/>
        <v>0</v>
      </c>
      <c r="V78" s="858">
        <f t="shared" si="10"/>
        <v>0</v>
      </c>
      <c r="W78" s="858">
        <f t="shared" si="11"/>
        <v>0</v>
      </c>
      <c r="X78" s="859" t="str">
        <f t="shared" si="12"/>
        <v/>
      </c>
      <c r="Y78" s="872"/>
    </row>
    <row r="79" ht="24.75" customHeight="1">
      <c r="B79" s="411">
        <f t="shared" si="1"/>
        <v>76</v>
      </c>
      <c r="C79" s="411"/>
      <c r="D79" s="873"/>
      <c r="E79" s="867"/>
      <c r="F79" s="868"/>
      <c r="G79" s="417"/>
      <c r="H79" s="417"/>
      <c r="I79" s="869">
        <f t="shared" si="2"/>
        <v>0</v>
      </c>
      <c r="J79" s="850" t="str">
        <f t="shared" si="3"/>
        <v/>
      </c>
      <c r="K79" s="851" t="str">
        <f t="shared" si="4"/>
        <v/>
      </c>
      <c r="L79" s="851" t="str">
        <f t="shared" si="5"/>
        <v/>
      </c>
      <c r="M79" s="852">
        <f>IFERROR(__xludf.DUMMYFUNCTION("if(D79="""",0, googlefinance(D79))"),0.0)</f>
        <v>0</v>
      </c>
      <c r="N79" s="853">
        <f t="shared" si="6"/>
        <v>0</v>
      </c>
      <c r="O79" s="849">
        <f t="shared" si="7"/>
        <v>0</v>
      </c>
      <c r="P79" s="870"/>
      <c r="Q79" s="855" t="str">
        <f t="shared" si="8"/>
        <v/>
      </c>
      <c r="R79" s="417"/>
      <c r="S79" s="417"/>
      <c r="T79" s="871">
        <f t="shared" si="9"/>
        <v>0</v>
      </c>
      <c r="U79" s="857">
        <f t="shared" si="13"/>
        <v>0</v>
      </c>
      <c r="V79" s="858">
        <f t="shared" si="10"/>
        <v>0</v>
      </c>
      <c r="W79" s="858">
        <f t="shared" si="11"/>
        <v>0</v>
      </c>
      <c r="X79" s="859" t="str">
        <f t="shared" si="12"/>
        <v/>
      </c>
      <c r="Y79" s="872"/>
    </row>
    <row r="80" ht="24.75" customHeight="1">
      <c r="B80" s="411">
        <f t="shared" si="1"/>
        <v>77</v>
      </c>
      <c r="C80" s="411"/>
      <c r="D80" s="873"/>
      <c r="E80" s="867"/>
      <c r="F80" s="868"/>
      <c r="G80" s="417"/>
      <c r="H80" s="417"/>
      <c r="I80" s="869">
        <f t="shared" si="2"/>
        <v>0</v>
      </c>
      <c r="J80" s="850" t="str">
        <f t="shared" si="3"/>
        <v/>
      </c>
      <c r="K80" s="851" t="str">
        <f t="shared" si="4"/>
        <v/>
      </c>
      <c r="L80" s="851" t="str">
        <f t="shared" si="5"/>
        <v/>
      </c>
      <c r="M80" s="852">
        <f>IFERROR(__xludf.DUMMYFUNCTION("if(D80="""",0, googlefinance(D80))"),0.0)</f>
        <v>0</v>
      </c>
      <c r="N80" s="853">
        <f t="shared" si="6"/>
        <v>0</v>
      </c>
      <c r="O80" s="849">
        <f t="shared" si="7"/>
        <v>0</v>
      </c>
      <c r="P80" s="870"/>
      <c r="Q80" s="855" t="str">
        <f t="shared" si="8"/>
        <v/>
      </c>
      <c r="R80" s="417"/>
      <c r="S80" s="417"/>
      <c r="T80" s="871">
        <f t="shared" si="9"/>
        <v>0</v>
      </c>
      <c r="U80" s="857">
        <f t="shared" si="13"/>
        <v>0</v>
      </c>
      <c r="V80" s="858">
        <f t="shared" si="10"/>
        <v>0</v>
      </c>
      <c r="W80" s="858">
        <f t="shared" si="11"/>
        <v>0</v>
      </c>
      <c r="X80" s="859" t="str">
        <f t="shared" si="12"/>
        <v/>
      </c>
      <c r="Y80" s="872"/>
    </row>
    <row r="81" ht="24.75" customHeight="1">
      <c r="B81" s="411">
        <f t="shared" si="1"/>
        <v>78</v>
      </c>
      <c r="C81" s="411"/>
      <c r="D81" s="873"/>
      <c r="E81" s="867"/>
      <c r="F81" s="868"/>
      <c r="G81" s="417"/>
      <c r="H81" s="417"/>
      <c r="I81" s="869">
        <f t="shared" si="2"/>
        <v>0</v>
      </c>
      <c r="J81" s="850" t="str">
        <f t="shared" si="3"/>
        <v/>
      </c>
      <c r="K81" s="851" t="str">
        <f t="shared" si="4"/>
        <v/>
      </c>
      <c r="L81" s="851" t="str">
        <f t="shared" si="5"/>
        <v/>
      </c>
      <c r="M81" s="852">
        <f>IFERROR(__xludf.DUMMYFUNCTION("if(D81="""",0, googlefinance(D81))"),0.0)</f>
        <v>0</v>
      </c>
      <c r="N81" s="853">
        <f t="shared" si="6"/>
        <v>0</v>
      </c>
      <c r="O81" s="849">
        <f t="shared" si="7"/>
        <v>0</v>
      </c>
      <c r="P81" s="870"/>
      <c r="Q81" s="855" t="str">
        <f t="shared" si="8"/>
        <v/>
      </c>
      <c r="R81" s="417"/>
      <c r="S81" s="417"/>
      <c r="T81" s="871">
        <f t="shared" si="9"/>
        <v>0</v>
      </c>
      <c r="U81" s="857">
        <f t="shared" si="13"/>
        <v>0</v>
      </c>
      <c r="V81" s="858">
        <f t="shared" si="10"/>
        <v>0</v>
      </c>
      <c r="W81" s="858">
        <f t="shared" si="11"/>
        <v>0</v>
      </c>
      <c r="X81" s="859" t="str">
        <f t="shared" si="12"/>
        <v/>
      </c>
      <c r="Y81" s="872"/>
    </row>
    <row r="82" ht="24.75" customHeight="1">
      <c r="B82" s="411">
        <f t="shared" si="1"/>
        <v>79</v>
      </c>
      <c r="C82" s="411"/>
      <c r="D82" s="873"/>
      <c r="E82" s="867"/>
      <c r="F82" s="868"/>
      <c r="G82" s="417"/>
      <c r="H82" s="417"/>
      <c r="I82" s="869">
        <f t="shared" si="2"/>
        <v>0</v>
      </c>
      <c r="J82" s="850" t="str">
        <f t="shared" si="3"/>
        <v/>
      </c>
      <c r="K82" s="851" t="str">
        <f t="shared" si="4"/>
        <v/>
      </c>
      <c r="L82" s="851" t="str">
        <f t="shared" si="5"/>
        <v/>
      </c>
      <c r="M82" s="852">
        <f>IFERROR(__xludf.DUMMYFUNCTION("if(D82="""",0, googlefinance(D82))"),0.0)</f>
        <v>0</v>
      </c>
      <c r="N82" s="853">
        <f t="shared" si="6"/>
        <v>0</v>
      </c>
      <c r="O82" s="849">
        <f t="shared" si="7"/>
        <v>0</v>
      </c>
      <c r="P82" s="870"/>
      <c r="Q82" s="855" t="str">
        <f t="shared" si="8"/>
        <v/>
      </c>
      <c r="R82" s="417"/>
      <c r="S82" s="417"/>
      <c r="T82" s="871">
        <f t="shared" si="9"/>
        <v>0</v>
      </c>
      <c r="U82" s="857">
        <f t="shared" si="13"/>
        <v>0</v>
      </c>
      <c r="V82" s="858">
        <f t="shared" si="10"/>
        <v>0</v>
      </c>
      <c r="W82" s="858">
        <f t="shared" si="11"/>
        <v>0</v>
      </c>
      <c r="X82" s="859" t="str">
        <f t="shared" si="12"/>
        <v/>
      </c>
      <c r="Y82" s="872"/>
    </row>
    <row r="83" ht="24.75" customHeight="1">
      <c r="B83" s="411">
        <f t="shared" si="1"/>
        <v>80</v>
      </c>
      <c r="C83" s="411"/>
      <c r="D83" s="873"/>
      <c r="E83" s="867"/>
      <c r="F83" s="868"/>
      <c r="G83" s="417"/>
      <c r="H83" s="417"/>
      <c r="I83" s="869">
        <f t="shared" si="2"/>
        <v>0</v>
      </c>
      <c r="J83" s="850" t="str">
        <f t="shared" si="3"/>
        <v/>
      </c>
      <c r="K83" s="851" t="str">
        <f t="shared" si="4"/>
        <v/>
      </c>
      <c r="L83" s="851" t="str">
        <f t="shared" si="5"/>
        <v/>
      </c>
      <c r="M83" s="852">
        <f>IFERROR(__xludf.DUMMYFUNCTION("if(D83="""",0, googlefinance(D83))"),0.0)</f>
        <v>0</v>
      </c>
      <c r="N83" s="853">
        <f t="shared" si="6"/>
        <v>0</v>
      </c>
      <c r="O83" s="849">
        <f t="shared" si="7"/>
        <v>0</v>
      </c>
      <c r="P83" s="870"/>
      <c r="Q83" s="855" t="str">
        <f t="shared" si="8"/>
        <v/>
      </c>
      <c r="R83" s="417"/>
      <c r="S83" s="417"/>
      <c r="T83" s="871">
        <f t="shared" si="9"/>
        <v>0</v>
      </c>
      <c r="U83" s="857">
        <f t="shared" si="13"/>
        <v>0</v>
      </c>
      <c r="V83" s="858">
        <f t="shared" si="10"/>
        <v>0</v>
      </c>
      <c r="W83" s="858">
        <f t="shared" si="11"/>
        <v>0</v>
      </c>
      <c r="X83" s="859" t="str">
        <f t="shared" si="12"/>
        <v/>
      </c>
      <c r="Y83" s="872"/>
    </row>
    <row r="84" ht="24.75" customHeight="1">
      <c r="B84" s="411">
        <f t="shared" si="1"/>
        <v>81</v>
      </c>
      <c r="C84" s="411"/>
      <c r="D84" s="873"/>
      <c r="E84" s="867"/>
      <c r="F84" s="868"/>
      <c r="G84" s="417"/>
      <c r="H84" s="417"/>
      <c r="I84" s="869">
        <f t="shared" si="2"/>
        <v>0</v>
      </c>
      <c r="J84" s="850" t="str">
        <f t="shared" si="3"/>
        <v/>
      </c>
      <c r="K84" s="851" t="str">
        <f t="shared" si="4"/>
        <v/>
      </c>
      <c r="L84" s="851" t="str">
        <f t="shared" si="5"/>
        <v/>
      </c>
      <c r="M84" s="852">
        <f>IFERROR(__xludf.DUMMYFUNCTION("if(D84="""",0, googlefinance(D84))"),0.0)</f>
        <v>0</v>
      </c>
      <c r="N84" s="853">
        <f t="shared" si="6"/>
        <v>0</v>
      </c>
      <c r="O84" s="849">
        <f t="shared" si="7"/>
        <v>0</v>
      </c>
      <c r="P84" s="870"/>
      <c r="Q84" s="855" t="str">
        <f t="shared" si="8"/>
        <v/>
      </c>
      <c r="R84" s="417"/>
      <c r="S84" s="417"/>
      <c r="T84" s="871">
        <f t="shared" si="9"/>
        <v>0</v>
      </c>
      <c r="U84" s="857">
        <f t="shared" si="13"/>
        <v>0</v>
      </c>
      <c r="V84" s="858">
        <f t="shared" si="10"/>
        <v>0</v>
      </c>
      <c r="W84" s="858">
        <f t="shared" si="11"/>
        <v>0</v>
      </c>
      <c r="X84" s="859" t="str">
        <f t="shared" si="12"/>
        <v/>
      </c>
      <c r="Y84" s="872"/>
    </row>
    <row r="85" ht="24.75" customHeight="1">
      <c r="B85" s="411">
        <f t="shared" si="1"/>
        <v>82</v>
      </c>
      <c r="C85" s="411"/>
      <c r="D85" s="873"/>
      <c r="E85" s="867"/>
      <c r="F85" s="868"/>
      <c r="G85" s="417"/>
      <c r="H85" s="417"/>
      <c r="I85" s="869">
        <f t="shared" si="2"/>
        <v>0</v>
      </c>
      <c r="J85" s="850" t="str">
        <f t="shared" si="3"/>
        <v/>
      </c>
      <c r="K85" s="851" t="str">
        <f t="shared" si="4"/>
        <v/>
      </c>
      <c r="L85" s="851" t="str">
        <f t="shared" si="5"/>
        <v/>
      </c>
      <c r="M85" s="852">
        <f>IFERROR(__xludf.DUMMYFUNCTION("if(D85="""",0, googlefinance(D85))"),0.0)</f>
        <v>0</v>
      </c>
      <c r="N85" s="853">
        <f t="shared" si="6"/>
        <v>0</v>
      </c>
      <c r="O85" s="849">
        <f t="shared" si="7"/>
        <v>0</v>
      </c>
      <c r="P85" s="870"/>
      <c r="Q85" s="855" t="str">
        <f t="shared" si="8"/>
        <v/>
      </c>
      <c r="R85" s="417"/>
      <c r="S85" s="417"/>
      <c r="T85" s="871">
        <f t="shared" si="9"/>
        <v>0</v>
      </c>
      <c r="U85" s="857">
        <f t="shared" si="13"/>
        <v>0</v>
      </c>
      <c r="V85" s="858">
        <f t="shared" si="10"/>
        <v>0</v>
      </c>
      <c r="W85" s="858">
        <f t="shared" si="11"/>
        <v>0</v>
      </c>
      <c r="X85" s="859" t="str">
        <f t="shared" si="12"/>
        <v/>
      </c>
      <c r="Y85" s="872"/>
    </row>
    <row r="86" ht="24.75" customHeight="1">
      <c r="B86" s="411">
        <f t="shared" si="1"/>
        <v>83</v>
      </c>
      <c r="C86" s="411"/>
      <c r="D86" s="873"/>
      <c r="E86" s="867"/>
      <c r="F86" s="868"/>
      <c r="G86" s="417"/>
      <c r="H86" s="417"/>
      <c r="I86" s="869">
        <f t="shared" si="2"/>
        <v>0</v>
      </c>
      <c r="J86" s="850" t="str">
        <f t="shared" si="3"/>
        <v/>
      </c>
      <c r="K86" s="851" t="str">
        <f t="shared" si="4"/>
        <v/>
      </c>
      <c r="L86" s="851" t="str">
        <f t="shared" si="5"/>
        <v/>
      </c>
      <c r="M86" s="852">
        <f>IFERROR(__xludf.DUMMYFUNCTION("if(D86="""",0, googlefinance(D86))"),0.0)</f>
        <v>0</v>
      </c>
      <c r="N86" s="853">
        <f t="shared" si="6"/>
        <v>0</v>
      </c>
      <c r="O86" s="849">
        <f t="shared" si="7"/>
        <v>0</v>
      </c>
      <c r="P86" s="870"/>
      <c r="Q86" s="855" t="str">
        <f t="shared" si="8"/>
        <v/>
      </c>
      <c r="R86" s="417"/>
      <c r="S86" s="417"/>
      <c r="T86" s="871">
        <f t="shared" si="9"/>
        <v>0</v>
      </c>
      <c r="U86" s="857">
        <f t="shared" si="13"/>
        <v>0</v>
      </c>
      <c r="V86" s="858">
        <f t="shared" si="10"/>
        <v>0</v>
      </c>
      <c r="W86" s="858">
        <f t="shared" si="11"/>
        <v>0</v>
      </c>
      <c r="X86" s="859" t="str">
        <f t="shared" si="12"/>
        <v/>
      </c>
      <c r="Y86" s="872"/>
    </row>
    <row r="87" ht="24.75" customHeight="1">
      <c r="B87" s="411">
        <f t="shared" si="1"/>
        <v>84</v>
      </c>
      <c r="C87" s="411"/>
      <c r="D87" s="873"/>
      <c r="E87" s="867"/>
      <c r="F87" s="868"/>
      <c r="G87" s="417"/>
      <c r="H87" s="417"/>
      <c r="I87" s="869">
        <f t="shared" si="2"/>
        <v>0</v>
      </c>
      <c r="J87" s="850" t="str">
        <f t="shared" si="3"/>
        <v/>
      </c>
      <c r="K87" s="851" t="str">
        <f t="shared" si="4"/>
        <v/>
      </c>
      <c r="L87" s="851" t="str">
        <f t="shared" si="5"/>
        <v/>
      </c>
      <c r="M87" s="852">
        <f>IFERROR(__xludf.DUMMYFUNCTION("if(D87="""",0, googlefinance(D87))"),0.0)</f>
        <v>0</v>
      </c>
      <c r="N87" s="853">
        <f t="shared" si="6"/>
        <v>0</v>
      </c>
      <c r="O87" s="849">
        <f t="shared" si="7"/>
        <v>0</v>
      </c>
      <c r="P87" s="870"/>
      <c r="Q87" s="855" t="str">
        <f t="shared" si="8"/>
        <v/>
      </c>
      <c r="R87" s="417"/>
      <c r="S87" s="417"/>
      <c r="T87" s="871">
        <f t="shared" si="9"/>
        <v>0</v>
      </c>
      <c r="U87" s="857">
        <f t="shared" si="13"/>
        <v>0</v>
      </c>
      <c r="V87" s="858">
        <f t="shared" si="10"/>
        <v>0</v>
      </c>
      <c r="W87" s="858">
        <f t="shared" si="11"/>
        <v>0</v>
      </c>
      <c r="X87" s="859" t="str">
        <f t="shared" si="12"/>
        <v/>
      </c>
      <c r="Y87" s="872"/>
    </row>
    <row r="88" ht="24.75" customHeight="1">
      <c r="B88" s="411">
        <f t="shared" si="1"/>
        <v>85</v>
      </c>
      <c r="C88" s="411"/>
      <c r="D88" s="873"/>
      <c r="E88" s="867"/>
      <c r="F88" s="868"/>
      <c r="G88" s="417"/>
      <c r="H88" s="417"/>
      <c r="I88" s="869">
        <f t="shared" si="2"/>
        <v>0</v>
      </c>
      <c r="J88" s="850" t="str">
        <f t="shared" si="3"/>
        <v/>
      </c>
      <c r="K88" s="851" t="str">
        <f t="shared" si="4"/>
        <v/>
      </c>
      <c r="L88" s="851" t="str">
        <f t="shared" si="5"/>
        <v/>
      </c>
      <c r="M88" s="852">
        <f>IFERROR(__xludf.DUMMYFUNCTION("if(D88="""",0, googlefinance(D88))"),0.0)</f>
        <v>0</v>
      </c>
      <c r="N88" s="853">
        <f t="shared" si="6"/>
        <v>0</v>
      </c>
      <c r="O88" s="849">
        <f t="shared" si="7"/>
        <v>0</v>
      </c>
      <c r="P88" s="870"/>
      <c r="Q88" s="855" t="str">
        <f t="shared" si="8"/>
        <v/>
      </c>
      <c r="R88" s="417"/>
      <c r="S88" s="417"/>
      <c r="T88" s="871">
        <f t="shared" si="9"/>
        <v>0</v>
      </c>
      <c r="U88" s="857">
        <f t="shared" si="13"/>
        <v>0</v>
      </c>
      <c r="V88" s="858">
        <f t="shared" si="10"/>
        <v>0</v>
      </c>
      <c r="W88" s="858">
        <f t="shared" si="11"/>
        <v>0</v>
      </c>
      <c r="X88" s="859" t="str">
        <f t="shared" si="12"/>
        <v/>
      </c>
      <c r="Y88" s="872"/>
    </row>
    <row r="89" ht="24.75" customHeight="1">
      <c r="B89" s="411">
        <f t="shared" si="1"/>
        <v>86</v>
      </c>
      <c r="C89" s="411"/>
      <c r="D89" s="873"/>
      <c r="E89" s="867"/>
      <c r="F89" s="868"/>
      <c r="G89" s="417"/>
      <c r="H89" s="417"/>
      <c r="I89" s="869">
        <f t="shared" si="2"/>
        <v>0</v>
      </c>
      <c r="J89" s="850" t="str">
        <f t="shared" si="3"/>
        <v/>
      </c>
      <c r="K89" s="851" t="str">
        <f t="shared" si="4"/>
        <v/>
      </c>
      <c r="L89" s="851" t="str">
        <f t="shared" si="5"/>
        <v/>
      </c>
      <c r="M89" s="852">
        <f>IFERROR(__xludf.DUMMYFUNCTION("if(D89="""",0, googlefinance(D89))"),0.0)</f>
        <v>0</v>
      </c>
      <c r="N89" s="853">
        <f t="shared" si="6"/>
        <v>0</v>
      </c>
      <c r="O89" s="849">
        <f t="shared" si="7"/>
        <v>0</v>
      </c>
      <c r="P89" s="870"/>
      <c r="Q89" s="855" t="str">
        <f t="shared" si="8"/>
        <v/>
      </c>
      <c r="R89" s="417"/>
      <c r="S89" s="417"/>
      <c r="T89" s="871">
        <f t="shared" si="9"/>
        <v>0</v>
      </c>
      <c r="U89" s="857">
        <f t="shared" si="13"/>
        <v>0</v>
      </c>
      <c r="V89" s="858">
        <f t="shared" si="10"/>
        <v>0</v>
      </c>
      <c r="W89" s="858">
        <f t="shared" si="11"/>
        <v>0</v>
      </c>
      <c r="X89" s="859" t="str">
        <f t="shared" si="12"/>
        <v/>
      </c>
      <c r="Y89" s="872"/>
    </row>
    <row r="90" ht="24.75" customHeight="1">
      <c r="B90" s="411">
        <f t="shared" si="1"/>
        <v>87</v>
      </c>
      <c r="C90" s="411"/>
      <c r="D90" s="873"/>
      <c r="E90" s="867"/>
      <c r="F90" s="868"/>
      <c r="G90" s="417"/>
      <c r="H90" s="417"/>
      <c r="I90" s="869">
        <f t="shared" si="2"/>
        <v>0</v>
      </c>
      <c r="J90" s="850" t="str">
        <f t="shared" si="3"/>
        <v/>
      </c>
      <c r="K90" s="851" t="str">
        <f t="shared" si="4"/>
        <v/>
      </c>
      <c r="L90" s="851" t="str">
        <f t="shared" si="5"/>
        <v/>
      </c>
      <c r="M90" s="852">
        <f>IFERROR(__xludf.DUMMYFUNCTION("if(D90="""",0, googlefinance(D90))"),0.0)</f>
        <v>0</v>
      </c>
      <c r="N90" s="853">
        <f t="shared" si="6"/>
        <v>0</v>
      </c>
      <c r="O90" s="849">
        <f t="shared" si="7"/>
        <v>0</v>
      </c>
      <c r="P90" s="870"/>
      <c r="Q90" s="855" t="str">
        <f t="shared" si="8"/>
        <v/>
      </c>
      <c r="R90" s="417"/>
      <c r="S90" s="417"/>
      <c r="T90" s="871">
        <f t="shared" si="9"/>
        <v>0</v>
      </c>
      <c r="U90" s="857">
        <f t="shared" si="13"/>
        <v>0</v>
      </c>
      <c r="V90" s="858">
        <f t="shared" si="10"/>
        <v>0</v>
      </c>
      <c r="W90" s="858">
        <f t="shared" si="11"/>
        <v>0</v>
      </c>
      <c r="X90" s="859" t="str">
        <f t="shared" si="12"/>
        <v/>
      </c>
      <c r="Y90" s="872"/>
    </row>
    <row r="91" ht="24.75" customHeight="1">
      <c r="B91" s="411">
        <f t="shared" si="1"/>
        <v>88</v>
      </c>
      <c r="C91" s="411"/>
      <c r="D91" s="873"/>
      <c r="E91" s="867"/>
      <c r="F91" s="868"/>
      <c r="G91" s="417"/>
      <c r="H91" s="417"/>
      <c r="I91" s="869">
        <f t="shared" si="2"/>
        <v>0</v>
      </c>
      <c r="J91" s="850" t="str">
        <f t="shared" si="3"/>
        <v/>
      </c>
      <c r="K91" s="851" t="str">
        <f t="shared" si="4"/>
        <v/>
      </c>
      <c r="L91" s="851" t="str">
        <f t="shared" si="5"/>
        <v/>
      </c>
      <c r="M91" s="852">
        <f>IFERROR(__xludf.DUMMYFUNCTION("if(D91="""",0, googlefinance(D91))"),0.0)</f>
        <v>0</v>
      </c>
      <c r="N91" s="853">
        <f t="shared" si="6"/>
        <v>0</v>
      </c>
      <c r="O91" s="849">
        <f t="shared" si="7"/>
        <v>0</v>
      </c>
      <c r="P91" s="870"/>
      <c r="Q91" s="855" t="str">
        <f t="shared" si="8"/>
        <v/>
      </c>
      <c r="R91" s="417"/>
      <c r="S91" s="417"/>
      <c r="T91" s="871">
        <f t="shared" si="9"/>
        <v>0</v>
      </c>
      <c r="U91" s="857">
        <f t="shared" si="13"/>
        <v>0</v>
      </c>
      <c r="V91" s="858">
        <f t="shared" si="10"/>
        <v>0</v>
      </c>
      <c r="W91" s="858">
        <f t="shared" si="11"/>
        <v>0</v>
      </c>
      <c r="X91" s="859" t="str">
        <f t="shared" si="12"/>
        <v/>
      </c>
      <c r="Y91" s="872"/>
    </row>
    <row r="92" ht="24.75" customHeight="1">
      <c r="B92" s="411">
        <f t="shared" si="1"/>
        <v>89</v>
      </c>
      <c r="C92" s="411"/>
      <c r="D92" s="873"/>
      <c r="E92" s="867"/>
      <c r="F92" s="868"/>
      <c r="G92" s="417"/>
      <c r="H92" s="417"/>
      <c r="I92" s="869">
        <f t="shared" si="2"/>
        <v>0</v>
      </c>
      <c r="J92" s="850" t="str">
        <f t="shared" si="3"/>
        <v/>
      </c>
      <c r="K92" s="851" t="str">
        <f t="shared" si="4"/>
        <v/>
      </c>
      <c r="L92" s="851" t="str">
        <f t="shared" si="5"/>
        <v/>
      </c>
      <c r="M92" s="852">
        <f>IFERROR(__xludf.DUMMYFUNCTION("if(D92="""",0, googlefinance(D92))"),0.0)</f>
        <v>0</v>
      </c>
      <c r="N92" s="853">
        <f t="shared" si="6"/>
        <v>0</v>
      </c>
      <c r="O92" s="849">
        <f t="shared" si="7"/>
        <v>0</v>
      </c>
      <c r="P92" s="870"/>
      <c r="Q92" s="855" t="str">
        <f t="shared" si="8"/>
        <v/>
      </c>
      <c r="R92" s="417"/>
      <c r="S92" s="417"/>
      <c r="T92" s="871">
        <f t="shared" si="9"/>
        <v>0</v>
      </c>
      <c r="U92" s="857">
        <f t="shared" si="13"/>
        <v>0</v>
      </c>
      <c r="V92" s="858">
        <f t="shared" si="10"/>
        <v>0</v>
      </c>
      <c r="W92" s="858">
        <f t="shared" si="11"/>
        <v>0</v>
      </c>
      <c r="X92" s="859" t="str">
        <f t="shared" si="12"/>
        <v/>
      </c>
      <c r="Y92" s="872"/>
    </row>
    <row r="93" ht="24.75" customHeight="1">
      <c r="B93" s="411">
        <f t="shared" si="1"/>
        <v>90</v>
      </c>
      <c r="C93" s="411"/>
      <c r="D93" s="873"/>
      <c r="E93" s="867"/>
      <c r="F93" s="868"/>
      <c r="G93" s="417"/>
      <c r="H93" s="417"/>
      <c r="I93" s="869">
        <f t="shared" si="2"/>
        <v>0</v>
      </c>
      <c r="J93" s="850" t="str">
        <f t="shared" si="3"/>
        <v/>
      </c>
      <c r="K93" s="851" t="str">
        <f t="shared" si="4"/>
        <v/>
      </c>
      <c r="L93" s="851" t="str">
        <f t="shared" si="5"/>
        <v/>
      </c>
      <c r="M93" s="852">
        <f>IFERROR(__xludf.DUMMYFUNCTION("if(D93="""",0, googlefinance(D93))"),0.0)</f>
        <v>0</v>
      </c>
      <c r="N93" s="853">
        <f t="shared" si="6"/>
        <v>0</v>
      </c>
      <c r="O93" s="849">
        <f t="shared" si="7"/>
        <v>0</v>
      </c>
      <c r="P93" s="870"/>
      <c r="Q93" s="855" t="str">
        <f t="shared" si="8"/>
        <v/>
      </c>
      <c r="R93" s="417"/>
      <c r="S93" s="417"/>
      <c r="T93" s="871">
        <f t="shared" si="9"/>
        <v>0</v>
      </c>
      <c r="U93" s="857">
        <f t="shared" si="13"/>
        <v>0</v>
      </c>
      <c r="V93" s="858">
        <f t="shared" si="10"/>
        <v>0</v>
      </c>
      <c r="W93" s="858">
        <f t="shared" si="11"/>
        <v>0</v>
      </c>
      <c r="X93" s="859" t="str">
        <f t="shared" si="12"/>
        <v/>
      </c>
      <c r="Y93" s="872"/>
    </row>
    <row r="94" ht="24.75" customHeight="1">
      <c r="B94" s="411">
        <f t="shared" si="1"/>
        <v>91</v>
      </c>
      <c r="C94" s="411"/>
      <c r="D94" s="873"/>
      <c r="E94" s="867"/>
      <c r="F94" s="868"/>
      <c r="G94" s="417"/>
      <c r="H94" s="417"/>
      <c r="I94" s="869">
        <f t="shared" si="2"/>
        <v>0</v>
      </c>
      <c r="J94" s="850" t="str">
        <f t="shared" si="3"/>
        <v/>
      </c>
      <c r="K94" s="851" t="str">
        <f t="shared" si="4"/>
        <v/>
      </c>
      <c r="L94" s="851" t="str">
        <f t="shared" si="5"/>
        <v/>
      </c>
      <c r="M94" s="852">
        <f>IFERROR(__xludf.DUMMYFUNCTION("if(D94="""",0, googlefinance(D94))"),0.0)</f>
        <v>0</v>
      </c>
      <c r="N94" s="853">
        <f t="shared" si="6"/>
        <v>0</v>
      </c>
      <c r="O94" s="849">
        <f t="shared" si="7"/>
        <v>0</v>
      </c>
      <c r="P94" s="870"/>
      <c r="Q94" s="855" t="str">
        <f t="shared" si="8"/>
        <v/>
      </c>
      <c r="R94" s="417"/>
      <c r="S94" s="417"/>
      <c r="T94" s="871">
        <f t="shared" si="9"/>
        <v>0</v>
      </c>
      <c r="U94" s="857">
        <f t="shared" si="13"/>
        <v>0</v>
      </c>
      <c r="V94" s="858">
        <f t="shared" si="10"/>
        <v>0</v>
      </c>
      <c r="W94" s="858">
        <f t="shared" si="11"/>
        <v>0</v>
      </c>
      <c r="X94" s="859" t="str">
        <f t="shared" si="12"/>
        <v/>
      </c>
      <c r="Y94" s="872"/>
    </row>
    <row r="95" ht="24.75" customHeight="1">
      <c r="B95" s="411">
        <f t="shared" si="1"/>
        <v>92</v>
      </c>
      <c r="C95" s="411"/>
      <c r="D95" s="873"/>
      <c r="E95" s="867"/>
      <c r="F95" s="868"/>
      <c r="G95" s="417"/>
      <c r="H95" s="417"/>
      <c r="I95" s="869">
        <f t="shared" si="2"/>
        <v>0</v>
      </c>
      <c r="J95" s="850" t="str">
        <f t="shared" si="3"/>
        <v/>
      </c>
      <c r="K95" s="851" t="str">
        <f t="shared" si="4"/>
        <v/>
      </c>
      <c r="L95" s="851" t="str">
        <f t="shared" si="5"/>
        <v/>
      </c>
      <c r="M95" s="852">
        <f>IFERROR(__xludf.DUMMYFUNCTION("if(D95="""",0, googlefinance(D95))"),0.0)</f>
        <v>0</v>
      </c>
      <c r="N95" s="853">
        <f t="shared" si="6"/>
        <v>0</v>
      </c>
      <c r="O95" s="849">
        <f t="shared" si="7"/>
        <v>0</v>
      </c>
      <c r="P95" s="870"/>
      <c r="Q95" s="855" t="str">
        <f t="shared" si="8"/>
        <v/>
      </c>
      <c r="R95" s="417"/>
      <c r="S95" s="417"/>
      <c r="T95" s="871">
        <f t="shared" si="9"/>
        <v>0</v>
      </c>
      <c r="U95" s="857">
        <f t="shared" si="13"/>
        <v>0</v>
      </c>
      <c r="V95" s="858">
        <f t="shared" si="10"/>
        <v>0</v>
      </c>
      <c r="W95" s="858">
        <f t="shared" si="11"/>
        <v>0</v>
      </c>
      <c r="X95" s="859" t="str">
        <f t="shared" si="12"/>
        <v/>
      </c>
      <c r="Y95" s="872"/>
    </row>
    <row r="96" ht="24.75" customHeight="1">
      <c r="B96" s="411">
        <f t="shared" si="1"/>
        <v>93</v>
      </c>
      <c r="C96" s="411"/>
      <c r="D96" s="873"/>
      <c r="E96" s="867"/>
      <c r="F96" s="868"/>
      <c r="G96" s="417"/>
      <c r="H96" s="417"/>
      <c r="I96" s="869">
        <f t="shared" si="2"/>
        <v>0</v>
      </c>
      <c r="J96" s="850" t="str">
        <f t="shared" si="3"/>
        <v/>
      </c>
      <c r="K96" s="851" t="str">
        <f t="shared" si="4"/>
        <v/>
      </c>
      <c r="L96" s="851" t="str">
        <f t="shared" si="5"/>
        <v/>
      </c>
      <c r="M96" s="852">
        <f>IFERROR(__xludf.DUMMYFUNCTION("if(D96="""",0, googlefinance(D96))"),0.0)</f>
        <v>0</v>
      </c>
      <c r="N96" s="853">
        <f t="shared" si="6"/>
        <v>0</v>
      </c>
      <c r="O96" s="849">
        <f t="shared" si="7"/>
        <v>0</v>
      </c>
      <c r="P96" s="870"/>
      <c r="Q96" s="855" t="str">
        <f t="shared" si="8"/>
        <v/>
      </c>
      <c r="R96" s="417"/>
      <c r="S96" s="417"/>
      <c r="T96" s="871">
        <f t="shared" si="9"/>
        <v>0</v>
      </c>
      <c r="U96" s="857">
        <f t="shared" si="13"/>
        <v>0</v>
      </c>
      <c r="V96" s="858">
        <f t="shared" si="10"/>
        <v>0</v>
      </c>
      <c r="W96" s="858">
        <f t="shared" si="11"/>
        <v>0</v>
      </c>
      <c r="X96" s="859" t="str">
        <f t="shared" si="12"/>
        <v/>
      </c>
      <c r="Y96" s="872"/>
    </row>
    <row r="97" ht="24.75" customHeight="1">
      <c r="B97" s="411">
        <f t="shared" si="1"/>
        <v>94</v>
      </c>
      <c r="C97" s="411"/>
      <c r="D97" s="873"/>
      <c r="E97" s="867"/>
      <c r="F97" s="868"/>
      <c r="G97" s="417"/>
      <c r="H97" s="417"/>
      <c r="I97" s="869">
        <f t="shared" si="2"/>
        <v>0</v>
      </c>
      <c r="J97" s="850" t="str">
        <f t="shared" si="3"/>
        <v/>
      </c>
      <c r="K97" s="851" t="str">
        <f t="shared" si="4"/>
        <v/>
      </c>
      <c r="L97" s="851" t="str">
        <f t="shared" si="5"/>
        <v/>
      </c>
      <c r="M97" s="852">
        <f>IFERROR(__xludf.DUMMYFUNCTION("if(D97="""",0, googlefinance(D97))"),0.0)</f>
        <v>0</v>
      </c>
      <c r="N97" s="853">
        <f t="shared" si="6"/>
        <v>0</v>
      </c>
      <c r="O97" s="849">
        <f t="shared" si="7"/>
        <v>0</v>
      </c>
      <c r="P97" s="870"/>
      <c r="Q97" s="855" t="str">
        <f t="shared" si="8"/>
        <v/>
      </c>
      <c r="R97" s="417"/>
      <c r="S97" s="417"/>
      <c r="T97" s="871">
        <f t="shared" si="9"/>
        <v>0</v>
      </c>
      <c r="U97" s="857">
        <f t="shared" si="13"/>
        <v>0</v>
      </c>
      <c r="V97" s="858">
        <f t="shared" si="10"/>
        <v>0</v>
      </c>
      <c r="W97" s="858">
        <f t="shared" si="11"/>
        <v>0</v>
      </c>
      <c r="X97" s="859" t="str">
        <f t="shared" si="12"/>
        <v/>
      </c>
      <c r="Y97" s="872"/>
    </row>
    <row r="98" ht="24.75" customHeight="1">
      <c r="B98" s="411">
        <f t="shared" si="1"/>
        <v>95</v>
      </c>
      <c r="C98" s="411"/>
      <c r="D98" s="873"/>
      <c r="E98" s="867"/>
      <c r="F98" s="868"/>
      <c r="G98" s="417"/>
      <c r="H98" s="417"/>
      <c r="I98" s="869">
        <f t="shared" si="2"/>
        <v>0</v>
      </c>
      <c r="J98" s="850" t="str">
        <f t="shared" si="3"/>
        <v/>
      </c>
      <c r="K98" s="851" t="str">
        <f t="shared" si="4"/>
        <v/>
      </c>
      <c r="L98" s="851" t="str">
        <f t="shared" si="5"/>
        <v/>
      </c>
      <c r="M98" s="852">
        <f>IFERROR(__xludf.DUMMYFUNCTION("if(D98="""",0, googlefinance(D98))"),0.0)</f>
        <v>0</v>
      </c>
      <c r="N98" s="853">
        <f t="shared" si="6"/>
        <v>0</v>
      </c>
      <c r="O98" s="849">
        <f t="shared" si="7"/>
        <v>0</v>
      </c>
      <c r="P98" s="870"/>
      <c r="Q98" s="855" t="str">
        <f t="shared" si="8"/>
        <v/>
      </c>
      <c r="R98" s="417"/>
      <c r="S98" s="417"/>
      <c r="T98" s="871">
        <f t="shared" si="9"/>
        <v>0</v>
      </c>
      <c r="U98" s="857">
        <f t="shared" si="13"/>
        <v>0</v>
      </c>
      <c r="V98" s="858">
        <f t="shared" si="10"/>
        <v>0</v>
      </c>
      <c r="W98" s="858">
        <f t="shared" si="11"/>
        <v>0</v>
      </c>
      <c r="X98" s="859" t="str">
        <f t="shared" si="12"/>
        <v/>
      </c>
      <c r="Y98" s="872"/>
    </row>
    <row r="99" ht="24.75" customHeight="1">
      <c r="B99" s="411">
        <f t="shared" si="1"/>
        <v>96</v>
      </c>
      <c r="C99" s="411"/>
      <c r="D99" s="873"/>
      <c r="E99" s="867"/>
      <c r="F99" s="868"/>
      <c r="G99" s="417"/>
      <c r="H99" s="417"/>
      <c r="I99" s="869">
        <f t="shared" si="2"/>
        <v>0</v>
      </c>
      <c r="J99" s="850" t="str">
        <f t="shared" si="3"/>
        <v/>
      </c>
      <c r="K99" s="851" t="str">
        <f t="shared" si="4"/>
        <v/>
      </c>
      <c r="L99" s="851" t="str">
        <f t="shared" si="5"/>
        <v/>
      </c>
      <c r="M99" s="852">
        <f>IFERROR(__xludf.DUMMYFUNCTION("if(D99="""",0, googlefinance(D99))"),0.0)</f>
        <v>0</v>
      </c>
      <c r="N99" s="853">
        <f t="shared" si="6"/>
        <v>0</v>
      </c>
      <c r="O99" s="849">
        <f t="shared" si="7"/>
        <v>0</v>
      </c>
      <c r="P99" s="870"/>
      <c r="Q99" s="855" t="str">
        <f t="shared" si="8"/>
        <v/>
      </c>
      <c r="R99" s="417"/>
      <c r="S99" s="417"/>
      <c r="T99" s="871">
        <f t="shared" si="9"/>
        <v>0</v>
      </c>
      <c r="U99" s="857">
        <f t="shared" si="13"/>
        <v>0</v>
      </c>
      <c r="V99" s="858">
        <f t="shared" si="10"/>
        <v>0</v>
      </c>
      <c r="W99" s="858">
        <f t="shared" si="11"/>
        <v>0</v>
      </c>
      <c r="X99" s="859" t="str">
        <f t="shared" si="12"/>
        <v/>
      </c>
      <c r="Y99" s="872"/>
    </row>
    <row r="100" ht="24.75" customHeight="1">
      <c r="B100" s="411">
        <f t="shared" si="1"/>
        <v>97</v>
      </c>
      <c r="C100" s="411"/>
      <c r="D100" s="873"/>
      <c r="E100" s="867"/>
      <c r="F100" s="868"/>
      <c r="G100" s="417"/>
      <c r="H100" s="417"/>
      <c r="I100" s="869">
        <f t="shared" si="2"/>
        <v>0</v>
      </c>
      <c r="J100" s="850" t="str">
        <f t="shared" si="3"/>
        <v/>
      </c>
      <c r="K100" s="851" t="str">
        <f t="shared" si="4"/>
        <v/>
      </c>
      <c r="L100" s="851" t="str">
        <f t="shared" si="5"/>
        <v/>
      </c>
      <c r="M100" s="852">
        <f>IFERROR(__xludf.DUMMYFUNCTION("if(D100="""",0, googlefinance(D100))"),0.0)</f>
        <v>0</v>
      </c>
      <c r="N100" s="853">
        <f t="shared" si="6"/>
        <v>0</v>
      </c>
      <c r="O100" s="849">
        <f t="shared" si="7"/>
        <v>0</v>
      </c>
      <c r="P100" s="870"/>
      <c r="Q100" s="855" t="str">
        <f t="shared" si="8"/>
        <v/>
      </c>
      <c r="R100" s="417"/>
      <c r="S100" s="417"/>
      <c r="T100" s="871">
        <f t="shared" si="9"/>
        <v>0</v>
      </c>
      <c r="U100" s="857">
        <f t="shared" si="13"/>
        <v>0</v>
      </c>
      <c r="V100" s="858">
        <f t="shared" si="10"/>
        <v>0</v>
      </c>
      <c r="W100" s="858">
        <f t="shared" si="11"/>
        <v>0</v>
      </c>
      <c r="X100" s="859" t="str">
        <f t="shared" si="12"/>
        <v/>
      </c>
      <c r="Y100" s="872"/>
    </row>
    <row r="101" ht="24.75" customHeight="1">
      <c r="B101" s="411">
        <f t="shared" si="1"/>
        <v>98</v>
      </c>
      <c r="C101" s="411"/>
      <c r="D101" s="873"/>
      <c r="E101" s="867"/>
      <c r="F101" s="868"/>
      <c r="G101" s="417"/>
      <c r="H101" s="417"/>
      <c r="I101" s="869">
        <f t="shared" si="2"/>
        <v>0</v>
      </c>
      <c r="J101" s="850" t="str">
        <f t="shared" si="3"/>
        <v/>
      </c>
      <c r="K101" s="851" t="str">
        <f t="shared" si="4"/>
        <v/>
      </c>
      <c r="L101" s="851" t="str">
        <f t="shared" si="5"/>
        <v/>
      </c>
      <c r="M101" s="852">
        <f>IFERROR(__xludf.DUMMYFUNCTION("if(D101="""",0, googlefinance(D101))"),0.0)</f>
        <v>0</v>
      </c>
      <c r="N101" s="853">
        <f t="shared" si="6"/>
        <v>0</v>
      </c>
      <c r="O101" s="849">
        <f t="shared" si="7"/>
        <v>0</v>
      </c>
      <c r="P101" s="870"/>
      <c r="Q101" s="855" t="str">
        <f t="shared" si="8"/>
        <v/>
      </c>
      <c r="R101" s="417"/>
      <c r="S101" s="417"/>
      <c r="T101" s="871">
        <f t="shared" si="9"/>
        <v>0</v>
      </c>
      <c r="U101" s="857">
        <f t="shared" si="13"/>
        <v>0</v>
      </c>
      <c r="V101" s="858">
        <f t="shared" si="10"/>
        <v>0</v>
      </c>
      <c r="W101" s="858">
        <f t="shared" si="11"/>
        <v>0</v>
      </c>
      <c r="X101" s="859" t="str">
        <f t="shared" si="12"/>
        <v/>
      </c>
      <c r="Y101" s="872"/>
    </row>
    <row r="102" ht="24.75" customHeight="1">
      <c r="B102" s="411">
        <f t="shared" si="1"/>
        <v>99</v>
      </c>
      <c r="C102" s="411"/>
      <c r="D102" s="873"/>
      <c r="E102" s="867"/>
      <c r="F102" s="868"/>
      <c r="G102" s="417"/>
      <c r="H102" s="417"/>
      <c r="I102" s="869">
        <f t="shared" si="2"/>
        <v>0</v>
      </c>
      <c r="J102" s="850" t="str">
        <f t="shared" si="3"/>
        <v/>
      </c>
      <c r="K102" s="851" t="str">
        <f t="shared" si="4"/>
        <v/>
      </c>
      <c r="L102" s="851" t="str">
        <f t="shared" si="5"/>
        <v/>
      </c>
      <c r="M102" s="852">
        <f>IFERROR(__xludf.DUMMYFUNCTION("if(D102="""",0, googlefinance(D102))"),0.0)</f>
        <v>0</v>
      </c>
      <c r="N102" s="853">
        <f t="shared" si="6"/>
        <v>0</v>
      </c>
      <c r="O102" s="849">
        <f t="shared" si="7"/>
        <v>0</v>
      </c>
      <c r="P102" s="870"/>
      <c r="Q102" s="855" t="str">
        <f t="shared" si="8"/>
        <v/>
      </c>
      <c r="R102" s="417"/>
      <c r="S102" s="417"/>
      <c r="T102" s="871">
        <f t="shared" si="9"/>
        <v>0</v>
      </c>
      <c r="U102" s="857">
        <f t="shared" si="13"/>
        <v>0</v>
      </c>
      <c r="V102" s="858">
        <f t="shared" si="10"/>
        <v>0</v>
      </c>
      <c r="W102" s="858">
        <f t="shared" si="11"/>
        <v>0</v>
      </c>
      <c r="X102" s="859" t="str">
        <f t="shared" si="12"/>
        <v/>
      </c>
      <c r="Y102" s="872"/>
    </row>
    <row r="103" ht="24.75" customHeight="1">
      <c r="B103" s="411">
        <f t="shared" si="1"/>
        <v>100</v>
      </c>
      <c r="C103" s="411"/>
      <c r="D103" s="873"/>
      <c r="E103" s="867"/>
      <c r="F103" s="868"/>
      <c r="G103" s="417"/>
      <c r="H103" s="417"/>
      <c r="I103" s="869">
        <f t="shared" si="2"/>
        <v>0</v>
      </c>
      <c r="J103" s="850" t="str">
        <f t="shared" si="3"/>
        <v/>
      </c>
      <c r="K103" s="851" t="str">
        <f t="shared" si="4"/>
        <v/>
      </c>
      <c r="L103" s="851" t="str">
        <f t="shared" si="5"/>
        <v/>
      </c>
      <c r="M103" s="852">
        <f>IFERROR(__xludf.DUMMYFUNCTION("if(D103="""",0, googlefinance(D103))"),0.0)</f>
        <v>0</v>
      </c>
      <c r="N103" s="853">
        <f t="shared" si="6"/>
        <v>0</v>
      </c>
      <c r="O103" s="849">
        <f t="shared" si="7"/>
        <v>0</v>
      </c>
      <c r="P103" s="870"/>
      <c r="Q103" s="855" t="str">
        <f t="shared" si="8"/>
        <v/>
      </c>
      <c r="R103" s="417"/>
      <c r="S103" s="417"/>
      <c r="T103" s="871">
        <f t="shared" si="9"/>
        <v>0</v>
      </c>
      <c r="U103" s="857">
        <f t="shared" si="13"/>
        <v>0</v>
      </c>
      <c r="V103" s="858">
        <f t="shared" si="10"/>
        <v>0</v>
      </c>
      <c r="W103" s="858">
        <f t="shared" si="11"/>
        <v>0</v>
      </c>
      <c r="X103" s="859" t="str">
        <f t="shared" si="12"/>
        <v/>
      </c>
      <c r="Y103" s="872"/>
    </row>
    <row r="104" ht="24.75" customHeight="1">
      <c r="B104" s="411">
        <f t="shared" si="1"/>
        <v>101</v>
      </c>
      <c r="C104" s="411"/>
      <c r="D104" s="873"/>
      <c r="E104" s="867"/>
      <c r="F104" s="868"/>
      <c r="G104" s="417"/>
      <c r="H104" s="417"/>
      <c r="I104" s="869">
        <f t="shared" si="2"/>
        <v>0</v>
      </c>
      <c r="J104" s="850" t="str">
        <f t="shared" si="3"/>
        <v/>
      </c>
      <c r="K104" s="851" t="str">
        <f t="shared" si="4"/>
        <v/>
      </c>
      <c r="L104" s="851" t="str">
        <f t="shared" si="5"/>
        <v/>
      </c>
      <c r="M104" s="852">
        <f>IFERROR(__xludf.DUMMYFUNCTION("if(D104="""",0, googlefinance(D104))"),0.0)</f>
        <v>0</v>
      </c>
      <c r="N104" s="853">
        <f t="shared" si="6"/>
        <v>0</v>
      </c>
      <c r="O104" s="849">
        <f t="shared" si="7"/>
        <v>0</v>
      </c>
      <c r="P104" s="870"/>
      <c r="Q104" s="855" t="str">
        <f t="shared" si="8"/>
        <v/>
      </c>
      <c r="R104" s="417"/>
      <c r="S104" s="417"/>
      <c r="T104" s="871">
        <f t="shared" si="9"/>
        <v>0</v>
      </c>
      <c r="U104" s="857">
        <f t="shared" si="13"/>
        <v>0</v>
      </c>
      <c r="V104" s="858">
        <f t="shared" si="10"/>
        <v>0</v>
      </c>
      <c r="W104" s="858">
        <f t="shared" si="11"/>
        <v>0</v>
      </c>
      <c r="X104" s="859" t="str">
        <f t="shared" si="12"/>
        <v/>
      </c>
      <c r="Y104" s="872"/>
    </row>
    <row r="105" ht="24.75" customHeight="1">
      <c r="B105" s="411">
        <f t="shared" si="1"/>
        <v>102</v>
      </c>
      <c r="C105" s="411"/>
      <c r="D105" s="873"/>
      <c r="E105" s="867"/>
      <c r="F105" s="868"/>
      <c r="G105" s="417"/>
      <c r="H105" s="417"/>
      <c r="I105" s="869">
        <f t="shared" si="2"/>
        <v>0</v>
      </c>
      <c r="J105" s="850" t="str">
        <f t="shared" si="3"/>
        <v/>
      </c>
      <c r="K105" s="851" t="str">
        <f t="shared" si="4"/>
        <v/>
      </c>
      <c r="L105" s="851" t="str">
        <f t="shared" si="5"/>
        <v/>
      </c>
      <c r="M105" s="852">
        <f>IFERROR(__xludf.DUMMYFUNCTION("if(D105="""",0, googlefinance(D105))"),0.0)</f>
        <v>0</v>
      </c>
      <c r="N105" s="853">
        <f t="shared" si="6"/>
        <v>0</v>
      </c>
      <c r="O105" s="849">
        <f t="shared" si="7"/>
        <v>0</v>
      </c>
      <c r="P105" s="870"/>
      <c r="Q105" s="855" t="str">
        <f t="shared" si="8"/>
        <v/>
      </c>
      <c r="R105" s="417"/>
      <c r="S105" s="417"/>
      <c r="T105" s="871">
        <f t="shared" si="9"/>
        <v>0</v>
      </c>
      <c r="U105" s="857">
        <f t="shared" si="13"/>
        <v>0</v>
      </c>
      <c r="V105" s="858">
        <f t="shared" si="10"/>
        <v>0</v>
      </c>
      <c r="W105" s="858">
        <f t="shared" si="11"/>
        <v>0</v>
      </c>
      <c r="X105" s="859" t="str">
        <f t="shared" si="12"/>
        <v/>
      </c>
      <c r="Y105" s="872"/>
    </row>
    <row r="106" ht="24.75" customHeight="1">
      <c r="B106" s="411">
        <f t="shared" si="1"/>
        <v>103</v>
      </c>
      <c r="C106" s="411"/>
      <c r="D106" s="873"/>
      <c r="E106" s="867"/>
      <c r="F106" s="868"/>
      <c r="G106" s="417"/>
      <c r="H106" s="417"/>
      <c r="I106" s="869">
        <f t="shared" si="2"/>
        <v>0</v>
      </c>
      <c r="J106" s="850" t="str">
        <f t="shared" si="3"/>
        <v/>
      </c>
      <c r="K106" s="851" t="str">
        <f t="shared" si="4"/>
        <v/>
      </c>
      <c r="L106" s="851" t="str">
        <f t="shared" si="5"/>
        <v/>
      </c>
      <c r="M106" s="852">
        <f>IFERROR(__xludf.DUMMYFUNCTION("if(D106="""",0, googlefinance(D106))"),0.0)</f>
        <v>0</v>
      </c>
      <c r="N106" s="853">
        <f t="shared" si="6"/>
        <v>0</v>
      </c>
      <c r="O106" s="849">
        <f t="shared" si="7"/>
        <v>0</v>
      </c>
      <c r="P106" s="870"/>
      <c r="Q106" s="855" t="str">
        <f t="shared" si="8"/>
        <v/>
      </c>
      <c r="R106" s="417"/>
      <c r="S106" s="417"/>
      <c r="T106" s="871">
        <f t="shared" si="9"/>
        <v>0</v>
      </c>
      <c r="U106" s="857">
        <f t="shared" si="13"/>
        <v>0</v>
      </c>
      <c r="V106" s="858">
        <f t="shared" si="10"/>
        <v>0</v>
      </c>
      <c r="W106" s="858">
        <f t="shared" si="11"/>
        <v>0</v>
      </c>
      <c r="X106" s="859" t="str">
        <f t="shared" si="12"/>
        <v/>
      </c>
      <c r="Y106" s="872"/>
    </row>
    <row r="107" ht="24.75" customHeight="1">
      <c r="B107" s="411">
        <f t="shared" si="1"/>
        <v>104</v>
      </c>
      <c r="C107" s="411"/>
      <c r="D107" s="873"/>
      <c r="E107" s="867"/>
      <c r="F107" s="868"/>
      <c r="G107" s="417"/>
      <c r="H107" s="417"/>
      <c r="I107" s="869">
        <f t="shared" si="2"/>
        <v>0</v>
      </c>
      <c r="J107" s="850" t="str">
        <f t="shared" si="3"/>
        <v/>
      </c>
      <c r="K107" s="851" t="str">
        <f t="shared" si="4"/>
        <v/>
      </c>
      <c r="L107" s="851" t="str">
        <f t="shared" si="5"/>
        <v/>
      </c>
      <c r="M107" s="852">
        <f>IFERROR(__xludf.DUMMYFUNCTION("if(D107="""",0, googlefinance(D107))"),0.0)</f>
        <v>0</v>
      </c>
      <c r="N107" s="853">
        <f t="shared" si="6"/>
        <v>0</v>
      </c>
      <c r="O107" s="849">
        <f t="shared" si="7"/>
        <v>0</v>
      </c>
      <c r="P107" s="870"/>
      <c r="Q107" s="855" t="str">
        <f t="shared" si="8"/>
        <v/>
      </c>
      <c r="R107" s="417"/>
      <c r="S107" s="417"/>
      <c r="T107" s="871">
        <f t="shared" si="9"/>
        <v>0</v>
      </c>
      <c r="U107" s="857">
        <f t="shared" si="13"/>
        <v>0</v>
      </c>
      <c r="V107" s="858">
        <f t="shared" si="10"/>
        <v>0</v>
      </c>
      <c r="W107" s="858">
        <f t="shared" si="11"/>
        <v>0</v>
      </c>
      <c r="X107" s="859" t="str">
        <f t="shared" si="12"/>
        <v/>
      </c>
      <c r="Y107" s="872"/>
    </row>
    <row r="108" ht="24.75" customHeight="1">
      <c r="B108" s="411">
        <f t="shared" si="1"/>
        <v>105</v>
      </c>
      <c r="C108" s="411"/>
      <c r="D108" s="873"/>
      <c r="E108" s="867"/>
      <c r="F108" s="868"/>
      <c r="G108" s="417"/>
      <c r="H108" s="417"/>
      <c r="I108" s="869">
        <f t="shared" si="2"/>
        <v>0</v>
      </c>
      <c r="J108" s="850" t="str">
        <f t="shared" si="3"/>
        <v/>
      </c>
      <c r="K108" s="851" t="str">
        <f t="shared" si="4"/>
        <v/>
      </c>
      <c r="L108" s="851" t="str">
        <f t="shared" si="5"/>
        <v/>
      </c>
      <c r="M108" s="852">
        <f>IFERROR(__xludf.DUMMYFUNCTION("if(D108="""",0, googlefinance(D108))"),0.0)</f>
        <v>0</v>
      </c>
      <c r="N108" s="853">
        <f t="shared" si="6"/>
        <v>0</v>
      </c>
      <c r="O108" s="849">
        <f t="shared" si="7"/>
        <v>0</v>
      </c>
      <c r="P108" s="870"/>
      <c r="Q108" s="855" t="str">
        <f t="shared" si="8"/>
        <v/>
      </c>
      <c r="R108" s="417"/>
      <c r="S108" s="417"/>
      <c r="T108" s="871">
        <f t="shared" si="9"/>
        <v>0</v>
      </c>
      <c r="U108" s="857">
        <f t="shared" si="13"/>
        <v>0</v>
      </c>
      <c r="V108" s="858">
        <f t="shared" si="10"/>
        <v>0</v>
      </c>
      <c r="W108" s="858">
        <f t="shared" si="11"/>
        <v>0</v>
      </c>
      <c r="X108" s="859" t="str">
        <f t="shared" si="12"/>
        <v/>
      </c>
      <c r="Y108" s="872"/>
    </row>
    <row r="109" ht="24.75" customHeight="1">
      <c r="B109" s="411">
        <f t="shared" si="1"/>
        <v>106</v>
      </c>
      <c r="C109" s="411"/>
      <c r="D109" s="873"/>
      <c r="E109" s="867"/>
      <c r="F109" s="868"/>
      <c r="G109" s="417"/>
      <c r="H109" s="417"/>
      <c r="I109" s="869">
        <f t="shared" si="2"/>
        <v>0</v>
      </c>
      <c r="J109" s="850" t="str">
        <f t="shared" si="3"/>
        <v/>
      </c>
      <c r="K109" s="851" t="str">
        <f t="shared" si="4"/>
        <v/>
      </c>
      <c r="L109" s="851" t="str">
        <f t="shared" si="5"/>
        <v/>
      </c>
      <c r="M109" s="852">
        <f>IFERROR(__xludf.DUMMYFUNCTION("if(D109="""",0, googlefinance(D109))"),0.0)</f>
        <v>0</v>
      </c>
      <c r="N109" s="853">
        <f t="shared" si="6"/>
        <v>0</v>
      </c>
      <c r="O109" s="849">
        <f t="shared" si="7"/>
        <v>0</v>
      </c>
      <c r="P109" s="870"/>
      <c r="Q109" s="855" t="str">
        <f t="shared" si="8"/>
        <v/>
      </c>
      <c r="R109" s="417"/>
      <c r="S109" s="417"/>
      <c r="T109" s="871">
        <f t="shared" si="9"/>
        <v>0</v>
      </c>
      <c r="U109" s="857">
        <f t="shared" si="13"/>
        <v>0</v>
      </c>
      <c r="V109" s="858">
        <f t="shared" si="10"/>
        <v>0</v>
      </c>
      <c r="W109" s="858">
        <f t="shared" si="11"/>
        <v>0</v>
      </c>
      <c r="X109" s="859" t="str">
        <f t="shared" si="12"/>
        <v/>
      </c>
      <c r="Y109" s="872"/>
    </row>
    <row r="110" ht="24.75" customHeight="1">
      <c r="B110" s="411">
        <f t="shared" si="1"/>
        <v>107</v>
      </c>
      <c r="C110" s="411"/>
      <c r="D110" s="873"/>
      <c r="E110" s="867"/>
      <c r="F110" s="868"/>
      <c r="G110" s="417"/>
      <c r="H110" s="417"/>
      <c r="I110" s="869">
        <f t="shared" si="2"/>
        <v>0</v>
      </c>
      <c r="J110" s="850" t="str">
        <f t="shared" si="3"/>
        <v/>
      </c>
      <c r="K110" s="851" t="str">
        <f t="shared" si="4"/>
        <v/>
      </c>
      <c r="L110" s="851" t="str">
        <f t="shared" si="5"/>
        <v/>
      </c>
      <c r="M110" s="852">
        <f>IFERROR(__xludf.DUMMYFUNCTION("if(D110="""",0, googlefinance(D110))"),0.0)</f>
        <v>0</v>
      </c>
      <c r="N110" s="853">
        <f t="shared" si="6"/>
        <v>0</v>
      </c>
      <c r="O110" s="849">
        <f t="shared" si="7"/>
        <v>0</v>
      </c>
      <c r="P110" s="870"/>
      <c r="Q110" s="855" t="str">
        <f t="shared" si="8"/>
        <v/>
      </c>
      <c r="R110" s="417"/>
      <c r="S110" s="417"/>
      <c r="T110" s="871">
        <f t="shared" si="9"/>
        <v>0</v>
      </c>
      <c r="U110" s="857">
        <f t="shared" si="13"/>
        <v>0</v>
      </c>
      <c r="V110" s="858">
        <f t="shared" si="10"/>
        <v>0</v>
      </c>
      <c r="W110" s="858">
        <f t="shared" si="11"/>
        <v>0</v>
      </c>
      <c r="X110" s="859" t="str">
        <f t="shared" si="12"/>
        <v/>
      </c>
      <c r="Y110" s="872"/>
    </row>
    <row r="111" ht="24.75" customHeight="1">
      <c r="B111" s="411">
        <f t="shared" si="1"/>
        <v>108</v>
      </c>
      <c r="C111" s="411"/>
      <c r="D111" s="873"/>
      <c r="E111" s="867"/>
      <c r="F111" s="868"/>
      <c r="G111" s="417"/>
      <c r="H111" s="417"/>
      <c r="I111" s="869">
        <f t="shared" si="2"/>
        <v>0</v>
      </c>
      <c r="J111" s="850" t="str">
        <f t="shared" si="3"/>
        <v/>
      </c>
      <c r="K111" s="851" t="str">
        <f t="shared" si="4"/>
        <v/>
      </c>
      <c r="L111" s="851" t="str">
        <f t="shared" si="5"/>
        <v/>
      </c>
      <c r="M111" s="852">
        <f>IFERROR(__xludf.DUMMYFUNCTION("if(D111="""",0, googlefinance(D111))"),0.0)</f>
        <v>0</v>
      </c>
      <c r="N111" s="853">
        <f t="shared" si="6"/>
        <v>0</v>
      </c>
      <c r="O111" s="849">
        <f t="shared" si="7"/>
        <v>0</v>
      </c>
      <c r="P111" s="870"/>
      <c r="Q111" s="855" t="str">
        <f t="shared" si="8"/>
        <v/>
      </c>
      <c r="R111" s="417"/>
      <c r="S111" s="417"/>
      <c r="T111" s="871">
        <f t="shared" si="9"/>
        <v>0</v>
      </c>
      <c r="U111" s="857">
        <f t="shared" si="13"/>
        <v>0</v>
      </c>
      <c r="V111" s="858">
        <f t="shared" si="10"/>
        <v>0</v>
      </c>
      <c r="W111" s="858">
        <f t="shared" si="11"/>
        <v>0</v>
      </c>
      <c r="X111" s="859" t="str">
        <f t="shared" si="12"/>
        <v/>
      </c>
      <c r="Y111" s="872"/>
    </row>
    <row r="112" ht="24.75" customHeight="1">
      <c r="B112" s="411">
        <f t="shared" si="1"/>
        <v>109</v>
      </c>
      <c r="C112" s="411"/>
      <c r="D112" s="873"/>
      <c r="E112" s="867"/>
      <c r="F112" s="868"/>
      <c r="G112" s="417"/>
      <c r="H112" s="417"/>
      <c r="I112" s="869">
        <f t="shared" si="2"/>
        <v>0</v>
      </c>
      <c r="J112" s="850" t="str">
        <f t="shared" si="3"/>
        <v/>
      </c>
      <c r="K112" s="851" t="str">
        <f t="shared" si="4"/>
        <v/>
      </c>
      <c r="L112" s="851" t="str">
        <f t="shared" si="5"/>
        <v/>
      </c>
      <c r="M112" s="852">
        <f>IFERROR(__xludf.DUMMYFUNCTION("if(D112="""",0, googlefinance(D112))"),0.0)</f>
        <v>0</v>
      </c>
      <c r="N112" s="853">
        <f t="shared" si="6"/>
        <v>0</v>
      </c>
      <c r="O112" s="849">
        <f t="shared" si="7"/>
        <v>0</v>
      </c>
      <c r="P112" s="870"/>
      <c r="Q112" s="855" t="str">
        <f t="shared" si="8"/>
        <v/>
      </c>
      <c r="R112" s="417"/>
      <c r="S112" s="417"/>
      <c r="T112" s="871">
        <f t="shared" si="9"/>
        <v>0</v>
      </c>
      <c r="U112" s="857">
        <f t="shared" si="13"/>
        <v>0</v>
      </c>
      <c r="V112" s="858">
        <f t="shared" si="10"/>
        <v>0</v>
      </c>
      <c r="W112" s="858">
        <f t="shared" si="11"/>
        <v>0</v>
      </c>
      <c r="X112" s="859" t="str">
        <f t="shared" si="12"/>
        <v/>
      </c>
      <c r="Y112" s="872"/>
    </row>
    <row r="113" ht="24.75" customHeight="1">
      <c r="B113" s="411">
        <f t="shared" si="1"/>
        <v>110</v>
      </c>
      <c r="C113" s="411"/>
      <c r="D113" s="873"/>
      <c r="E113" s="867"/>
      <c r="F113" s="868"/>
      <c r="G113" s="417"/>
      <c r="H113" s="417"/>
      <c r="I113" s="869">
        <f t="shared" si="2"/>
        <v>0</v>
      </c>
      <c r="J113" s="850" t="str">
        <f t="shared" si="3"/>
        <v/>
      </c>
      <c r="K113" s="851" t="str">
        <f t="shared" si="4"/>
        <v/>
      </c>
      <c r="L113" s="851" t="str">
        <f t="shared" si="5"/>
        <v/>
      </c>
      <c r="M113" s="852">
        <f>IFERROR(__xludf.DUMMYFUNCTION("if(D113="""",0, googlefinance(D113))"),0.0)</f>
        <v>0</v>
      </c>
      <c r="N113" s="853">
        <f t="shared" si="6"/>
        <v>0</v>
      </c>
      <c r="O113" s="849">
        <f t="shared" si="7"/>
        <v>0</v>
      </c>
      <c r="P113" s="870"/>
      <c r="Q113" s="855" t="str">
        <f t="shared" si="8"/>
        <v/>
      </c>
      <c r="R113" s="417"/>
      <c r="S113" s="417"/>
      <c r="T113" s="871">
        <f t="shared" si="9"/>
        <v>0</v>
      </c>
      <c r="U113" s="857">
        <f t="shared" si="13"/>
        <v>0</v>
      </c>
      <c r="V113" s="858">
        <f t="shared" si="10"/>
        <v>0</v>
      </c>
      <c r="W113" s="858">
        <f t="shared" si="11"/>
        <v>0</v>
      </c>
      <c r="X113" s="859" t="str">
        <f t="shared" si="12"/>
        <v/>
      </c>
      <c r="Y113" s="872"/>
    </row>
    <row r="114" ht="24.75" customHeight="1">
      <c r="B114" s="411">
        <f t="shared" si="1"/>
        <v>111</v>
      </c>
      <c r="C114" s="411"/>
      <c r="D114" s="873"/>
      <c r="E114" s="867"/>
      <c r="F114" s="868"/>
      <c r="G114" s="417"/>
      <c r="H114" s="417"/>
      <c r="I114" s="869">
        <f t="shared" si="2"/>
        <v>0</v>
      </c>
      <c r="J114" s="850" t="str">
        <f t="shared" si="3"/>
        <v/>
      </c>
      <c r="K114" s="851" t="str">
        <f t="shared" si="4"/>
        <v/>
      </c>
      <c r="L114" s="851" t="str">
        <f t="shared" si="5"/>
        <v/>
      </c>
      <c r="M114" s="852">
        <f>IFERROR(__xludf.DUMMYFUNCTION("if(D114="""",0, googlefinance(D114))"),0.0)</f>
        <v>0</v>
      </c>
      <c r="N114" s="853">
        <f t="shared" si="6"/>
        <v>0</v>
      </c>
      <c r="O114" s="849">
        <f t="shared" si="7"/>
        <v>0</v>
      </c>
      <c r="P114" s="870"/>
      <c r="Q114" s="855" t="str">
        <f t="shared" si="8"/>
        <v/>
      </c>
      <c r="R114" s="417"/>
      <c r="S114" s="417"/>
      <c r="T114" s="871">
        <f t="shared" si="9"/>
        <v>0</v>
      </c>
      <c r="U114" s="857">
        <f t="shared" si="13"/>
        <v>0</v>
      </c>
      <c r="V114" s="858">
        <f t="shared" si="10"/>
        <v>0</v>
      </c>
      <c r="W114" s="858">
        <f t="shared" si="11"/>
        <v>0</v>
      </c>
      <c r="X114" s="859" t="str">
        <f t="shared" si="12"/>
        <v/>
      </c>
      <c r="Y114" s="872"/>
    </row>
    <row r="115" ht="24.75" customHeight="1">
      <c r="B115" s="411">
        <f t="shared" si="1"/>
        <v>112</v>
      </c>
      <c r="C115" s="411"/>
      <c r="D115" s="873"/>
      <c r="E115" s="867"/>
      <c r="F115" s="868"/>
      <c r="G115" s="417"/>
      <c r="H115" s="417"/>
      <c r="I115" s="869">
        <f t="shared" si="2"/>
        <v>0</v>
      </c>
      <c r="J115" s="850" t="str">
        <f t="shared" si="3"/>
        <v/>
      </c>
      <c r="K115" s="851" t="str">
        <f t="shared" si="4"/>
        <v/>
      </c>
      <c r="L115" s="851" t="str">
        <f t="shared" si="5"/>
        <v/>
      </c>
      <c r="M115" s="852">
        <f>IFERROR(__xludf.DUMMYFUNCTION("if(D115="""",0, googlefinance(D115))"),0.0)</f>
        <v>0</v>
      </c>
      <c r="N115" s="853">
        <f t="shared" si="6"/>
        <v>0</v>
      </c>
      <c r="O115" s="849">
        <f t="shared" si="7"/>
        <v>0</v>
      </c>
      <c r="P115" s="870"/>
      <c r="Q115" s="855" t="str">
        <f t="shared" si="8"/>
        <v/>
      </c>
      <c r="R115" s="417"/>
      <c r="S115" s="417"/>
      <c r="T115" s="871">
        <f t="shared" si="9"/>
        <v>0</v>
      </c>
      <c r="U115" s="857">
        <f t="shared" si="13"/>
        <v>0</v>
      </c>
      <c r="V115" s="858">
        <f t="shared" si="10"/>
        <v>0</v>
      </c>
      <c r="W115" s="858">
        <f t="shared" si="11"/>
        <v>0</v>
      </c>
      <c r="X115" s="859" t="str">
        <f t="shared" si="12"/>
        <v/>
      </c>
      <c r="Y115" s="872"/>
    </row>
    <row r="116" ht="24.75" customHeight="1">
      <c r="B116" s="411">
        <f t="shared" si="1"/>
        <v>113</v>
      </c>
      <c r="C116" s="411"/>
      <c r="D116" s="873"/>
      <c r="E116" s="867"/>
      <c r="F116" s="868"/>
      <c r="G116" s="417"/>
      <c r="H116" s="417"/>
      <c r="I116" s="869">
        <f t="shared" si="2"/>
        <v>0</v>
      </c>
      <c r="J116" s="850" t="str">
        <f t="shared" si="3"/>
        <v/>
      </c>
      <c r="K116" s="851" t="str">
        <f t="shared" si="4"/>
        <v/>
      </c>
      <c r="L116" s="851" t="str">
        <f t="shared" si="5"/>
        <v/>
      </c>
      <c r="M116" s="852">
        <f>IFERROR(__xludf.DUMMYFUNCTION("if(D116="""",0, googlefinance(D116))"),0.0)</f>
        <v>0</v>
      </c>
      <c r="N116" s="853">
        <f t="shared" si="6"/>
        <v>0</v>
      </c>
      <c r="O116" s="849">
        <f t="shared" si="7"/>
        <v>0</v>
      </c>
      <c r="P116" s="870"/>
      <c r="Q116" s="855" t="str">
        <f t="shared" si="8"/>
        <v/>
      </c>
      <c r="R116" s="417"/>
      <c r="S116" s="417"/>
      <c r="T116" s="871">
        <f t="shared" si="9"/>
        <v>0</v>
      </c>
      <c r="U116" s="857">
        <f t="shared" si="13"/>
        <v>0</v>
      </c>
      <c r="V116" s="858">
        <f t="shared" si="10"/>
        <v>0</v>
      </c>
      <c r="W116" s="858">
        <f t="shared" si="11"/>
        <v>0</v>
      </c>
      <c r="X116" s="859" t="str">
        <f t="shared" si="12"/>
        <v/>
      </c>
      <c r="Y116" s="872"/>
    </row>
    <row r="117" ht="24.75" customHeight="1">
      <c r="B117" s="411">
        <f t="shared" si="1"/>
        <v>114</v>
      </c>
      <c r="C117" s="411"/>
      <c r="D117" s="873"/>
      <c r="E117" s="867"/>
      <c r="F117" s="868"/>
      <c r="G117" s="417"/>
      <c r="H117" s="417"/>
      <c r="I117" s="869">
        <f t="shared" si="2"/>
        <v>0</v>
      </c>
      <c r="J117" s="850" t="str">
        <f t="shared" si="3"/>
        <v/>
      </c>
      <c r="K117" s="851" t="str">
        <f t="shared" si="4"/>
        <v/>
      </c>
      <c r="L117" s="851" t="str">
        <f t="shared" si="5"/>
        <v/>
      </c>
      <c r="M117" s="852">
        <f>IFERROR(__xludf.DUMMYFUNCTION("if(D117="""",0, googlefinance(D117))"),0.0)</f>
        <v>0</v>
      </c>
      <c r="N117" s="853">
        <f t="shared" si="6"/>
        <v>0</v>
      </c>
      <c r="O117" s="849">
        <f t="shared" si="7"/>
        <v>0</v>
      </c>
      <c r="P117" s="870"/>
      <c r="Q117" s="855" t="str">
        <f t="shared" si="8"/>
        <v/>
      </c>
      <c r="R117" s="417"/>
      <c r="S117" s="417"/>
      <c r="T117" s="871">
        <f t="shared" si="9"/>
        <v>0</v>
      </c>
      <c r="U117" s="857">
        <f t="shared" si="13"/>
        <v>0</v>
      </c>
      <c r="V117" s="858">
        <f t="shared" si="10"/>
        <v>0</v>
      </c>
      <c r="W117" s="858">
        <f t="shared" si="11"/>
        <v>0</v>
      </c>
      <c r="X117" s="859" t="str">
        <f t="shared" si="12"/>
        <v/>
      </c>
      <c r="Y117" s="872"/>
    </row>
    <row r="118" ht="24.75" customHeight="1">
      <c r="B118" s="411">
        <f t="shared" si="1"/>
        <v>115</v>
      </c>
      <c r="C118" s="411"/>
      <c r="D118" s="873"/>
      <c r="E118" s="867"/>
      <c r="F118" s="868"/>
      <c r="G118" s="417"/>
      <c r="H118" s="417"/>
      <c r="I118" s="869">
        <f t="shared" si="2"/>
        <v>0</v>
      </c>
      <c r="J118" s="850" t="str">
        <f t="shared" si="3"/>
        <v/>
      </c>
      <c r="K118" s="851" t="str">
        <f t="shared" si="4"/>
        <v/>
      </c>
      <c r="L118" s="851" t="str">
        <f t="shared" si="5"/>
        <v/>
      </c>
      <c r="M118" s="852">
        <f>IFERROR(__xludf.DUMMYFUNCTION("if(D118="""",0, googlefinance(D118))"),0.0)</f>
        <v>0</v>
      </c>
      <c r="N118" s="853">
        <f t="shared" si="6"/>
        <v>0</v>
      </c>
      <c r="O118" s="849">
        <f t="shared" si="7"/>
        <v>0</v>
      </c>
      <c r="P118" s="870"/>
      <c r="Q118" s="855" t="str">
        <f t="shared" si="8"/>
        <v/>
      </c>
      <c r="R118" s="417"/>
      <c r="S118" s="417"/>
      <c r="T118" s="871">
        <f t="shared" si="9"/>
        <v>0</v>
      </c>
      <c r="U118" s="857">
        <f t="shared" si="13"/>
        <v>0</v>
      </c>
      <c r="V118" s="858">
        <f t="shared" si="10"/>
        <v>0</v>
      </c>
      <c r="W118" s="858">
        <f t="shared" si="11"/>
        <v>0</v>
      </c>
      <c r="X118" s="859" t="str">
        <f t="shared" si="12"/>
        <v/>
      </c>
      <c r="Y118" s="872"/>
    </row>
    <row r="119" ht="24.75" customHeight="1">
      <c r="B119" s="411">
        <f t="shared" si="1"/>
        <v>116</v>
      </c>
      <c r="C119" s="411"/>
      <c r="D119" s="873"/>
      <c r="E119" s="867"/>
      <c r="F119" s="868"/>
      <c r="G119" s="417"/>
      <c r="H119" s="417"/>
      <c r="I119" s="869">
        <f t="shared" si="2"/>
        <v>0</v>
      </c>
      <c r="J119" s="850" t="str">
        <f t="shared" si="3"/>
        <v/>
      </c>
      <c r="K119" s="851" t="str">
        <f t="shared" si="4"/>
        <v/>
      </c>
      <c r="L119" s="851" t="str">
        <f t="shared" si="5"/>
        <v/>
      </c>
      <c r="M119" s="852">
        <f>IFERROR(__xludf.DUMMYFUNCTION("if(D119="""",0, googlefinance(D119))"),0.0)</f>
        <v>0</v>
      </c>
      <c r="N119" s="853">
        <f t="shared" si="6"/>
        <v>0</v>
      </c>
      <c r="O119" s="849">
        <f t="shared" si="7"/>
        <v>0</v>
      </c>
      <c r="P119" s="870"/>
      <c r="Q119" s="855" t="str">
        <f t="shared" si="8"/>
        <v/>
      </c>
      <c r="R119" s="417"/>
      <c r="S119" s="417"/>
      <c r="T119" s="871">
        <f t="shared" si="9"/>
        <v>0</v>
      </c>
      <c r="U119" s="857">
        <f t="shared" si="13"/>
        <v>0</v>
      </c>
      <c r="V119" s="858">
        <f t="shared" si="10"/>
        <v>0</v>
      </c>
      <c r="W119" s="858">
        <f t="shared" si="11"/>
        <v>0</v>
      </c>
      <c r="X119" s="859" t="str">
        <f t="shared" si="12"/>
        <v/>
      </c>
      <c r="Y119" s="872"/>
    </row>
    <row r="120" ht="24.75" customHeight="1">
      <c r="B120" s="411">
        <f t="shared" si="1"/>
        <v>117</v>
      </c>
      <c r="C120" s="411"/>
      <c r="D120" s="873"/>
      <c r="E120" s="867"/>
      <c r="F120" s="868"/>
      <c r="G120" s="417"/>
      <c r="H120" s="417"/>
      <c r="I120" s="869">
        <f t="shared" si="2"/>
        <v>0</v>
      </c>
      <c r="J120" s="850" t="str">
        <f t="shared" si="3"/>
        <v/>
      </c>
      <c r="K120" s="851" t="str">
        <f t="shared" si="4"/>
        <v/>
      </c>
      <c r="L120" s="851" t="str">
        <f t="shared" si="5"/>
        <v/>
      </c>
      <c r="M120" s="852">
        <f>IFERROR(__xludf.DUMMYFUNCTION("if(D120="""",0, googlefinance(D120))"),0.0)</f>
        <v>0</v>
      </c>
      <c r="N120" s="853">
        <f t="shared" si="6"/>
        <v>0</v>
      </c>
      <c r="O120" s="849">
        <f t="shared" si="7"/>
        <v>0</v>
      </c>
      <c r="P120" s="870"/>
      <c r="Q120" s="855" t="str">
        <f t="shared" si="8"/>
        <v/>
      </c>
      <c r="R120" s="417"/>
      <c r="S120" s="417"/>
      <c r="T120" s="871">
        <f t="shared" si="9"/>
        <v>0</v>
      </c>
      <c r="U120" s="857">
        <f t="shared" si="13"/>
        <v>0</v>
      </c>
      <c r="V120" s="858">
        <f t="shared" si="10"/>
        <v>0</v>
      </c>
      <c r="W120" s="858">
        <f t="shared" si="11"/>
        <v>0</v>
      </c>
      <c r="X120" s="859" t="str">
        <f t="shared" si="12"/>
        <v/>
      </c>
      <c r="Y120" s="872"/>
    </row>
    <row r="121" ht="24.75" customHeight="1">
      <c r="B121" s="411">
        <f t="shared" si="1"/>
        <v>118</v>
      </c>
      <c r="C121" s="411"/>
      <c r="D121" s="873"/>
      <c r="E121" s="867"/>
      <c r="F121" s="868"/>
      <c r="G121" s="417"/>
      <c r="H121" s="417"/>
      <c r="I121" s="869">
        <f t="shared" si="2"/>
        <v>0</v>
      </c>
      <c r="J121" s="850" t="str">
        <f t="shared" si="3"/>
        <v/>
      </c>
      <c r="K121" s="851" t="str">
        <f t="shared" si="4"/>
        <v/>
      </c>
      <c r="L121" s="851" t="str">
        <f t="shared" si="5"/>
        <v/>
      </c>
      <c r="M121" s="852">
        <f>IFERROR(__xludf.DUMMYFUNCTION("if(D121="""",0, googlefinance(D121))"),0.0)</f>
        <v>0</v>
      </c>
      <c r="N121" s="853">
        <f t="shared" si="6"/>
        <v>0</v>
      </c>
      <c r="O121" s="849">
        <f t="shared" si="7"/>
        <v>0</v>
      </c>
      <c r="P121" s="870"/>
      <c r="Q121" s="855" t="str">
        <f t="shared" si="8"/>
        <v/>
      </c>
      <c r="R121" s="417"/>
      <c r="S121" s="417"/>
      <c r="T121" s="871">
        <f t="shared" si="9"/>
        <v>0</v>
      </c>
      <c r="U121" s="857">
        <f t="shared" si="13"/>
        <v>0</v>
      </c>
      <c r="V121" s="858">
        <f t="shared" si="10"/>
        <v>0</v>
      </c>
      <c r="W121" s="858">
        <f t="shared" si="11"/>
        <v>0</v>
      </c>
      <c r="X121" s="859" t="str">
        <f t="shared" si="12"/>
        <v/>
      </c>
      <c r="Y121" s="872"/>
    </row>
    <row r="122" ht="24.75" customHeight="1">
      <c r="B122" s="411">
        <f t="shared" si="1"/>
        <v>119</v>
      </c>
      <c r="C122" s="411"/>
      <c r="D122" s="873"/>
      <c r="E122" s="867"/>
      <c r="F122" s="868"/>
      <c r="G122" s="417"/>
      <c r="H122" s="417"/>
      <c r="I122" s="869">
        <f t="shared" si="2"/>
        <v>0</v>
      </c>
      <c r="J122" s="850" t="str">
        <f t="shared" si="3"/>
        <v/>
      </c>
      <c r="K122" s="851" t="str">
        <f t="shared" si="4"/>
        <v/>
      </c>
      <c r="L122" s="851" t="str">
        <f t="shared" si="5"/>
        <v/>
      </c>
      <c r="M122" s="852">
        <f>IFERROR(__xludf.DUMMYFUNCTION("if(D122="""",0, googlefinance(D122))"),0.0)</f>
        <v>0</v>
      </c>
      <c r="N122" s="853">
        <f t="shared" si="6"/>
        <v>0</v>
      </c>
      <c r="O122" s="849">
        <f t="shared" si="7"/>
        <v>0</v>
      </c>
      <c r="P122" s="870"/>
      <c r="Q122" s="855" t="str">
        <f t="shared" si="8"/>
        <v/>
      </c>
      <c r="R122" s="417"/>
      <c r="S122" s="417"/>
      <c r="T122" s="871">
        <f t="shared" si="9"/>
        <v>0</v>
      </c>
      <c r="U122" s="857">
        <f t="shared" si="13"/>
        <v>0</v>
      </c>
      <c r="V122" s="858">
        <f t="shared" si="10"/>
        <v>0</v>
      </c>
      <c r="W122" s="858">
        <f t="shared" si="11"/>
        <v>0</v>
      </c>
      <c r="X122" s="859" t="str">
        <f t="shared" si="12"/>
        <v/>
      </c>
      <c r="Y122" s="872"/>
    </row>
    <row r="123" ht="24.75" customHeight="1">
      <c r="B123" s="411">
        <f t="shared" si="1"/>
        <v>120</v>
      </c>
      <c r="C123" s="411"/>
      <c r="D123" s="873"/>
      <c r="E123" s="867"/>
      <c r="F123" s="868"/>
      <c r="G123" s="417"/>
      <c r="H123" s="417"/>
      <c r="I123" s="869">
        <f t="shared" si="2"/>
        <v>0</v>
      </c>
      <c r="J123" s="850" t="str">
        <f t="shared" si="3"/>
        <v/>
      </c>
      <c r="K123" s="851" t="str">
        <f t="shared" si="4"/>
        <v/>
      </c>
      <c r="L123" s="851" t="str">
        <f t="shared" si="5"/>
        <v/>
      </c>
      <c r="M123" s="852">
        <f>IFERROR(__xludf.DUMMYFUNCTION("if(D123="""",0, googlefinance(D123))"),0.0)</f>
        <v>0</v>
      </c>
      <c r="N123" s="853">
        <f t="shared" si="6"/>
        <v>0</v>
      </c>
      <c r="O123" s="849">
        <f t="shared" si="7"/>
        <v>0</v>
      </c>
      <c r="P123" s="870"/>
      <c r="Q123" s="855" t="str">
        <f t="shared" si="8"/>
        <v/>
      </c>
      <c r="R123" s="417"/>
      <c r="S123" s="417"/>
      <c r="T123" s="871">
        <f t="shared" si="9"/>
        <v>0</v>
      </c>
      <c r="U123" s="857">
        <f t="shared" si="13"/>
        <v>0</v>
      </c>
      <c r="V123" s="858">
        <f t="shared" si="10"/>
        <v>0</v>
      </c>
      <c r="W123" s="858">
        <f t="shared" si="11"/>
        <v>0</v>
      </c>
      <c r="X123" s="859" t="str">
        <f t="shared" si="12"/>
        <v/>
      </c>
      <c r="Y123" s="872"/>
    </row>
    <row r="124" ht="24.75" customHeight="1">
      <c r="B124" s="411">
        <f t="shared" si="1"/>
        <v>121</v>
      </c>
      <c r="C124" s="411"/>
      <c r="D124" s="873"/>
      <c r="E124" s="867"/>
      <c r="F124" s="868"/>
      <c r="G124" s="417"/>
      <c r="H124" s="417"/>
      <c r="I124" s="869">
        <f t="shared" si="2"/>
        <v>0</v>
      </c>
      <c r="J124" s="850" t="str">
        <f t="shared" si="3"/>
        <v/>
      </c>
      <c r="K124" s="851" t="str">
        <f t="shared" si="4"/>
        <v/>
      </c>
      <c r="L124" s="851" t="str">
        <f t="shared" si="5"/>
        <v/>
      </c>
      <c r="M124" s="852">
        <f>IFERROR(__xludf.DUMMYFUNCTION("if(D124="""",0, googlefinance(D124))"),0.0)</f>
        <v>0</v>
      </c>
      <c r="N124" s="853">
        <f t="shared" si="6"/>
        <v>0</v>
      </c>
      <c r="O124" s="849">
        <f t="shared" si="7"/>
        <v>0</v>
      </c>
      <c r="P124" s="870"/>
      <c r="Q124" s="855" t="str">
        <f t="shared" si="8"/>
        <v/>
      </c>
      <c r="R124" s="417"/>
      <c r="S124" s="417"/>
      <c r="T124" s="871">
        <f t="shared" si="9"/>
        <v>0</v>
      </c>
      <c r="U124" s="857">
        <f t="shared" si="13"/>
        <v>0</v>
      </c>
      <c r="V124" s="858">
        <f t="shared" si="10"/>
        <v>0</v>
      </c>
      <c r="W124" s="858">
        <f t="shared" si="11"/>
        <v>0</v>
      </c>
      <c r="X124" s="859" t="str">
        <f t="shared" si="12"/>
        <v/>
      </c>
      <c r="Y124" s="872"/>
    </row>
    <row r="125" ht="24.75" customHeight="1">
      <c r="B125" s="411">
        <f t="shared" si="1"/>
        <v>122</v>
      </c>
      <c r="C125" s="411"/>
      <c r="D125" s="873"/>
      <c r="E125" s="867"/>
      <c r="F125" s="868"/>
      <c r="G125" s="417"/>
      <c r="H125" s="417"/>
      <c r="I125" s="869">
        <f t="shared" si="2"/>
        <v>0</v>
      </c>
      <c r="J125" s="850" t="str">
        <f t="shared" si="3"/>
        <v/>
      </c>
      <c r="K125" s="851" t="str">
        <f t="shared" si="4"/>
        <v/>
      </c>
      <c r="L125" s="851" t="str">
        <f t="shared" si="5"/>
        <v/>
      </c>
      <c r="M125" s="852">
        <f>IFERROR(__xludf.DUMMYFUNCTION("if(D125="""",0, googlefinance(D125))"),0.0)</f>
        <v>0</v>
      </c>
      <c r="N125" s="853">
        <f t="shared" si="6"/>
        <v>0</v>
      </c>
      <c r="O125" s="849">
        <f t="shared" si="7"/>
        <v>0</v>
      </c>
      <c r="P125" s="870"/>
      <c r="Q125" s="855" t="str">
        <f t="shared" si="8"/>
        <v/>
      </c>
      <c r="R125" s="417"/>
      <c r="S125" s="417"/>
      <c r="T125" s="871">
        <f t="shared" si="9"/>
        <v>0</v>
      </c>
      <c r="U125" s="857">
        <f t="shared" si="13"/>
        <v>0</v>
      </c>
      <c r="V125" s="858">
        <f t="shared" si="10"/>
        <v>0</v>
      </c>
      <c r="W125" s="858">
        <f t="shared" si="11"/>
        <v>0</v>
      </c>
      <c r="X125" s="859" t="str">
        <f t="shared" si="12"/>
        <v/>
      </c>
      <c r="Y125" s="872"/>
    </row>
    <row r="126" ht="24.75" customHeight="1">
      <c r="B126" s="411">
        <f t="shared" si="1"/>
        <v>123</v>
      </c>
      <c r="C126" s="411"/>
      <c r="D126" s="873"/>
      <c r="E126" s="867"/>
      <c r="F126" s="868"/>
      <c r="G126" s="417"/>
      <c r="H126" s="417"/>
      <c r="I126" s="869">
        <f t="shared" si="2"/>
        <v>0</v>
      </c>
      <c r="J126" s="850" t="str">
        <f t="shared" si="3"/>
        <v/>
      </c>
      <c r="K126" s="851" t="str">
        <f t="shared" si="4"/>
        <v/>
      </c>
      <c r="L126" s="851" t="str">
        <f t="shared" si="5"/>
        <v/>
      </c>
      <c r="M126" s="852">
        <f>IFERROR(__xludf.DUMMYFUNCTION("if(D126="""",0, googlefinance(D126))"),0.0)</f>
        <v>0</v>
      </c>
      <c r="N126" s="853">
        <f t="shared" si="6"/>
        <v>0</v>
      </c>
      <c r="O126" s="849">
        <f t="shared" si="7"/>
        <v>0</v>
      </c>
      <c r="P126" s="870"/>
      <c r="Q126" s="855" t="str">
        <f t="shared" si="8"/>
        <v/>
      </c>
      <c r="R126" s="417"/>
      <c r="S126" s="417"/>
      <c r="T126" s="871">
        <f t="shared" si="9"/>
        <v>0</v>
      </c>
      <c r="U126" s="857">
        <f t="shared" si="13"/>
        <v>0</v>
      </c>
      <c r="V126" s="858">
        <f t="shared" si="10"/>
        <v>0</v>
      </c>
      <c r="W126" s="858">
        <f t="shared" si="11"/>
        <v>0</v>
      </c>
      <c r="X126" s="859" t="str">
        <f t="shared" si="12"/>
        <v/>
      </c>
      <c r="Y126" s="872"/>
    </row>
    <row r="127" ht="24.75" customHeight="1">
      <c r="B127" s="411">
        <f t="shared" si="1"/>
        <v>124</v>
      </c>
      <c r="C127" s="411"/>
      <c r="D127" s="873"/>
      <c r="E127" s="867"/>
      <c r="F127" s="868"/>
      <c r="G127" s="417"/>
      <c r="H127" s="417"/>
      <c r="I127" s="869">
        <f t="shared" si="2"/>
        <v>0</v>
      </c>
      <c r="J127" s="850" t="str">
        <f t="shared" si="3"/>
        <v/>
      </c>
      <c r="K127" s="851" t="str">
        <f t="shared" si="4"/>
        <v/>
      </c>
      <c r="L127" s="851" t="str">
        <f t="shared" si="5"/>
        <v/>
      </c>
      <c r="M127" s="852">
        <f>IFERROR(__xludf.DUMMYFUNCTION("if(D127="""",0, googlefinance(D127))"),0.0)</f>
        <v>0</v>
      </c>
      <c r="N127" s="853">
        <f t="shared" si="6"/>
        <v>0</v>
      </c>
      <c r="O127" s="849">
        <f t="shared" si="7"/>
        <v>0</v>
      </c>
      <c r="P127" s="870"/>
      <c r="Q127" s="855" t="str">
        <f t="shared" si="8"/>
        <v/>
      </c>
      <c r="R127" s="417"/>
      <c r="S127" s="417"/>
      <c r="T127" s="871">
        <f t="shared" si="9"/>
        <v>0</v>
      </c>
      <c r="U127" s="857">
        <f t="shared" si="13"/>
        <v>0</v>
      </c>
      <c r="V127" s="858">
        <f t="shared" si="10"/>
        <v>0</v>
      </c>
      <c r="W127" s="858">
        <f t="shared" si="11"/>
        <v>0</v>
      </c>
      <c r="X127" s="859" t="str">
        <f t="shared" si="12"/>
        <v/>
      </c>
      <c r="Y127" s="872"/>
    </row>
    <row r="128" ht="24.75" customHeight="1">
      <c r="B128" s="411">
        <f t="shared" si="1"/>
        <v>125</v>
      </c>
      <c r="C128" s="411"/>
      <c r="D128" s="873"/>
      <c r="E128" s="867"/>
      <c r="F128" s="868"/>
      <c r="G128" s="417"/>
      <c r="H128" s="417"/>
      <c r="I128" s="869">
        <f t="shared" si="2"/>
        <v>0</v>
      </c>
      <c r="J128" s="850" t="str">
        <f t="shared" si="3"/>
        <v/>
      </c>
      <c r="K128" s="851" t="str">
        <f t="shared" si="4"/>
        <v/>
      </c>
      <c r="L128" s="851" t="str">
        <f t="shared" si="5"/>
        <v/>
      </c>
      <c r="M128" s="852">
        <f>IFERROR(__xludf.DUMMYFUNCTION("if(D128="""",0, googlefinance(D128))"),0.0)</f>
        <v>0</v>
      </c>
      <c r="N128" s="853">
        <f t="shared" si="6"/>
        <v>0</v>
      </c>
      <c r="O128" s="849">
        <f t="shared" si="7"/>
        <v>0</v>
      </c>
      <c r="P128" s="870"/>
      <c r="Q128" s="855" t="str">
        <f t="shared" si="8"/>
        <v/>
      </c>
      <c r="R128" s="417"/>
      <c r="S128" s="417"/>
      <c r="T128" s="871">
        <f t="shared" si="9"/>
        <v>0</v>
      </c>
      <c r="U128" s="857">
        <f t="shared" si="13"/>
        <v>0</v>
      </c>
      <c r="V128" s="858">
        <f t="shared" si="10"/>
        <v>0</v>
      </c>
      <c r="W128" s="858">
        <f t="shared" si="11"/>
        <v>0</v>
      </c>
      <c r="X128" s="859" t="str">
        <f t="shared" si="12"/>
        <v/>
      </c>
      <c r="Y128" s="872"/>
    </row>
    <row r="129" ht="24.75" customHeight="1">
      <c r="B129" s="411">
        <f t="shared" si="1"/>
        <v>126</v>
      </c>
      <c r="C129" s="411"/>
      <c r="D129" s="873"/>
      <c r="E129" s="867"/>
      <c r="F129" s="868"/>
      <c r="G129" s="417"/>
      <c r="H129" s="417"/>
      <c r="I129" s="869">
        <f t="shared" si="2"/>
        <v>0</v>
      </c>
      <c r="J129" s="850" t="str">
        <f t="shared" si="3"/>
        <v/>
      </c>
      <c r="K129" s="851" t="str">
        <f t="shared" si="4"/>
        <v/>
      </c>
      <c r="L129" s="851" t="str">
        <f t="shared" si="5"/>
        <v/>
      </c>
      <c r="M129" s="852">
        <f>IFERROR(__xludf.DUMMYFUNCTION("if(D129="""",0, googlefinance(D129))"),0.0)</f>
        <v>0</v>
      </c>
      <c r="N129" s="853">
        <f t="shared" si="6"/>
        <v>0</v>
      </c>
      <c r="O129" s="849">
        <f t="shared" si="7"/>
        <v>0</v>
      </c>
      <c r="P129" s="870"/>
      <c r="Q129" s="855" t="str">
        <f t="shared" si="8"/>
        <v/>
      </c>
      <c r="R129" s="417"/>
      <c r="S129" s="417"/>
      <c r="T129" s="871">
        <f t="shared" si="9"/>
        <v>0</v>
      </c>
      <c r="U129" s="857">
        <f t="shared" si="13"/>
        <v>0</v>
      </c>
      <c r="V129" s="858">
        <f t="shared" si="10"/>
        <v>0</v>
      </c>
      <c r="W129" s="858">
        <f t="shared" si="11"/>
        <v>0</v>
      </c>
      <c r="X129" s="859" t="str">
        <f t="shared" si="12"/>
        <v/>
      </c>
      <c r="Y129" s="872"/>
    </row>
    <row r="130" ht="24.75" customHeight="1">
      <c r="B130" s="411">
        <f t="shared" si="1"/>
        <v>127</v>
      </c>
      <c r="C130" s="411"/>
      <c r="D130" s="873"/>
      <c r="E130" s="867"/>
      <c r="F130" s="868"/>
      <c r="G130" s="417"/>
      <c r="H130" s="417"/>
      <c r="I130" s="869">
        <f t="shared" si="2"/>
        <v>0</v>
      </c>
      <c r="J130" s="850" t="str">
        <f t="shared" si="3"/>
        <v/>
      </c>
      <c r="K130" s="851" t="str">
        <f t="shared" si="4"/>
        <v/>
      </c>
      <c r="L130" s="851" t="str">
        <f t="shared" si="5"/>
        <v/>
      </c>
      <c r="M130" s="852">
        <f>IFERROR(__xludf.DUMMYFUNCTION("if(D130="""",0, googlefinance(D130))"),0.0)</f>
        <v>0</v>
      </c>
      <c r="N130" s="853">
        <f t="shared" si="6"/>
        <v>0</v>
      </c>
      <c r="O130" s="849">
        <f t="shared" si="7"/>
        <v>0</v>
      </c>
      <c r="P130" s="870"/>
      <c r="Q130" s="855" t="str">
        <f t="shared" si="8"/>
        <v/>
      </c>
      <c r="R130" s="417"/>
      <c r="S130" s="417"/>
      <c r="T130" s="871">
        <f t="shared" si="9"/>
        <v>0</v>
      </c>
      <c r="U130" s="857">
        <f t="shared" si="13"/>
        <v>0</v>
      </c>
      <c r="V130" s="858">
        <f t="shared" si="10"/>
        <v>0</v>
      </c>
      <c r="W130" s="858">
        <f t="shared" si="11"/>
        <v>0</v>
      </c>
      <c r="X130" s="859" t="str">
        <f t="shared" si="12"/>
        <v/>
      </c>
      <c r="Y130" s="872"/>
    </row>
    <row r="131" ht="24.75" customHeight="1">
      <c r="B131" s="411">
        <f t="shared" si="1"/>
        <v>128</v>
      </c>
      <c r="C131" s="411"/>
      <c r="D131" s="873"/>
      <c r="E131" s="867"/>
      <c r="F131" s="868"/>
      <c r="G131" s="417"/>
      <c r="H131" s="417"/>
      <c r="I131" s="869">
        <f t="shared" si="2"/>
        <v>0</v>
      </c>
      <c r="J131" s="850" t="str">
        <f t="shared" si="3"/>
        <v/>
      </c>
      <c r="K131" s="851" t="str">
        <f t="shared" si="4"/>
        <v/>
      </c>
      <c r="L131" s="851" t="str">
        <f t="shared" si="5"/>
        <v/>
      </c>
      <c r="M131" s="852">
        <f>IFERROR(__xludf.DUMMYFUNCTION("if(D131="""",0, googlefinance(D131))"),0.0)</f>
        <v>0</v>
      </c>
      <c r="N131" s="853">
        <f t="shared" si="6"/>
        <v>0</v>
      </c>
      <c r="O131" s="849">
        <f t="shared" si="7"/>
        <v>0</v>
      </c>
      <c r="P131" s="870"/>
      <c r="Q131" s="855" t="str">
        <f t="shared" si="8"/>
        <v/>
      </c>
      <c r="R131" s="417"/>
      <c r="S131" s="417"/>
      <c r="T131" s="871">
        <f t="shared" si="9"/>
        <v>0</v>
      </c>
      <c r="U131" s="857">
        <f t="shared" si="13"/>
        <v>0</v>
      </c>
      <c r="V131" s="858">
        <f t="shared" si="10"/>
        <v>0</v>
      </c>
      <c r="W131" s="858">
        <f t="shared" si="11"/>
        <v>0</v>
      </c>
      <c r="X131" s="859" t="str">
        <f t="shared" si="12"/>
        <v/>
      </c>
      <c r="Y131" s="872"/>
    </row>
    <row r="132" ht="24.75" customHeight="1">
      <c r="B132" s="411">
        <f t="shared" si="1"/>
        <v>129</v>
      </c>
      <c r="C132" s="411"/>
      <c r="D132" s="873"/>
      <c r="E132" s="867"/>
      <c r="F132" s="868"/>
      <c r="G132" s="417"/>
      <c r="H132" s="417"/>
      <c r="I132" s="869">
        <f t="shared" si="2"/>
        <v>0</v>
      </c>
      <c r="J132" s="850" t="str">
        <f t="shared" si="3"/>
        <v/>
      </c>
      <c r="K132" s="851" t="str">
        <f t="shared" si="4"/>
        <v/>
      </c>
      <c r="L132" s="851" t="str">
        <f t="shared" si="5"/>
        <v/>
      </c>
      <c r="M132" s="852">
        <f>IFERROR(__xludf.DUMMYFUNCTION("if(D132="""",0, googlefinance(D132))"),0.0)</f>
        <v>0</v>
      </c>
      <c r="N132" s="853">
        <f t="shared" si="6"/>
        <v>0</v>
      </c>
      <c r="O132" s="849">
        <f t="shared" si="7"/>
        <v>0</v>
      </c>
      <c r="P132" s="870"/>
      <c r="Q132" s="855" t="str">
        <f t="shared" si="8"/>
        <v/>
      </c>
      <c r="R132" s="417"/>
      <c r="S132" s="417"/>
      <c r="T132" s="871">
        <f t="shared" si="9"/>
        <v>0</v>
      </c>
      <c r="U132" s="857">
        <f t="shared" si="13"/>
        <v>0</v>
      </c>
      <c r="V132" s="858">
        <f t="shared" si="10"/>
        <v>0</v>
      </c>
      <c r="W132" s="858">
        <f t="shared" si="11"/>
        <v>0</v>
      </c>
      <c r="X132" s="859" t="str">
        <f t="shared" si="12"/>
        <v/>
      </c>
      <c r="Y132" s="872"/>
    </row>
    <row r="133" ht="24.75" customHeight="1">
      <c r="B133" s="411">
        <f t="shared" si="1"/>
        <v>130</v>
      </c>
      <c r="C133" s="411"/>
      <c r="D133" s="873"/>
      <c r="E133" s="867"/>
      <c r="F133" s="868"/>
      <c r="G133" s="417"/>
      <c r="H133" s="417"/>
      <c r="I133" s="869">
        <f t="shared" si="2"/>
        <v>0</v>
      </c>
      <c r="J133" s="850" t="str">
        <f t="shared" si="3"/>
        <v/>
      </c>
      <c r="K133" s="851" t="str">
        <f t="shared" si="4"/>
        <v/>
      </c>
      <c r="L133" s="851" t="str">
        <f t="shared" si="5"/>
        <v/>
      </c>
      <c r="M133" s="852">
        <f>IFERROR(__xludf.DUMMYFUNCTION("if(D133="""",0, googlefinance(D133))"),0.0)</f>
        <v>0</v>
      </c>
      <c r="N133" s="853">
        <f t="shared" si="6"/>
        <v>0</v>
      </c>
      <c r="O133" s="849">
        <f t="shared" si="7"/>
        <v>0</v>
      </c>
      <c r="P133" s="870"/>
      <c r="Q133" s="855" t="str">
        <f t="shared" si="8"/>
        <v/>
      </c>
      <c r="R133" s="417"/>
      <c r="S133" s="417"/>
      <c r="T133" s="871">
        <f t="shared" si="9"/>
        <v>0</v>
      </c>
      <c r="U133" s="857">
        <f t="shared" si="13"/>
        <v>0</v>
      </c>
      <c r="V133" s="858">
        <f t="shared" si="10"/>
        <v>0</v>
      </c>
      <c r="W133" s="858">
        <f t="shared" si="11"/>
        <v>0</v>
      </c>
      <c r="X133" s="859" t="str">
        <f t="shared" si="12"/>
        <v/>
      </c>
      <c r="Y133" s="872"/>
    </row>
    <row r="134" ht="24.75" customHeight="1">
      <c r="B134" s="411">
        <f t="shared" si="1"/>
        <v>131</v>
      </c>
      <c r="C134" s="411"/>
      <c r="D134" s="873"/>
      <c r="E134" s="867"/>
      <c r="F134" s="868"/>
      <c r="G134" s="417"/>
      <c r="H134" s="417"/>
      <c r="I134" s="869">
        <f t="shared" si="2"/>
        <v>0</v>
      </c>
      <c r="J134" s="850" t="str">
        <f t="shared" si="3"/>
        <v/>
      </c>
      <c r="K134" s="851" t="str">
        <f t="shared" si="4"/>
        <v/>
      </c>
      <c r="L134" s="851" t="str">
        <f t="shared" si="5"/>
        <v/>
      </c>
      <c r="M134" s="852">
        <f>IFERROR(__xludf.DUMMYFUNCTION("if(D134="""",0, googlefinance(D134))"),0.0)</f>
        <v>0</v>
      </c>
      <c r="N134" s="853">
        <f t="shared" si="6"/>
        <v>0</v>
      </c>
      <c r="O134" s="849">
        <f t="shared" si="7"/>
        <v>0</v>
      </c>
      <c r="P134" s="870"/>
      <c r="Q134" s="855" t="str">
        <f t="shared" si="8"/>
        <v/>
      </c>
      <c r="R134" s="417"/>
      <c r="S134" s="417"/>
      <c r="T134" s="871">
        <f t="shared" si="9"/>
        <v>0</v>
      </c>
      <c r="U134" s="857">
        <f t="shared" si="13"/>
        <v>0</v>
      </c>
      <c r="V134" s="858">
        <f t="shared" si="10"/>
        <v>0</v>
      </c>
      <c r="W134" s="858">
        <f t="shared" si="11"/>
        <v>0</v>
      </c>
      <c r="X134" s="859" t="str">
        <f t="shared" si="12"/>
        <v/>
      </c>
      <c r="Y134" s="872"/>
    </row>
    <row r="135" ht="24.75" customHeight="1">
      <c r="B135" s="411">
        <f t="shared" si="1"/>
        <v>132</v>
      </c>
      <c r="C135" s="411"/>
      <c r="D135" s="873"/>
      <c r="E135" s="867"/>
      <c r="F135" s="868"/>
      <c r="G135" s="417"/>
      <c r="H135" s="417"/>
      <c r="I135" s="869">
        <f t="shared" si="2"/>
        <v>0</v>
      </c>
      <c r="J135" s="850" t="str">
        <f t="shared" si="3"/>
        <v/>
      </c>
      <c r="K135" s="851" t="str">
        <f t="shared" si="4"/>
        <v/>
      </c>
      <c r="L135" s="851" t="str">
        <f t="shared" si="5"/>
        <v/>
      </c>
      <c r="M135" s="852">
        <f>IFERROR(__xludf.DUMMYFUNCTION("if(D135="""",0, googlefinance(D135))"),0.0)</f>
        <v>0</v>
      </c>
      <c r="N135" s="853">
        <f t="shared" si="6"/>
        <v>0</v>
      </c>
      <c r="O135" s="849">
        <f t="shared" si="7"/>
        <v>0</v>
      </c>
      <c r="P135" s="870"/>
      <c r="Q135" s="855" t="str">
        <f t="shared" si="8"/>
        <v/>
      </c>
      <c r="R135" s="417"/>
      <c r="S135" s="417"/>
      <c r="T135" s="871">
        <f t="shared" si="9"/>
        <v>0</v>
      </c>
      <c r="U135" s="857">
        <f t="shared" si="13"/>
        <v>0</v>
      </c>
      <c r="V135" s="858">
        <f t="shared" si="10"/>
        <v>0</v>
      </c>
      <c r="W135" s="858">
        <f t="shared" si="11"/>
        <v>0</v>
      </c>
      <c r="X135" s="859" t="str">
        <f t="shared" si="12"/>
        <v/>
      </c>
      <c r="Y135" s="872"/>
    </row>
    <row r="136" ht="24.75" customHeight="1">
      <c r="B136" s="411">
        <f t="shared" si="1"/>
        <v>133</v>
      </c>
      <c r="C136" s="411"/>
      <c r="D136" s="873"/>
      <c r="E136" s="867"/>
      <c r="F136" s="868"/>
      <c r="G136" s="417"/>
      <c r="H136" s="417"/>
      <c r="I136" s="869">
        <f t="shared" si="2"/>
        <v>0</v>
      </c>
      <c r="J136" s="850" t="str">
        <f t="shared" si="3"/>
        <v/>
      </c>
      <c r="K136" s="851" t="str">
        <f t="shared" si="4"/>
        <v/>
      </c>
      <c r="L136" s="851" t="str">
        <f t="shared" si="5"/>
        <v/>
      </c>
      <c r="M136" s="852">
        <f>IFERROR(__xludf.DUMMYFUNCTION("if(D136="""",0, googlefinance(D136))"),0.0)</f>
        <v>0</v>
      </c>
      <c r="N136" s="853">
        <f t="shared" si="6"/>
        <v>0</v>
      </c>
      <c r="O136" s="849">
        <f t="shared" si="7"/>
        <v>0</v>
      </c>
      <c r="P136" s="870"/>
      <c r="Q136" s="855" t="str">
        <f t="shared" si="8"/>
        <v/>
      </c>
      <c r="R136" s="417"/>
      <c r="S136" s="417"/>
      <c r="T136" s="871">
        <f t="shared" si="9"/>
        <v>0</v>
      </c>
      <c r="U136" s="857">
        <f t="shared" si="13"/>
        <v>0</v>
      </c>
      <c r="V136" s="858">
        <f t="shared" si="10"/>
        <v>0</v>
      </c>
      <c r="W136" s="858">
        <f t="shared" si="11"/>
        <v>0</v>
      </c>
      <c r="X136" s="859" t="str">
        <f t="shared" si="12"/>
        <v/>
      </c>
      <c r="Y136" s="872"/>
    </row>
    <row r="137" ht="24.75" customHeight="1">
      <c r="B137" s="411">
        <f t="shared" si="1"/>
        <v>134</v>
      </c>
      <c r="C137" s="411"/>
      <c r="D137" s="873"/>
      <c r="E137" s="867"/>
      <c r="F137" s="868"/>
      <c r="G137" s="417"/>
      <c r="H137" s="417"/>
      <c r="I137" s="869">
        <f t="shared" si="2"/>
        <v>0</v>
      </c>
      <c r="J137" s="850" t="str">
        <f t="shared" si="3"/>
        <v/>
      </c>
      <c r="K137" s="851" t="str">
        <f t="shared" si="4"/>
        <v/>
      </c>
      <c r="L137" s="851" t="str">
        <f t="shared" si="5"/>
        <v/>
      </c>
      <c r="M137" s="852">
        <f>IFERROR(__xludf.DUMMYFUNCTION("if(D137="""",0, googlefinance(D137))"),0.0)</f>
        <v>0</v>
      </c>
      <c r="N137" s="853">
        <f t="shared" si="6"/>
        <v>0</v>
      </c>
      <c r="O137" s="849">
        <f t="shared" si="7"/>
        <v>0</v>
      </c>
      <c r="P137" s="870"/>
      <c r="Q137" s="855" t="str">
        <f t="shared" si="8"/>
        <v/>
      </c>
      <c r="R137" s="417"/>
      <c r="S137" s="417"/>
      <c r="T137" s="871">
        <f t="shared" si="9"/>
        <v>0</v>
      </c>
      <c r="U137" s="857">
        <f t="shared" si="13"/>
        <v>0</v>
      </c>
      <c r="V137" s="858">
        <f t="shared" si="10"/>
        <v>0</v>
      </c>
      <c r="W137" s="858">
        <f t="shared" si="11"/>
        <v>0</v>
      </c>
      <c r="X137" s="859" t="str">
        <f t="shared" si="12"/>
        <v/>
      </c>
      <c r="Y137" s="872"/>
    </row>
    <row r="138" ht="24.75" customHeight="1">
      <c r="B138" s="411">
        <f t="shared" si="1"/>
        <v>135</v>
      </c>
      <c r="C138" s="411"/>
      <c r="D138" s="873"/>
      <c r="E138" s="867"/>
      <c r="F138" s="868"/>
      <c r="G138" s="417"/>
      <c r="H138" s="417"/>
      <c r="I138" s="869">
        <f t="shared" si="2"/>
        <v>0</v>
      </c>
      <c r="J138" s="850" t="str">
        <f t="shared" si="3"/>
        <v/>
      </c>
      <c r="K138" s="851" t="str">
        <f t="shared" si="4"/>
        <v/>
      </c>
      <c r="L138" s="851" t="str">
        <f t="shared" si="5"/>
        <v/>
      </c>
      <c r="M138" s="852">
        <f>IFERROR(__xludf.DUMMYFUNCTION("if(D138="""",0, googlefinance(D138))"),0.0)</f>
        <v>0</v>
      </c>
      <c r="N138" s="853">
        <f t="shared" si="6"/>
        <v>0</v>
      </c>
      <c r="O138" s="849">
        <f t="shared" si="7"/>
        <v>0</v>
      </c>
      <c r="P138" s="870"/>
      <c r="Q138" s="855" t="str">
        <f t="shared" si="8"/>
        <v/>
      </c>
      <c r="R138" s="417"/>
      <c r="S138" s="417"/>
      <c r="T138" s="871">
        <f t="shared" si="9"/>
        <v>0</v>
      </c>
      <c r="U138" s="857">
        <f t="shared" si="13"/>
        <v>0</v>
      </c>
      <c r="V138" s="858">
        <f t="shared" si="10"/>
        <v>0</v>
      </c>
      <c r="W138" s="858">
        <f t="shared" si="11"/>
        <v>0</v>
      </c>
      <c r="X138" s="859" t="str">
        <f t="shared" si="12"/>
        <v/>
      </c>
      <c r="Y138" s="872"/>
    </row>
    <row r="139" ht="24.75" customHeight="1">
      <c r="B139" s="411">
        <f t="shared" si="1"/>
        <v>136</v>
      </c>
      <c r="C139" s="411"/>
      <c r="D139" s="873"/>
      <c r="E139" s="867"/>
      <c r="F139" s="868"/>
      <c r="G139" s="417"/>
      <c r="H139" s="417"/>
      <c r="I139" s="869">
        <f t="shared" si="2"/>
        <v>0</v>
      </c>
      <c r="J139" s="850" t="str">
        <f t="shared" si="3"/>
        <v/>
      </c>
      <c r="K139" s="851" t="str">
        <f t="shared" si="4"/>
        <v/>
      </c>
      <c r="L139" s="851" t="str">
        <f t="shared" si="5"/>
        <v/>
      </c>
      <c r="M139" s="852">
        <f>IFERROR(__xludf.DUMMYFUNCTION("if(D139="""",0, googlefinance(D139))"),0.0)</f>
        <v>0</v>
      </c>
      <c r="N139" s="853">
        <f t="shared" si="6"/>
        <v>0</v>
      </c>
      <c r="O139" s="849">
        <f t="shared" si="7"/>
        <v>0</v>
      </c>
      <c r="P139" s="870"/>
      <c r="Q139" s="855" t="str">
        <f t="shared" si="8"/>
        <v/>
      </c>
      <c r="R139" s="417"/>
      <c r="S139" s="417"/>
      <c r="T139" s="871">
        <f t="shared" si="9"/>
        <v>0</v>
      </c>
      <c r="U139" s="857">
        <f t="shared" si="13"/>
        <v>0</v>
      </c>
      <c r="V139" s="858">
        <f t="shared" si="10"/>
        <v>0</v>
      </c>
      <c r="W139" s="858">
        <f t="shared" si="11"/>
        <v>0</v>
      </c>
      <c r="X139" s="859" t="str">
        <f t="shared" si="12"/>
        <v/>
      </c>
      <c r="Y139" s="872"/>
    </row>
    <row r="140" ht="24.75" customHeight="1">
      <c r="B140" s="411">
        <f t="shared" si="1"/>
        <v>137</v>
      </c>
      <c r="C140" s="411"/>
      <c r="D140" s="873"/>
      <c r="E140" s="867"/>
      <c r="F140" s="868"/>
      <c r="G140" s="417"/>
      <c r="H140" s="417"/>
      <c r="I140" s="869">
        <f t="shared" si="2"/>
        <v>0</v>
      </c>
      <c r="J140" s="850" t="str">
        <f t="shared" si="3"/>
        <v/>
      </c>
      <c r="K140" s="851" t="str">
        <f t="shared" si="4"/>
        <v/>
      </c>
      <c r="L140" s="851" t="str">
        <f t="shared" si="5"/>
        <v/>
      </c>
      <c r="M140" s="852">
        <f>IFERROR(__xludf.DUMMYFUNCTION("if(D140="""",0, googlefinance(D140))"),0.0)</f>
        <v>0</v>
      </c>
      <c r="N140" s="853">
        <f t="shared" si="6"/>
        <v>0</v>
      </c>
      <c r="O140" s="849">
        <f t="shared" si="7"/>
        <v>0</v>
      </c>
      <c r="P140" s="870"/>
      <c r="Q140" s="855" t="str">
        <f t="shared" si="8"/>
        <v/>
      </c>
      <c r="R140" s="417"/>
      <c r="S140" s="417"/>
      <c r="T140" s="871">
        <f t="shared" si="9"/>
        <v>0</v>
      </c>
      <c r="U140" s="857">
        <f t="shared" si="13"/>
        <v>0</v>
      </c>
      <c r="V140" s="858">
        <f t="shared" si="10"/>
        <v>0</v>
      </c>
      <c r="W140" s="858">
        <f t="shared" si="11"/>
        <v>0</v>
      </c>
      <c r="X140" s="859" t="str">
        <f t="shared" si="12"/>
        <v/>
      </c>
      <c r="Y140" s="872"/>
    </row>
    <row r="141" ht="24.75" customHeight="1">
      <c r="B141" s="411">
        <f t="shared" si="1"/>
        <v>138</v>
      </c>
      <c r="C141" s="411"/>
      <c r="D141" s="873"/>
      <c r="E141" s="867"/>
      <c r="F141" s="868"/>
      <c r="G141" s="417"/>
      <c r="H141" s="417"/>
      <c r="I141" s="869">
        <f t="shared" si="2"/>
        <v>0</v>
      </c>
      <c r="J141" s="850" t="str">
        <f t="shared" si="3"/>
        <v/>
      </c>
      <c r="K141" s="851" t="str">
        <f t="shared" si="4"/>
        <v/>
      </c>
      <c r="L141" s="851" t="str">
        <f t="shared" si="5"/>
        <v/>
      </c>
      <c r="M141" s="852">
        <f>IFERROR(__xludf.DUMMYFUNCTION("if(D141="""",0, googlefinance(D141))"),0.0)</f>
        <v>0</v>
      </c>
      <c r="N141" s="853">
        <f t="shared" si="6"/>
        <v>0</v>
      </c>
      <c r="O141" s="849">
        <f t="shared" si="7"/>
        <v>0</v>
      </c>
      <c r="P141" s="870"/>
      <c r="Q141" s="855" t="str">
        <f t="shared" si="8"/>
        <v/>
      </c>
      <c r="R141" s="417"/>
      <c r="S141" s="417"/>
      <c r="T141" s="871">
        <f t="shared" si="9"/>
        <v>0</v>
      </c>
      <c r="U141" s="857">
        <f t="shared" si="13"/>
        <v>0</v>
      </c>
      <c r="V141" s="858">
        <f t="shared" si="10"/>
        <v>0</v>
      </c>
      <c r="W141" s="858">
        <f t="shared" si="11"/>
        <v>0</v>
      </c>
      <c r="X141" s="859" t="str">
        <f t="shared" si="12"/>
        <v/>
      </c>
      <c r="Y141" s="872"/>
    </row>
    <row r="142" ht="24.75" customHeight="1">
      <c r="B142" s="411">
        <f t="shared" si="1"/>
        <v>139</v>
      </c>
      <c r="C142" s="411"/>
      <c r="D142" s="873"/>
      <c r="E142" s="867"/>
      <c r="F142" s="868"/>
      <c r="G142" s="417"/>
      <c r="H142" s="417"/>
      <c r="I142" s="869">
        <f t="shared" si="2"/>
        <v>0</v>
      </c>
      <c r="J142" s="850" t="str">
        <f t="shared" si="3"/>
        <v/>
      </c>
      <c r="K142" s="851" t="str">
        <f t="shared" si="4"/>
        <v/>
      </c>
      <c r="L142" s="851" t="str">
        <f t="shared" si="5"/>
        <v/>
      </c>
      <c r="M142" s="852">
        <f>IFERROR(__xludf.DUMMYFUNCTION("if(D142="""",0, googlefinance(D142))"),0.0)</f>
        <v>0</v>
      </c>
      <c r="N142" s="853">
        <f t="shared" si="6"/>
        <v>0</v>
      </c>
      <c r="O142" s="849">
        <f t="shared" si="7"/>
        <v>0</v>
      </c>
      <c r="P142" s="870"/>
      <c r="Q142" s="855" t="str">
        <f t="shared" si="8"/>
        <v/>
      </c>
      <c r="R142" s="417"/>
      <c r="S142" s="417"/>
      <c r="T142" s="871">
        <f t="shared" si="9"/>
        <v>0</v>
      </c>
      <c r="U142" s="857">
        <f t="shared" si="13"/>
        <v>0</v>
      </c>
      <c r="V142" s="858">
        <f t="shared" si="10"/>
        <v>0</v>
      </c>
      <c r="W142" s="858">
        <f t="shared" si="11"/>
        <v>0</v>
      </c>
      <c r="X142" s="859" t="str">
        <f t="shared" si="12"/>
        <v/>
      </c>
      <c r="Y142" s="872"/>
    </row>
    <row r="143" ht="24.75" customHeight="1">
      <c r="B143" s="411">
        <f t="shared" si="1"/>
        <v>140</v>
      </c>
      <c r="C143" s="411"/>
      <c r="D143" s="873"/>
      <c r="E143" s="867"/>
      <c r="F143" s="868"/>
      <c r="G143" s="417"/>
      <c r="H143" s="417"/>
      <c r="I143" s="869">
        <f t="shared" si="2"/>
        <v>0</v>
      </c>
      <c r="J143" s="850" t="str">
        <f t="shared" si="3"/>
        <v/>
      </c>
      <c r="K143" s="851" t="str">
        <f t="shared" si="4"/>
        <v/>
      </c>
      <c r="L143" s="851" t="str">
        <f t="shared" si="5"/>
        <v/>
      </c>
      <c r="M143" s="852">
        <f>IFERROR(__xludf.DUMMYFUNCTION("if(D143="""",0, googlefinance(D143))"),0.0)</f>
        <v>0</v>
      </c>
      <c r="N143" s="853">
        <f t="shared" si="6"/>
        <v>0</v>
      </c>
      <c r="O143" s="849">
        <f t="shared" si="7"/>
        <v>0</v>
      </c>
      <c r="P143" s="870"/>
      <c r="Q143" s="855" t="str">
        <f t="shared" si="8"/>
        <v/>
      </c>
      <c r="R143" s="417"/>
      <c r="S143" s="417"/>
      <c r="T143" s="871">
        <f t="shared" si="9"/>
        <v>0</v>
      </c>
      <c r="U143" s="857">
        <f t="shared" si="13"/>
        <v>0</v>
      </c>
      <c r="V143" s="858">
        <f t="shared" si="10"/>
        <v>0</v>
      </c>
      <c r="W143" s="858">
        <f t="shared" si="11"/>
        <v>0</v>
      </c>
      <c r="X143" s="859" t="str">
        <f t="shared" si="12"/>
        <v/>
      </c>
      <c r="Y143" s="872"/>
    </row>
    <row r="144" ht="24.75" customHeight="1">
      <c r="B144" s="411">
        <f t="shared" si="1"/>
        <v>141</v>
      </c>
      <c r="C144" s="411"/>
      <c r="D144" s="873"/>
      <c r="E144" s="867"/>
      <c r="F144" s="868"/>
      <c r="G144" s="417"/>
      <c r="H144" s="417"/>
      <c r="I144" s="869">
        <f t="shared" si="2"/>
        <v>0</v>
      </c>
      <c r="J144" s="850" t="str">
        <f t="shared" si="3"/>
        <v/>
      </c>
      <c r="K144" s="851" t="str">
        <f t="shared" si="4"/>
        <v/>
      </c>
      <c r="L144" s="851" t="str">
        <f t="shared" si="5"/>
        <v/>
      </c>
      <c r="M144" s="852">
        <f>IFERROR(__xludf.DUMMYFUNCTION("if(D144="""",0, googlefinance(D144))"),0.0)</f>
        <v>0</v>
      </c>
      <c r="N144" s="853">
        <f t="shared" si="6"/>
        <v>0</v>
      </c>
      <c r="O144" s="849">
        <f t="shared" si="7"/>
        <v>0</v>
      </c>
      <c r="P144" s="870"/>
      <c r="Q144" s="855" t="str">
        <f t="shared" si="8"/>
        <v/>
      </c>
      <c r="R144" s="417"/>
      <c r="S144" s="417"/>
      <c r="T144" s="871">
        <f t="shared" si="9"/>
        <v>0</v>
      </c>
      <c r="U144" s="857">
        <f t="shared" si="13"/>
        <v>0</v>
      </c>
      <c r="V144" s="858">
        <f t="shared" si="10"/>
        <v>0</v>
      </c>
      <c r="W144" s="858">
        <f t="shared" si="11"/>
        <v>0</v>
      </c>
      <c r="X144" s="859" t="str">
        <f t="shared" si="12"/>
        <v/>
      </c>
      <c r="Y144" s="872"/>
    </row>
    <row r="145" ht="24.75" customHeight="1">
      <c r="B145" s="411">
        <f t="shared" si="1"/>
        <v>142</v>
      </c>
      <c r="C145" s="411"/>
      <c r="D145" s="873"/>
      <c r="E145" s="867"/>
      <c r="F145" s="868"/>
      <c r="G145" s="417"/>
      <c r="H145" s="417"/>
      <c r="I145" s="869">
        <f t="shared" si="2"/>
        <v>0</v>
      </c>
      <c r="J145" s="850" t="str">
        <f t="shared" si="3"/>
        <v/>
      </c>
      <c r="K145" s="851" t="str">
        <f t="shared" si="4"/>
        <v/>
      </c>
      <c r="L145" s="851" t="str">
        <f t="shared" si="5"/>
        <v/>
      </c>
      <c r="M145" s="852">
        <f>IFERROR(__xludf.DUMMYFUNCTION("if(D145="""",0, googlefinance(D145))"),0.0)</f>
        <v>0</v>
      </c>
      <c r="N145" s="853">
        <f t="shared" si="6"/>
        <v>0</v>
      </c>
      <c r="O145" s="849">
        <f t="shared" si="7"/>
        <v>0</v>
      </c>
      <c r="P145" s="870"/>
      <c r="Q145" s="855" t="str">
        <f t="shared" si="8"/>
        <v/>
      </c>
      <c r="R145" s="417"/>
      <c r="S145" s="417"/>
      <c r="T145" s="871">
        <f t="shared" si="9"/>
        <v>0</v>
      </c>
      <c r="U145" s="857">
        <f t="shared" si="13"/>
        <v>0</v>
      </c>
      <c r="V145" s="858">
        <f t="shared" si="10"/>
        <v>0</v>
      </c>
      <c r="W145" s="858">
        <f t="shared" si="11"/>
        <v>0</v>
      </c>
      <c r="X145" s="859" t="str">
        <f t="shared" si="12"/>
        <v/>
      </c>
      <c r="Y145" s="872"/>
    </row>
    <row r="146" ht="24.75" customHeight="1">
      <c r="B146" s="411">
        <f t="shared" si="1"/>
        <v>143</v>
      </c>
      <c r="C146" s="411"/>
      <c r="D146" s="873"/>
      <c r="E146" s="867"/>
      <c r="F146" s="868"/>
      <c r="G146" s="417"/>
      <c r="H146" s="417"/>
      <c r="I146" s="869">
        <f t="shared" si="2"/>
        <v>0</v>
      </c>
      <c r="J146" s="850" t="str">
        <f t="shared" si="3"/>
        <v/>
      </c>
      <c r="K146" s="851" t="str">
        <f t="shared" si="4"/>
        <v/>
      </c>
      <c r="L146" s="851" t="str">
        <f t="shared" si="5"/>
        <v/>
      </c>
      <c r="M146" s="852">
        <f>IFERROR(__xludf.DUMMYFUNCTION("if(D146="""",0, googlefinance(D146))"),0.0)</f>
        <v>0</v>
      </c>
      <c r="N146" s="853">
        <f t="shared" si="6"/>
        <v>0</v>
      </c>
      <c r="O146" s="849">
        <f t="shared" si="7"/>
        <v>0</v>
      </c>
      <c r="P146" s="870"/>
      <c r="Q146" s="855" t="str">
        <f t="shared" si="8"/>
        <v/>
      </c>
      <c r="R146" s="417"/>
      <c r="S146" s="417"/>
      <c r="T146" s="871">
        <f t="shared" si="9"/>
        <v>0</v>
      </c>
      <c r="U146" s="857">
        <f t="shared" si="13"/>
        <v>0</v>
      </c>
      <c r="V146" s="858">
        <f t="shared" si="10"/>
        <v>0</v>
      </c>
      <c r="W146" s="858">
        <f t="shared" si="11"/>
        <v>0</v>
      </c>
      <c r="X146" s="859" t="str">
        <f t="shared" si="12"/>
        <v/>
      </c>
      <c r="Y146" s="872"/>
    </row>
    <row r="147" ht="24.75" customHeight="1">
      <c r="B147" s="411">
        <f t="shared" si="1"/>
        <v>144</v>
      </c>
      <c r="C147" s="411"/>
      <c r="D147" s="873"/>
      <c r="E147" s="867"/>
      <c r="F147" s="868"/>
      <c r="G147" s="417"/>
      <c r="H147" s="417"/>
      <c r="I147" s="869">
        <f t="shared" si="2"/>
        <v>0</v>
      </c>
      <c r="J147" s="850" t="str">
        <f t="shared" si="3"/>
        <v/>
      </c>
      <c r="K147" s="851" t="str">
        <f t="shared" si="4"/>
        <v/>
      </c>
      <c r="L147" s="851" t="str">
        <f t="shared" si="5"/>
        <v/>
      </c>
      <c r="M147" s="852">
        <f>IFERROR(__xludf.DUMMYFUNCTION("if(D147="""",0, googlefinance(D147))"),0.0)</f>
        <v>0</v>
      </c>
      <c r="N147" s="853">
        <f t="shared" si="6"/>
        <v>0</v>
      </c>
      <c r="O147" s="849">
        <f t="shared" si="7"/>
        <v>0</v>
      </c>
      <c r="P147" s="870"/>
      <c r="Q147" s="855" t="str">
        <f t="shared" si="8"/>
        <v/>
      </c>
      <c r="R147" s="417"/>
      <c r="S147" s="417"/>
      <c r="T147" s="871">
        <f t="shared" si="9"/>
        <v>0</v>
      </c>
      <c r="U147" s="857">
        <f t="shared" si="13"/>
        <v>0</v>
      </c>
      <c r="V147" s="858">
        <f t="shared" si="10"/>
        <v>0</v>
      </c>
      <c r="W147" s="858">
        <f t="shared" si="11"/>
        <v>0</v>
      </c>
      <c r="X147" s="859" t="str">
        <f t="shared" si="12"/>
        <v/>
      </c>
      <c r="Y147" s="872"/>
    </row>
    <row r="148" ht="24.75" customHeight="1">
      <c r="B148" s="411">
        <f t="shared" si="1"/>
        <v>145</v>
      </c>
      <c r="C148" s="411"/>
      <c r="D148" s="873"/>
      <c r="E148" s="867"/>
      <c r="F148" s="868"/>
      <c r="G148" s="417"/>
      <c r="H148" s="417"/>
      <c r="I148" s="869">
        <f t="shared" si="2"/>
        <v>0</v>
      </c>
      <c r="J148" s="850" t="str">
        <f t="shared" si="3"/>
        <v/>
      </c>
      <c r="K148" s="851" t="str">
        <f t="shared" si="4"/>
        <v/>
      </c>
      <c r="L148" s="851" t="str">
        <f t="shared" si="5"/>
        <v/>
      </c>
      <c r="M148" s="852">
        <f>IFERROR(__xludf.DUMMYFUNCTION("if(D148="""",0, googlefinance(D148))"),0.0)</f>
        <v>0</v>
      </c>
      <c r="N148" s="853">
        <f t="shared" si="6"/>
        <v>0</v>
      </c>
      <c r="O148" s="849">
        <f t="shared" si="7"/>
        <v>0</v>
      </c>
      <c r="P148" s="870"/>
      <c r="Q148" s="855" t="str">
        <f t="shared" si="8"/>
        <v/>
      </c>
      <c r="R148" s="417"/>
      <c r="S148" s="417"/>
      <c r="T148" s="871">
        <f t="shared" si="9"/>
        <v>0</v>
      </c>
      <c r="U148" s="857">
        <f t="shared" si="13"/>
        <v>0</v>
      </c>
      <c r="V148" s="858">
        <f t="shared" si="10"/>
        <v>0</v>
      </c>
      <c r="W148" s="858">
        <f t="shared" si="11"/>
        <v>0</v>
      </c>
      <c r="X148" s="859" t="str">
        <f t="shared" si="12"/>
        <v/>
      </c>
      <c r="Y148" s="872"/>
    </row>
    <row r="149" ht="24.75" customHeight="1">
      <c r="B149" s="411">
        <f t="shared" si="1"/>
        <v>146</v>
      </c>
      <c r="C149" s="411"/>
      <c r="D149" s="873"/>
      <c r="E149" s="867"/>
      <c r="F149" s="868"/>
      <c r="G149" s="417"/>
      <c r="H149" s="417"/>
      <c r="I149" s="869">
        <f t="shared" si="2"/>
        <v>0</v>
      </c>
      <c r="J149" s="850" t="str">
        <f t="shared" si="3"/>
        <v/>
      </c>
      <c r="K149" s="851" t="str">
        <f t="shared" si="4"/>
        <v/>
      </c>
      <c r="L149" s="851" t="str">
        <f t="shared" si="5"/>
        <v/>
      </c>
      <c r="M149" s="852">
        <f>IFERROR(__xludf.DUMMYFUNCTION("if(D149="""",0, googlefinance(D149))"),0.0)</f>
        <v>0</v>
      </c>
      <c r="N149" s="853">
        <f t="shared" si="6"/>
        <v>0</v>
      </c>
      <c r="O149" s="849">
        <f t="shared" si="7"/>
        <v>0</v>
      </c>
      <c r="P149" s="870"/>
      <c r="Q149" s="855" t="str">
        <f t="shared" si="8"/>
        <v/>
      </c>
      <c r="R149" s="417"/>
      <c r="S149" s="417"/>
      <c r="T149" s="871">
        <f t="shared" si="9"/>
        <v>0</v>
      </c>
      <c r="U149" s="857">
        <f t="shared" si="13"/>
        <v>0</v>
      </c>
      <c r="V149" s="858">
        <f t="shared" si="10"/>
        <v>0</v>
      </c>
      <c r="W149" s="858">
        <f t="shared" si="11"/>
        <v>0</v>
      </c>
      <c r="X149" s="859" t="str">
        <f t="shared" si="12"/>
        <v/>
      </c>
      <c r="Y149" s="872"/>
    </row>
    <row r="150" ht="24.75" customHeight="1">
      <c r="B150" s="411">
        <f t="shared" si="1"/>
        <v>147</v>
      </c>
      <c r="C150" s="411"/>
      <c r="D150" s="873"/>
      <c r="E150" s="867"/>
      <c r="F150" s="868"/>
      <c r="G150" s="417"/>
      <c r="H150" s="417"/>
      <c r="I150" s="869">
        <f t="shared" si="2"/>
        <v>0</v>
      </c>
      <c r="J150" s="850" t="str">
        <f t="shared" si="3"/>
        <v/>
      </c>
      <c r="K150" s="851" t="str">
        <f t="shared" si="4"/>
        <v/>
      </c>
      <c r="L150" s="851" t="str">
        <f t="shared" si="5"/>
        <v/>
      </c>
      <c r="M150" s="852">
        <f>IFERROR(__xludf.DUMMYFUNCTION("if(D150="""",0, googlefinance(D150))"),0.0)</f>
        <v>0</v>
      </c>
      <c r="N150" s="853">
        <f t="shared" si="6"/>
        <v>0</v>
      </c>
      <c r="O150" s="849">
        <f t="shared" si="7"/>
        <v>0</v>
      </c>
      <c r="P150" s="870"/>
      <c r="Q150" s="855" t="str">
        <f t="shared" si="8"/>
        <v/>
      </c>
      <c r="R150" s="417"/>
      <c r="S150" s="417"/>
      <c r="T150" s="871">
        <f t="shared" si="9"/>
        <v>0</v>
      </c>
      <c r="U150" s="857">
        <f t="shared" si="13"/>
        <v>0</v>
      </c>
      <c r="V150" s="858">
        <f t="shared" si="10"/>
        <v>0</v>
      </c>
      <c r="W150" s="858">
        <f t="shared" si="11"/>
        <v>0</v>
      </c>
      <c r="X150" s="859" t="str">
        <f t="shared" si="12"/>
        <v/>
      </c>
      <c r="Y150" s="872"/>
    </row>
    <row r="151" ht="24.75" customHeight="1">
      <c r="B151" s="411">
        <f t="shared" si="1"/>
        <v>148</v>
      </c>
      <c r="C151" s="411"/>
      <c r="D151" s="873"/>
      <c r="E151" s="867"/>
      <c r="F151" s="868"/>
      <c r="G151" s="417"/>
      <c r="H151" s="417"/>
      <c r="I151" s="869">
        <f t="shared" si="2"/>
        <v>0</v>
      </c>
      <c r="J151" s="850" t="str">
        <f t="shared" si="3"/>
        <v/>
      </c>
      <c r="K151" s="851" t="str">
        <f t="shared" si="4"/>
        <v/>
      </c>
      <c r="L151" s="851" t="str">
        <f t="shared" si="5"/>
        <v/>
      </c>
      <c r="M151" s="852">
        <f>IFERROR(__xludf.DUMMYFUNCTION("if(D151="""",0, googlefinance(D151))"),0.0)</f>
        <v>0</v>
      </c>
      <c r="N151" s="853">
        <f t="shared" si="6"/>
        <v>0</v>
      </c>
      <c r="O151" s="849">
        <f t="shared" si="7"/>
        <v>0</v>
      </c>
      <c r="P151" s="870"/>
      <c r="Q151" s="855" t="str">
        <f t="shared" si="8"/>
        <v/>
      </c>
      <c r="R151" s="417"/>
      <c r="S151" s="417"/>
      <c r="T151" s="871">
        <f t="shared" si="9"/>
        <v>0</v>
      </c>
      <c r="U151" s="857">
        <f t="shared" si="13"/>
        <v>0</v>
      </c>
      <c r="V151" s="858">
        <f t="shared" si="10"/>
        <v>0</v>
      </c>
      <c r="W151" s="858">
        <f t="shared" si="11"/>
        <v>0</v>
      </c>
      <c r="X151" s="859" t="str">
        <f t="shared" si="12"/>
        <v/>
      </c>
      <c r="Y151" s="872"/>
    </row>
    <row r="152" ht="24.75" customHeight="1">
      <c r="B152" s="411">
        <f t="shared" si="1"/>
        <v>149</v>
      </c>
      <c r="C152" s="411"/>
      <c r="D152" s="873"/>
      <c r="E152" s="867"/>
      <c r="F152" s="868"/>
      <c r="G152" s="417"/>
      <c r="H152" s="417"/>
      <c r="I152" s="869">
        <f t="shared" si="2"/>
        <v>0</v>
      </c>
      <c r="J152" s="850" t="str">
        <f t="shared" si="3"/>
        <v/>
      </c>
      <c r="K152" s="851" t="str">
        <f t="shared" si="4"/>
        <v/>
      </c>
      <c r="L152" s="851" t="str">
        <f t="shared" si="5"/>
        <v/>
      </c>
      <c r="M152" s="852">
        <f>IFERROR(__xludf.DUMMYFUNCTION("if(D152="""",0, googlefinance(D152))"),0.0)</f>
        <v>0</v>
      </c>
      <c r="N152" s="853">
        <f t="shared" si="6"/>
        <v>0</v>
      </c>
      <c r="O152" s="849">
        <f t="shared" si="7"/>
        <v>0</v>
      </c>
      <c r="P152" s="870"/>
      <c r="Q152" s="855" t="str">
        <f t="shared" si="8"/>
        <v/>
      </c>
      <c r="R152" s="417"/>
      <c r="S152" s="417"/>
      <c r="T152" s="871">
        <f t="shared" si="9"/>
        <v>0</v>
      </c>
      <c r="U152" s="857">
        <f t="shared" si="13"/>
        <v>0</v>
      </c>
      <c r="V152" s="858">
        <f t="shared" si="10"/>
        <v>0</v>
      </c>
      <c r="W152" s="858">
        <f t="shared" si="11"/>
        <v>0</v>
      </c>
      <c r="X152" s="859" t="str">
        <f t="shared" si="12"/>
        <v/>
      </c>
      <c r="Y152" s="872"/>
    </row>
    <row r="153" ht="24.75" customHeight="1">
      <c r="B153" s="411">
        <f t="shared" si="1"/>
        <v>150</v>
      </c>
      <c r="C153" s="411"/>
      <c r="D153" s="873"/>
      <c r="E153" s="867"/>
      <c r="F153" s="868"/>
      <c r="G153" s="417"/>
      <c r="H153" s="417"/>
      <c r="I153" s="869">
        <f t="shared" si="2"/>
        <v>0</v>
      </c>
      <c r="J153" s="850" t="str">
        <f t="shared" si="3"/>
        <v/>
      </c>
      <c r="K153" s="851" t="str">
        <f t="shared" si="4"/>
        <v/>
      </c>
      <c r="L153" s="851" t="str">
        <f t="shared" si="5"/>
        <v/>
      </c>
      <c r="M153" s="852">
        <f>IFERROR(__xludf.DUMMYFUNCTION("if(D153="""",0, googlefinance(D153))"),0.0)</f>
        <v>0</v>
      </c>
      <c r="N153" s="853">
        <f t="shared" si="6"/>
        <v>0</v>
      </c>
      <c r="O153" s="849">
        <f t="shared" si="7"/>
        <v>0</v>
      </c>
      <c r="P153" s="870"/>
      <c r="Q153" s="855" t="str">
        <f t="shared" si="8"/>
        <v/>
      </c>
      <c r="R153" s="417"/>
      <c r="S153" s="417"/>
      <c r="T153" s="871">
        <f t="shared" si="9"/>
        <v>0</v>
      </c>
      <c r="U153" s="857">
        <f t="shared" si="13"/>
        <v>0</v>
      </c>
      <c r="V153" s="858">
        <f t="shared" si="10"/>
        <v>0</v>
      </c>
      <c r="W153" s="858">
        <f t="shared" si="11"/>
        <v>0</v>
      </c>
      <c r="X153" s="859" t="str">
        <f t="shared" si="12"/>
        <v/>
      </c>
      <c r="Y153" s="872"/>
    </row>
    <row r="154" ht="24.75" customHeight="1">
      <c r="B154" s="411">
        <f t="shared" si="1"/>
        <v>151</v>
      </c>
      <c r="C154" s="411"/>
      <c r="D154" s="873"/>
      <c r="E154" s="867"/>
      <c r="F154" s="868"/>
      <c r="G154" s="417"/>
      <c r="H154" s="417"/>
      <c r="I154" s="869">
        <f t="shared" si="2"/>
        <v>0</v>
      </c>
      <c r="J154" s="850" t="str">
        <f t="shared" si="3"/>
        <v/>
      </c>
      <c r="K154" s="851" t="str">
        <f t="shared" si="4"/>
        <v/>
      </c>
      <c r="L154" s="851" t="str">
        <f t="shared" si="5"/>
        <v/>
      </c>
      <c r="M154" s="852">
        <f>IFERROR(__xludf.DUMMYFUNCTION("if(D154="""",0, googlefinance(D154))"),0.0)</f>
        <v>0</v>
      </c>
      <c r="N154" s="853">
        <f t="shared" si="6"/>
        <v>0</v>
      </c>
      <c r="O154" s="849">
        <f t="shared" si="7"/>
        <v>0</v>
      </c>
      <c r="P154" s="870"/>
      <c r="Q154" s="855" t="str">
        <f t="shared" si="8"/>
        <v/>
      </c>
      <c r="R154" s="417"/>
      <c r="S154" s="417"/>
      <c r="T154" s="871">
        <f t="shared" si="9"/>
        <v>0</v>
      </c>
      <c r="U154" s="857">
        <f t="shared" si="13"/>
        <v>0</v>
      </c>
      <c r="V154" s="858">
        <f t="shared" si="10"/>
        <v>0</v>
      </c>
      <c r="W154" s="858">
        <f t="shared" si="11"/>
        <v>0</v>
      </c>
      <c r="X154" s="859" t="str">
        <f t="shared" si="12"/>
        <v/>
      </c>
      <c r="Y154" s="872"/>
    </row>
    <row r="155" ht="24.75" customHeight="1">
      <c r="B155" s="411">
        <f t="shared" si="1"/>
        <v>152</v>
      </c>
      <c r="C155" s="411"/>
      <c r="D155" s="873"/>
      <c r="E155" s="867"/>
      <c r="F155" s="868"/>
      <c r="G155" s="417"/>
      <c r="H155" s="417"/>
      <c r="I155" s="869">
        <f t="shared" si="2"/>
        <v>0</v>
      </c>
      <c r="J155" s="850" t="str">
        <f t="shared" si="3"/>
        <v/>
      </c>
      <c r="K155" s="851" t="str">
        <f t="shared" si="4"/>
        <v/>
      </c>
      <c r="L155" s="851" t="str">
        <f t="shared" si="5"/>
        <v/>
      </c>
      <c r="M155" s="852">
        <f>IFERROR(__xludf.DUMMYFUNCTION("if(D155="""",0, googlefinance(D155))"),0.0)</f>
        <v>0</v>
      </c>
      <c r="N155" s="853">
        <f t="shared" si="6"/>
        <v>0</v>
      </c>
      <c r="O155" s="849">
        <f t="shared" si="7"/>
        <v>0</v>
      </c>
      <c r="P155" s="870"/>
      <c r="Q155" s="855" t="str">
        <f t="shared" si="8"/>
        <v/>
      </c>
      <c r="R155" s="417"/>
      <c r="S155" s="417"/>
      <c r="T155" s="871">
        <f t="shared" si="9"/>
        <v>0</v>
      </c>
      <c r="U155" s="857">
        <f t="shared" si="13"/>
        <v>0</v>
      </c>
      <c r="V155" s="858">
        <f t="shared" si="10"/>
        <v>0</v>
      </c>
      <c r="W155" s="858">
        <f t="shared" si="11"/>
        <v>0</v>
      </c>
      <c r="X155" s="859" t="str">
        <f t="shared" si="12"/>
        <v/>
      </c>
      <c r="Y155" s="872"/>
    </row>
    <row r="156" ht="24.75" customHeight="1">
      <c r="B156" s="411">
        <f t="shared" si="1"/>
        <v>153</v>
      </c>
      <c r="C156" s="411"/>
      <c r="D156" s="873"/>
      <c r="E156" s="867"/>
      <c r="F156" s="868"/>
      <c r="G156" s="417"/>
      <c r="H156" s="417"/>
      <c r="I156" s="869">
        <f t="shared" si="2"/>
        <v>0</v>
      </c>
      <c r="J156" s="850" t="str">
        <f t="shared" si="3"/>
        <v/>
      </c>
      <c r="K156" s="851" t="str">
        <f t="shared" si="4"/>
        <v/>
      </c>
      <c r="L156" s="851" t="str">
        <f t="shared" si="5"/>
        <v/>
      </c>
      <c r="M156" s="852">
        <f>IFERROR(__xludf.DUMMYFUNCTION("if(D156="""",0, googlefinance(D156))"),0.0)</f>
        <v>0</v>
      </c>
      <c r="N156" s="853">
        <f t="shared" si="6"/>
        <v>0</v>
      </c>
      <c r="O156" s="849">
        <f t="shared" si="7"/>
        <v>0</v>
      </c>
      <c r="P156" s="870"/>
      <c r="Q156" s="855" t="str">
        <f t="shared" si="8"/>
        <v/>
      </c>
      <c r="R156" s="417"/>
      <c r="S156" s="417"/>
      <c r="T156" s="871">
        <f t="shared" si="9"/>
        <v>0</v>
      </c>
      <c r="U156" s="857">
        <f t="shared" si="13"/>
        <v>0</v>
      </c>
      <c r="V156" s="858">
        <f t="shared" si="10"/>
        <v>0</v>
      </c>
      <c r="W156" s="858">
        <f t="shared" si="11"/>
        <v>0</v>
      </c>
      <c r="X156" s="859" t="str">
        <f t="shared" si="12"/>
        <v/>
      </c>
      <c r="Y156" s="872"/>
    </row>
    <row r="157" ht="24.75" customHeight="1">
      <c r="B157" s="411">
        <f t="shared" si="1"/>
        <v>154</v>
      </c>
      <c r="C157" s="411"/>
      <c r="D157" s="873"/>
      <c r="E157" s="867"/>
      <c r="F157" s="868"/>
      <c r="G157" s="417"/>
      <c r="H157" s="417"/>
      <c r="I157" s="869">
        <f t="shared" si="2"/>
        <v>0</v>
      </c>
      <c r="J157" s="850" t="str">
        <f t="shared" si="3"/>
        <v/>
      </c>
      <c r="K157" s="851" t="str">
        <f t="shared" si="4"/>
        <v/>
      </c>
      <c r="L157" s="851" t="str">
        <f t="shared" si="5"/>
        <v/>
      </c>
      <c r="M157" s="852">
        <f>IFERROR(__xludf.DUMMYFUNCTION("if(D157="""",0, googlefinance(D157))"),0.0)</f>
        <v>0</v>
      </c>
      <c r="N157" s="853">
        <f t="shared" si="6"/>
        <v>0</v>
      </c>
      <c r="O157" s="849">
        <f t="shared" si="7"/>
        <v>0</v>
      </c>
      <c r="P157" s="870"/>
      <c r="Q157" s="855" t="str">
        <f t="shared" si="8"/>
        <v/>
      </c>
      <c r="R157" s="417"/>
      <c r="S157" s="417"/>
      <c r="T157" s="871">
        <f t="shared" si="9"/>
        <v>0</v>
      </c>
      <c r="U157" s="857">
        <f t="shared" si="13"/>
        <v>0</v>
      </c>
      <c r="V157" s="858">
        <f t="shared" si="10"/>
        <v>0</v>
      </c>
      <c r="W157" s="858">
        <f t="shared" si="11"/>
        <v>0</v>
      </c>
      <c r="X157" s="859" t="str">
        <f t="shared" si="12"/>
        <v/>
      </c>
      <c r="Y157" s="872"/>
    </row>
    <row r="158" ht="24.75" customHeight="1">
      <c r="B158" s="411">
        <f t="shared" si="1"/>
        <v>155</v>
      </c>
      <c r="C158" s="411"/>
      <c r="D158" s="873"/>
      <c r="E158" s="867"/>
      <c r="F158" s="868"/>
      <c r="G158" s="417"/>
      <c r="H158" s="417"/>
      <c r="I158" s="869">
        <f t="shared" si="2"/>
        <v>0</v>
      </c>
      <c r="J158" s="850" t="str">
        <f t="shared" si="3"/>
        <v/>
      </c>
      <c r="K158" s="851" t="str">
        <f t="shared" si="4"/>
        <v/>
      </c>
      <c r="L158" s="851" t="str">
        <f t="shared" si="5"/>
        <v/>
      </c>
      <c r="M158" s="852">
        <f>IFERROR(__xludf.DUMMYFUNCTION("if(D158="""",0, googlefinance(D158))"),0.0)</f>
        <v>0</v>
      </c>
      <c r="N158" s="853">
        <f t="shared" si="6"/>
        <v>0</v>
      </c>
      <c r="O158" s="849">
        <f t="shared" si="7"/>
        <v>0</v>
      </c>
      <c r="P158" s="870"/>
      <c r="Q158" s="855" t="str">
        <f t="shared" si="8"/>
        <v/>
      </c>
      <c r="R158" s="417"/>
      <c r="S158" s="417"/>
      <c r="T158" s="871">
        <f t="shared" si="9"/>
        <v>0</v>
      </c>
      <c r="U158" s="857">
        <f t="shared" si="13"/>
        <v>0</v>
      </c>
      <c r="V158" s="858">
        <f t="shared" si="10"/>
        <v>0</v>
      </c>
      <c r="W158" s="858">
        <f t="shared" si="11"/>
        <v>0</v>
      </c>
      <c r="X158" s="859" t="str">
        <f t="shared" si="12"/>
        <v/>
      </c>
      <c r="Y158" s="872"/>
    </row>
    <row r="159" ht="24.75" customHeight="1">
      <c r="B159" s="411">
        <f t="shared" si="1"/>
        <v>156</v>
      </c>
      <c r="C159" s="411"/>
      <c r="D159" s="873"/>
      <c r="E159" s="867"/>
      <c r="F159" s="868"/>
      <c r="G159" s="417"/>
      <c r="H159" s="417"/>
      <c r="I159" s="869">
        <f t="shared" si="2"/>
        <v>0</v>
      </c>
      <c r="J159" s="850" t="str">
        <f t="shared" si="3"/>
        <v/>
      </c>
      <c r="K159" s="851" t="str">
        <f t="shared" si="4"/>
        <v/>
      </c>
      <c r="L159" s="851" t="str">
        <f t="shared" si="5"/>
        <v/>
      </c>
      <c r="M159" s="852">
        <f>IFERROR(__xludf.DUMMYFUNCTION("if(D159="""",0, googlefinance(D159))"),0.0)</f>
        <v>0</v>
      </c>
      <c r="N159" s="853">
        <f t="shared" si="6"/>
        <v>0</v>
      </c>
      <c r="O159" s="849">
        <f t="shared" si="7"/>
        <v>0</v>
      </c>
      <c r="P159" s="870"/>
      <c r="Q159" s="855" t="str">
        <f t="shared" si="8"/>
        <v/>
      </c>
      <c r="R159" s="417"/>
      <c r="S159" s="417"/>
      <c r="T159" s="871">
        <f t="shared" si="9"/>
        <v>0</v>
      </c>
      <c r="U159" s="857">
        <f t="shared" si="13"/>
        <v>0</v>
      </c>
      <c r="V159" s="858">
        <f t="shared" si="10"/>
        <v>0</v>
      </c>
      <c r="W159" s="858">
        <f t="shared" si="11"/>
        <v>0</v>
      </c>
      <c r="X159" s="859" t="str">
        <f t="shared" si="12"/>
        <v/>
      </c>
      <c r="Y159" s="872"/>
    </row>
    <row r="160" ht="24.75" customHeight="1">
      <c r="B160" s="411">
        <f t="shared" si="1"/>
        <v>157</v>
      </c>
      <c r="C160" s="411"/>
      <c r="D160" s="873"/>
      <c r="E160" s="867"/>
      <c r="F160" s="868"/>
      <c r="G160" s="417"/>
      <c r="H160" s="417"/>
      <c r="I160" s="869">
        <f t="shared" si="2"/>
        <v>0</v>
      </c>
      <c r="J160" s="850" t="str">
        <f t="shared" si="3"/>
        <v/>
      </c>
      <c r="K160" s="851" t="str">
        <f t="shared" si="4"/>
        <v/>
      </c>
      <c r="L160" s="851" t="str">
        <f t="shared" si="5"/>
        <v/>
      </c>
      <c r="M160" s="852">
        <f>IFERROR(__xludf.DUMMYFUNCTION("if(D160="""",0, googlefinance(D160))"),0.0)</f>
        <v>0</v>
      </c>
      <c r="N160" s="853">
        <f t="shared" si="6"/>
        <v>0</v>
      </c>
      <c r="O160" s="849">
        <f t="shared" si="7"/>
        <v>0</v>
      </c>
      <c r="P160" s="870"/>
      <c r="Q160" s="855" t="str">
        <f t="shared" si="8"/>
        <v/>
      </c>
      <c r="R160" s="417"/>
      <c r="S160" s="417"/>
      <c r="T160" s="871">
        <f t="shared" si="9"/>
        <v>0</v>
      </c>
      <c r="U160" s="857">
        <f t="shared" si="13"/>
        <v>0</v>
      </c>
      <c r="V160" s="858">
        <f t="shared" si="10"/>
        <v>0</v>
      </c>
      <c r="W160" s="858">
        <f t="shared" si="11"/>
        <v>0</v>
      </c>
      <c r="X160" s="859" t="str">
        <f t="shared" si="12"/>
        <v/>
      </c>
      <c r="Y160" s="872"/>
    </row>
    <row r="161" ht="24.75" customHeight="1">
      <c r="B161" s="411">
        <f t="shared" si="1"/>
        <v>158</v>
      </c>
      <c r="C161" s="411"/>
      <c r="D161" s="873"/>
      <c r="E161" s="867"/>
      <c r="F161" s="868"/>
      <c r="G161" s="417"/>
      <c r="H161" s="417"/>
      <c r="I161" s="869">
        <f t="shared" si="2"/>
        <v>0</v>
      </c>
      <c r="J161" s="850" t="str">
        <f t="shared" si="3"/>
        <v/>
      </c>
      <c r="K161" s="851" t="str">
        <f t="shared" si="4"/>
        <v/>
      </c>
      <c r="L161" s="851" t="str">
        <f t="shared" si="5"/>
        <v/>
      </c>
      <c r="M161" s="852">
        <f>IFERROR(__xludf.DUMMYFUNCTION("if(D161="""",0, googlefinance(D161))"),0.0)</f>
        <v>0</v>
      </c>
      <c r="N161" s="853">
        <f t="shared" si="6"/>
        <v>0</v>
      </c>
      <c r="O161" s="849">
        <f t="shared" si="7"/>
        <v>0</v>
      </c>
      <c r="P161" s="870"/>
      <c r="Q161" s="855" t="str">
        <f t="shared" si="8"/>
        <v/>
      </c>
      <c r="R161" s="417"/>
      <c r="S161" s="417"/>
      <c r="T161" s="871">
        <f t="shared" si="9"/>
        <v>0</v>
      </c>
      <c r="U161" s="857">
        <f t="shared" si="13"/>
        <v>0</v>
      </c>
      <c r="V161" s="858">
        <f t="shared" si="10"/>
        <v>0</v>
      </c>
      <c r="W161" s="858">
        <f t="shared" si="11"/>
        <v>0</v>
      </c>
      <c r="X161" s="859" t="str">
        <f t="shared" si="12"/>
        <v/>
      </c>
      <c r="Y161" s="872"/>
    </row>
    <row r="162" ht="24.75" customHeight="1">
      <c r="B162" s="411">
        <f t="shared" si="1"/>
        <v>159</v>
      </c>
      <c r="C162" s="411"/>
      <c r="D162" s="873"/>
      <c r="E162" s="867"/>
      <c r="F162" s="868"/>
      <c r="G162" s="417"/>
      <c r="H162" s="417"/>
      <c r="I162" s="869">
        <f t="shared" si="2"/>
        <v>0</v>
      </c>
      <c r="J162" s="850" t="str">
        <f t="shared" si="3"/>
        <v/>
      </c>
      <c r="K162" s="851" t="str">
        <f t="shared" si="4"/>
        <v/>
      </c>
      <c r="L162" s="851" t="str">
        <f t="shared" si="5"/>
        <v/>
      </c>
      <c r="M162" s="852">
        <f>IFERROR(__xludf.DUMMYFUNCTION("if(D162="""",0, googlefinance(D162))"),0.0)</f>
        <v>0</v>
      </c>
      <c r="N162" s="853">
        <f t="shared" si="6"/>
        <v>0</v>
      </c>
      <c r="O162" s="849">
        <f t="shared" si="7"/>
        <v>0</v>
      </c>
      <c r="P162" s="870"/>
      <c r="Q162" s="855" t="str">
        <f t="shared" si="8"/>
        <v/>
      </c>
      <c r="R162" s="417"/>
      <c r="S162" s="417"/>
      <c r="T162" s="871">
        <f t="shared" si="9"/>
        <v>0</v>
      </c>
      <c r="U162" s="857">
        <f t="shared" si="13"/>
        <v>0</v>
      </c>
      <c r="V162" s="858">
        <f t="shared" si="10"/>
        <v>0</v>
      </c>
      <c r="W162" s="858">
        <f t="shared" si="11"/>
        <v>0</v>
      </c>
      <c r="X162" s="859" t="str">
        <f t="shared" si="12"/>
        <v/>
      </c>
      <c r="Y162" s="872"/>
    </row>
    <row r="163" ht="24.75" customHeight="1">
      <c r="B163" s="411">
        <f t="shared" si="1"/>
        <v>160</v>
      </c>
      <c r="C163" s="411"/>
      <c r="D163" s="873"/>
      <c r="E163" s="867"/>
      <c r="F163" s="868"/>
      <c r="G163" s="417"/>
      <c r="H163" s="417"/>
      <c r="I163" s="869">
        <f t="shared" si="2"/>
        <v>0</v>
      </c>
      <c r="J163" s="850" t="str">
        <f t="shared" si="3"/>
        <v/>
      </c>
      <c r="K163" s="851" t="str">
        <f t="shared" si="4"/>
        <v/>
      </c>
      <c r="L163" s="851" t="str">
        <f t="shared" si="5"/>
        <v/>
      </c>
      <c r="M163" s="852">
        <f>IFERROR(__xludf.DUMMYFUNCTION("if(D163="""",0, googlefinance(D163))"),0.0)</f>
        <v>0</v>
      </c>
      <c r="N163" s="853">
        <f t="shared" si="6"/>
        <v>0</v>
      </c>
      <c r="O163" s="849">
        <f t="shared" si="7"/>
        <v>0</v>
      </c>
      <c r="P163" s="870"/>
      <c r="Q163" s="855" t="str">
        <f t="shared" si="8"/>
        <v/>
      </c>
      <c r="R163" s="417"/>
      <c r="S163" s="417"/>
      <c r="T163" s="871">
        <f t="shared" si="9"/>
        <v>0</v>
      </c>
      <c r="U163" s="857">
        <f t="shared" si="13"/>
        <v>0</v>
      </c>
      <c r="V163" s="858">
        <f t="shared" si="10"/>
        <v>0</v>
      </c>
      <c r="W163" s="858">
        <f t="shared" si="11"/>
        <v>0</v>
      </c>
      <c r="X163" s="859" t="str">
        <f t="shared" si="12"/>
        <v/>
      </c>
      <c r="Y163" s="872"/>
    </row>
    <row r="164" ht="24.75" customHeight="1">
      <c r="B164" s="411">
        <f t="shared" si="1"/>
        <v>161</v>
      </c>
      <c r="C164" s="411"/>
      <c r="D164" s="873"/>
      <c r="E164" s="867"/>
      <c r="F164" s="868"/>
      <c r="G164" s="417"/>
      <c r="H164" s="417"/>
      <c r="I164" s="869">
        <f t="shared" si="2"/>
        <v>0</v>
      </c>
      <c r="J164" s="850" t="str">
        <f t="shared" si="3"/>
        <v/>
      </c>
      <c r="K164" s="851" t="str">
        <f t="shared" si="4"/>
        <v/>
      </c>
      <c r="L164" s="851" t="str">
        <f t="shared" si="5"/>
        <v/>
      </c>
      <c r="M164" s="852">
        <f>IFERROR(__xludf.DUMMYFUNCTION("if(D164="""",0, googlefinance(D164))"),0.0)</f>
        <v>0</v>
      </c>
      <c r="N164" s="853">
        <f t="shared" si="6"/>
        <v>0</v>
      </c>
      <c r="O164" s="849">
        <f t="shared" si="7"/>
        <v>0</v>
      </c>
      <c r="P164" s="870"/>
      <c r="Q164" s="855" t="str">
        <f t="shared" si="8"/>
        <v/>
      </c>
      <c r="R164" s="417"/>
      <c r="S164" s="417"/>
      <c r="T164" s="871">
        <f t="shared" si="9"/>
        <v>0</v>
      </c>
      <c r="U164" s="857">
        <f t="shared" si="13"/>
        <v>0</v>
      </c>
      <c r="V164" s="858">
        <f t="shared" si="10"/>
        <v>0</v>
      </c>
      <c r="W164" s="858">
        <f t="shared" si="11"/>
        <v>0</v>
      </c>
      <c r="X164" s="859" t="str">
        <f t="shared" si="12"/>
        <v/>
      </c>
      <c r="Y164" s="872"/>
    </row>
    <row r="165" ht="24.75" customHeight="1">
      <c r="B165" s="411">
        <f t="shared" si="1"/>
        <v>162</v>
      </c>
      <c r="C165" s="411"/>
      <c r="D165" s="873"/>
      <c r="E165" s="867"/>
      <c r="F165" s="868"/>
      <c r="G165" s="417"/>
      <c r="H165" s="417"/>
      <c r="I165" s="869">
        <f t="shared" si="2"/>
        <v>0</v>
      </c>
      <c r="J165" s="850" t="str">
        <f t="shared" si="3"/>
        <v/>
      </c>
      <c r="K165" s="851" t="str">
        <f t="shared" si="4"/>
        <v/>
      </c>
      <c r="L165" s="851" t="str">
        <f t="shared" si="5"/>
        <v/>
      </c>
      <c r="M165" s="852">
        <f>IFERROR(__xludf.DUMMYFUNCTION("if(D165="""",0, googlefinance(D165))"),0.0)</f>
        <v>0</v>
      </c>
      <c r="N165" s="853">
        <f t="shared" si="6"/>
        <v>0</v>
      </c>
      <c r="O165" s="849">
        <f t="shared" si="7"/>
        <v>0</v>
      </c>
      <c r="P165" s="870"/>
      <c r="Q165" s="855" t="str">
        <f t="shared" si="8"/>
        <v/>
      </c>
      <c r="R165" s="417"/>
      <c r="S165" s="417"/>
      <c r="T165" s="871">
        <f t="shared" si="9"/>
        <v>0</v>
      </c>
      <c r="U165" s="857">
        <f t="shared" si="13"/>
        <v>0</v>
      </c>
      <c r="V165" s="858">
        <f t="shared" si="10"/>
        <v>0</v>
      </c>
      <c r="W165" s="858">
        <f t="shared" si="11"/>
        <v>0</v>
      </c>
      <c r="X165" s="859" t="str">
        <f t="shared" si="12"/>
        <v/>
      </c>
      <c r="Y165" s="872"/>
    </row>
    <row r="166" ht="24.75" customHeight="1">
      <c r="B166" s="411">
        <f t="shared" si="1"/>
        <v>163</v>
      </c>
      <c r="C166" s="411"/>
      <c r="D166" s="873"/>
      <c r="E166" s="867"/>
      <c r="F166" s="868"/>
      <c r="G166" s="417"/>
      <c r="H166" s="417"/>
      <c r="I166" s="869">
        <f t="shared" si="2"/>
        <v>0</v>
      </c>
      <c r="J166" s="850" t="str">
        <f t="shared" si="3"/>
        <v/>
      </c>
      <c r="K166" s="851" t="str">
        <f t="shared" si="4"/>
        <v/>
      </c>
      <c r="L166" s="851" t="str">
        <f t="shared" si="5"/>
        <v/>
      </c>
      <c r="M166" s="852">
        <f>IFERROR(__xludf.DUMMYFUNCTION("if(D166="""",0, googlefinance(D166))"),0.0)</f>
        <v>0</v>
      </c>
      <c r="N166" s="853">
        <f t="shared" si="6"/>
        <v>0</v>
      </c>
      <c r="O166" s="849">
        <f t="shared" si="7"/>
        <v>0</v>
      </c>
      <c r="P166" s="870"/>
      <c r="Q166" s="855" t="str">
        <f t="shared" si="8"/>
        <v/>
      </c>
      <c r="R166" s="417"/>
      <c r="S166" s="417"/>
      <c r="T166" s="871">
        <f t="shared" si="9"/>
        <v>0</v>
      </c>
      <c r="U166" s="857">
        <f t="shared" si="13"/>
        <v>0</v>
      </c>
      <c r="V166" s="858">
        <f t="shared" si="10"/>
        <v>0</v>
      </c>
      <c r="W166" s="858">
        <f t="shared" si="11"/>
        <v>0</v>
      </c>
      <c r="X166" s="859" t="str">
        <f t="shared" si="12"/>
        <v/>
      </c>
      <c r="Y166" s="872"/>
    </row>
    <row r="167" ht="24.75" customHeight="1">
      <c r="B167" s="411">
        <f t="shared" si="1"/>
        <v>164</v>
      </c>
      <c r="C167" s="411"/>
      <c r="D167" s="873"/>
      <c r="E167" s="867"/>
      <c r="F167" s="868"/>
      <c r="G167" s="417"/>
      <c r="H167" s="417"/>
      <c r="I167" s="869">
        <f t="shared" si="2"/>
        <v>0</v>
      </c>
      <c r="J167" s="850" t="str">
        <f t="shared" si="3"/>
        <v/>
      </c>
      <c r="K167" s="851" t="str">
        <f t="shared" si="4"/>
        <v/>
      </c>
      <c r="L167" s="851" t="str">
        <f t="shared" si="5"/>
        <v/>
      </c>
      <c r="M167" s="852">
        <f>IFERROR(__xludf.DUMMYFUNCTION("if(D167="""",0, googlefinance(D167))"),0.0)</f>
        <v>0</v>
      </c>
      <c r="N167" s="853">
        <f t="shared" si="6"/>
        <v>0</v>
      </c>
      <c r="O167" s="849">
        <f t="shared" si="7"/>
        <v>0</v>
      </c>
      <c r="P167" s="870"/>
      <c r="Q167" s="855" t="str">
        <f t="shared" si="8"/>
        <v/>
      </c>
      <c r="R167" s="417"/>
      <c r="S167" s="417"/>
      <c r="T167" s="871">
        <f t="shared" si="9"/>
        <v>0</v>
      </c>
      <c r="U167" s="857">
        <f t="shared" si="13"/>
        <v>0</v>
      </c>
      <c r="V167" s="858">
        <f t="shared" si="10"/>
        <v>0</v>
      </c>
      <c r="W167" s="858">
        <f t="shared" si="11"/>
        <v>0</v>
      </c>
      <c r="X167" s="859" t="str">
        <f t="shared" si="12"/>
        <v/>
      </c>
      <c r="Y167" s="872"/>
    </row>
    <row r="168" ht="24.75" customHeight="1">
      <c r="B168" s="411">
        <f t="shared" si="1"/>
        <v>165</v>
      </c>
      <c r="C168" s="411"/>
      <c r="D168" s="873"/>
      <c r="E168" s="867"/>
      <c r="F168" s="868"/>
      <c r="G168" s="417"/>
      <c r="H168" s="417"/>
      <c r="I168" s="869">
        <f t="shared" si="2"/>
        <v>0</v>
      </c>
      <c r="J168" s="850" t="str">
        <f t="shared" si="3"/>
        <v/>
      </c>
      <c r="K168" s="851" t="str">
        <f t="shared" si="4"/>
        <v/>
      </c>
      <c r="L168" s="851" t="str">
        <f t="shared" si="5"/>
        <v/>
      </c>
      <c r="M168" s="852">
        <f>IFERROR(__xludf.DUMMYFUNCTION("if(D168="""",0, googlefinance(D168))"),0.0)</f>
        <v>0</v>
      </c>
      <c r="N168" s="853">
        <f t="shared" si="6"/>
        <v>0</v>
      </c>
      <c r="O168" s="849">
        <f t="shared" si="7"/>
        <v>0</v>
      </c>
      <c r="P168" s="870"/>
      <c r="Q168" s="855" t="str">
        <f t="shared" si="8"/>
        <v/>
      </c>
      <c r="R168" s="417"/>
      <c r="S168" s="417"/>
      <c r="T168" s="871">
        <f t="shared" si="9"/>
        <v>0</v>
      </c>
      <c r="U168" s="857">
        <f t="shared" si="13"/>
        <v>0</v>
      </c>
      <c r="V168" s="858">
        <f t="shared" si="10"/>
        <v>0</v>
      </c>
      <c r="W168" s="858">
        <f t="shared" si="11"/>
        <v>0</v>
      </c>
      <c r="X168" s="859" t="str">
        <f t="shared" si="12"/>
        <v/>
      </c>
      <c r="Y168" s="872"/>
    </row>
    <row r="169" ht="24.75" customHeight="1">
      <c r="B169" s="411">
        <f t="shared" si="1"/>
        <v>166</v>
      </c>
      <c r="C169" s="411"/>
      <c r="D169" s="873"/>
      <c r="E169" s="867"/>
      <c r="F169" s="868"/>
      <c r="G169" s="417"/>
      <c r="H169" s="417"/>
      <c r="I169" s="869">
        <f t="shared" si="2"/>
        <v>0</v>
      </c>
      <c r="J169" s="850" t="str">
        <f t="shared" si="3"/>
        <v/>
      </c>
      <c r="K169" s="851" t="str">
        <f t="shared" si="4"/>
        <v/>
      </c>
      <c r="L169" s="851" t="str">
        <f t="shared" si="5"/>
        <v/>
      </c>
      <c r="M169" s="852">
        <f>IFERROR(__xludf.DUMMYFUNCTION("if(D169="""",0, googlefinance(D169))"),0.0)</f>
        <v>0</v>
      </c>
      <c r="N169" s="853">
        <f t="shared" si="6"/>
        <v>0</v>
      </c>
      <c r="O169" s="849">
        <f t="shared" si="7"/>
        <v>0</v>
      </c>
      <c r="P169" s="870"/>
      <c r="Q169" s="855" t="str">
        <f t="shared" si="8"/>
        <v/>
      </c>
      <c r="R169" s="417"/>
      <c r="S169" s="417"/>
      <c r="T169" s="871">
        <f t="shared" si="9"/>
        <v>0</v>
      </c>
      <c r="U169" s="857">
        <f t="shared" si="13"/>
        <v>0</v>
      </c>
      <c r="V169" s="858">
        <f t="shared" si="10"/>
        <v>0</v>
      </c>
      <c r="W169" s="858">
        <f t="shared" si="11"/>
        <v>0</v>
      </c>
      <c r="X169" s="859" t="str">
        <f t="shared" si="12"/>
        <v/>
      </c>
      <c r="Y169" s="872"/>
    </row>
    <row r="170" ht="24.75" customHeight="1">
      <c r="B170" s="411">
        <f t="shared" si="1"/>
        <v>167</v>
      </c>
      <c r="C170" s="411"/>
      <c r="D170" s="873"/>
      <c r="E170" s="867"/>
      <c r="F170" s="868"/>
      <c r="G170" s="417"/>
      <c r="H170" s="417"/>
      <c r="I170" s="869">
        <f t="shared" si="2"/>
        <v>0</v>
      </c>
      <c r="J170" s="850" t="str">
        <f t="shared" si="3"/>
        <v/>
      </c>
      <c r="K170" s="851" t="str">
        <f t="shared" si="4"/>
        <v/>
      </c>
      <c r="L170" s="851" t="str">
        <f t="shared" si="5"/>
        <v/>
      </c>
      <c r="M170" s="852">
        <f>IFERROR(__xludf.DUMMYFUNCTION("if(D170="""",0, googlefinance(D170))"),0.0)</f>
        <v>0</v>
      </c>
      <c r="N170" s="853">
        <f t="shared" si="6"/>
        <v>0</v>
      </c>
      <c r="O170" s="849">
        <f t="shared" si="7"/>
        <v>0</v>
      </c>
      <c r="P170" s="870"/>
      <c r="Q170" s="855" t="str">
        <f t="shared" si="8"/>
        <v/>
      </c>
      <c r="R170" s="417"/>
      <c r="S170" s="417"/>
      <c r="T170" s="871">
        <f t="shared" si="9"/>
        <v>0</v>
      </c>
      <c r="U170" s="857">
        <f t="shared" si="13"/>
        <v>0</v>
      </c>
      <c r="V170" s="858">
        <f t="shared" si="10"/>
        <v>0</v>
      </c>
      <c r="W170" s="858">
        <f t="shared" si="11"/>
        <v>0</v>
      </c>
      <c r="X170" s="859" t="str">
        <f t="shared" si="12"/>
        <v/>
      </c>
      <c r="Y170" s="872"/>
    </row>
    <row r="171" ht="24.75" customHeight="1">
      <c r="B171" s="411">
        <f t="shared" si="1"/>
        <v>168</v>
      </c>
      <c r="C171" s="411"/>
      <c r="D171" s="873"/>
      <c r="E171" s="867"/>
      <c r="F171" s="868"/>
      <c r="G171" s="417"/>
      <c r="H171" s="417"/>
      <c r="I171" s="869">
        <f t="shared" si="2"/>
        <v>0</v>
      </c>
      <c r="J171" s="850" t="str">
        <f t="shared" si="3"/>
        <v/>
      </c>
      <c r="K171" s="851" t="str">
        <f t="shared" si="4"/>
        <v/>
      </c>
      <c r="L171" s="851" t="str">
        <f t="shared" si="5"/>
        <v/>
      </c>
      <c r="M171" s="852">
        <f>IFERROR(__xludf.DUMMYFUNCTION("if(D171="""",0, googlefinance(D171))"),0.0)</f>
        <v>0</v>
      </c>
      <c r="N171" s="853">
        <f t="shared" si="6"/>
        <v>0</v>
      </c>
      <c r="O171" s="849">
        <f t="shared" si="7"/>
        <v>0</v>
      </c>
      <c r="P171" s="870"/>
      <c r="Q171" s="855" t="str">
        <f t="shared" si="8"/>
        <v/>
      </c>
      <c r="R171" s="417"/>
      <c r="S171" s="417"/>
      <c r="T171" s="871">
        <f t="shared" si="9"/>
        <v>0</v>
      </c>
      <c r="U171" s="857">
        <f t="shared" si="13"/>
        <v>0</v>
      </c>
      <c r="V171" s="858">
        <f t="shared" si="10"/>
        <v>0</v>
      </c>
      <c r="W171" s="858">
        <f t="shared" si="11"/>
        <v>0</v>
      </c>
      <c r="X171" s="859" t="str">
        <f t="shared" si="12"/>
        <v/>
      </c>
      <c r="Y171" s="872"/>
    </row>
    <row r="172" ht="24.75" customHeight="1">
      <c r="B172" s="411">
        <f t="shared" si="1"/>
        <v>169</v>
      </c>
      <c r="C172" s="411"/>
      <c r="D172" s="873"/>
      <c r="E172" s="867"/>
      <c r="F172" s="868"/>
      <c r="G172" s="417"/>
      <c r="H172" s="417"/>
      <c r="I172" s="869">
        <f t="shared" si="2"/>
        <v>0</v>
      </c>
      <c r="J172" s="850" t="str">
        <f t="shared" si="3"/>
        <v/>
      </c>
      <c r="K172" s="851" t="str">
        <f t="shared" si="4"/>
        <v/>
      </c>
      <c r="L172" s="851" t="str">
        <f t="shared" si="5"/>
        <v/>
      </c>
      <c r="M172" s="852">
        <f>IFERROR(__xludf.DUMMYFUNCTION("if(D172="""",0, googlefinance(D172))"),0.0)</f>
        <v>0</v>
      </c>
      <c r="N172" s="853">
        <f t="shared" si="6"/>
        <v>0</v>
      </c>
      <c r="O172" s="849">
        <f t="shared" si="7"/>
        <v>0</v>
      </c>
      <c r="P172" s="870"/>
      <c r="Q172" s="855" t="str">
        <f t="shared" si="8"/>
        <v/>
      </c>
      <c r="R172" s="417"/>
      <c r="S172" s="417"/>
      <c r="T172" s="871">
        <f t="shared" si="9"/>
        <v>0</v>
      </c>
      <c r="U172" s="857">
        <f t="shared" si="13"/>
        <v>0</v>
      </c>
      <c r="V172" s="858">
        <f t="shared" si="10"/>
        <v>0</v>
      </c>
      <c r="W172" s="858">
        <f t="shared" si="11"/>
        <v>0</v>
      </c>
      <c r="X172" s="859" t="str">
        <f t="shared" si="12"/>
        <v/>
      </c>
      <c r="Y172" s="872"/>
    </row>
    <row r="173" ht="24.75" customHeight="1">
      <c r="B173" s="411">
        <f t="shared" si="1"/>
        <v>170</v>
      </c>
      <c r="C173" s="411"/>
      <c r="D173" s="873"/>
      <c r="E173" s="867"/>
      <c r="F173" s="868"/>
      <c r="G173" s="417"/>
      <c r="H173" s="417"/>
      <c r="I173" s="869">
        <f t="shared" si="2"/>
        <v>0</v>
      </c>
      <c r="J173" s="850" t="str">
        <f t="shared" si="3"/>
        <v/>
      </c>
      <c r="K173" s="851" t="str">
        <f t="shared" si="4"/>
        <v/>
      </c>
      <c r="L173" s="851" t="str">
        <f t="shared" si="5"/>
        <v/>
      </c>
      <c r="M173" s="852">
        <f>IFERROR(__xludf.DUMMYFUNCTION("if(D173="""",0, googlefinance(D173))"),0.0)</f>
        <v>0</v>
      </c>
      <c r="N173" s="853">
        <f t="shared" si="6"/>
        <v>0</v>
      </c>
      <c r="O173" s="849">
        <f t="shared" si="7"/>
        <v>0</v>
      </c>
      <c r="P173" s="870"/>
      <c r="Q173" s="855" t="str">
        <f t="shared" si="8"/>
        <v/>
      </c>
      <c r="R173" s="417"/>
      <c r="S173" s="417"/>
      <c r="T173" s="871">
        <f t="shared" si="9"/>
        <v>0</v>
      </c>
      <c r="U173" s="857">
        <f t="shared" si="13"/>
        <v>0</v>
      </c>
      <c r="V173" s="858">
        <f t="shared" si="10"/>
        <v>0</v>
      </c>
      <c r="W173" s="858">
        <f t="shared" si="11"/>
        <v>0</v>
      </c>
      <c r="X173" s="859" t="str">
        <f t="shared" si="12"/>
        <v/>
      </c>
      <c r="Y173" s="872"/>
    </row>
    <row r="174" ht="24.75" customHeight="1">
      <c r="B174" s="411">
        <f t="shared" si="1"/>
        <v>171</v>
      </c>
      <c r="C174" s="411"/>
      <c r="D174" s="873"/>
      <c r="E174" s="867"/>
      <c r="F174" s="868"/>
      <c r="G174" s="417"/>
      <c r="H174" s="417"/>
      <c r="I174" s="869">
        <f t="shared" si="2"/>
        <v>0</v>
      </c>
      <c r="J174" s="850" t="str">
        <f t="shared" si="3"/>
        <v/>
      </c>
      <c r="K174" s="851" t="str">
        <f t="shared" si="4"/>
        <v/>
      </c>
      <c r="L174" s="851" t="str">
        <f t="shared" si="5"/>
        <v/>
      </c>
      <c r="M174" s="852">
        <f>IFERROR(__xludf.DUMMYFUNCTION("if(D174="""",0, googlefinance(D174))"),0.0)</f>
        <v>0</v>
      </c>
      <c r="N174" s="853">
        <f t="shared" si="6"/>
        <v>0</v>
      </c>
      <c r="O174" s="849">
        <f t="shared" si="7"/>
        <v>0</v>
      </c>
      <c r="P174" s="870"/>
      <c r="Q174" s="855" t="str">
        <f t="shared" si="8"/>
        <v/>
      </c>
      <c r="R174" s="417"/>
      <c r="S174" s="417"/>
      <c r="T174" s="871">
        <f t="shared" si="9"/>
        <v>0</v>
      </c>
      <c r="U174" s="857">
        <f t="shared" si="13"/>
        <v>0</v>
      </c>
      <c r="V174" s="858">
        <f t="shared" si="10"/>
        <v>0</v>
      </c>
      <c r="W174" s="858">
        <f t="shared" si="11"/>
        <v>0</v>
      </c>
      <c r="X174" s="859" t="str">
        <f t="shared" si="12"/>
        <v/>
      </c>
      <c r="Y174" s="872"/>
    </row>
    <row r="175" ht="24.75" customHeight="1">
      <c r="B175" s="411">
        <f t="shared" si="1"/>
        <v>172</v>
      </c>
      <c r="C175" s="411"/>
      <c r="D175" s="873"/>
      <c r="E175" s="867"/>
      <c r="F175" s="868"/>
      <c r="G175" s="417"/>
      <c r="H175" s="417"/>
      <c r="I175" s="869">
        <f t="shared" si="2"/>
        <v>0</v>
      </c>
      <c r="J175" s="850" t="str">
        <f t="shared" si="3"/>
        <v/>
      </c>
      <c r="K175" s="851" t="str">
        <f t="shared" si="4"/>
        <v/>
      </c>
      <c r="L175" s="851" t="str">
        <f t="shared" si="5"/>
        <v/>
      </c>
      <c r="M175" s="852">
        <f>IFERROR(__xludf.DUMMYFUNCTION("if(D175="""",0, googlefinance(D175))"),0.0)</f>
        <v>0</v>
      </c>
      <c r="N175" s="853">
        <f t="shared" si="6"/>
        <v>0</v>
      </c>
      <c r="O175" s="849">
        <f t="shared" si="7"/>
        <v>0</v>
      </c>
      <c r="P175" s="870"/>
      <c r="Q175" s="855" t="str">
        <f t="shared" si="8"/>
        <v/>
      </c>
      <c r="R175" s="417"/>
      <c r="S175" s="417"/>
      <c r="T175" s="871">
        <f t="shared" si="9"/>
        <v>0</v>
      </c>
      <c r="U175" s="857">
        <f t="shared" si="13"/>
        <v>0</v>
      </c>
      <c r="V175" s="858">
        <f t="shared" si="10"/>
        <v>0</v>
      </c>
      <c r="W175" s="858">
        <f t="shared" si="11"/>
        <v>0</v>
      </c>
      <c r="X175" s="859" t="str">
        <f t="shared" si="12"/>
        <v/>
      </c>
      <c r="Y175" s="872"/>
    </row>
    <row r="176" ht="24.75" customHeight="1">
      <c r="B176" s="411">
        <f t="shared" si="1"/>
        <v>173</v>
      </c>
      <c r="C176" s="411"/>
      <c r="D176" s="873"/>
      <c r="E176" s="867"/>
      <c r="F176" s="868"/>
      <c r="G176" s="417"/>
      <c r="H176" s="417"/>
      <c r="I176" s="869">
        <f t="shared" si="2"/>
        <v>0</v>
      </c>
      <c r="J176" s="850" t="str">
        <f t="shared" si="3"/>
        <v/>
      </c>
      <c r="K176" s="851" t="str">
        <f t="shared" si="4"/>
        <v/>
      </c>
      <c r="L176" s="851" t="str">
        <f t="shared" si="5"/>
        <v/>
      </c>
      <c r="M176" s="852">
        <f>IFERROR(__xludf.DUMMYFUNCTION("if(D176="""",0, googlefinance(D176))"),0.0)</f>
        <v>0</v>
      </c>
      <c r="N176" s="853">
        <f t="shared" si="6"/>
        <v>0</v>
      </c>
      <c r="O176" s="849">
        <f t="shared" si="7"/>
        <v>0</v>
      </c>
      <c r="P176" s="870"/>
      <c r="Q176" s="855" t="str">
        <f t="shared" si="8"/>
        <v/>
      </c>
      <c r="R176" s="417"/>
      <c r="S176" s="417"/>
      <c r="T176" s="871">
        <f t="shared" si="9"/>
        <v>0</v>
      </c>
      <c r="U176" s="857">
        <f t="shared" si="13"/>
        <v>0</v>
      </c>
      <c r="V176" s="858">
        <f t="shared" si="10"/>
        <v>0</v>
      </c>
      <c r="W176" s="858">
        <f t="shared" si="11"/>
        <v>0</v>
      </c>
      <c r="X176" s="859" t="str">
        <f t="shared" si="12"/>
        <v/>
      </c>
      <c r="Y176" s="872"/>
    </row>
    <row r="177" ht="24.75" customHeight="1">
      <c r="B177" s="411">
        <f t="shared" si="1"/>
        <v>174</v>
      </c>
      <c r="C177" s="411"/>
      <c r="D177" s="873"/>
      <c r="E177" s="867"/>
      <c r="F177" s="868"/>
      <c r="G177" s="417"/>
      <c r="H177" s="417"/>
      <c r="I177" s="869">
        <f t="shared" si="2"/>
        <v>0</v>
      </c>
      <c r="J177" s="850" t="str">
        <f t="shared" si="3"/>
        <v/>
      </c>
      <c r="K177" s="851" t="str">
        <f t="shared" si="4"/>
        <v/>
      </c>
      <c r="L177" s="851" t="str">
        <f t="shared" si="5"/>
        <v/>
      </c>
      <c r="M177" s="852">
        <f>IFERROR(__xludf.DUMMYFUNCTION("if(D177="""",0, googlefinance(D177))"),0.0)</f>
        <v>0</v>
      </c>
      <c r="N177" s="853">
        <f t="shared" si="6"/>
        <v>0</v>
      </c>
      <c r="O177" s="849">
        <f t="shared" si="7"/>
        <v>0</v>
      </c>
      <c r="P177" s="870"/>
      <c r="Q177" s="855" t="str">
        <f t="shared" si="8"/>
        <v/>
      </c>
      <c r="R177" s="417"/>
      <c r="S177" s="417"/>
      <c r="T177" s="871">
        <f t="shared" si="9"/>
        <v>0</v>
      </c>
      <c r="U177" s="857">
        <f t="shared" si="13"/>
        <v>0</v>
      </c>
      <c r="V177" s="858">
        <f t="shared" si="10"/>
        <v>0</v>
      </c>
      <c r="W177" s="858">
        <f t="shared" si="11"/>
        <v>0</v>
      </c>
      <c r="X177" s="859" t="str">
        <f t="shared" si="12"/>
        <v/>
      </c>
      <c r="Y177" s="872"/>
    </row>
    <row r="178" ht="24.75" customHeight="1">
      <c r="B178" s="411">
        <f t="shared" si="1"/>
        <v>175</v>
      </c>
      <c r="C178" s="411"/>
      <c r="D178" s="873"/>
      <c r="E178" s="867"/>
      <c r="F178" s="868"/>
      <c r="G178" s="417"/>
      <c r="H178" s="417"/>
      <c r="I178" s="869">
        <f t="shared" si="2"/>
        <v>0</v>
      </c>
      <c r="J178" s="850" t="str">
        <f t="shared" si="3"/>
        <v/>
      </c>
      <c r="K178" s="851" t="str">
        <f t="shared" si="4"/>
        <v/>
      </c>
      <c r="L178" s="851" t="str">
        <f t="shared" si="5"/>
        <v/>
      </c>
      <c r="M178" s="852">
        <f>IFERROR(__xludf.DUMMYFUNCTION("if(D178="""",0, googlefinance(D178))"),0.0)</f>
        <v>0</v>
      </c>
      <c r="N178" s="853">
        <f t="shared" si="6"/>
        <v>0</v>
      </c>
      <c r="O178" s="849">
        <f t="shared" si="7"/>
        <v>0</v>
      </c>
      <c r="P178" s="870"/>
      <c r="Q178" s="855" t="str">
        <f t="shared" si="8"/>
        <v/>
      </c>
      <c r="R178" s="417"/>
      <c r="S178" s="417"/>
      <c r="T178" s="871">
        <f t="shared" si="9"/>
        <v>0</v>
      </c>
      <c r="U178" s="857">
        <f t="shared" si="13"/>
        <v>0</v>
      </c>
      <c r="V178" s="858">
        <f t="shared" si="10"/>
        <v>0</v>
      </c>
      <c r="W178" s="858">
        <f t="shared" si="11"/>
        <v>0</v>
      </c>
      <c r="X178" s="859" t="str">
        <f t="shared" si="12"/>
        <v/>
      </c>
      <c r="Y178" s="872"/>
    </row>
    <row r="179" ht="24.75" customHeight="1">
      <c r="B179" s="411">
        <f t="shared" si="1"/>
        <v>176</v>
      </c>
      <c r="C179" s="411"/>
      <c r="D179" s="873"/>
      <c r="E179" s="867"/>
      <c r="F179" s="868"/>
      <c r="G179" s="417"/>
      <c r="H179" s="417"/>
      <c r="I179" s="869">
        <f t="shared" si="2"/>
        <v>0</v>
      </c>
      <c r="J179" s="850" t="str">
        <f t="shared" si="3"/>
        <v/>
      </c>
      <c r="K179" s="851" t="str">
        <f t="shared" si="4"/>
        <v/>
      </c>
      <c r="L179" s="851" t="str">
        <f t="shared" si="5"/>
        <v/>
      </c>
      <c r="M179" s="852">
        <f>IFERROR(__xludf.DUMMYFUNCTION("if(D179="""",0, googlefinance(D179))"),0.0)</f>
        <v>0</v>
      </c>
      <c r="N179" s="853">
        <f t="shared" si="6"/>
        <v>0</v>
      </c>
      <c r="O179" s="849">
        <f t="shared" si="7"/>
        <v>0</v>
      </c>
      <c r="P179" s="870"/>
      <c r="Q179" s="855" t="str">
        <f t="shared" si="8"/>
        <v/>
      </c>
      <c r="R179" s="417"/>
      <c r="S179" s="417"/>
      <c r="T179" s="871">
        <f t="shared" si="9"/>
        <v>0</v>
      </c>
      <c r="U179" s="857">
        <f t="shared" si="13"/>
        <v>0</v>
      </c>
      <c r="V179" s="858">
        <f t="shared" si="10"/>
        <v>0</v>
      </c>
      <c r="W179" s="858">
        <f t="shared" si="11"/>
        <v>0</v>
      </c>
      <c r="X179" s="859" t="str">
        <f t="shared" si="12"/>
        <v/>
      </c>
      <c r="Y179" s="872"/>
    </row>
    <row r="180" ht="24.75" customHeight="1">
      <c r="B180" s="411">
        <f t="shared" si="1"/>
        <v>177</v>
      </c>
      <c r="C180" s="411"/>
      <c r="D180" s="873"/>
      <c r="E180" s="867"/>
      <c r="F180" s="868"/>
      <c r="G180" s="417"/>
      <c r="H180" s="417"/>
      <c r="I180" s="869">
        <f t="shared" si="2"/>
        <v>0</v>
      </c>
      <c r="J180" s="850" t="str">
        <f t="shared" si="3"/>
        <v/>
      </c>
      <c r="K180" s="851" t="str">
        <f t="shared" si="4"/>
        <v/>
      </c>
      <c r="L180" s="851" t="str">
        <f t="shared" si="5"/>
        <v/>
      </c>
      <c r="M180" s="852">
        <f>IFERROR(__xludf.DUMMYFUNCTION("if(D180="""",0, googlefinance(D180))"),0.0)</f>
        <v>0</v>
      </c>
      <c r="N180" s="853">
        <f t="shared" si="6"/>
        <v>0</v>
      </c>
      <c r="O180" s="849">
        <f t="shared" si="7"/>
        <v>0</v>
      </c>
      <c r="P180" s="870"/>
      <c r="Q180" s="855" t="str">
        <f t="shared" si="8"/>
        <v/>
      </c>
      <c r="R180" s="417"/>
      <c r="S180" s="417"/>
      <c r="T180" s="871">
        <f t="shared" si="9"/>
        <v>0</v>
      </c>
      <c r="U180" s="857">
        <f t="shared" si="13"/>
        <v>0</v>
      </c>
      <c r="V180" s="858">
        <f t="shared" si="10"/>
        <v>0</v>
      </c>
      <c r="W180" s="858">
        <f t="shared" si="11"/>
        <v>0</v>
      </c>
      <c r="X180" s="859" t="str">
        <f t="shared" si="12"/>
        <v/>
      </c>
      <c r="Y180" s="872"/>
    </row>
    <row r="181" ht="24.75" customHeight="1">
      <c r="B181" s="411">
        <f t="shared" si="1"/>
        <v>178</v>
      </c>
      <c r="C181" s="411"/>
      <c r="D181" s="873"/>
      <c r="E181" s="867"/>
      <c r="F181" s="868"/>
      <c r="G181" s="417"/>
      <c r="H181" s="417"/>
      <c r="I181" s="869">
        <f t="shared" si="2"/>
        <v>0</v>
      </c>
      <c r="J181" s="850" t="str">
        <f t="shared" si="3"/>
        <v/>
      </c>
      <c r="K181" s="851" t="str">
        <f t="shared" si="4"/>
        <v/>
      </c>
      <c r="L181" s="851" t="str">
        <f t="shared" si="5"/>
        <v/>
      </c>
      <c r="M181" s="852">
        <f>IFERROR(__xludf.DUMMYFUNCTION("if(D181="""",0, googlefinance(D181))"),0.0)</f>
        <v>0</v>
      </c>
      <c r="N181" s="853">
        <f t="shared" si="6"/>
        <v>0</v>
      </c>
      <c r="O181" s="849">
        <f t="shared" si="7"/>
        <v>0</v>
      </c>
      <c r="P181" s="870"/>
      <c r="Q181" s="855" t="str">
        <f t="shared" si="8"/>
        <v/>
      </c>
      <c r="R181" s="417"/>
      <c r="S181" s="417"/>
      <c r="T181" s="871">
        <f t="shared" si="9"/>
        <v>0</v>
      </c>
      <c r="U181" s="857">
        <f t="shared" si="13"/>
        <v>0</v>
      </c>
      <c r="V181" s="858">
        <f t="shared" si="10"/>
        <v>0</v>
      </c>
      <c r="W181" s="858">
        <f t="shared" si="11"/>
        <v>0</v>
      </c>
      <c r="X181" s="859" t="str">
        <f t="shared" si="12"/>
        <v/>
      </c>
      <c r="Y181" s="872"/>
    </row>
    <row r="182" ht="24.75" customHeight="1">
      <c r="B182" s="411">
        <f t="shared" si="1"/>
        <v>179</v>
      </c>
      <c r="C182" s="411"/>
      <c r="D182" s="873"/>
      <c r="E182" s="867"/>
      <c r="F182" s="868"/>
      <c r="G182" s="417"/>
      <c r="H182" s="417"/>
      <c r="I182" s="869">
        <f t="shared" si="2"/>
        <v>0</v>
      </c>
      <c r="J182" s="850" t="str">
        <f t="shared" si="3"/>
        <v/>
      </c>
      <c r="K182" s="851" t="str">
        <f t="shared" si="4"/>
        <v/>
      </c>
      <c r="L182" s="851" t="str">
        <f t="shared" si="5"/>
        <v/>
      </c>
      <c r="M182" s="852">
        <f>IFERROR(__xludf.DUMMYFUNCTION("if(D182="""",0, googlefinance(D182))"),0.0)</f>
        <v>0</v>
      </c>
      <c r="N182" s="853">
        <f t="shared" si="6"/>
        <v>0</v>
      </c>
      <c r="O182" s="849">
        <f t="shared" si="7"/>
        <v>0</v>
      </c>
      <c r="P182" s="870"/>
      <c r="Q182" s="855" t="str">
        <f t="shared" si="8"/>
        <v/>
      </c>
      <c r="R182" s="417"/>
      <c r="S182" s="417"/>
      <c r="T182" s="871">
        <f t="shared" si="9"/>
        <v>0</v>
      </c>
      <c r="U182" s="857">
        <f t="shared" si="13"/>
        <v>0</v>
      </c>
      <c r="V182" s="858">
        <f t="shared" si="10"/>
        <v>0</v>
      </c>
      <c r="W182" s="858">
        <f t="shared" si="11"/>
        <v>0</v>
      </c>
      <c r="X182" s="859" t="str">
        <f t="shared" si="12"/>
        <v/>
      </c>
      <c r="Y182" s="872"/>
    </row>
    <row r="183" ht="24.75" customHeight="1">
      <c r="B183" s="411">
        <f t="shared" si="1"/>
        <v>180</v>
      </c>
      <c r="C183" s="411"/>
      <c r="D183" s="873"/>
      <c r="E183" s="867"/>
      <c r="F183" s="868"/>
      <c r="G183" s="417"/>
      <c r="H183" s="417"/>
      <c r="I183" s="869">
        <f t="shared" si="2"/>
        <v>0</v>
      </c>
      <c r="J183" s="850" t="str">
        <f t="shared" si="3"/>
        <v/>
      </c>
      <c r="K183" s="851" t="str">
        <f t="shared" si="4"/>
        <v/>
      </c>
      <c r="L183" s="851" t="str">
        <f t="shared" si="5"/>
        <v/>
      </c>
      <c r="M183" s="852">
        <f>IFERROR(__xludf.DUMMYFUNCTION("if(D183="""",0, googlefinance(D183))"),0.0)</f>
        <v>0</v>
      </c>
      <c r="N183" s="853">
        <f t="shared" si="6"/>
        <v>0</v>
      </c>
      <c r="O183" s="849">
        <f t="shared" si="7"/>
        <v>0</v>
      </c>
      <c r="P183" s="870"/>
      <c r="Q183" s="855" t="str">
        <f t="shared" si="8"/>
        <v/>
      </c>
      <c r="R183" s="417"/>
      <c r="S183" s="417"/>
      <c r="T183" s="871">
        <f t="shared" si="9"/>
        <v>0</v>
      </c>
      <c r="U183" s="857">
        <f t="shared" si="13"/>
        <v>0</v>
      </c>
      <c r="V183" s="858">
        <f t="shared" si="10"/>
        <v>0</v>
      </c>
      <c r="W183" s="858">
        <f t="shared" si="11"/>
        <v>0</v>
      </c>
      <c r="X183" s="859" t="str">
        <f t="shared" si="12"/>
        <v/>
      </c>
      <c r="Y183" s="872"/>
    </row>
    <row r="184" ht="24.75" customHeight="1">
      <c r="B184" s="411">
        <f t="shared" si="1"/>
        <v>181</v>
      </c>
      <c r="C184" s="411"/>
      <c r="D184" s="873"/>
      <c r="E184" s="867"/>
      <c r="F184" s="868"/>
      <c r="G184" s="417"/>
      <c r="H184" s="417"/>
      <c r="I184" s="869">
        <f t="shared" si="2"/>
        <v>0</v>
      </c>
      <c r="J184" s="850" t="str">
        <f t="shared" si="3"/>
        <v/>
      </c>
      <c r="K184" s="851" t="str">
        <f t="shared" si="4"/>
        <v/>
      </c>
      <c r="L184" s="851" t="str">
        <f t="shared" si="5"/>
        <v/>
      </c>
      <c r="M184" s="852">
        <f>IFERROR(__xludf.DUMMYFUNCTION("if(D184="""",0, googlefinance(D184))"),0.0)</f>
        <v>0</v>
      </c>
      <c r="N184" s="853">
        <f t="shared" si="6"/>
        <v>0</v>
      </c>
      <c r="O184" s="849">
        <f t="shared" si="7"/>
        <v>0</v>
      </c>
      <c r="P184" s="870"/>
      <c r="Q184" s="855" t="str">
        <f t="shared" si="8"/>
        <v/>
      </c>
      <c r="R184" s="417"/>
      <c r="S184" s="417"/>
      <c r="T184" s="871">
        <f t="shared" si="9"/>
        <v>0</v>
      </c>
      <c r="U184" s="857">
        <f t="shared" si="13"/>
        <v>0</v>
      </c>
      <c r="V184" s="858">
        <f t="shared" si="10"/>
        <v>0</v>
      </c>
      <c r="W184" s="858">
        <f t="shared" si="11"/>
        <v>0</v>
      </c>
      <c r="X184" s="859" t="str">
        <f t="shared" si="12"/>
        <v/>
      </c>
      <c r="Y184" s="872"/>
    </row>
    <row r="185" ht="24.75" customHeight="1">
      <c r="B185" s="411">
        <f t="shared" si="1"/>
        <v>182</v>
      </c>
      <c r="C185" s="411"/>
      <c r="D185" s="873"/>
      <c r="E185" s="867"/>
      <c r="F185" s="868"/>
      <c r="G185" s="417"/>
      <c r="H185" s="417"/>
      <c r="I185" s="869">
        <f t="shared" si="2"/>
        <v>0</v>
      </c>
      <c r="J185" s="850" t="str">
        <f t="shared" si="3"/>
        <v/>
      </c>
      <c r="K185" s="851" t="str">
        <f t="shared" si="4"/>
        <v/>
      </c>
      <c r="L185" s="851" t="str">
        <f t="shared" si="5"/>
        <v/>
      </c>
      <c r="M185" s="852">
        <f>IFERROR(__xludf.DUMMYFUNCTION("if(D185="""",0, googlefinance(D185))"),0.0)</f>
        <v>0</v>
      </c>
      <c r="N185" s="853">
        <f t="shared" si="6"/>
        <v>0</v>
      </c>
      <c r="O185" s="849">
        <f t="shared" si="7"/>
        <v>0</v>
      </c>
      <c r="P185" s="870"/>
      <c r="Q185" s="855" t="str">
        <f t="shared" si="8"/>
        <v/>
      </c>
      <c r="R185" s="417"/>
      <c r="S185" s="417"/>
      <c r="T185" s="871">
        <f t="shared" si="9"/>
        <v>0</v>
      </c>
      <c r="U185" s="857">
        <f t="shared" si="13"/>
        <v>0</v>
      </c>
      <c r="V185" s="858">
        <f t="shared" si="10"/>
        <v>0</v>
      </c>
      <c r="W185" s="858">
        <f t="shared" si="11"/>
        <v>0</v>
      </c>
      <c r="X185" s="859" t="str">
        <f t="shared" si="12"/>
        <v/>
      </c>
      <c r="Y185" s="872"/>
    </row>
    <row r="186" ht="24.75" customHeight="1">
      <c r="B186" s="411">
        <f t="shared" si="1"/>
        <v>183</v>
      </c>
      <c r="C186" s="411"/>
      <c r="D186" s="873"/>
      <c r="E186" s="867"/>
      <c r="F186" s="868"/>
      <c r="G186" s="417"/>
      <c r="H186" s="417"/>
      <c r="I186" s="869">
        <f t="shared" si="2"/>
        <v>0</v>
      </c>
      <c r="J186" s="850" t="str">
        <f t="shared" si="3"/>
        <v/>
      </c>
      <c r="K186" s="851" t="str">
        <f t="shared" si="4"/>
        <v/>
      </c>
      <c r="L186" s="851" t="str">
        <f t="shared" si="5"/>
        <v/>
      </c>
      <c r="M186" s="852">
        <f>IFERROR(__xludf.DUMMYFUNCTION("if(D186="""",0, googlefinance(D186))"),0.0)</f>
        <v>0</v>
      </c>
      <c r="N186" s="853">
        <f t="shared" si="6"/>
        <v>0</v>
      </c>
      <c r="O186" s="849">
        <f t="shared" si="7"/>
        <v>0</v>
      </c>
      <c r="P186" s="870"/>
      <c r="Q186" s="855" t="str">
        <f t="shared" si="8"/>
        <v/>
      </c>
      <c r="R186" s="417"/>
      <c r="S186" s="417"/>
      <c r="T186" s="871">
        <f t="shared" si="9"/>
        <v>0</v>
      </c>
      <c r="U186" s="857">
        <f t="shared" si="13"/>
        <v>0</v>
      </c>
      <c r="V186" s="858">
        <f t="shared" si="10"/>
        <v>0</v>
      </c>
      <c r="W186" s="858">
        <f t="shared" si="11"/>
        <v>0</v>
      </c>
      <c r="X186" s="859" t="str">
        <f t="shared" si="12"/>
        <v/>
      </c>
      <c r="Y186" s="872"/>
    </row>
    <row r="187" ht="24.75" customHeight="1">
      <c r="B187" s="411">
        <f t="shared" si="1"/>
        <v>184</v>
      </c>
      <c r="C187" s="411"/>
      <c r="D187" s="873"/>
      <c r="E187" s="867"/>
      <c r="F187" s="868"/>
      <c r="G187" s="417"/>
      <c r="H187" s="417"/>
      <c r="I187" s="869">
        <f t="shared" si="2"/>
        <v>0</v>
      </c>
      <c r="J187" s="850" t="str">
        <f t="shared" si="3"/>
        <v/>
      </c>
      <c r="K187" s="851" t="str">
        <f t="shared" si="4"/>
        <v/>
      </c>
      <c r="L187" s="851" t="str">
        <f t="shared" si="5"/>
        <v/>
      </c>
      <c r="M187" s="852">
        <f>IFERROR(__xludf.DUMMYFUNCTION("if(D187="""",0, googlefinance(D187))"),0.0)</f>
        <v>0</v>
      </c>
      <c r="N187" s="853">
        <f t="shared" si="6"/>
        <v>0</v>
      </c>
      <c r="O187" s="849">
        <f t="shared" si="7"/>
        <v>0</v>
      </c>
      <c r="P187" s="870"/>
      <c r="Q187" s="855" t="str">
        <f t="shared" si="8"/>
        <v/>
      </c>
      <c r="R187" s="417"/>
      <c r="S187" s="417"/>
      <c r="T187" s="871">
        <f t="shared" si="9"/>
        <v>0</v>
      </c>
      <c r="U187" s="857">
        <f t="shared" si="13"/>
        <v>0</v>
      </c>
      <c r="V187" s="858">
        <f t="shared" si="10"/>
        <v>0</v>
      </c>
      <c r="W187" s="858">
        <f t="shared" si="11"/>
        <v>0</v>
      </c>
      <c r="X187" s="859" t="str">
        <f t="shared" si="12"/>
        <v/>
      </c>
      <c r="Y187" s="872"/>
    </row>
    <row r="188" ht="24.75" customHeight="1">
      <c r="B188" s="411">
        <f t="shared" si="1"/>
        <v>185</v>
      </c>
      <c r="C188" s="411"/>
      <c r="D188" s="873"/>
      <c r="E188" s="867"/>
      <c r="F188" s="868"/>
      <c r="G188" s="417"/>
      <c r="H188" s="417"/>
      <c r="I188" s="869">
        <f t="shared" si="2"/>
        <v>0</v>
      </c>
      <c r="J188" s="850" t="str">
        <f t="shared" si="3"/>
        <v/>
      </c>
      <c r="K188" s="851" t="str">
        <f t="shared" si="4"/>
        <v/>
      </c>
      <c r="L188" s="851" t="str">
        <f t="shared" si="5"/>
        <v/>
      </c>
      <c r="M188" s="852">
        <f>IFERROR(__xludf.DUMMYFUNCTION("if(D188="""",0, googlefinance(D188))"),0.0)</f>
        <v>0</v>
      </c>
      <c r="N188" s="853">
        <f t="shared" si="6"/>
        <v>0</v>
      </c>
      <c r="O188" s="849">
        <f t="shared" si="7"/>
        <v>0</v>
      </c>
      <c r="P188" s="870"/>
      <c r="Q188" s="855" t="str">
        <f t="shared" si="8"/>
        <v/>
      </c>
      <c r="R188" s="417"/>
      <c r="S188" s="417"/>
      <c r="T188" s="871">
        <f t="shared" si="9"/>
        <v>0</v>
      </c>
      <c r="U188" s="857">
        <f t="shared" si="13"/>
        <v>0</v>
      </c>
      <c r="V188" s="858">
        <f t="shared" si="10"/>
        <v>0</v>
      </c>
      <c r="W188" s="858">
        <f t="shared" si="11"/>
        <v>0</v>
      </c>
      <c r="X188" s="859" t="str">
        <f t="shared" si="12"/>
        <v/>
      </c>
      <c r="Y188" s="872"/>
    </row>
    <row r="189" ht="24.75" customHeight="1">
      <c r="B189" s="411">
        <f t="shared" si="1"/>
        <v>186</v>
      </c>
      <c r="C189" s="411"/>
      <c r="D189" s="873"/>
      <c r="E189" s="867"/>
      <c r="F189" s="868"/>
      <c r="G189" s="417"/>
      <c r="H189" s="417"/>
      <c r="I189" s="869">
        <f t="shared" si="2"/>
        <v>0</v>
      </c>
      <c r="J189" s="850" t="str">
        <f t="shared" si="3"/>
        <v/>
      </c>
      <c r="K189" s="851" t="str">
        <f t="shared" si="4"/>
        <v/>
      </c>
      <c r="L189" s="851" t="str">
        <f t="shared" si="5"/>
        <v/>
      </c>
      <c r="M189" s="852">
        <f>IFERROR(__xludf.DUMMYFUNCTION("if(D189="""",0, googlefinance(D189))"),0.0)</f>
        <v>0</v>
      </c>
      <c r="N189" s="853">
        <f t="shared" si="6"/>
        <v>0</v>
      </c>
      <c r="O189" s="849">
        <f t="shared" si="7"/>
        <v>0</v>
      </c>
      <c r="P189" s="870"/>
      <c r="Q189" s="855" t="str">
        <f t="shared" si="8"/>
        <v/>
      </c>
      <c r="R189" s="417"/>
      <c r="S189" s="417"/>
      <c r="T189" s="871">
        <f t="shared" si="9"/>
        <v>0</v>
      </c>
      <c r="U189" s="857">
        <f t="shared" si="13"/>
        <v>0</v>
      </c>
      <c r="V189" s="858">
        <f t="shared" si="10"/>
        <v>0</v>
      </c>
      <c r="W189" s="858">
        <f t="shared" si="11"/>
        <v>0</v>
      </c>
      <c r="X189" s="859" t="str">
        <f t="shared" si="12"/>
        <v/>
      </c>
      <c r="Y189" s="872"/>
    </row>
    <row r="190" ht="24.75" customHeight="1">
      <c r="B190" s="411">
        <f t="shared" si="1"/>
        <v>187</v>
      </c>
      <c r="C190" s="411"/>
      <c r="D190" s="873"/>
      <c r="E190" s="867"/>
      <c r="F190" s="868"/>
      <c r="G190" s="417"/>
      <c r="H190" s="417"/>
      <c r="I190" s="869">
        <f t="shared" si="2"/>
        <v>0</v>
      </c>
      <c r="J190" s="850" t="str">
        <f t="shared" si="3"/>
        <v/>
      </c>
      <c r="K190" s="851" t="str">
        <f t="shared" si="4"/>
        <v/>
      </c>
      <c r="L190" s="851" t="str">
        <f t="shared" si="5"/>
        <v/>
      </c>
      <c r="M190" s="852">
        <f>IFERROR(__xludf.DUMMYFUNCTION("if(D190="""",0, googlefinance(D190))"),0.0)</f>
        <v>0</v>
      </c>
      <c r="N190" s="853">
        <f t="shared" si="6"/>
        <v>0</v>
      </c>
      <c r="O190" s="849">
        <f t="shared" si="7"/>
        <v>0</v>
      </c>
      <c r="P190" s="870"/>
      <c r="Q190" s="855" t="str">
        <f t="shared" si="8"/>
        <v/>
      </c>
      <c r="R190" s="417"/>
      <c r="S190" s="417"/>
      <c r="T190" s="871">
        <f t="shared" si="9"/>
        <v>0</v>
      </c>
      <c r="U190" s="857">
        <f t="shared" si="13"/>
        <v>0</v>
      </c>
      <c r="V190" s="858">
        <f t="shared" si="10"/>
        <v>0</v>
      </c>
      <c r="W190" s="858">
        <f t="shared" si="11"/>
        <v>0</v>
      </c>
      <c r="X190" s="859" t="str">
        <f t="shared" si="12"/>
        <v/>
      </c>
      <c r="Y190" s="872"/>
    </row>
    <row r="191" ht="24.75" customHeight="1">
      <c r="B191" s="411">
        <f t="shared" si="1"/>
        <v>188</v>
      </c>
      <c r="C191" s="411"/>
      <c r="D191" s="873"/>
      <c r="E191" s="867"/>
      <c r="F191" s="868"/>
      <c r="G191" s="417"/>
      <c r="H191" s="417"/>
      <c r="I191" s="869">
        <f t="shared" si="2"/>
        <v>0</v>
      </c>
      <c r="J191" s="850" t="str">
        <f t="shared" si="3"/>
        <v/>
      </c>
      <c r="K191" s="851" t="str">
        <f t="shared" si="4"/>
        <v/>
      </c>
      <c r="L191" s="851" t="str">
        <f t="shared" si="5"/>
        <v/>
      </c>
      <c r="M191" s="852">
        <f>IFERROR(__xludf.DUMMYFUNCTION("if(D191="""",0, googlefinance(D191))"),0.0)</f>
        <v>0</v>
      </c>
      <c r="N191" s="853">
        <f t="shared" si="6"/>
        <v>0</v>
      </c>
      <c r="O191" s="849">
        <f t="shared" si="7"/>
        <v>0</v>
      </c>
      <c r="P191" s="870"/>
      <c r="Q191" s="855" t="str">
        <f t="shared" si="8"/>
        <v/>
      </c>
      <c r="R191" s="417"/>
      <c r="S191" s="417"/>
      <c r="T191" s="871">
        <f t="shared" si="9"/>
        <v>0</v>
      </c>
      <c r="U191" s="857">
        <f t="shared" si="13"/>
        <v>0</v>
      </c>
      <c r="V191" s="858">
        <f t="shared" si="10"/>
        <v>0</v>
      </c>
      <c r="W191" s="858">
        <f t="shared" si="11"/>
        <v>0</v>
      </c>
      <c r="X191" s="859" t="str">
        <f t="shared" si="12"/>
        <v/>
      </c>
      <c r="Y191" s="872"/>
    </row>
    <row r="192" ht="24.75" customHeight="1">
      <c r="B192" s="411">
        <f t="shared" si="1"/>
        <v>189</v>
      </c>
      <c r="C192" s="411"/>
      <c r="D192" s="873"/>
      <c r="E192" s="867"/>
      <c r="F192" s="868"/>
      <c r="G192" s="417"/>
      <c r="H192" s="417"/>
      <c r="I192" s="869">
        <f t="shared" si="2"/>
        <v>0</v>
      </c>
      <c r="J192" s="850" t="str">
        <f t="shared" si="3"/>
        <v/>
      </c>
      <c r="K192" s="851" t="str">
        <f t="shared" si="4"/>
        <v/>
      </c>
      <c r="L192" s="851" t="str">
        <f t="shared" si="5"/>
        <v/>
      </c>
      <c r="M192" s="852">
        <f>IFERROR(__xludf.DUMMYFUNCTION("if(D192="""",0, googlefinance(D192))"),0.0)</f>
        <v>0</v>
      </c>
      <c r="N192" s="853">
        <f t="shared" si="6"/>
        <v>0</v>
      </c>
      <c r="O192" s="849">
        <f t="shared" si="7"/>
        <v>0</v>
      </c>
      <c r="P192" s="870"/>
      <c r="Q192" s="855" t="str">
        <f t="shared" si="8"/>
        <v/>
      </c>
      <c r="R192" s="417"/>
      <c r="S192" s="417"/>
      <c r="T192" s="871">
        <f t="shared" si="9"/>
        <v>0</v>
      </c>
      <c r="U192" s="857">
        <f t="shared" si="13"/>
        <v>0</v>
      </c>
      <c r="V192" s="858">
        <f t="shared" si="10"/>
        <v>0</v>
      </c>
      <c r="W192" s="858">
        <f t="shared" si="11"/>
        <v>0</v>
      </c>
      <c r="X192" s="859" t="str">
        <f t="shared" si="12"/>
        <v/>
      </c>
      <c r="Y192" s="872"/>
    </row>
    <row r="193" ht="24.75" customHeight="1">
      <c r="B193" s="411">
        <f t="shared" si="1"/>
        <v>190</v>
      </c>
      <c r="C193" s="411"/>
      <c r="D193" s="873"/>
      <c r="E193" s="867"/>
      <c r="F193" s="868"/>
      <c r="G193" s="417"/>
      <c r="H193" s="417"/>
      <c r="I193" s="869">
        <f t="shared" si="2"/>
        <v>0</v>
      </c>
      <c r="J193" s="850" t="str">
        <f t="shared" si="3"/>
        <v/>
      </c>
      <c r="K193" s="851" t="str">
        <f t="shared" si="4"/>
        <v/>
      </c>
      <c r="L193" s="851" t="str">
        <f t="shared" si="5"/>
        <v/>
      </c>
      <c r="M193" s="852">
        <f>IFERROR(__xludf.DUMMYFUNCTION("if(D193="""",0, googlefinance(D193))"),0.0)</f>
        <v>0</v>
      </c>
      <c r="N193" s="853">
        <f t="shared" si="6"/>
        <v>0</v>
      </c>
      <c r="O193" s="849">
        <f t="shared" si="7"/>
        <v>0</v>
      </c>
      <c r="P193" s="870"/>
      <c r="Q193" s="855" t="str">
        <f t="shared" si="8"/>
        <v/>
      </c>
      <c r="R193" s="417"/>
      <c r="S193" s="417"/>
      <c r="T193" s="871">
        <f t="shared" si="9"/>
        <v>0</v>
      </c>
      <c r="U193" s="857">
        <f t="shared" si="13"/>
        <v>0</v>
      </c>
      <c r="V193" s="858">
        <f t="shared" si="10"/>
        <v>0</v>
      </c>
      <c r="W193" s="858">
        <f t="shared" si="11"/>
        <v>0</v>
      </c>
      <c r="X193" s="859" t="str">
        <f t="shared" si="12"/>
        <v/>
      </c>
      <c r="Y193" s="872"/>
    </row>
    <row r="194" ht="24.75" customHeight="1">
      <c r="B194" s="411">
        <f t="shared" si="1"/>
        <v>191</v>
      </c>
      <c r="C194" s="411"/>
      <c r="D194" s="873"/>
      <c r="E194" s="867"/>
      <c r="F194" s="868"/>
      <c r="G194" s="417"/>
      <c r="H194" s="417"/>
      <c r="I194" s="869">
        <f t="shared" si="2"/>
        <v>0</v>
      </c>
      <c r="J194" s="850" t="str">
        <f t="shared" si="3"/>
        <v/>
      </c>
      <c r="K194" s="851" t="str">
        <f t="shared" si="4"/>
        <v/>
      </c>
      <c r="L194" s="851" t="str">
        <f t="shared" si="5"/>
        <v/>
      </c>
      <c r="M194" s="852">
        <f>IFERROR(__xludf.DUMMYFUNCTION("if(D194="""",0, googlefinance(D194))"),0.0)</f>
        <v>0</v>
      </c>
      <c r="N194" s="853">
        <f t="shared" si="6"/>
        <v>0</v>
      </c>
      <c r="O194" s="849">
        <f t="shared" si="7"/>
        <v>0</v>
      </c>
      <c r="P194" s="870"/>
      <c r="Q194" s="855" t="str">
        <f t="shared" si="8"/>
        <v/>
      </c>
      <c r="R194" s="417"/>
      <c r="S194" s="417"/>
      <c r="T194" s="871">
        <f t="shared" si="9"/>
        <v>0</v>
      </c>
      <c r="U194" s="857">
        <f t="shared" si="13"/>
        <v>0</v>
      </c>
      <c r="V194" s="858">
        <f t="shared" si="10"/>
        <v>0</v>
      </c>
      <c r="W194" s="858">
        <f t="shared" si="11"/>
        <v>0</v>
      </c>
      <c r="X194" s="859" t="str">
        <f t="shared" si="12"/>
        <v/>
      </c>
      <c r="Y194" s="872"/>
    </row>
    <row r="195" ht="24.75" customHeight="1">
      <c r="B195" s="411">
        <f t="shared" si="1"/>
        <v>192</v>
      </c>
      <c r="C195" s="411"/>
      <c r="D195" s="873"/>
      <c r="E195" s="867"/>
      <c r="F195" s="868"/>
      <c r="G195" s="417"/>
      <c r="H195" s="417"/>
      <c r="I195" s="869">
        <f t="shared" si="2"/>
        <v>0</v>
      </c>
      <c r="J195" s="850" t="str">
        <f t="shared" si="3"/>
        <v/>
      </c>
      <c r="K195" s="851" t="str">
        <f t="shared" si="4"/>
        <v/>
      </c>
      <c r="L195" s="851" t="str">
        <f t="shared" si="5"/>
        <v/>
      </c>
      <c r="M195" s="852">
        <f>IFERROR(__xludf.DUMMYFUNCTION("if(D195="""",0, googlefinance(D195))"),0.0)</f>
        <v>0</v>
      </c>
      <c r="N195" s="853">
        <f t="shared" si="6"/>
        <v>0</v>
      </c>
      <c r="O195" s="849">
        <f t="shared" si="7"/>
        <v>0</v>
      </c>
      <c r="P195" s="870"/>
      <c r="Q195" s="855" t="str">
        <f t="shared" si="8"/>
        <v/>
      </c>
      <c r="R195" s="417"/>
      <c r="S195" s="417"/>
      <c r="T195" s="871">
        <f t="shared" si="9"/>
        <v>0</v>
      </c>
      <c r="U195" s="857">
        <f t="shared" si="13"/>
        <v>0</v>
      </c>
      <c r="V195" s="858">
        <f t="shared" si="10"/>
        <v>0</v>
      </c>
      <c r="W195" s="858">
        <f t="shared" si="11"/>
        <v>0</v>
      </c>
      <c r="X195" s="859" t="str">
        <f t="shared" si="12"/>
        <v/>
      </c>
      <c r="Y195" s="872"/>
    </row>
    <row r="196" ht="24.75" customHeight="1">
      <c r="B196" s="411">
        <f t="shared" si="1"/>
        <v>193</v>
      </c>
      <c r="C196" s="411"/>
      <c r="D196" s="873"/>
      <c r="E196" s="867"/>
      <c r="F196" s="868"/>
      <c r="G196" s="417"/>
      <c r="H196" s="417"/>
      <c r="I196" s="869">
        <f t="shared" si="2"/>
        <v>0</v>
      </c>
      <c r="J196" s="850" t="str">
        <f t="shared" si="3"/>
        <v/>
      </c>
      <c r="K196" s="851" t="str">
        <f t="shared" si="4"/>
        <v/>
      </c>
      <c r="L196" s="851" t="str">
        <f t="shared" si="5"/>
        <v/>
      </c>
      <c r="M196" s="852">
        <f>IFERROR(__xludf.DUMMYFUNCTION("if(D196="""",0, googlefinance(D196))"),0.0)</f>
        <v>0</v>
      </c>
      <c r="N196" s="853">
        <f t="shared" si="6"/>
        <v>0</v>
      </c>
      <c r="O196" s="849">
        <f t="shared" si="7"/>
        <v>0</v>
      </c>
      <c r="P196" s="870"/>
      <c r="Q196" s="855" t="str">
        <f t="shared" si="8"/>
        <v/>
      </c>
      <c r="R196" s="417"/>
      <c r="S196" s="417"/>
      <c r="T196" s="871">
        <f t="shared" si="9"/>
        <v>0</v>
      </c>
      <c r="U196" s="857">
        <f t="shared" si="13"/>
        <v>0</v>
      </c>
      <c r="V196" s="858">
        <f t="shared" si="10"/>
        <v>0</v>
      </c>
      <c r="W196" s="858">
        <f t="shared" si="11"/>
        <v>0</v>
      </c>
      <c r="X196" s="859" t="str">
        <f t="shared" si="12"/>
        <v/>
      </c>
      <c r="Y196" s="872"/>
    </row>
    <row r="197" ht="24.75" customHeight="1">
      <c r="B197" s="411">
        <f t="shared" si="1"/>
        <v>194</v>
      </c>
      <c r="C197" s="411"/>
      <c r="D197" s="873"/>
      <c r="E197" s="867"/>
      <c r="F197" s="868"/>
      <c r="G197" s="417"/>
      <c r="H197" s="417"/>
      <c r="I197" s="869">
        <f t="shared" si="2"/>
        <v>0</v>
      </c>
      <c r="J197" s="850" t="str">
        <f t="shared" si="3"/>
        <v/>
      </c>
      <c r="K197" s="851" t="str">
        <f t="shared" si="4"/>
        <v/>
      </c>
      <c r="L197" s="851" t="str">
        <f t="shared" si="5"/>
        <v/>
      </c>
      <c r="M197" s="852">
        <f>IFERROR(__xludf.DUMMYFUNCTION("if(D197="""",0, googlefinance(D197))"),0.0)</f>
        <v>0</v>
      </c>
      <c r="N197" s="853">
        <f t="shared" si="6"/>
        <v>0</v>
      </c>
      <c r="O197" s="849">
        <f t="shared" si="7"/>
        <v>0</v>
      </c>
      <c r="P197" s="870"/>
      <c r="Q197" s="855" t="str">
        <f t="shared" si="8"/>
        <v/>
      </c>
      <c r="R197" s="417"/>
      <c r="S197" s="417"/>
      <c r="T197" s="871">
        <f t="shared" si="9"/>
        <v>0</v>
      </c>
      <c r="U197" s="857">
        <f t="shared" si="13"/>
        <v>0</v>
      </c>
      <c r="V197" s="858">
        <f t="shared" si="10"/>
        <v>0</v>
      </c>
      <c r="W197" s="858">
        <f t="shared" si="11"/>
        <v>0</v>
      </c>
      <c r="X197" s="859" t="str">
        <f t="shared" si="12"/>
        <v/>
      </c>
      <c r="Y197" s="872"/>
    </row>
    <row r="198" ht="24.75" customHeight="1">
      <c r="B198" s="411">
        <f t="shared" si="1"/>
        <v>195</v>
      </c>
      <c r="C198" s="411"/>
      <c r="D198" s="873"/>
      <c r="E198" s="867"/>
      <c r="F198" s="868"/>
      <c r="G198" s="417"/>
      <c r="H198" s="417"/>
      <c r="I198" s="869">
        <f t="shared" si="2"/>
        <v>0</v>
      </c>
      <c r="J198" s="850" t="str">
        <f t="shared" si="3"/>
        <v/>
      </c>
      <c r="K198" s="851" t="str">
        <f t="shared" si="4"/>
        <v/>
      </c>
      <c r="L198" s="851" t="str">
        <f t="shared" si="5"/>
        <v/>
      </c>
      <c r="M198" s="852">
        <f>IFERROR(__xludf.DUMMYFUNCTION("if(D198="""",0, googlefinance(D198))"),0.0)</f>
        <v>0</v>
      </c>
      <c r="N198" s="853">
        <f t="shared" si="6"/>
        <v>0</v>
      </c>
      <c r="O198" s="849">
        <f t="shared" si="7"/>
        <v>0</v>
      </c>
      <c r="P198" s="870"/>
      <c r="Q198" s="855" t="str">
        <f t="shared" si="8"/>
        <v/>
      </c>
      <c r="R198" s="417"/>
      <c r="S198" s="417"/>
      <c r="T198" s="871">
        <f t="shared" si="9"/>
        <v>0</v>
      </c>
      <c r="U198" s="857">
        <f t="shared" si="13"/>
        <v>0</v>
      </c>
      <c r="V198" s="858">
        <f t="shared" si="10"/>
        <v>0</v>
      </c>
      <c r="W198" s="858">
        <f t="shared" si="11"/>
        <v>0</v>
      </c>
      <c r="X198" s="859" t="str">
        <f t="shared" si="12"/>
        <v/>
      </c>
      <c r="Y198" s="872"/>
    </row>
    <row r="199" ht="24.75" customHeight="1">
      <c r="B199" s="411">
        <f t="shared" si="1"/>
        <v>196</v>
      </c>
      <c r="C199" s="411"/>
      <c r="D199" s="873"/>
      <c r="E199" s="867"/>
      <c r="F199" s="868"/>
      <c r="G199" s="417"/>
      <c r="H199" s="417"/>
      <c r="I199" s="869">
        <f t="shared" si="2"/>
        <v>0</v>
      </c>
      <c r="J199" s="850" t="str">
        <f t="shared" si="3"/>
        <v/>
      </c>
      <c r="K199" s="851" t="str">
        <f t="shared" si="4"/>
        <v/>
      </c>
      <c r="L199" s="851" t="str">
        <f t="shared" si="5"/>
        <v/>
      </c>
      <c r="M199" s="852">
        <f>IFERROR(__xludf.DUMMYFUNCTION("if(D199="""",0, googlefinance(D199))"),0.0)</f>
        <v>0</v>
      </c>
      <c r="N199" s="853">
        <f t="shared" si="6"/>
        <v>0</v>
      </c>
      <c r="O199" s="849">
        <f t="shared" si="7"/>
        <v>0</v>
      </c>
      <c r="P199" s="870"/>
      <c r="Q199" s="855" t="str">
        <f t="shared" si="8"/>
        <v/>
      </c>
      <c r="R199" s="417"/>
      <c r="S199" s="417"/>
      <c r="T199" s="871">
        <f t="shared" si="9"/>
        <v>0</v>
      </c>
      <c r="U199" s="857">
        <f t="shared" si="13"/>
        <v>0</v>
      </c>
      <c r="V199" s="858">
        <f t="shared" si="10"/>
        <v>0</v>
      </c>
      <c r="W199" s="858">
        <f t="shared" si="11"/>
        <v>0</v>
      </c>
      <c r="X199" s="859" t="str">
        <f t="shared" si="12"/>
        <v/>
      </c>
      <c r="Y199" s="872"/>
    </row>
    <row r="200" ht="24.75" customHeight="1">
      <c r="B200" s="411">
        <f t="shared" si="1"/>
        <v>197</v>
      </c>
      <c r="C200" s="411"/>
      <c r="D200" s="873"/>
      <c r="E200" s="867"/>
      <c r="F200" s="868"/>
      <c r="G200" s="417"/>
      <c r="H200" s="417"/>
      <c r="I200" s="869">
        <f t="shared" si="2"/>
        <v>0</v>
      </c>
      <c r="J200" s="850" t="str">
        <f t="shared" si="3"/>
        <v/>
      </c>
      <c r="K200" s="851" t="str">
        <f t="shared" si="4"/>
        <v/>
      </c>
      <c r="L200" s="851" t="str">
        <f t="shared" si="5"/>
        <v/>
      </c>
      <c r="M200" s="852">
        <f>IFERROR(__xludf.DUMMYFUNCTION("if(D200="""",0, googlefinance(D200))"),0.0)</f>
        <v>0</v>
      </c>
      <c r="N200" s="853">
        <f t="shared" si="6"/>
        <v>0</v>
      </c>
      <c r="O200" s="849">
        <f t="shared" si="7"/>
        <v>0</v>
      </c>
      <c r="P200" s="870"/>
      <c r="Q200" s="855" t="str">
        <f t="shared" si="8"/>
        <v/>
      </c>
      <c r="R200" s="417"/>
      <c r="S200" s="417"/>
      <c r="T200" s="871">
        <f t="shared" si="9"/>
        <v>0</v>
      </c>
      <c r="U200" s="857">
        <f t="shared" si="13"/>
        <v>0</v>
      </c>
      <c r="V200" s="858">
        <f t="shared" si="10"/>
        <v>0</v>
      </c>
      <c r="W200" s="858">
        <f t="shared" si="11"/>
        <v>0</v>
      </c>
      <c r="X200" s="859" t="str">
        <f t="shared" si="12"/>
        <v/>
      </c>
      <c r="Y200" s="872"/>
    </row>
    <row r="201" ht="24.75" customHeight="1">
      <c r="B201" s="411">
        <f t="shared" si="1"/>
        <v>198</v>
      </c>
      <c r="C201" s="411"/>
      <c r="D201" s="873"/>
      <c r="E201" s="867"/>
      <c r="F201" s="868"/>
      <c r="G201" s="417"/>
      <c r="H201" s="417"/>
      <c r="I201" s="869">
        <f t="shared" si="2"/>
        <v>0</v>
      </c>
      <c r="J201" s="850" t="str">
        <f t="shared" si="3"/>
        <v/>
      </c>
      <c r="K201" s="851" t="str">
        <f t="shared" si="4"/>
        <v/>
      </c>
      <c r="L201" s="851" t="str">
        <f t="shared" si="5"/>
        <v/>
      </c>
      <c r="M201" s="852">
        <f>IFERROR(__xludf.DUMMYFUNCTION("if(D201="""",0, googlefinance(D201))"),0.0)</f>
        <v>0</v>
      </c>
      <c r="N201" s="853">
        <f t="shared" si="6"/>
        <v>0</v>
      </c>
      <c r="O201" s="849">
        <f t="shared" si="7"/>
        <v>0</v>
      </c>
      <c r="P201" s="870"/>
      <c r="Q201" s="855" t="str">
        <f t="shared" si="8"/>
        <v/>
      </c>
      <c r="R201" s="417"/>
      <c r="S201" s="417"/>
      <c r="T201" s="871">
        <f t="shared" si="9"/>
        <v>0</v>
      </c>
      <c r="U201" s="857">
        <f t="shared" si="13"/>
        <v>0</v>
      </c>
      <c r="V201" s="858">
        <f t="shared" si="10"/>
        <v>0</v>
      </c>
      <c r="W201" s="858">
        <f t="shared" si="11"/>
        <v>0</v>
      </c>
      <c r="X201" s="859" t="str">
        <f t="shared" si="12"/>
        <v/>
      </c>
      <c r="Y201" s="872"/>
    </row>
    <row r="202" ht="24.75" customHeight="1">
      <c r="B202" s="411">
        <f t="shared" si="1"/>
        <v>199</v>
      </c>
      <c r="C202" s="411"/>
      <c r="D202" s="873"/>
      <c r="E202" s="867"/>
      <c r="F202" s="868"/>
      <c r="G202" s="417"/>
      <c r="H202" s="417"/>
      <c r="I202" s="869">
        <f t="shared" si="2"/>
        <v>0</v>
      </c>
      <c r="J202" s="850" t="str">
        <f t="shared" si="3"/>
        <v/>
      </c>
      <c r="K202" s="851" t="str">
        <f t="shared" si="4"/>
        <v/>
      </c>
      <c r="L202" s="851" t="str">
        <f t="shared" si="5"/>
        <v/>
      </c>
      <c r="M202" s="852">
        <f>IFERROR(__xludf.DUMMYFUNCTION("if(D202="""",0, googlefinance(D202))"),0.0)</f>
        <v>0</v>
      </c>
      <c r="N202" s="853">
        <f t="shared" si="6"/>
        <v>0</v>
      </c>
      <c r="O202" s="849">
        <f t="shared" si="7"/>
        <v>0</v>
      </c>
      <c r="P202" s="870"/>
      <c r="Q202" s="855" t="str">
        <f t="shared" si="8"/>
        <v/>
      </c>
      <c r="R202" s="417"/>
      <c r="S202" s="417"/>
      <c r="T202" s="871">
        <f t="shared" si="9"/>
        <v>0</v>
      </c>
      <c r="U202" s="857">
        <f t="shared" si="13"/>
        <v>0</v>
      </c>
      <c r="V202" s="858">
        <f t="shared" si="10"/>
        <v>0</v>
      </c>
      <c r="W202" s="858">
        <f t="shared" si="11"/>
        <v>0</v>
      </c>
      <c r="X202" s="859" t="str">
        <f t="shared" si="12"/>
        <v/>
      </c>
      <c r="Y202" s="872"/>
    </row>
    <row r="203" ht="24.75" customHeight="1">
      <c r="B203" s="411">
        <f t="shared" si="1"/>
        <v>200</v>
      </c>
      <c r="C203" s="411"/>
      <c r="D203" s="873"/>
      <c r="E203" s="867"/>
      <c r="F203" s="868"/>
      <c r="G203" s="417"/>
      <c r="H203" s="417"/>
      <c r="I203" s="869">
        <f t="shared" si="2"/>
        <v>0</v>
      </c>
      <c r="J203" s="850" t="str">
        <f t="shared" si="3"/>
        <v/>
      </c>
      <c r="K203" s="851" t="str">
        <f t="shared" si="4"/>
        <v/>
      </c>
      <c r="L203" s="851" t="str">
        <f t="shared" si="5"/>
        <v/>
      </c>
      <c r="M203" s="852">
        <f>IFERROR(__xludf.DUMMYFUNCTION("if(D203="""",0, googlefinance(D203))"),0.0)</f>
        <v>0</v>
      </c>
      <c r="N203" s="853">
        <f t="shared" si="6"/>
        <v>0</v>
      </c>
      <c r="O203" s="849">
        <f t="shared" si="7"/>
        <v>0</v>
      </c>
      <c r="P203" s="870"/>
      <c r="Q203" s="855" t="str">
        <f t="shared" si="8"/>
        <v/>
      </c>
      <c r="R203" s="417"/>
      <c r="S203" s="417"/>
      <c r="T203" s="871">
        <f t="shared" si="9"/>
        <v>0</v>
      </c>
      <c r="U203" s="857">
        <f t="shared" si="13"/>
        <v>0</v>
      </c>
      <c r="V203" s="858">
        <f t="shared" si="10"/>
        <v>0</v>
      </c>
      <c r="W203" s="858">
        <f t="shared" si="11"/>
        <v>0</v>
      </c>
      <c r="X203" s="859" t="str">
        <f t="shared" si="12"/>
        <v/>
      </c>
      <c r="Y203" s="872"/>
    </row>
    <row r="204" ht="24.75" customHeight="1">
      <c r="B204" s="411">
        <f t="shared" si="1"/>
        <v>201</v>
      </c>
      <c r="C204" s="411"/>
      <c r="D204" s="873"/>
      <c r="E204" s="867"/>
      <c r="F204" s="868"/>
      <c r="G204" s="417"/>
      <c r="H204" s="417"/>
      <c r="I204" s="869">
        <f t="shared" si="2"/>
        <v>0</v>
      </c>
      <c r="J204" s="850" t="str">
        <f t="shared" si="3"/>
        <v/>
      </c>
      <c r="K204" s="851" t="str">
        <f t="shared" si="4"/>
        <v/>
      </c>
      <c r="L204" s="851" t="str">
        <f t="shared" si="5"/>
        <v/>
      </c>
      <c r="M204" s="852">
        <f>IFERROR(__xludf.DUMMYFUNCTION("if(D204="""",0, googlefinance(D204))"),0.0)</f>
        <v>0</v>
      </c>
      <c r="N204" s="853">
        <f t="shared" si="6"/>
        <v>0</v>
      </c>
      <c r="O204" s="849">
        <f t="shared" si="7"/>
        <v>0</v>
      </c>
      <c r="P204" s="870"/>
      <c r="Q204" s="855" t="str">
        <f t="shared" si="8"/>
        <v/>
      </c>
      <c r="R204" s="417"/>
      <c r="S204" s="417"/>
      <c r="T204" s="871">
        <f t="shared" si="9"/>
        <v>0</v>
      </c>
      <c r="U204" s="857">
        <f t="shared" si="13"/>
        <v>0</v>
      </c>
      <c r="V204" s="858">
        <f t="shared" si="10"/>
        <v>0</v>
      </c>
      <c r="W204" s="858">
        <f t="shared" si="11"/>
        <v>0</v>
      </c>
      <c r="X204" s="859" t="str">
        <f t="shared" si="12"/>
        <v/>
      </c>
      <c r="Y204" s="872"/>
    </row>
    <row r="205" ht="24.75" customHeight="1">
      <c r="B205" s="411">
        <f t="shared" si="1"/>
        <v>202</v>
      </c>
      <c r="C205" s="411"/>
      <c r="D205" s="873"/>
      <c r="E205" s="867"/>
      <c r="F205" s="868"/>
      <c r="G205" s="417"/>
      <c r="H205" s="417"/>
      <c r="I205" s="869">
        <f t="shared" si="2"/>
        <v>0</v>
      </c>
      <c r="J205" s="850" t="str">
        <f t="shared" si="3"/>
        <v/>
      </c>
      <c r="K205" s="851" t="str">
        <f t="shared" si="4"/>
        <v/>
      </c>
      <c r="L205" s="851" t="str">
        <f t="shared" si="5"/>
        <v/>
      </c>
      <c r="M205" s="852">
        <f>IFERROR(__xludf.DUMMYFUNCTION("if(D205="""",0, googlefinance(D205))"),0.0)</f>
        <v>0</v>
      </c>
      <c r="N205" s="853">
        <f t="shared" si="6"/>
        <v>0</v>
      </c>
      <c r="O205" s="849">
        <f t="shared" si="7"/>
        <v>0</v>
      </c>
      <c r="P205" s="870"/>
      <c r="Q205" s="855" t="str">
        <f t="shared" si="8"/>
        <v/>
      </c>
      <c r="R205" s="417"/>
      <c r="S205" s="417"/>
      <c r="T205" s="871">
        <f t="shared" si="9"/>
        <v>0</v>
      </c>
      <c r="U205" s="857">
        <f t="shared" si="13"/>
        <v>0</v>
      </c>
      <c r="V205" s="858">
        <f t="shared" si="10"/>
        <v>0</v>
      </c>
      <c r="W205" s="858">
        <f t="shared" si="11"/>
        <v>0</v>
      </c>
      <c r="X205" s="859" t="str">
        <f t="shared" si="12"/>
        <v/>
      </c>
      <c r="Y205" s="872"/>
    </row>
    <row r="206" ht="24.75" customHeight="1">
      <c r="B206" s="411">
        <f t="shared" si="1"/>
        <v>203</v>
      </c>
      <c r="C206" s="411"/>
      <c r="D206" s="873"/>
      <c r="E206" s="867"/>
      <c r="F206" s="868"/>
      <c r="G206" s="417"/>
      <c r="H206" s="417"/>
      <c r="I206" s="869">
        <f t="shared" si="2"/>
        <v>0</v>
      </c>
      <c r="J206" s="850" t="str">
        <f t="shared" si="3"/>
        <v/>
      </c>
      <c r="K206" s="851" t="str">
        <f t="shared" si="4"/>
        <v/>
      </c>
      <c r="L206" s="851" t="str">
        <f t="shared" si="5"/>
        <v/>
      </c>
      <c r="M206" s="852">
        <f>IFERROR(__xludf.DUMMYFUNCTION("if(D206="""",0, googlefinance(D206))"),0.0)</f>
        <v>0</v>
      </c>
      <c r="N206" s="853">
        <f t="shared" si="6"/>
        <v>0</v>
      </c>
      <c r="O206" s="849">
        <f t="shared" si="7"/>
        <v>0</v>
      </c>
      <c r="P206" s="870"/>
      <c r="Q206" s="855" t="str">
        <f t="shared" si="8"/>
        <v/>
      </c>
      <c r="R206" s="417"/>
      <c r="S206" s="417"/>
      <c r="T206" s="871">
        <f t="shared" si="9"/>
        <v>0</v>
      </c>
      <c r="U206" s="857">
        <f t="shared" si="13"/>
        <v>0</v>
      </c>
      <c r="V206" s="858">
        <f t="shared" si="10"/>
        <v>0</v>
      </c>
      <c r="W206" s="858">
        <f t="shared" si="11"/>
        <v>0</v>
      </c>
      <c r="X206" s="859" t="str">
        <f t="shared" si="12"/>
        <v/>
      </c>
      <c r="Y206" s="872"/>
    </row>
    <row r="207" ht="24.75" customHeight="1">
      <c r="B207" s="411">
        <f t="shared" si="1"/>
        <v>204</v>
      </c>
      <c r="C207" s="411"/>
      <c r="D207" s="873"/>
      <c r="E207" s="867"/>
      <c r="F207" s="868"/>
      <c r="G207" s="417"/>
      <c r="H207" s="417"/>
      <c r="I207" s="869">
        <f t="shared" si="2"/>
        <v>0</v>
      </c>
      <c r="J207" s="850" t="str">
        <f t="shared" si="3"/>
        <v/>
      </c>
      <c r="K207" s="851" t="str">
        <f t="shared" si="4"/>
        <v/>
      </c>
      <c r="L207" s="851" t="str">
        <f t="shared" si="5"/>
        <v/>
      </c>
      <c r="M207" s="852">
        <f>IFERROR(__xludf.DUMMYFUNCTION("if(D207="""",0, googlefinance(D207))"),0.0)</f>
        <v>0</v>
      </c>
      <c r="N207" s="853">
        <f t="shared" si="6"/>
        <v>0</v>
      </c>
      <c r="O207" s="849">
        <f t="shared" si="7"/>
        <v>0</v>
      </c>
      <c r="P207" s="870"/>
      <c r="Q207" s="855" t="str">
        <f t="shared" si="8"/>
        <v/>
      </c>
      <c r="R207" s="417"/>
      <c r="S207" s="417"/>
      <c r="T207" s="871">
        <f t="shared" si="9"/>
        <v>0</v>
      </c>
      <c r="U207" s="857">
        <f t="shared" si="13"/>
        <v>0</v>
      </c>
      <c r="V207" s="858">
        <f t="shared" si="10"/>
        <v>0</v>
      </c>
      <c r="W207" s="858">
        <f t="shared" si="11"/>
        <v>0</v>
      </c>
      <c r="X207" s="859" t="str">
        <f t="shared" si="12"/>
        <v/>
      </c>
      <c r="Y207" s="872"/>
    </row>
    <row r="208" ht="24.75" customHeight="1">
      <c r="B208" s="411">
        <f t="shared" si="1"/>
        <v>205</v>
      </c>
      <c r="C208" s="411"/>
      <c r="D208" s="873"/>
      <c r="E208" s="867"/>
      <c r="F208" s="868"/>
      <c r="G208" s="417"/>
      <c r="H208" s="417"/>
      <c r="I208" s="869">
        <f t="shared" si="2"/>
        <v>0</v>
      </c>
      <c r="J208" s="850" t="str">
        <f t="shared" si="3"/>
        <v/>
      </c>
      <c r="K208" s="851" t="str">
        <f t="shared" si="4"/>
        <v/>
      </c>
      <c r="L208" s="851" t="str">
        <f t="shared" si="5"/>
        <v/>
      </c>
      <c r="M208" s="852">
        <f>IFERROR(__xludf.DUMMYFUNCTION("if(D208="""",0, googlefinance(D208))"),0.0)</f>
        <v>0</v>
      </c>
      <c r="N208" s="853">
        <f t="shared" si="6"/>
        <v>0</v>
      </c>
      <c r="O208" s="849">
        <f t="shared" si="7"/>
        <v>0</v>
      </c>
      <c r="P208" s="870"/>
      <c r="Q208" s="855" t="str">
        <f t="shared" si="8"/>
        <v/>
      </c>
      <c r="R208" s="417"/>
      <c r="S208" s="417"/>
      <c r="T208" s="871">
        <f t="shared" si="9"/>
        <v>0</v>
      </c>
      <c r="U208" s="857">
        <f t="shared" si="13"/>
        <v>0</v>
      </c>
      <c r="V208" s="858">
        <f t="shared" si="10"/>
        <v>0</v>
      </c>
      <c r="W208" s="858">
        <f t="shared" si="11"/>
        <v>0</v>
      </c>
      <c r="X208" s="859" t="str">
        <f t="shared" si="12"/>
        <v/>
      </c>
      <c r="Y208" s="872"/>
    </row>
    <row r="209" ht="24.75" customHeight="1">
      <c r="B209" s="411">
        <f t="shared" si="1"/>
        <v>206</v>
      </c>
      <c r="C209" s="411"/>
      <c r="D209" s="873"/>
      <c r="E209" s="867"/>
      <c r="F209" s="868"/>
      <c r="G209" s="417"/>
      <c r="H209" s="417"/>
      <c r="I209" s="869">
        <f t="shared" si="2"/>
        <v>0</v>
      </c>
      <c r="J209" s="850" t="str">
        <f t="shared" si="3"/>
        <v/>
      </c>
      <c r="K209" s="851" t="str">
        <f t="shared" si="4"/>
        <v/>
      </c>
      <c r="L209" s="851" t="str">
        <f t="shared" si="5"/>
        <v/>
      </c>
      <c r="M209" s="852">
        <f>IFERROR(__xludf.DUMMYFUNCTION("if(D209="""",0, googlefinance(D209))"),0.0)</f>
        <v>0</v>
      </c>
      <c r="N209" s="853">
        <f t="shared" si="6"/>
        <v>0</v>
      </c>
      <c r="O209" s="849">
        <f t="shared" si="7"/>
        <v>0</v>
      </c>
      <c r="P209" s="870"/>
      <c r="Q209" s="855" t="str">
        <f t="shared" si="8"/>
        <v/>
      </c>
      <c r="R209" s="417"/>
      <c r="S209" s="417"/>
      <c r="T209" s="871">
        <f t="shared" si="9"/>
        <v>0</v>
      </c>
      <c r="U209" s="857">
        <f t="shared" si="13"/>
        <v>0</v>
      </c>
      <c r="V209" s="858">
        <f t="shared" si="10"/>
        <v>0</v>
      </c>
      <c r="W209" s="858">
        <f t="shared" si="11"/>
        <v>0</v>
      </c>
      <c r="X209" s="859" t="str">
        <f t="shared" si="12"/>
        <v/>
      </c>
      <c r="Y209" s="872"/>
    </row>
    <row r="210" ht="24.75" customHeight="1">
      <c r="B210" s="411">
        <f t="shared" si="1"/>
        <v>207</v>
      </c>
      <c r="C210" s="411"/>
      <c r="D210" s="873"/>
      <c r="E210" s="867"/>
      <c r="F210" s="868"/>
      <c r="G210" s="417"/>
      <c r="H210" s="417"/>
      <c r="I210" s="869">
        <f t="shared" si="2"/>
        <v>0</v>
      </c>
      <c r="J210" s="850" t="str">
        <f t="shared" si="3"/>
        <v/>
      </c>
      <c r="K210" s="851" t="str">
        <f t="shared" si="4"/>
        <v/>
      </c>
      <c r="L210" s="851" t="str">
        <f t="shared" si="5"/>
        <v/>
      </c>
      <c r="M210" s="852">
        <f>IFERROR(__xludf.DUMMYFUNCTION("if(D210="""",0, googlefinance(D210))"),0.0)</f>
        <v>0</v>
      </c>
      <c r="N210" s="853">
        <f t="shared" si="6"/>
        <v>0</v>
      </c>
      <c r="O210" s="849">
        <f t="shared" si="7"/>
        <v>0</v>
      </c>
      <c r="P210" s="870"/>
      <c r="Q210" s="855" t="str">
        <f t="shared" si="8"/>
        <v/>
      </c>
      <c r="R210" s="417"/>
      <c r="S210" s="417"/>
      <c r="T210" s="871">
        <f t="shared" si="9"/>
        <v>0</v>
      </c>
      <c r="U210" s="857">
        <f t="shared" si="13"/>
        <v>0</v>
      </c>
      <c r="V210" s="858">
        <f t="shared" si="10"/>
        <v>0</v>
      </c>
      <c r="W210" s="858">
        <f t="shared" si="11"/>
        <v>0</v>
      </c>
      <c r="X210" s="859" t="str">
        <f t="shared" si="12"/>
        <v/>
      </c>
      <c r="Y210" s="872"/>
    </row>
    <row r="211" ht="24.75" customHeight="1">
      <c r="B211" s="411">
        <f t="shared" si="1"/>
        <v>208</v>
      </c>
      <c r="C211" s="411"/>
      <c r="D211" s="873"/>
      <c r="E211" s="867"/>
      <c r="F211" s="868"/>
      <c r="G211" s="417"/>
      <c r="H211" s="417"/>
      <c r="I211" s="869">
        <f t="shared" si="2"/>
        <v>0</v>
      </c>
      <c r="J211" s="850" t="str">
        <f t="shared" si="3"/>
        <v/>
      </c>
      <c r="K211" s="851" t="str">
        <f t="shared" si="4"/>
        <v/>
      </c>
      <c r="L211" s="851" t="str">
        <f t="shared" si="5"/>
        <v/>
      </c>
      <c r="M211" s="852">
        <f>IFERROR(__xludf.DUMMYFUNCTION("if(D211="""",0, googlefinance(D211))"),0.0)</f>
        <v>0</v>
      </c>
      <c r="N211" s="853">
        <f t="shared" si="6"/>
        <v>0</v>
      </c>
      <c r="O211" s="849">
        <f t="shared" si="7"/>
        <v>0</v>
      </c>
      <c r="P211" s="870"/>
      <c r="Q211" s="855" t="str">
        <f t="shared" si="8"/>
        <v/>
      </c>
      <c r="R211" s="417"/>
      <c r="S211" s="417"/>
      <c r="T211" s="871">
        <f t="shared" si="9"/>
        <v>0</v>
      </c>
      <c r="U211" s="857">
        <f t="shared" si="13"/>
        <v>0</v>
      </c>
      <c r="V211" s="858">
        <f t="shared" si="10"/>
        <v>0</v>
      </c>
      <c r="W211" s="858">
        <f t="shared" si="11"/>
        <v>0</v>
      </c>
      <c r="X211" s="859" t="str">
        <f t="shared" si="12"/>
        <v/>
      </c>
      <c r="Y211" s="872"/>
    </row>
    <row r="212" ht="24.75" customHeight="1">
      <c r="B212" s="411">
        <f t="shared" si="1"/>
        <v>209</v>
      </c>
      <c r="C212" s="411"/>
      <c r="D212" s="873"/>
      <c r="E212" s="867"/>
      <c r="F212" s="868"/>
      <c r="G212" s="417"/>
      <c r="H212" s="417"/>
      <c r="I212" s="869">
        <f t="shared" si="2"/>
        <v>0</v>
      </c>
      <c r="J212" s="850" t="str">
        <f t="shared" si="3"/>
        <v/>
      </c>
      <c r="K212" s="851" t="str">
        <f t="shared" si="4"/>
        <v/>
      </c>
      <c r="L212" s="851" t="str">
        <f t="shared" si="5"/>
        <v/>
      </c>
      <c r="M212" s="852">
        <f>IFERROR(__xludf.DUMMYFUNCTION("if(D212="""",0, googlefinance(D212))"),0.0)</f>
        <v>0</v>
      </c>
      <c r="N212" s="853">
        <f t="shared" si="6"/>
        <v>0</v>
      </c>
      <c r="O212" s="849">
        <f t="shared" si="7"/>
        <v>0</v>
      </c>
      <c r="P212" s="870"/>
      <c r="Q212" s="855" t="str">
        <f t="shared" si="8"/>
        <v/>
      </c>
      <c r="R212" s="417"/>
      <c r="S212" s="417"/>
      <c r="T212" s="871">
        <f t="shared" si="9"/>
        <v>0</v>
      </c>
      <c r="U212" s="857">
        <f t="shared" si="13"/>
        <v>0</v>
      </c>
      <c r="V212" s="858">
        <f t="shared" si="10"/>
        <v>0</v>
      </c>
      <c r="W212" s="858">
        <f t="shared" si="11"/>
        <v>0</v>
      </c>
      <c r="X212" s="859" t="str">
        <f t="shared" si="12"/>
        <v/>
      </c>
      <c r="Y212" s="872"/>
    </row>
    <row r="213" ht="24.75" customHeight="1">
      <c r="B213" s="411">
        <f t="shared" si="1"/>
        <v>210</v>
      </c>
      <c r="C213" s="411"/>
      <c r="D213" s="873"/>
      <c r="E213" s="867"/>
      <c r="F213" s="868"/>
      <c r="G213" s="417"/>
      <c r="H213" s="417"/>
      <c r="I213" s="869">
        <f t="shared" si="2"/>
        <v>0</v>
      </c>
      <c r="J213" s="850" t="str">
        <f t="shared" si="3"/>
        <v/>
      </c>
      <c r="K213" s="851" t="str">
        <f t="shared" si="4"/>
        <v/>
      </c>
      <c r="L213" s="851" t="str">
        <f t="shared" si="5"/>
        <v/>
      </c>
      <c r="M213" s="852">
        <f>IFERROR(__xludf.DUMMYFUNCTION("if(D213="""",0, googlefinance(D213))"),0.0)</f>
        <v>0</v>
      </c>
      <c r="N213" s="853">
        <f t="shared" si="6"/>
        <v>0</v>
      </c>
      <c r="O213" s="849">
        <f t="shared" si="7"/>
        <v>0</v>
      </c>
      <c r="P213" s="870"/>
      <c r="Q213" s="855" t="str">
        <f t="shared" si="8"/>
        <v/>
      </c>
      <c r="R213" s="417"/>
      <c r="S213" s="417"/>
      <c r="T213" s="871">
        <f t="shared" si="9"/>
        <v>0</v>
      </c>
      <c r="U213" s="857">
        <f t="shared" si="13"/>
        <v>0</v>
      </c>
      <c r="V213" s="858">
        <f t="shared" si="10"/>
        <v>0</v>
      </c>
      <c r="W213" s="858">
        <f t="shared" si="11"/>
        <v>0</v>
      </c>
      <c r="X213" s="859" t="str">
        <f t="shared" si="12"/>
        <v/>
      </c>
      <c r="Y213" s="872"/>
    </row>
    <row r="214" ht="24.75" customHeight="1">
      <c r="B214" s="411">
        <f t="shared" si="1"/>
        <v>211</v>
      </c>
      <c r="C214" s="411"/>
      <c r="D214" s="873"/>
      <c r="E214" s="867"/>
      <c r="F214" s="868"/>
      <c r="G214" s="417"/>
      <c r="H214" s="417"/>
      <c r="I214" s="869">
        <f t="shared" si="2"/>
        <v>0</v>
      </c>
      <c r="J214" s="850" t="str">
        <f t="shared" si="3"/>
        <v/>
      </c>
      <c r="K214" s="851" t="str">
        <f t="shared" si="4"/>
        <v/>
      </c>
      <c r="L214" s="851" t="str">
        <f t="shared" si="5"/>
        <v/>
      </c>
      <c r="M214" s="852">
        <f>IFERROR(__xludf.DUMMYFUNCTION("if(D214="""",0, googlefinance(D214))"),0.0)</f>
        <v>0</v>
      </c>
      <c r="N214" s="853">
        <f t="shared" si="6"/>
        <v>0</v>
      </c>
      <c r="O214" s="849">
        <f t="shared" si="7"/>
        <v>0</v>
      </c>
      <c r="P214" s="870"/>
      <c r="Q214" s="855" t="str">
        <f t="shared" si="8"/>
        <v/>
      </c>
      <c r="R214" s="417"/>
      <c r="S214" s="417"/>
      <c r="T214" s="871">
        <f t="shared" si="9"/>
        <v>0</v>
      </c>
      <c r="U214" s="857">
        <f t="shared" si="13"/>
        <v>0</v>
      </c>
      <c r="V214" s="858">
        <f t="shared" si="10"/>
        <v>0</v>
      </c>
      <c r="W214" s="858">
        <f t="shared" si="11"/>
        <v>0</v>
      </c>
      <c r="X214" s="859" t="str">
        <f t="shared" si="12"/>
        <v/>
      </c>
      <c r="Y214" s="872"/>
    </row>
    <row r="215" ht="24.75" customHeight="1">
      <c r="B215" s="411">
        <f t="shared" si="1"/>
        <v>212</v>
      </c>
      <c r="C215" s="411"/>
      <c r="D215" s="873"/>
      <c r="E215" s="867"/>
      <c r="F215" s="868"/>
      <c r="G215" s="417"/>
      <c r="H215" s="417"/>
      <c r="I215" s="869">
        <f t="shared" si="2"/>
        <v>0</v>
      </c>
      <c r="J215" s="850" t="str">
        <f t="shared" si="3"/>
        <v/>
      </c>
      <c r="K215" s="851" t="str">
        <f t="shared" si="4"/>
        <v/>
      </c>
      <c r="L215" s="851" t="str">
        <f t="shared" si="5"/>
        <v/>
      </c>
      <c r="M215" s="852">
        <f>IFERROR(__xludf.DUMMYFUNCTION("if(D215="""",0, googlefinance(D215))"),0.0)</f>
        <v>0</v>
      </c>
      <c r="N215" s="853">
        <f t="shared" si="6"/>
        <v>0</v>
      </c>
      <c r="O215" s="849">
        <f t="shared" si="7"/>
        <v>0</v>
      </c>
      <c r="P215" s="870"/>
      <c r="Q215" s="855" t="str">
        <f t="shared" si="8"/>
        <v/>
      </c>
      <c r="R215" s="417"/>
      <c r="S215" s="417"/>
      <c r="T215" s="871">
        <f t="shared" si="9"/>
        <v>0</v>
      </c>
      <c r="U215" s="857">
        <f t="shared" si="13"/>
        <v>0</v>
      </c>
      <c r="V215" s="858">
        <f t="shared" si="10"/>
        <v>0</v>
      </c>
      <c r="W215" s="858">
        <f t="shared" si="11"/>
        <v>0</v>
      </c>
      <c r="X215" s="859" t="str">
        <f t="shared" si="12"/>
        <v/>
      </c>
      <c r="Y215" s="872"/>
    </row>
    <row r="216" ht="24.75" customHeight="1">
      <c r="B216" s="411">
        <f t="shared" si="1"/>
        <v>213</v>
      </c>
      <c r="C216" s="411"/>
      <c r="D216" s="873"/>
      <c r="E216" s="867"/>
      <c r="F216" s="868"/>
      <c r="G216" s="417"/>
      <c r="H216" s="417"/>
      <c r="I216" s="869">
        <f t="shared" si="2"/>
        <v>0</v>
      </c>
      <c r="J216" s="850" t="str">
        <f t="shared" si="3"/>
        <v/>
      </c>
      <c r="K216" s="851" t="str">
        <f t="shared" si="4"/>
        <v/>
      </c>
      <c r="L216" s="851" t="str">
        <f t="shared" si="5"/>
        <v/>
      </c>
      <c r="M216" s="852">
        <f>IFERROR(__xludf.DUMMYFUNCTION("if(D216="""",0, googlefinance(D216))"),0.0)</f>
        <v>0</v>
      </c>
      <c r="N216" s="853">
        <f t="shared" si="6"/>
        <v>0</v>
      </c>
      <c r="O216" s="849">
        <f t="shared" si="7"/>
        <v>0</v>
      </c>
      <c r="P216" s="870"/>
      <c r="Q216" s="855" t="str">
        <f t="shared" si="8"/>
        <v/>
      </c>
      <c r="R216" s="417"/>
      <c r="S216" s="417"/>
      <c r="T216" s="871">
        <f t="shared" si="9"/>
        <v>0</v>
      </c>
      <c r="U216" s="857">
        <f t="shared" si="13"/>
        <v>0</v>
      </c>
      <c r="V216" s="858">
        <f t="shared" si="10"/>
        <v>0</v>
      </c>
      <c r="W216" s="858">
        <f t="shared" si="11"/>
        <v>0</v>
      </c>
      <c r="X216" s="859" t="str">
        <f t="shared" si="12"/>
        <v/>
      </c>
      <c r="Y216" s="872"/>
    </row>
    <row r="217" ht="24.75" customHeight="1">
      <c r="B217" s="411">
        <f t="shared" si="1"/>
        <v>214</v>
      </c>
      <c r="C217" s="411"/>
      <c r="D217" s="873"/>
      <c r="E217" s="867"/>
      <c r="F217" s="868"/>
      <c r="G217" s="417"/>
      <c r="H217" s="417"/>
      <c r="I217" s="869">
        <f t="shared" si="2"/>
        <v>0</v>
      </c>
      <c r="J217" s="850" t="str">
        <f t="shared" si="3"/>
        <v/>
      </c>
      <c r="K217" s="851" t="str">
        <f t="shared" si="4"/>
        <v/>
      </c>
      <c r="L217" s="851" t="str">
        <f t="shared" si="5"/>
        <v/>
      </c>
      <c r="M217" s="852">
        <f>IFERROR(__xludf.DUMMYFUNCTION("if(D217="""",0, googlefinance(D217))"),0.0)</f>
        <v>0</v>
      </c>
      <c r="N217" s="853">
        <f t="shared" si="6"/>
        <v>0</v>
      </c>
      <c r="O217" s="849">
        <f t="shared" si="7"/>
        <v>0</v>
      </c>
      <c r="P217" s="870"/>
      <c r="Q217" s="855" t="str">
        <f t="shared" si="8"/>
        <v/>
      </c>
      <c r="R217" s="417"/>
      <c r="S217" s="417"/>
      <c r="T217" s="871">
        <f t="shared" si="9"/>
        <v>0</v>
      </c>
      <c r="U217" s="857">
        <f t="shared" si="13"/>
        <v>0</v>
      </c>
      <c r="V217" s="858">
        <f t="shared" si="10"/>
        <v>0</v>
      </c>
      <c r="W217" s="858">
        <f t="shared" si="11"/>
        <v>0</v>
      </c>
      <c r="X217" s="859" t="str">
        <f t="shared" si="12"/>
        <v/>
      </c>
      <c r="Y217" s="872"/>
    </row>
    <row r="218" ht="24.75" customHeight="1">
      <c r="B218" s="411">
        <f t="shared" si="1"/>
        <v>215</v>
      </c>
      <c r="C218" s="411"/>
      <c r="D218" s="873"/>
      <c r="E218" s="867"/>
      <c r="F218" s="868"/>
      <c r="G218" s="417"/>
      <c r="H218" s="417"/>
      <c r="I218" s="869">
        <f t="shared" si="2"/>
        <v>0</v>
      </c>
      <c r="J218" s="850" t="str">
        <f t="shared" si="3"/>
        <v/>
      </c>
      <c r="K218" s="851" t="str">
        <f t="shared" si="4"/>
        <v/>
      </c>
      <c r="L218" s="851" t="str">
        <f t="shared" si="5"/>
        <v/>
      </c>
      <c r="M218" s="852">
        <f>IFERROR(__xludf.DUMMYFUNCTION("if(D218="""",0, googlefinance(D218))"),0.0)</f>
        <v>0</v>
      </c>
      <c r="N218" s="853">
        <f t="shared" si="6"/>
        <v>0</v>
      </c>
      <c r="O218" s="849">
        <f t="shared" si="7"/>
        <v>0</v>
      </c>
      <c r="P218" s="870"/>
      <c r="Q218" s="855" t="str">
        <f t="shared" si="8"/>
        <v/>
      </c>
      <c r="R218" s="417"/>
      <c r="S218" s="417"/>
      <c r="T218" s="871">
        <f t="shared" si="9"/>
        <v>0</v>
      </c>
      <c r="U218" s="857">
        <f t="shared" si="13"/>
        <v>0</v>
      </c>
      <c r="V218" s="858">
        <f t="shared" si="10"/>
        <v>0</v>
      </c>
      <c r="W218" s="858">
        <f t="shared" si="11"/>
        <v>0</v>
      </c>
      <c r="X218" s="859" t="str">
        <f t="shared" si="12"/>
        <v/>
      </c>
      <c r="Y218" s="872"/>
    </row>
    <row r="219" ht="24.75" customHeight="1">
      <c r="B219" s="411">
        <f t="shared" si="1"/>
        <v>216</v>
      </c>
      <c r="C219" s="411"/>
      <c r="D219" s="873"/>
      <c r="E219" s="867"/>
      <c r="F219" s="868"/>
      <c r="G219" s="417"/>
      <c r="H219" s="417"/>
      <c r="I219" s="869">
        <f t="shared" si="2"/>
        <v>0</v>
      </c>
      <c r="J219" s="850" t="str">
        <f t="shared" si="3"/>
        <v/>
      </c>
      <c r="K219" s="851" t="str">
        <f t="shared" si="4"/>
        <v/>
      </c>
      <c r="L219" s="851" t="str">
        <f t="shared" si="5"/>
        <v/>
      </c>
      <c r="M219" s="852">
        <f>IFERROR(__xludf.DUMMYFUNCTION("if(D219="""",0, googlefinance(D219))"),0.0)</f>
        <v>0</v>
      </c>
      <c r="N219" s="853">
        <f t="shared" si="6"/>
        <v>0</v>
      </c>
      <c r="O219" s="849">
        <f t="shared" si="7"/>
        <v>0</v>
      </c>
      <c r="P219" s="870"/>
      <c r="Q219" s="855" t="str">
        <f t="shared" si="8"/>
        <v/>
      </c>
      <c r="R219" s="417"/>
      <c r="S219" s="417"/>
      <c r="T219" s="871">
        <f t="shared" si="9"/>
        <v>0</v>
      </c>
      <c r="U219" s="857">
        <f t="shared" si="13"/>
        <v>0</v>
      </c>
      <c r="V219" s="858">
        <f t="shared" si="10"/>
        <v>0</v>
      </c>
      <c r="W219" s="858">
        <f t="shared" si="11"/>
        <v>0</v>
      </c>
      <c r="X219" s="859" t="str">
        <f t="shared" si="12"/>
        <v/>
      </c>
      <c r="Y219" s="872"/>
    </row>
    <row r="220" ht="24.75" customHeight="1">
      <c r="B220" s="411">
        <f t="shared" si="1"/>
        <v>217</v>
      </c>
      <c r="C220" s="411"/>
      <c r="D220" s="873"/>
      <c r="E220" s="867"/>
      <c r="F220" s="868"/>
      <c r="G220" s="417"/>
      <c r="H220" s="417"/>
      <c r="I220" s="869">
        <f t="shared" si="2"/>
        <v>0</v>
      </c>
      <c r="J220" s="850" t="str">
        <f t="shared" si="3"/>
        <v/>
      </c>
      <c r="K220" s="851" t="str">
        <f t="shared" si="4"/>
        <v/>
      </c>
      <c r="L220" s="851" t="str">
        <f t="shared" si="5"/>
        <v/>
      </c>
      <c r="M220" s="852">
        <f>IFERROR(__xludf.DUMMYFUNCTION("if(D220="""",0, googlefinance(D220))"),0.0)</f>
        <v>0</v>
      </c>
      <c r="N220" s="853">
        <f t="shared" si="6"/>
        <v>0</v>
      </c>
      <c r="O220" s="849">
        <f t="shared" si="7"/>
        <v>0</v>
      </c>
      <c r="P220" s="870"/>
      <c r="Q220" s="855" t="str">
        <f t="shared" si="8"/>
        <v/>
      </c>
      <c r="R220" s="417"/>
      <c r="S220" s="417"/>
      <c r="T220" s="871">
        <f t="shared" si="9"/>
        <v>0</v>
      </c>
      <c r="U220" s="857">
        <f t="shared" si="13"/>
        <v>0</v>
      </c>
      <c r="V220" s="858">
        <f t="shared" si="10"/>
        <v>0</v>
      </c>
      <c r="W220" s="858">
        <f t="shared" si="11"/>
        <v>0</v>
      </c>
      <c r="X220" s="859" t="str">
        <f t="shared" si="12"/>
        <v/>
      </c>
      <c r="Y220" s="872"/>
    </row>
    <row r="221" ht="24.75" customHeight="1">
      <c r="B221" s="411">
        <f t="shared" si="1"/>
        <v>218</v>
      </c>
      <c r="C221" s="411"/>
      <c r="D221" s="873"/>
      <c r="E221" s="867"/>
      <c r="F221" s="868"/>
      <c r="G221" s="417"/>
      <c r="H221" s="417"/>
      <c r="I221" s="869">
        <f t="shared" si="2"/>
        <v>0</v>
      </c>
      <c r="J221" s="850" t="str">
        <f t="shared" si="3"/>
        <v/>
      </c>
      <c r="K221" s="851" t="str">
        <f t="shared" si="4"/>
        <v/>
      </c>
      <c r="L221" s="851" t="str">
        <f t="shared" si="5"/>
        <v/>
      </c>
      <c r="M221" s="852">
        <f>IFERROR(__xludf.DUMMYFUNCTION("if(D221="""",0, googlefinance(D221))"),0.0)</f>
        <v>0</v>
      </c>
      <c r="N221" s="853">
        <f t="shared" si="6"/>
        <v>0</v>
      </c>
      <c r="O221" s="849">
        <f t="shared" si="7"/>
        <v>0</v>
      </c>
      <c r="P221" s="870"/>
      <c r="Q221" s="855" t="str">
        <f t="shared" si="8"/>
        <v/>
      </c>
      <c r="R221" s="417"/>
      <c r="S221" s="417"/>
      <c r="T221" s="871">
        <f t="shared" si="9"/>
        <v>0</v>
      </c>
      <c r="U221" s="857">
        <f t="shared" si="13"/>
        <v>0</v>
      </c>
      <c r="V221" s="858">
        <f t="shared" si="10"/>
        <v>0</v>
      </c>
      <c r="W221" s="858">
        <f t="shared" si="11"/>
        <v>0</v>
      </c>
      <c r="X221" s="859" t="str">
        <f t="shared" si="12"/>
        <v/>
      </c>
      <c r="Y221" s="872"/>
    </row>
    <row r="222" ht="24.75" customHeight="1">
      <c r="B222" s="411">
        <f t="shared" si="1"/>
        <v>219</v>
      </c>
      <c r="C222" s="411"/>
      <c r="D222" s="873"/>
      <c r="E222" s="867"/>
      <c r="F222" s="868"/>
      <c r="G222" s="417"/>
      <c r="H222" s="417"/>
      <c r="I222" s="869">
        <f t="shared" si="2"/>
        <v>0</v>
      </c>
      <c r="J222" s="850" t="str">
        <f t="shared" si="3"/>
        <v/>
      </c>
      <c r="K222" s="851" t="str">
        <f t="shared" si="4"/>
        <v/>
      </c>
      <c r="L222" s="851" t="str">
        <f t="shared" si="5"/>
        <v/>
      </c>
      <c r="M222" s="852">
        <f>IFERROR(__xludf.DUMMYFUNCTION("if(D222="""",0, googlefinance(D222))"),0.0)</f>
        <v>0</v>
      </c>
      <c r="N222" s="853">
        <f t="shared" si="6"/>
        <v>0</v>
      </c>
      <c r="O222" s="849">
        <f t="shared" si="7"/>
        <v>0</v>
      </c>
      <c r="P222" s="870"/>
      <c r="Q222" s="855" t="str">
        <f t="shared" si="8"/>
        <v/>
      </c>
      <c r="R222" s="417"/>
      <c r="S222" s="417"/>
      <c r="T222" s="871">
        <f t="shared" si="9"/>
        <v>0</v>
      </c>
      <c r="U222" s="857">
        <f t="shared" si="13"/>
        <v>0</v>
      </c>
      <c r="V222" s="858">
        <f t="shared" si="10"/>
        <v>0</v>
      </c>
      <c r="W222" s="858">
        <f t="shared" si="11"/>
        <v>0</v>
      </c>
      <c r="X222" s="859" t="str">
        <f t="shared" si="12"/>
        <v/>
      </c>
      <c r="Y222" s="872"/>
    </row>
    <row r="223" ht="24.75" customHeight="1">
      <c r="B223" s="411">
        <f t="shared" si="1"/>
        <v>220</v>
      </c>
      <c r="C223" s="411"/>
      <c r="D223" s="873"/>
      <c r="E223" s="867"/>
      <c r="F223" s="868"/>
      <c r="G223" s="417"/>
      <c r="H223" s="417"/>
      <c r="I223" s="869">
        <f t="shared" si="2"/>
        <v>0</v>
      </c>
      <c r="J223" s="850" t="str">
        <f t="shared" si="3"/>
        <v/>
      </c>
      <c r="K223" s="851" t="str">
        <f t="shared" si="4"/>
        <v/>
      </c>
      <c r="L223" s="851" t="str">
        <f t="shared" si="5"/>
        <v/>
      </c>
      <c r="M223" s="852">
        <f>IFERROR(__xludf.DUMMYFUNCTION("if(D223="""",0, googlefinance(D223))"),0.0)</f>
        <v>0</v>
      </c>
      <c r="N223" s="853">
        <f t="shared" si="6"/>
        <v>0</v>
      </c>
      <c r="O223" s="849">
        <f t="shared" si="7"/>
        <v>0</v>
      </c>
      <c r="P223" s="870"/>
      <c r="Q223" s="855" t="str">
        <f t="shared" si="8"/>
        <v/>
      </c>
      <c r="R223" s="417"/>
      <c r="S223" s="417"/>
      <c r="T223" s="871">
        <f t="shared" si="9"/>
        <v>0</v>
      </c>
      <c r="U223" s="857">
        <f t="shared" si="13"/>
        <v>0</v>
      </c>
      <c r="V223" s="858">
        <f t="shared" si="10"/>
        <v>0</v>
      </c>
      <c r="W223" s="858">
        <f t="shared" si="11"/>
        <v>0</v>
      </c>
      <c r="X223" s="859" t="str">
        <f t="shared" si="12"/>
        <v/>
      </c>
      <c r="Y223" s="872"/>
    </row>
    <row r="224" ht="24.75" customHeight="1">
      <c r="B224" s="411">
        <f t="shared" si="1"/>
        <v>221</v>
      </c>
      <c r="C224" s="411"/>
      <c r="D224" s="873"/>
      <c r="E224" s="867"/>
      <c r="F224" s="868"/>
      <c r="G224" s="417"/>
      <c r="H224" s="417"/>
      <c r="I224" s="869">
        <f t="shared" si="2"/>
        <v>0</v>
      </c>
      <c r="J224" s="850" t="str">
        <f t="shared" si="3"/>
        <v/>
      </c>
      <c r="K224" s="851" t="str">
        <f t="shared" si="4"/>
        <v/>
      </c>
      <c r="L224" s="851" t="str">
        <f t="shared" si="5"/>
        <v/>
      </c>
      <c r="M224" s="852">
        <f>IFERROR(__xludf.DUMMYFUNCTION("if(D224="""",0, googlefinance(D224))"),0.0)</f>
        <v>0</v>
      </c>
      <c r="N224" s="853">
        <f t="shared" si="6"/>
        <v>0</v>
      </c>
      <c r="O224" s="849">
        <f t="shared" si="7"/>
        <v>0</v>
      </c>
      <c r="P224" s="870"/>
      <c r="Q224" s="855" t="str">
        <f t="shared" si="8"/>
        <v/>
      </c>
      <c r="R224" s="417"/>
      <c r="S224" s="417"/>
      <c r="T224" s="871">
        <f t="shared" si="9"/>
        <v>0</v>
      </c>
      <c r="U224" s="857">
        <f t="shared" si="13"/>
        <v>0</v>
      </c>
      <c r="V224" s="858">
        <f t="shared" si="10"/>
        <v>0</v>
      </c>
      <c r="W224" s="858">
        <f t="shared" si="11"/>
        <v>0</v>
      </c>
      <c r="X224" s="859" t="str">
        <f t="shared" si="12"/>
        <v/>
      </c>
      <c r="Y224" s="872"/>
    </row>
    <row r="225" ht="24.75" customHeight="1">
      <c r="B225" s="411">
        <f t="shared" si="1"/>
        <v>222</v>
      </c>
      <c r="C225" s="411"/>
      <c r="D225" s="873"/>
      <c r="E225" s="867"/>
      <c r="F225" s="868"/>
      <c r="G225" s="417"/>
      <c r="H225" s="417"/>
      <c r="I225" s="869">
        <f t="shared" si="2"/>
        <v>0</v>
      </c>
      <c r="J225" s="850" t="str">
        <f t="shared" si="3"/>
        <v/>
      </c>
      <c r="K225" s="851" t="str">
        <f t="shared" si="4"/>
        <v/>
      </c>
      <c r="L225" s="851" t="str">
        <f t="shared" si="5"/>
        <v/>
      </c>
      <c r="M225" s="852">
        <f>IFERROR(__xludf.DUMMYFUNCTION("if(D225="""",0, googlefinance(D225))"),0.0)</f>
        <v>0</v>
      </c>
      <c r="N225" s="853">
        <f t="shared" si="6"/>
        <v>0</v>
      </c>
      <c r="O225" s="849">
        <f t="shared" si="7"/>
        <v>0</v>
      </c>
      <c r="P225" s="870"/>
      <c r="Q225" s="855" t="str">
        <f t="shared" si="8"/>
        <v/>
      </c>
      <c r="R225" s="417"/>
      <c r="S225" s="417"/>
      <c r="T225" s="871">
        <f t="shared" si="9"/>
        <v>0</v>
      </c>
      <c r="U225" s="857">
        <f t="shared" si="13"/>
        <v>0</v>
      </c>
      <c r="V225" s="858">
        <f t="shared" si="10"/>
        <v>0</v>
      </c>
      <c r="W225" s="858">
        <f t="shared" si="11"/>
        <v>0</v>
      </c>
      <c r="X225" s="859" t="str">
        <f t="shared" si="12"/>
        <v/>
      </c>
      <c r="Y225" s="872"/>
    </row>
    <row r="226" ht="24.75" customHeight="1">
      <c r="B226" s="411">
        <f t="shared" si="1"/>
        <v>223</v>
      </c>
      <c r="C226" s="411"/>
      <c r="D226" s="873"/>
      <c r="E226" s="867"/>
      <c r="F226" s="868"/>
      <c r="G226" s="417"/>
      <c r="H226" s="417"/>
      <c r="I226" s="869">
        <f t="shared" si="2"/>
        <v>0</v>
      </c>
      <c r="J226" s="850" t="str">
        <f t="shared" si="3"/>
        <v/>
      </c>
      <c r="K226" s="851" t="str">
        <f t="shared" si="4"/>
        <v/>
      </c>
      <c r="L226" s="851" t="str">
        <f t="shared" si="5"/>
        <v/>
      </c>
      <c r="M226" s="852">
        <f>IFERROR(__xludf.DUMMYFUNCTION("if(D226="""",0, googlefinance(D226))"),0.0)</f>
        <v>0</v>
      </c>
      <c r="N226" s="853">
        <f t="shared" si="6"/>
        <v>0</v>
      </c>
      <c r="O226" s="849">
        <f t="shared" si="7"/>
        <v>0</v>
      </c>
      <c r="P226" s="870"/>
      <c r="Q226" s="855" t="str">
        <f t="shared" si="8"/>
        <v/>
      </c>
      <c r="R226" s="417"/>
      <c r="S226" s="417"/>
      <c r="T226" s="871">
        <f t="shared" si="9"/>
        <v>0</v>
      </c>
      <c r="U226" s="857">
        <f t="shared" si="13"/>
        <v>0</v>
      </c>
      <c r="V226" s="858">
        <f t="shared" si="10"/>
        <v>0</v>
      </c>
      <c r="W226" s="858">
        <f t="shared" si="11"/>
        <v>0</v>
      </c>
      <c r="X226" s="859" t="str">
        <f t="shared" si="12"/>
        <v/>
      </c>
      <c r="Y226" s="872"/>
    </row>
    <row r="227" ht="24.75" customHeight="1">
      <c r="B227" s="411">
        <f t="shared" si="1"/>
        <v>224</v>
      </c>
      <c r="C227" s="411"/>
      <c r="D227" s="873"/>
      <c r="E227" s="867"/>
      <c r="F227" s="868"/>
      <c r="G227" s="417"/>
      <c r="H227" s="417"/>
      <c r="I227" s="869">
        <f t="shared" si="2"/>
        <v>0</v>
      </c>
      <c r="J227" s="850" t="str">
        <f t="shared" si="3"/>
        <v/>
      </c>
      <c r="K227" s="851" t="str">
        <f t="shared" si="4"/>
        <v/>
      </c>
      <c r="L227" s="851" t="str">
        <f t="shared" si="5"/>
        <v/>
      </c>
      <c r="M227" s="852">
        <f>IFERROR(__xludf.DUMMYFUNCTION("if(D227="""",0, googlefinance(D227))"),0.0)</f>
        <v>0</v>
      </c>
      <c r="N227" s="853">
        <f t="shared" si="6"/>
        <v>0</v>
      </c>
      <c r="O227" s="849">
        <f t="shared" si="7"/>
        <v>0</v>
      </c>
      <c r="P227" s="870"/>
      <c r="Q227" s="855" t="str">
        <f t="shared" si="8"/>
        <v/>
      </c>
      <c r="R227" s="417"/>
      <c r="S227" s="417"/>
      <c r="T227" s="871">
        <f t="shared" si="9"/>
        <v>0</v>
      </c>
      <c r="U227" s="857">
        <f t="shared" si="13"/>
        <v>0</v>
      </c>
      <c r="V227" s="858">
        <f t="shared" si="10"/>
        <v>0</v>
      </c>
      <c r="W227" s="858">
        <f t="shared" si="11"/>
        <v>0</v>
      </c>
      <c r="X227" s="859" t="str">
        <f t="shared" si="12"/>
        <v/>
      </c>
      <c r="Y227" s="872"/>
    </row>
    <row r="228" ht="24.75" customHeight="1">
      <c r="B228" s="411">
        <f t="shared" si="1"/>
        <v>225</v>
      </c>
      <c r="C228" s="411"/>
      <c r="D228" s="873"/>
      <c r="E228" s="867"/>
      <c r="F228" s="868"/>
      <c r="G228" s="417"/>
      <c r="H228" s="417"/>
      <c r="I228" s="869">
        <f t="shared" si="2"/>
        <v>0</v>
      </c>
      <c r="J228" s="850" t="str">
        <f t="shared" si="3"/>
        <v/>
      </c>
      <c r="K228" s="851" t="str">
        <f t="shared" si="4"/>
        <v/>
      </c>
      <c r="L228" s="851" t="str">
        <f t="shared" si="5"/>
        <v/>
      </c>
      <c r="M228" s="852">
        <f>IFERROR(__xludf.DUMMYFUNCTION("if(D228="""",0, googlefinance(D228))"),0.0)</f>
        <v>0</v>
      </c>
      <c r="N228" s="853">
        <f t="shared" si="6"/>
        <v>0</v>
      </c>
      <c r="O228" s="849">
        <f t="shared" si="7"/>
        <v>0</v>
      </c>
      <c r="P228" s="870"/>
      <c r="Q228" s="855" t="str">
        <f t="shared" si="8"/>
        <v/>
      </c>
      <c r="R228" s="417"/>
      <c r="S228" s="417"/>
      <c r="T228" s="871">
        <f t="shared" si="9"/>
        <v>0</v>
      </c>
      <c r="U228" s="857">
        <f t="shared" si="13"/>
        <v>0</v>
      </c>
      <c r="V228" s="858">
        <f t="shared" si="10"/>
        <v>0</v>
      </c>
      <c r="W228" s="858">
        <f t="shared" si="11"/>
        <v>0</v>
      </c>
      <c r="X228" s="859" t="str">
        <f t="shared" si="12"/>
        <v/>
      </c>
      <c r="Y228" s="872"/>
    </row>
    <row r="229" ht="24.75" customHeight="1">
      <c r="B229" s="411">
        <f t="shared" si="1"/>
        <v>226</v>
      </c>
      <c r="C229" s="411"/>
      <c r="D229" s="873"/>
      <c r="E229" s="867"/>
      <c r="F229" s="868"/>
      <c r="G229" s="417"/>
      <c r="H229" s="417"/>
      <c r="I229" s="869">
        <f t="shared" si="2"/>
        <v>0</v>
      </c>
      <c r="J229" s="850" t="str">
        <f t="shared" si="3"/>
        <v/>
      </c>
      <c r="K229" s="851" t="str">
        <f t="shared" si="4"/>
        <v/>
      </c>
      <c r="L229" s="851" t="str">
        <f t="shared" si="5"/>
        <v/>
      </c>
      <c r="M229" s="852">
        <f>IFERROR(__xludf.DUMMYFUNCTION("if(D229="""",0, googlefinance(D229))"),0.0)</f>
        <v>0</v>
      </c>
      <c r="N229" s="853">
        <f t="shared" si="6"/>
        <v>0</v>
      </c>
      <c r="O229" s="849">
        <f t="shared" si="7"/>
        <v>0</v>
      </c>
      <c r="P229" s="870"/>
      <c r="Q229" s="855" t="str">
        <f t="shared" si="8"/>
        <v/>
      </c>
      <c r="R229" s="417"/>
      <c r="S229" s="417"/>
      <c r="T229" s="871">
        <f t="shared" si="9"/>
        <v>0</v>
      </c>
      <c r="U229" s="857">
        <f t="shared" si="13"/>
        <v>0</v>
      </c>
      <c r="V229" s="858">
        <f t="shared" si="10"/>
        <v>0</v>
      </c>
      <c r="W229" s="858">
        <f t="shared" si="11"/>
        <v>0</v>
      </c>
      <c r="X229" s="859" t="str">
        <f t="shared" si="12"/>
        <v/>
      </c>
      <c r="Y229" s="872"/>
    </row>
    <row r="230" ht="24.75" customHeight="1">
      <c r="B230" s="411">
        <f t="shared" si="1"/>
        <v>227</v>
      </c>
      <c r="C230" s="411"/>
      <c r="D230" s="873"/>
      <c r="E230" s="867"/>
      <c r="F230" s="868"/>
      <c r="G230" s="417"/>
      <c r="H230" s="417"/>
      <c r="I230" s="869">
        <f t="shared" si="2"/>
        <v>0</v>
      </c>
      <c r="J230" s="850" t="str">
        <f t="shared" si="3"/>
        <v/>
      </c>
      <c r="K230" s="851" t="str">
        <f t="shared" si="4"/>
        <v/>
      </c>
      <c r="L230" s="851" t="str">
        <f t="shared" si="5"/>
        <v/>
      </c>
      <c r="M230" s="852">
        <f>IFERROR(__xludf.DUMMYFUNCTION("if(D230="""",0, googlefinance(D230))"),0.0)</f>
        <v>0</v>
      </c>
      <c r="N230" s="853">
        <f t="shared" si="6"/>
        <v>0</v>
      </c>
      <c r="O230" s="849">
        <f t="shared" si="7"/>
        <v>0</v>
      </c>
      <c r="P230" s="870"/>
      <c r="Q230" s="855" t="str">
        <f t="shared" si="8"/>
        <v/>
      </c>
      <c r="R230" s="417"/>
      <c r="S230" s="417"/>
      <c r="T230" s="871">
        <f t="shared" si="9"/>
        <v>0</v>
      </c>
      <c r="U230" s="857">
        <f t="shared" si="13"/>
        <v>0</v>
      </c>
      <c r="V230" s="858">
        <f t="shared" si="10"/>
        <v>0</v>
      </c>
      <c r="W230" s="858">
        <f t="shared" si="11"/>
        <v>0</v>
      </c>
      <c r="X230" s="859" t="str">
        <f t="shared" si="12"/>
        <v/>
      </c>
      <c r="Y230" s="872"/>
    </row>
    <row r="231" ht="24.75" customHeight="1">
      <c r="B231" s="411">
        <f t="shared" si="1"/>
        <v>228</v>
      </c>
      <c r="C231" s="411"/>
      <c r="D231" s="873"/>
      <c r="E231" s="867"/>
      <c r="F231" s="868"/>
      <c r="G231" s="417"/>
      <c r="H231" s="417"/>
      <c r="I231" s="869">
        <f t="shared" si="2"/>
        <v>0</v>
      </c>
      <c r="J231" s="850" t="str">
        <f t="shared" si="3"/>
        <v/>
      </c>
      <c r="K231" s="851" t="str">
        <f t="shared" si="4"/>
        <v/>
      </c>
      <c r="L231" s="851" t="str">
        <f t="shared" si="5"/>
        <v/>
      </c>
      <c r="M231" s="852">
        <f>IFERROR(__xludf.DUMMYFUNCTION("if(D231="""",0, googlefinance(D231))"),0.0)</f>
        <v>0</v>
      </c>
      <c r="N231" s="853">
        <f t="shared" si="6"/>
        <v>0</v>
      </c>
      <c r="O231" s="849">
        <f t="shared" si="7"/>
        <v>0</v>
      </c>
      <c r="P231" s="870"/>
      <c r="Q231" s="855" t="str">
        <f t="shared" si="8"/>
        <v/>
      </c>
      <c r="R231" s="417"/>
      <c r="S231" s="417"/>
      <c r="T231" s="871">
        <f t="shared" si="9"/>
        <v>0</v>
      </c>
      <c r="U231" s="857">
        <f t="shared" si="13"/>
        <v>0</v>
      </c>
      <c r="V231" s="858">
        <f t="shared" si="10"/>
        <v>0</v>
      </c>
      <c r="W231" s="858">
        <f t="shared" si="11"/>
        <v>0</v>
      </c>
      <c r="X231" s="859" t="str">
        <f t="shared" si="12"/>
        <v/>
      </c>
      <c r="Y231" s="872"/>
    </row>
    <row r="232" ht="24.75" customHeight="1">
      <c r="B232" s="411">
        <f t="shared" si="1"/>
        <v>229</v>
      </c>
      <c r="C232" s="411"/>
      <c r="D232" s="873"/>
      <c r="E232" s="867"/>
      <c r="F232" s="868"/>
      <c r="G232" s="417"/>
      <c r="H232" s="417"/>
      <c r="I232" s="869">
        <f t="shared" si="2"/>
        <v>0</v>
      </c>
      <c r="J232" s="850" t="str">
        <f t="shared" si="3"/>
        <v/>
      </c>
      <c r="K232" s="851" t="str">
        <f t="shared" si="4"/>
        <v/>
      </c>
      <c r="L232" s="851" t="str">
        <f t="shared" si="5"/>
        <v/>
      </c>
      <c r="M232" s="852">
        <f>IFERROR(__xludf.DUMMYFUNCTION("if(D232="""",0, googlefinance(D232))"),0.0)</f>
        <v>0</v>
      </c>
      <c r="N232" s="853">
        <f t="shared" si="6"/>
        <v>0</v>
      </c>
      <c r="O232" s="849">
        <f t="shared" si="7"/>
        <v>0</v>
      </c>
      <c r="P232" s="870"/>
      <c r="Q232" s="855" t="str">
        <f t="shared" si="8"/>
        <v/>
      </c>
      <c r="R232" s="417"/>
      <c r="S232" s="417"/>
      <c r="T232" s="871">
        <f t="shared" si="9"/>
        <v>0</v>
      </c>
      <c r="U232" s="857">
        <f t="shared" si="13"/>
        <v>0</v>
      </c>
      <c r="V232" s="858">
        <f t="shared" si="10"/>
        <v>0</v>
      </c>
      <c r="W232" s="858">
        <f t="shared" si="11"/>
        <v>0</v>
      </c>
      <c r="X232" s="859" t="str">
        <f t="shared" si="12"/>
        <v/>
      </c>
      <c r="Y232" s="872"/>
    </row>
    <row r="233" ht="24.75" customHeight="1">
      <c r="B233" s="411">
        <f t="shared" si="1"/>
        <v>230</v>
      </c>
      <c r="C233" s="411"/>
      <c r="D233" s="873"/>
      <c r="E233" s="867"/>
      <c r="F233" s="868"/>
      <c r="G233" s="417"/>
      <c r="H233" s="417"/>
      <c r="I233" s="869">
        <f t="shared" si="2"/>
        <v>0</v>
      </c>
      <c r="J233" s="850" t="str">
        <f t="shared" si="3"/>
        <v/>
      </c>
      <c r="K233" s="851" t="str">
        <f t="shared" si="4"/>
        <v/>
      </c>
      <c r="L233" s="851" t="str">
        <f t="shared" si="5"/>
        <v/>
      </c>
      <c r="M233" s="852">
        <f>IFERROR(__xludf.DUMMYFUNCTION("if(D233="""",0, googlefinance(D233))"),0.0)</f>
        <v>0</v>
      </c>
      <c r="N233" s="853">
        <f t="shared" si="6"/>
        <v>0</v>
      </c>
      <c r="O233" s="849">
        <f t="shared" si="7"/>
        <v>0</v>
      </c>
      <c r="P233" s="870"/>
      <c r="Q233" s="855" t="str">
        <f t="shared" si="8"/>
        <v/>
      </c>
      <c r="R233" s="417"/>
      <c r="S233" s="417"/>
      <c r="T233" s="871">
        <f t="shared" si="9"/>
        <v>0</v>
      </c>
      <c r="U233" s="857">
        <f t="shared" si="13"/>
        <v>0</v>
      </c>
      <c r="V233" s="858">
        <f t="shared" si="10"/>
        <v>0</v>
      </c>
      <c r="W233" s="858">
        <f t="shared" si="11"/>
        <v>0</v>
      </c>
      <c r="X233" s="859" t="str">
        <f t="shared" si="12"/>
        <v/>
      </c>
      <c r="Y233" s="872"/>
    </row>
    <row r="234" ht="24.75" customHeight="1">
      <c r="B234" s="411">
        <f t="shared" si="1"/>
        <v>231</v>
      </c>
      <c r="C234" s="411"/>
      <c r="D234" s="873"/>
      <c r="E234" s="867"/>
      <c r="F234" s="868"/>
      <c r="G234" s="417"/>
      <c r="H234" s="417"/>
      <c r="I234" s="869">
        <f t="shared" si="2"/>
        <v>0</v>
      </c>
      <c r="J234" s="850" t="str">
        <f t="shared" si="3"/>
        <v/>
      </c>
      <c r="K234" s="851" t="str">
        <f t="shared" si="4"/>
        <v/>
      </c>
      <c r="L234" s="851" t="str">
        <f t="shared" si="5"/>
        <v/>
      </c>
      <c r="M234" s="852">
        <f>IFERROR(__xludf.DUMMYFUNCTION("if(D234="""",0, googlefinance(D234))"),0.0)</f>
        <v>0</v>
      </c>
      <c r="N234" s="853">
        <f t="shared" si="6"/>
        <v>0</v>
      </c>
      <c r="O234" s="849">
        <f t="shared" si="7"/>
        <v>0</v>
      </c>
      <c r="P234" s="870"/>
      <c r="Q234" s="855" t="str">
        <f t="shared" si="8"/>
        <v/>
      </c>
      <c r="R234" s="417"/>
      <c r="S234" s="417"/>
      <c r="T234" s="871">
        <f t="shared" si="9"/>
        <v>0</v>
      </c>
      <c r="U234" s="857">
        <f t="shared" si="13"/>
        <v>0</v>
      </c>
      <c r="V234" s="858">
        <f t="shared" si="10"/>
        <v>0</v>
      </c>
      <c r="W234" s="858">
        <f t="shared" si="11"/>
        <v>0</v>
      </c>
      <c r="X234" s="859" t="str">
        <f t="shared" si="12"/>
        <v/>
      </c>
      <c r="Y234" s="872"/>
    </row>
    <row r="235" ht="24.75" customHeight="1">
      <c r="B235" s="411">
        <f t="shared" si="1"/>
        <v>232</v>
      </c>
      <c r="C235" s="411"/>
      <c r="D235" s="873"/>
      <c r="E235" s="867"/>
      <c r="F235" s="868"/>
      <c r="G235" s="417"/>
      <c r="H235" s="417"/>
      <c r="I235" s="869">
        <f t="shared" si="2"/>
        <v>0</v>
      </c>
      <c r="J235" s="850" t="str">
        <f t="shared" si="3"/>
        <v/>
      </c>
      <c r="K235" s="851" t="str">
        <f t="shared" si="4"/>
        <v/>
      </c>
      <c r="L235" s="851" t="str">
        <f t="shared" si="5"/>
        <v/>
      </c>
      <c r="M235" s="852">
        <f>IFERROR(__xludf.DUMMYFUNCTION("if(D235="""",0, googlefinance(D235))"),0.0)</f>
        <v>0</v>
      </c>
      <c r="N235" s="853">
        <f t="shared" si="6"/>
        <v>0</v>
      </c>
      <c r="O235" s="849">
        <f t="shared" si="7"/>
        <v>0</v>
      </c>
      <c r="P235" s="870"/>
      <c r="Q235" s="855" t="str">
        <f t="shared" si="8"/>
        <v/>
      </c>
      <c r="R235" s="417"/>
      <c r="S235" s="417"/>
      <c r="T235" s="871">
        <f t="shared" si="9"/>
        <v>0</v>
      </c>
      <c r="U235" s="857">
        <f t="shared" si="13"/>
        <v>0</v>
      </c>
      <c r="V235" s="858">
        <f t="shared" si="10"/>
        <v>0</v>
      </c>
      <c r="W235" s="858">
        <f t="shared" si="11"/>
        <v>0</v>
      </c>
      <c r="X235" s="859" t="str">
        <f t="shared" si="12"/>
        <v/>
      </c>
      <c r="Y235" s="872"/>
    </row>
    <row r="236" ht="24.75" customHeight="1">
      <c r="B236" s="411">
        <f t="shared" si="1"/>
        <v>233</v>
      </c>
      <c r="C236" s="411"/>
      <c r="D236" s="873"/>
      <c r="E236" s="867"/>
      <c r="F236" s="868"/>
      <c r="G236" s="417"/>
      <c r="H236" s="417"/>
      <c r="I236" s="869">
        <f t="shared" si="2"/>
        <v>0</v>
      </c>
      <c r="J236" s="850" t="str">
        <f t="shared" si="3"/>
        <v/>
      </c>
      <c r="K236" s="851" t="str">
        <f t="shared" si="4"/>
        <v/>
      </c>
      <c r="L236" s="851" t="str">
        <f t="shared" si="5"/>
        <v/>
      </c>
      <c r="M236" s="852">
        <f>IFERROR(__xludf.DUMMYFUNCTION("if(D236="""",0, googlefinance(D236))"),0.0)</f>
        <v>0</v>
      </c>
      <c r="N236" s="853">
        <f t="shared" si="6"/>
        <v>0</v>
      </c>
      <c r="O236" s="849">
        <f t="shared" si="7"/>
        <v>0</v>
      </c>
      <c r="P236" s="870"/>
      <c r="Q236" s="855" t="str">
        <f t="shared" si="8"/>
        <v/>
      </c>
      <c r="R236" s="417"/>
      <c r="S236" s="417"/>
      <c r="T236" s="871">
        <f t="shared" si="9"/>
        <v>0</v>
      </c>
      <c r="U236" s="857">
        <f t="shared" si="13"/>
        <v>0</v>
      </c>
      <c r="V236" s="858">
        <f t="shared" si="10"/>
        <v>0</v>
      </c>
      <c r="W236" s="858">
        <f t="shared" si="11"/>
        <v>0</v>
      </c>
      <c r="X236" s="859" t="str">
        <f t="shared" si="12"/>
        <v/>
      </c>
      <c r="Y236" s="872"/>
    </row>
    <row r="237" ht="24.75" customHeight="1">
      <c r="B237" s="411">
        <f t="shared" si="1"/>
        <v>234</v>
      </c>
      <c r="C237" s="411"/>
      <c r="D237" s="873"/>
      <c r="E237" s="867"/>
      <c r="F237" s="868"/>
      <c r="G237" s="417"/>
      <c r="H237" s="417"/>
      <c r="I237" s="869">
        <f t="shared" si="2"/>
        <v>0</v>
      </c>
      <c r="J237" s="850" t="str">
        <f t="shared" si="3"/>
        <v/>
      </c>
      <c r="K237" s="851" t="str">
        <f t="shared" si="4"/>
        <v/>
      </c>
      <c r="L237" s="851" t="str">
        <f t="shared" si="5"/>
        <v/>
      </c>
      <c r="M237" s="852">
        <f>IFERROR(__xludf.DUMMYFUNCTION("if(D237="""",0, googlefinance(D237))"),0.0)</f>
        <v>0</v>
      </c>
      <c r="N237" s="853">
        <f t="shared" si="6"/>
        <v>0</v>
      </c>
      <c r="O237" s="849">
        <f t="shared" si="7"/>
        <v>0</v>
      </c>
      <c r="P237" s="870"/>
      <c r="Q237" s="855" t="str">
        <f t="shared" si="8"/>
        <v/>
      </c>
      <c r="R237" s="417"/>
      <c r="S237" s="417"/>
      <c r="T237" s="871">
        <f t="shared" si="9"/>
        <v>0</v>
      </c>
      <c r="U237" s="857">
        <f t="shared" si="13"/>
        <v>0</v>
      </c>
      <c r="V237" s="858">
        <f t="shared" si="10"/>
        <v>0</v>
      </c>
      <c r="W237" s="858">
        <f t="shared" si="11"/>
        <v>0</v>
      </c>
      <c r="X237" s="859" t="str">
        <f t="shared" si="12"/>
        <v/>
      </c>
      <c r="Y237" s="872"/>
    </row>
    <row r="238" ht="24.75" customHeight="1">
      <c r="B238" s="411">
        <f t="shared" si="1"/>
        <v>235</v>
      </c>
      <c r="C238" s="411"/>
      <c r="D238" s="873"/>
      <c r="E238" s="867"/>
      <c r="F238" s="868"/>
      <c r="G238" s="417"/>
      <c r="H238" s="417"/>
      <c r="I238" s="869">
        <f t="shared" si="2"/>
        <v>0</v>
      </c>
      <c r="J238" s="850" t="str">
        <f t="shared" si="3"/>
        <v/>
      </c>
      <c r="K238" s="851" t="str">
        <f t="shared" si="4"/>
        <v/>
      </c>
      <c r="L238" s="851" t="str">
        <f t="shared" si="5"/>
        <v/>
      </c>
      <c r="M238" s="852">
        <f>IFERROR(__xludf.DUMMYFUNCTION("if(D238="""",0, googlefinance(D238))"),0.0)</f>
        <v>0</v>
      </c>
      <c r="N238" s="853">
        <f t="shared" si="6"/>
        <v>0</v>
      </c>
      <c r="O238" s="849">
        <f t="shared" si="7"/>
        <v>0</v>
      </c>
      <c r="P238" s="870"/>
      <c r="Q238" s="855" t="str">
        <f t="shared" si="8"/>
        <v/>
      </c>
      <c r="R238" s="417"/>
      <c r="S238" s="417"/>
      <c r="T238" s="871">
        <f t="shared" si="9"/>
        <v>0</v>
      </c>
      <c r="U238" s="857">
        <f t="shared" si="13"/>
        <v>0</v>
      </c>
      <c r="V238" s="858">
        <f t="shared" si="10"/>
        <v>0</v>
      </c>
      <c r="W238" s="858">
        <f t="shared" si="11"/>
        <v>0</v>
      </c>
      <c r="X238" s="859" t="str">
        <f t="shared" si="12"/>
        <v/>
      </c>
      <c r="Y238" s="872"/>
    </row>
    <row r="239" ht="24.75" customHeight="1">
      <c r="B239" s="411">
        <f t="shared" si="1"/>
        <v>236</v>
      </c>
      <c r="C239" s="411"/>
      <c r="D239" s="873"/>
      <c r="E239" s="867"/>
      <c r="F239" s="868"/>
      <c r="G239" s="417"/>
      <c r="H239" s="417"/>
      <c r="I239" s="869">
        <f t="shared" si="2"/>
        <v>0</v>
      </c>
      <c r="J239" s="850" t="str">
        <f t="shared" si="3"/>
        <v/>
      </c>
      <c r="K239" s="851" t="str">
        <f t="shared" si="4"/>
        <v/>
      </c>
      <c r="L239" s="851" t="str">
        <f t="shared" si="5"/>
        <v/>
      </c>
      <c r="M239" s="852">
        <f>IFERROR(__xludf.DUMMYFUNCTION("if(D239="""",0, googlefinance(D239))"),0.0)</f>
        <v>0</v>
      </c>
      <c r="N239" s="853">
        <f t="shared" si="6"/>
        <v>0</v>
      </c>
      <c r="O239" s="849">
        <f t="shared" si="7"/>
        <v>0</v>
      </c>
      <c r="P239" s="870"/>
      <c r="Q239" s="855" t="str">
        <f t="shared" si="8"/>
        <v/>
      </c>
      <c r="R239" s="417"/>
      <c r="S239" s="417"/>
      <c r="T239" s="871">
        <f t="shared" si="9"/>
        <v>0</v>
      </c>
      <c r="U239" s="857">
        <f t="shared" si="13"/>
        <v>0</v>
      </c>
      <c r="V239" s="858">
        <f t="shared" si="10"/>
        <v>0</v>
      </c>
      <c r="W239" s="858">
        <f t="shared" si="11"/>
        <v>0</v>
      </c>
      <c r="X239" s="859" t="str">
        <f t="shared" si="12"/>
        <v/>
      </c>
      <c r="Y239" s="872"/>
    </row>
    <row r="240" ht="24.75" customHeight="1">
      <c r="B240" s="411">
        <f t="shared" si="1"/>
        <v>237</v>
      </c>
      <c r="C240" s="411"/>
      <c r="D240" s="873"/>
      <c r="E240" s="867"/>
      <c r="F240" s="868"/>
      <c r="G240" s="417"/>
      <c r="H240" s="417"/>
      <c r="I240" s="869">
        <f t="shared" si="2"/>
        <v>0</v>
      </c>
      <c r="J240" s="850" t="str">
        <f t="shared" si="3"/>
        <v/>
      </c>
      <c r="K240" s="851" t="str">
        <f t="shared" si="4"/>
        <v/>
      </c>
      <c r="L240" s="851" t="str">
        <f t="shared" si="5"/>
        <v/>
      </c>
      <c r="M240" s="852">
        <f>IFERROR(__xludf.DUMMYFUNCTION("if(D240="""",0, googlefinance(D240))"),0.0)</f>
        <v>0</v>
      </c>
      <c r="N240" s="853">
        <f t="shared" si="6"/>
        <v>0</v>
      </c>
      <c r="O240" s="849">
        <f t="shared" si="7"/>
        <v>0</v>
      </c>
      <c r="P240" s="870"/>
      <c r="Q240" s="855" t="str">
        <f t="shared" si="8"/>
        <v/>
      </c>
      <c r="R240" s="417"/>
      <c r="S240" s="417"/>
      <c r="T240" s="871">
        <f t="shared" si="9"/>
        <v>0</v>
      </c>
      <c r="U240" s="857">
        <f t="shared" si="13"/>
        <v>0</v>
      </c>
      <c r="V240" s="858">
        <f t="shared" si="10"/>
        <v>0</v>
      </c>
      <c r="W240" s="858">
        <f t="shared" si="11"/>
        <v>0</v>
      </c>
      <c r="X240" s="859" t="str">
        <f t="shared" si="12"/>
        <v/>
      </c>
      <c r="Y240" s="872"/>
    </row>
    <row r="241" ht="24.75" customHeight="1">
      <c r="B241" s="411">
        <f t="shared" si="1"/>
        <v>238</v>
      </c>
      <c r="C241" s="411"/>
      <c r="D241" s="873"/>
      <c r="E241" s="867"/>
      <c r="F241" s="868"/>
      <c r="G241" s="417"/>
      <c r="H241" s="417"/>
      <c r="I241" s="869">
        <f t="shared" si="2"/>
        <v>0</v>
      </c>
      <c r="J241" s="850" t="str">
        <f t="shared" si="3"/>
        <v/>
      </c>
      <c r="K241" s="851" t="str">
        <f t="shared" si="4"/>
        <v/>
      </c>
      <c r="L241" s="851" t="str">
        <f t="shared" si="5"/>
        <v/>
      </c>
      <c r="M241" s="852">
        <f>IFERROR(__xludf.DUMMYFUNCTION("if(D241="""",0, googlefinance(D241))"),0.0)</f>
        <v>0</v>
      </c>
      <c r="N241" s="853">
        <f t="shared" si="6"/>
        <v>0</v>
      </c>
      <c r="O241" s="849">
        <f t="shared" si="7"/>
        <v>0</v>
      </c>
      <c r="P241" s="870"/>
      <c r="Q241" s="855" t="str">
        <f t="shared" si="8"/>
        <v/>
      </c>
      <c r="R241" s="417"/>
      <c r="S241" s="417"/>
      <c r="T241" s="871">
        <f t="shared" si="9"/>
        <v>0</v>
      </c>
      <c r="U241" s="857">
        <f t="shared" si="13"/>
        <v>0</v>
      </c>
      <c r="V241" s="858">
        <f t="shared" si="10"/>
        <v>0</v>
      </c>
      <c r="W241" s="858">
        <f t="shared" si="11"/>
        <v>0</v>
      </c>
      <c r="X241" s="859" t="str">
        <f t="shared" si="12"/>
        <v/>
      </c>
      <c r="Y241" s="872"/>
    </row>
    <row r="242" ht="24.75" customHeight="1">
      <c r="B242" s="411">
        <f t="shared" si="1"/>
        <v>239</v>
      </c>
      <c r="C242" s="411"/>
      <c r="D242" s="873"/>
      <c r="E242" s="867"/>
      <c r="F242" s="868"/>
      <c r="G242" s="417"/>
      <c r="H242" s="417"/>
      <c r="I242" s="869">
        <f t="shared" si="2"/>
        <v>0</v>
      </c>
      <c r="J242" s="850" t="str">
        <f t="shared" si="3"/>
        <v/>
      </c>
      <c r="K242" s="851" t="str">
        <f t="shared" si="4"/>
        <v/>
      </c>
      <c r="L242" s="851" t="str">
        <f t="shared" si="5"/>
        <v/>
      </c>
      <c r="M242" s="852">
        <f>IFERROR(__xludf.DUMMYFUNCTION("if(D242="""",0, googlefinance(D242))"),0.0)</f>
        <v>0</v>
      </c>
      <c r="N242" s="853">
        <f t="shared" si="6"/>
        <v>0</v>
      </c>
      <c r="O242" s="849">
        <f t="shared" si="7"/>
        <v>0</v>
      </c>
      <c r="P242" s="870"/>
      <c r="Q242" s="855" t="str">
        <f t="shared" si="8"/>
        <v/>
      </c>
      <c r="R242" s="417"/>
      <c r="S242" s="417"/>
      <c r="T242" s="871">
        <f t="shared" si="9"/>
        <v>0</v>
      </c>
      <c r="U242" s="857">
        <f t="shared" si="13"/>
        <v>0</v>
      </c>
      <c r="V242" s="858">
        <f t="shared" si="10"/>
        <v>0</v>
      </c>
      <c r="W242" s="858">
        <f t="shared" si="11"/>
        <v>0</v>
      </c>
      <c r="X242" s="859" t="str">
        <f t="shared" si="12"/>
        <v/>
      </c>
      <c r="Y242" s="872"/>
    </row>
    <row r="243" ht="24.75" customHeight="1">
      <c r="B243" s="411">
        <f t="shared" si="1"/>
        <v>240</v>
      </c>
      <c r="C243" s="411"/>
      <c r="D243" s="873"/>
      <c r="E243" s="867"/>
      <c r="F243" s="868"/>
      <c r="G243" s="417"/>
      <c r="H243" s="417"/>
      <c r="I243" s="869">
        <f t="shared" si="2"/>
        <v>0</v>
      </c>
      <c r="J243" s="850" t="str">
        <f t="shared" si="3"/>
        <v/>
      </c>
      <c r="K243" s="851" t="str">
        <f t="shared" si="4"/>
        <v/>
      </c>
      <c r="L243" s="851" t="str">
        <f t="shared" si="5"/>
        <v/>
      </c>
      <c r="M243" s="852">
        <f>IFERROR(__xludf.DUMMYFUNCTION("if(D243="""",0, googlefinance(D243))"),0.0)</f>
        <v>0</v>
      </c>
      <c r="N243" s="853">
        <f t="shared" si="6"/>
        <v>0</v>
      </c>
      <c r="O243" s="849">
        <f t="shared" si="7"/>
        <v>0</v>
      </c>
      <c r="P243" s="870"/>
      <c r="Q243" s="855" t="str">
        <f t="shared" si="8"/>
        <v/>
      </c>
      <c r="R243" s="417"/>
      <c r="S243" s="417"/>
      <c r="T243" s="871">
        <f t="shared" si="9"/>
        <v>0</v>
      </c>
      <c r="U243" s="857">
        <f t="shared" si="13"/>
        <v>0</v>
      </c>
      <c r="V243" s="858">
        <f t="shared" si="10"/>
        <v>0</v>
      </c>
      <c r="W243" s="858">
        <f t="shared" si="11"/>
        <v>0</v>
      </c>
      <c r="X243" s="859" t="str">
        <f t="shared" si="12"/>
        <v/>
      </c>
      <c r="Y243" s="872"/>
    </row>
    <row r="244" ht="24.75" customHeight="1">
      <c r="B244" s="411">
        <f t="shared" si="1"/>
        <v>241</v>
      </c>
      <c r="C244" s="411"/>
      <c r="D244" s="873"/>
      <c r="E244" s="867"/>
      <c r="F244" s="868"/>
      <c r="G244" s="417"/>
      <c r="H244" s="417"/>
      <c r="I244" s="869">
        <f t="shared" si="2"/>
        <v>0</v>
      </c>
      <c r="J244" s="850" t="str">
        <f t="shared" si="3"/>
        <v/>
      </c>
      <c r="K244" s="851" t="str">
        <f t="shared" si="4"/>
        <v/>
      </c>
      <c r="L244" s="851" t="str">
        <f t="shared" si="5"/>
        <v/>
      </c>
      <c r="M244" s="852">
        <f>IFERROR(__xludf.DUMMYFUNCTION("if(D244="""",0, googlefinance(D244))"),0.0)</f>
        <v>0</v>
      </c>
      <c r="N244" s="853">
        <f t="shared" si="6"/>
        <v>0</v>
      </c>
      <c r="O244" s="849">
        <f t="shared" si="7"/>
        <v>0</v>
      </c>
      <c r="P244" s="870"/>
      <c r="Q244" s="855" t="str">
        <f t="shared" si="8"/>
        <v/>
      </c>
      <c r="R244" s="417"/>
      <c r="S244" s="417"/>
      <c r="T244" s="871">
        <f t="shared" si="9"/>
        <v>0</v>
      </c>
      <c r="U244" s="857">
        <f t="shared" si="13"/>
        <v>0</v>
      </c>
      <c r="V244" s="858">
        <f t="shared" si="10"/>
        <v>0</v>
      </c>
      <c r="W244" s="858">
        <f t="shared" si="11"/>
        <v>0</v>
      </c>
      <c r="X244" s="859" t="str">
        <f t="shared" si="12"/>
        <v/>
      </c>
      <c r="Y244" s="872"/>
    </row>
    <row r="245" ht="24.75" customHeight="1">
      <c r="B245" s="411">
        <f t="shared" si="1"/>
        <v>242</v>
      </c>
      <c r="C245" s="411"/>
      <c r="D245" s="873"/>
      <c r="E245" s="867"/>
      <c r="F245" s="868"/>
      <c r="G245" s="417"/>
      <c r="H245" s="417"/>
      <c r="I245" s="869">
        <f t="shared" si="2"/>
        <v>0</v>
      </c>
      <c r="J245" s="850" t="str">
        <f t="shared" si="3"/>
        <v/>
      </c>
      <c r="K245" s="851" t="str">
        <f t="shared" si="4"/>
        <v/>
      </c>
      <c r="L245" s="851" t="str">
        <f t="shared" si="5"/>
        <v/>
      </c>
      <c r="M245" s="852">
        <f>IFERROR(__xludf.DUMMYFUNCTION("if(D245="""",0, googlefinance(D245))"),0.0)</f>
        <v>0</v>
      </c>
      <c r="N245" s="853">
        <f t="shared" si="6"/>
        <v>0</v>
      </c>
      <c r="O245" s="849">
        <f t="shared" si="7"/>
        <v>0</v>
      </c>
      <c r="P245" s="870"/>
      <c r="Q245" s="855" t="str">
        <f t="shared" si="8"/>
        <v/>
      </c>
      <c r="R245" s="417"/>
      <c r="S245" s="417"/>
      <c r="T245" s="871">
        <f t="shared" si="9"/>
        <v>0</v>
      </c>
      <c r="U245" s="857">
        <f t="shared" si="13"/>
        <v>0</v>
      </c>
      <c r="V245" s="858">
        <f t="shared" si="10"/>
        <v>0</v>
      </c>
      <c r="W245" s="858">
        <f t="shared" si="11"/>
        <v>0</v>
      </c>
      <c r="X245" s="859" t="str">
        <f t="shared" si="12"/>
        <v/>
      </c>
      <c r="Y245" s="872"/>
    </row>
    <row r="246" ht="24.75" customHeight="1">
      <c r="B246" s="411">
        <f t="shared" si="1"/>
        <v>243</v>
      </c>
      <c r="C246" s="411"/>
      <c r="D246" s="873"/>
      <c r="E246" s="867"/>
      <c r="F246" s="868"/>
      <c r="G246" s="417"/>
      <c r="H246" s="417"/>
      <c r="I246" s="869">
        <f t="shared" si="2"/>
        <v>0</v>
      </c>
      <c r="J246" s="850" t="str">
        <f t="shared" si="3"/>
        <v/>
      </c>
      <c r="K246" s="851" t="str">
        <f t="shared" si="4"/>
        <v/>
      </c>
      <c r="L246" s="851" t="str">
        <f t="shared" si="5"/>
        <v/>
      </c>
      <c r="M246" s="852">
        <f>IFERROR(__xludf.DUMMYFUNCTION("if(D246="""",0, googlefinance(D246))"),0.0)</f>
        <v>0</v>
      </c>
      <c r="N246" s="853">
        <f t="shared" si="6"/>
        <v>0</v>
      </c>
      <c r="O246" s="849">
        <f t="shared" si="7"/>
        <v>0</v>
      </c>
      <c r="P246" s="870"/>
      <c r="Q246" s="855" t="str">
        <f t="shared" si="8"/>
        <v/>
      </c>
      <c r="R246" s="417"/>
      <c r="S246" s="417"/>
      <c r="T246" s="871">
        <f t="shared" si="9"/>
        <v>0</v>
      </c>
      <c r="U246" s="857">
        <f t="shared" si="13"/>
        <v>0</v>
      </c>
      <c r="V246" s="858">
        <f t="shared" si="10"/>
        <v>0</v>
      </c>
      <c r="W246" s="858">
        <f t="shared" si="11"/>
        <v>0</v>
      </c>
      <c r="X246" s="859" t="str">
        <f t="shared" si="12"/>
        <v/>
      </c>
      <c r="Y246" s="872"/>
    </row>
    <row r="247" ht="24.75" customHeight="1">
      <c r="B247" s="411">
        <f t="shared" si="1"/>
        <v>244</v>
      </c>
      <c r="C247" s="411"/>
      <c r="D247" s="873"/>
      <c r="E247" s="867"/>
      <c r="F247" s="868"/>
      <c r="G247" s="417"/>
      <c r="H247" s="417"/>
      <c r="I247" s="869">
        <f t="shared" si="2"/>
        <v>0</v>
      </c>
      <c r="J247" s="850" t="str">
        <f t="shared" si="3"/>
        <v/>
      </c>
      <c r="K247" s="851" t="str">
        <f t="shared" si="4"/>
        <v/>
      </c>
      <c r="L247" s="851" t="str">
        <f t="shared" si="5"/>
        <v/>
      </c>
      <c r="M247" s="852">
        <f>IFERROR(__xludf.DUMMYFUNCTION("if(D247="""",0, googlefinance(D247))"),0.0)</f>
        <v>0</v>
      </c>
      <c r="N247" s="853">
        <f t="shared" si="6"/>
        <v>0</v>
      </c>
      <c r="O247" s="849">
        <f t="shared" si="7"/>
        <v>0</v>
      </c>
      <c r="P247" s="870"/>
      <c r="Q247" s="855" t="str">
        <f t="shared" si="8"/>
        <v/>
      </c>
      <c r="R247" s="417"/>
      <c r="S247" s="417"/>
      <c r="T247" s="871">
        <f t="shared" si="9"/>
        <v>0</v>
      </c>
      <c r="U247" s="857">
        <f t="shared" si="13"/>
        <v>0</v>
      </c>
      <c r="V247" s="858">
        <f t="shared" si="10"/>
        <v>0</v>
      </c>
      <c r="W247" s="858">
        <f t="shared" si="11"/>
        <v>0</v>
      </c>
      <c r="X247" s="859" t="str">
        <f t="shared" si="12"/>
        <v/>
      </c>
      <c r="Y247" s="872"/>
    </row>
    <row r="248" ht="24.75" customHeight="1">
      <c r="B248" s="411">
        <f t="shared" si="1"/>
        <v>245</v>
      </c>
      <c r="C248" s="411"/>
      <c r="D248" s="873"/>
      <c r="E248" s="867"/>
      <c r="F248" s="868"/>
      <c r="G248" s="417"/>
      <c r="H248" s="417"/>
      <c r="I248" s="869">
        <f t="shared" si="2"/>
        <v>0</v>
      </c>
      <c r="J248" s="850" t="str">
        <f t="shared" si="3"/>
        <v/>
      </c>
      <c r="K248" s="851" t="str">
        <f t="shared" si="4"/>
        <v/>
      </c>
      <c r="L248" s="851" t="str">
        <f t="shared" si="5"/>
        <v/>
      </c>
      <c r="M248" s="852">
        <f>IFERROR(__xludf.DUMMYFUNCTION("if(D248="""",0, googlefinance(D248))"),0.0)</f>
        <v>0</v>
      </c>
      <c r="N248" s="853">
        <f t="shared" si="6"/>
        <v>0</v>
      </c>
      <c r="O248" s="849">
        <f t="shared" si="7"/>
        <v>0</v>
      </c>
      <c r="P248" s="870"/>
      <c r="Q248" s="855" t="str">
        <f t="shared" si="8"/>
        <v/>
      </c>
      <c r="R248" s="417"/>
      <c r="S248" s="417"/>
      <c r="T248" s="871">
        <f t="shared" si="9"/>
        <v>0</v>
      </c>
      <c r="U248" s="857">
        <f t="shared" si="13"/>
        <v>0</v>
      </c>
      <c r="V248" s="858">
        <f t="shared" si="10"/>
        <v>0</v>
      </c>
      <c r="W248" s="858">
        <f t="shared" si="11"/>
        <v>0</v>
      </c>
      <c r="X248" s="859" t="str">
        <f t="shared" si="12"/>
        <v/>
      </c>
      <c r="Y248" s="872"/>
    </row>
    <row r="249" ht="24.75" customHeight="1">
      <c r="B249" s="411">
        <f t="shared" si="1"/>
        <v>246</v>
      </c>
      <c r="C249" s="411"/>
      <c r="D249" s="873"/>
      <c r="E249" s="867"/>
      <c r="F249" s="868"/>
      <c r="G249" s="417"/>
      <c r="H249" s="417"/>
      <c r="I249" s="869">
        <f t="shared" si="2"/>
        <v>0</v>
      </c>
      <c r="J249" s="850" t="str">
        <f t="shared" si="3"/>
        <v/>
      </c>
      <c r="K249" s="851" t="str">
        <f t="shared" si="4"/>
        <v/>
      </c>
      <c r="L249" s="851" t="str">
        <f t="shared" si="5"/>
        <v/>
      </c>
      <c r="M249" s="852">
        <f>IFERROR(__xludf.DUMMYFUNCTION("if(D249="""",0, googlefinance(D249))"),0.0)</f>
        <v>0</v>
      </c>
      <c r="N249" s="853">
        <f t="shared" si="6"/>
        <v>0</v>
      </c>
      <c r="O249" s="849">
        <f t="shared" si="7"/>
        <v>0</v>
      </c>
      <c r="P249" s="870"/>
      <c r="Q249" s="855" t="str">
        <f t="shared" si="8"/>
        <v/>
      </c>
      <c r="R249" s="417"/>
      <c r="S249" s="417"/>
      <c r="T249" s="871">
        <f t="shared" si="9"/>
        <v>0</v>
      </c>
      <c r="U249" s="857">
        <f t="shared" si="13"/>
        <v>0</v>
      </c>
      <c r="V249" s="858">
        <f t="shared" si="10"/>
        <v>0</v>
      </c>
      <c r="W249" s="858">
        <f t="shared" si="11"/>
        <v>0</v>
      </c>
      <c r="X249" s="859" t="str">
        <f t="shared" si="12"/>
        <v/>
      </c>
      <c r="Y249" s="872"/>
    </row>
    <row r="250" ht="24.75" customHeight="1">
      <c r="B250" s="411">
        <f t="shared" si="1"/>
        <v>247</v>
      </c>
      <c r="C250" s="411"/>
      <c r="D250" s="873"/>
      <c r="E250" s="867"/>
      <c r="F250" s="868"/>
      <c r="G250" s="417"/>
      <c r="H250" s="417"/>
      <c r="I250" s="869">
        <f t="shared" si="2"/>
        <v>0</v>
      </c>
      <c r="J250" s="850" t="str">
        <f t="shared" si="3"/>
        <v/>
      </c>
      <c r="K250" s="851" t="str">
        <f t="shared" si="4"/>
        <v/>
      </c>
      <c r="L250" s="851" t="str">
        <f t="shared" si="5"/>
        <v/>
      </c>
      <c r="M250" s="852">
        <f>IFERROR(__xludf.DUMMYFUNCTION("if(D250="""",0, googlefinance(D250))"),0.0)</f>
        <v>0</v>
      </c>
      <c r="N250" s="853">
        <f t="shared" si="6"/>
        <v>0</v>
      </c>
      <c r="O250" s="849">
        <f t="shared" si="7"/>
        <v>0</v>
      </c>
      <c r="P250" s="870"/>
      <c r="Q250" s="855" t="str">
        <f t="shared" si="8"/>
        <v/>
      </c>
      <c r="R250" s="417"/>
      <c r="S250" s="417"/>
      <c r="T250" s="871">
        <f t="shared" si="9"/>
        <v>0</v>
      </c>
      <c r="U250" s="857">
        <f t="shared" si="13"/>
        <v>0</v>
      </c>
      <c r="V250" s="858">
        <f t="shared" si="10"/>
        <v>0</v>
      </c>
      <c r="W250" s="858">
        <f t="shared" si="11"/>
        <v>0</v>
      </c>
      <c r="X250" s="859" t="str">
        <f t="shared" si="12"/>
        <v/>
      </c>
      <c r="Y250" s="872"/>
    </row>
    <row r="251" ht="24.75" customHeight="1">
      <c r="B251" s="411">
        <f t="shared" si="1"/>
        <v>248</v>
      </c>
      <c r="C251" s="411"/>
      <c r="D251" s="873"/>
      <c r="E251" s="867"/>
      <c r="F251" s="868"/>
      <c r="G251" s="417"/>
      <c r="H251" s="417"/>
      <c r="I251" s="869">
        <f t="shared" si="2"/>
        <v>0</v>
      </c>
      <c r="J251" s="850" t="str">
        <f t="shared" si="3"/>
        <v/>
      </c>
      <c r="K251" s="851" t="str">
        <f t="shared" si="4"/>
        <v/>
      </c>
      <c r="L251" s="851" t="str">
        <f t="shared" si="5"/>
        <v/>
      </c>
      <c r="M251" s="852">
        <f>IFERROR(__xludf.DUMMYFUNCTION("if(D251="""",0, googlefinance(D251))"),0.0)</f>
        <v>0</v>
      </c>
      <c r="N251" s="853">
        <f t="shared" si="6"/>
        <v>0</v>
      </c>
      <c r="O251" s="849">
        <f t="shared" si="7"/>
        <v>0</v>
      </c>
      <c r="P251" s="870"/>
      <c r="Q251" s="855" t="str">
        <f t="shared" si="8"/>
        <v/>
      </c>
      <c r="R251" s="417"/>
      <c r="S251" s="417"/>
      <c r="T251" s="871">
        <f t="shared" si="9"/>
        <v>0</v>
      </c>
      <c r="U251" s="857">
        <f t="shared" si="13"/>
        <v>0</v>
      </c>
      <c r="V251" s="858">
        <f t="shared" si="10"/>
        <v>0</v>
      </c>
      <c r="W251" s="858">
        <f t="shared" si="11"/>
        <v>0</v>
      </c>
      <c r="X251" s="859" t="str">
        <f t="shared" si="12"/>
        <v/>
      </c>
      <c r="Y251" s="872"/>
    </row>
    <row r="252" ht="24.75" customHeight="1">
      <c r="B252" s="411">
        <f t="shared" si="1"/>
        <v>249</v>
      </c>
      <c r="C252" s="411"/>
      <c r="D252" s="873"/>
      <c r="E252" s="867"/>
      <c r="F252" s="868"/>
      <c r="G252" s="417"/>
      <c r="H252" s="417"/>
      <c r="I252" s="869">
        <f t="shared" si="2"/>
        <v>0</v>
      </c>
      <c r="J252" s="850" t="str">
        <f t="shared" si="3"/>
        <v/>
      </c>
      <c r="K252" s="851" t="str">
        <f t="shared" si="4"/>
        <v/>
      </c>
      <c r="L252" s="851" t="str">
        <f t="shared" si="5"/>
        <v/>
      </c>
      <c r="M252" s="852">
        <f>IFERROR(__xludf.DUMMYFUNCTION("if(D252="""",0, googlefinance(D252))"),0.0)</f>
        <v>0</v>
      </c>
      <c r="N252" s="853">
        <f t="shared" si="6"/>
        <v>0</v>
      </c>
      <c r="O252" s="849">
        <f t="shared" si="7"/>
        <v>0</v>
      </c>
      <c r="P252" s="870"/>
      <c r="Q252" s="855" t="str">
        <f t="shared" si="8"/>
        <v/>
      </c>
      <c r="R252" s="417"/>
      <c r="S252" s="417"/>
      <c r="T252" s="871">
        <f t="shared" si="9"/>
        <v>0</v>
      </c>
      <c r="U252" s="857">
        <f t="shared" si="13"/>
        <v>0</v>
      </c>
      <c r="V252" s="858">
        <f t="shared" si="10"/>
        <v>0</v>
      </c>
      <c r="W252" s="858">
        <f t="shared" si="11"/>
        <v>0</v>
      </c>
      <c r="X252" s="859" t="str">
        <f t="shared" si="12"/>
        <v/>
      </c>
      <c r="Y252" s="872"/>
    </row>
    <row r="253" ht="24.75" customHeight="1">
      <c r="B253" s="411">
        <f t="shared" si="1"/>
        <v>250</v>
      </c>
      <c r="C253" s="411"/>
      <c r="D253" s="873"/>
      <c r="E253" s="867"/>
      <c r="F253" s="868"/>
      <c r="G253" s="417"/>
      <c r="H253" s="417"/>
      <c r="I253" s="869">
        <f t="shared" si="2"/>
        <v>0</v>
      </c>
      <c r="J253" s="850" t="str">
        <f t="shared" si="3"/>
        <v/>
      </c>
      <c r="K253" s="851" t="str">
        <f t="shared" si="4"/>
        <v/>
      </c>
      <c r="L253" s="851" t="str">
        <f t="shared" si="5"/>
        <v/>
      </c>
      <c r="M253" s="852">
        <f>IFERROR(__xludf.DUMMYFUNCTION("if(D253="""",0, googlefinance(D253))"),0.0)</f>
        <v>0</v>
      </c>
      <c r="N253" s="853">
        <f t="shared" si="6"/>
        <v>0</v>
      </c>
      <c r="O253" s="849">
        <f t="shared" si="7"/>
        <v>0</v>
      </c>
      <c r="P253" s="870"/>
      <c r="Q253" s="855" t="str">
        <f t="shared" si="8"/>
        <v/>
      </c>
      <c r="R253" s="417"/>
      <c r="S253" s="417"/>
      <c r="T253" s="871">
        <f t="shared" si="9"/>
        <v>0</v>
      </c>
      <c r="U253" s="857">
        <f t="shared" si="13"/>
        <v>0</v>
      </c>
      <c r="V253" s="858">
        <f t="shared" si="10"/>
        <v>0</v>
      </c>
      <c r="W253" s="858">
        <f t="shared" si="11"/>
        <v>0</v>
      </c>
      <c r="X253" s="859" t="str">
        <f t="shared" si="12"/>
        <v/>
      </c>
      <c r="Y253" s="872"/>
    </row>
    <row r="254" ht="24.75" customHeight="1">
      <c r="B254" s="411">
        <f t="shared" si="1"/>
        <v>251</v>
      </c>
      <c r="C254" s="411"/>
      <c r="D254" s="873"/>
      <c r="E254" s="867"/>
      <c r="F254" s="868"/>
      <c r="G254" s="417"/>
      <c r="H254" s="417"/>
      <c r="I254" s="869">
        <f t="shared" si="2"/>
        <v>0</v>
      </c>
      <c r="J254" s="850" t="str">
        <f t="shared" si="3"/>
        <v/>
      </c>
      <c r="K254" s="851" t="str">
        <f t="shared" si="4"/>
        <v/>
      </c>
      <c r="L254" s="851" t="str">
        <f t="shared" si="5"/>
        <v/>
      </c>
      <c r="M254" s="852">
        <f>IFERROR(__xludf.DUMMYFUNCTION("if(D254="""",0, googlefinance(D254))"),0.0)</f>
        <v>0</v>
      </c>
      <c r="N254" s="853">
        <f t="shared" si="6"/>
        <v>0</v>
      </c>
      <c r="O254" s="849">
        <f t="shared" si="7"/>
        <v>0</v>
      </c>
      <c r="P254" s="870"/>
      <c r="Q254" s="855" t="str">
        <f t="shared" si="8"/>
        <v/>
      </c>
      <c r="R254" s="417"/>
      <c r="S254" s="417"/>
      <c r="T254" s="871">
        <f t="shared" si="9"/>
        <v>0</v>
      </c>
      <c r="U254" s="857">
        <f t="shared" si="13"/>
        <v>0</v>
      </c>
      <c r="V254" s="858">
        <f t="shared" si="10"/>
        <v>0</v>
      </c>
      <c r="W254" s="858">
        <f t="shared" si="11"/>
        <v>0</v>
      </c>
      <c r="X254" s="859" t="str">
        <f t="shared" si="12"/>
        <v/>
      </c>
      <c r="Y254" s="872"/>
    </row>
    <row r="255" ht="24.75" customHeight="1">
      <c r="B255" s="411">
        <f t="shared" si="1"/>
        <v>252</v>
      </c>
      <c r="C255" s="411"/>
      <c r="D255" s="873"/>
      <c r="E255" s="867"/>
      <c r="F255" s="868"/>
      <c r="G255" s="417"/>
      <c r="H255" s="417"/>
      <c r="I255" s="869">
        <f t="shared" si="2"/>
        <v>0</v>
      </c>
      <c r="J255" s="850" t="str">
        <f t="shared" si="3"/>
        <v/>
      </c>
      <c r="K255" s="851" t="str">
        <f t="shared" si="4"/>
        <v/>
      </c>
      <c r="L255" s="851" t="str">
        <f t="shared" si="5"/>
        <v/>
      </c>
      <c r="M255" s="852">
        <f>IFERROR(__xludf.DUMMYFUNCTION("if(D255="""",0, googlefinance(D255))"),0.0)</f>
        <v>0</v>
      </c>
      <c r="N255" s="853">
        <f t="shared" si="6"/>
        <v>0</v>
      </c>
      <c r="O255" s="849">
        <f t="shared" si="7"/>
        <v>0</v>
      </c>
      <c r="P255" s="870"/>
      <c r="Q255" s="855" t="str">
        <f t="shared" si="8"/>
        <v/>
      </c>
      <c r="R255" s="417"/>
      <c r="S255" s="417"/>
      <c r="T255" s="871">
        <f t="shared" si="9"/>
        <v>0</v>
      </c>
      <c r="U255" s="857">
        <f t="shared" si="13"/>
        <v>0</v>
      </c>
      <c r="V255" s="858">
        <f t="shared" si="10"/>
        <v>0</v>
      </c>
      <c r="W255" s="858">
        <f t="shared" si="11"/>
        <v>0</v>
      </c>
      <c r="X255" s="859" t="str">
        <f t="shared" si="12"/>
        <v/>
      </c>
      <c r="Y255" s="872"/>
    </row>
    <row r="256" ht="24.75" customHeight="1">
      <c r="B256" s="411">
        <f t="shared" si="1"/>
        <v>253</v>
      </c>
      <c r="C256" s="411"/>
      <c r="D256" s="873"/>
      <c r="E256" s="867"/>
      <c r="F256" s="868"/>
      <c r="G256" s="417"/>
      <c r="H256" s="417"/>
      <c r="I256" s="869">
        <f t="shared" si="2"/>
        <v>0</v>
      </c>
      <c r="J256" s="850" t="str">
        <f t="shared" si="3"/>
        <v/>
      </c>
      <c r="K256" s="851" t="str">
        <f t="shared" si="4"/>
        <v/>
      </c>
      <c r="L256" s="851" t="str">
        <f t="shared" si="5"/>
        <v/>
      </c>
      <c r="M256" s="852">
        <f>IFERROR(__xludf.DUMMYFUNCTION("if(D256="""",0, googlefinance(D256))"),0.0)</f>
        <v>0</v>
      </c>
      <c r="N256" s="853">
        <f t="shared" si="6"/>
        <v>0</v>
      </c>
      <c r="O256" s="849">
        <f t="shared" si="7"/>
        <v>0</v>
      </c>
      <c r="P256" s="870"/>
      <c r="Q256" s="855" t="str">
        <f t="shared" si="8"/>
        <v/>
      </c>
      <c r="R256" s="417"/>
      <c r="S256" s="417"/>
      <c r="T256" s="871">
        <f t="shared" si="9"/>
        <v>0</v>
      </c>
      <c r="U256" s="857">
        <f t="shared" si="13"/>
        <v>0</v>
      </c>
      <c r="V256" s="858">
        <f t="shared" si="10"/>
        <v>0</v>
      </c>
      <c r="W256" s="858">
        <f t="shared" si="11"/>
        <v>0</v>
      </c>
      <c r="X256" s="859" t="str">
        <f t="shared" si="12"/>
        <v/>
      </c>
      <c r="Y256" s="872"/>
    </row>
    <row r="257" ht="24.75" customHeight="1">
      <c r="B257" s="411">
        <f t="shared" si="1"/>
        <v>254</v>
      </c>
      <c r="C257" s="411"/>
      <c r="D257" s="873"/>
      <c r="E257" s="867"/>
      <c r="F257" s="868"/>
      <c r="G257" s="417"/>
      <c r="H257" s="417"/>
      <c r="I257" s="869">
        <f t="shared" si="2"/>
        <v>0</v>
      </c>
      <c r="J257" s="850" t="str">
        <f t="shared" si="3"/>
        <v/>
      </c>
      <c r="K257" s="851" t="str">
        <f t="shared" si="4"/>
        <v/>
      </c>
      <c r="L257" s="851" t="str">
        <f t="shared" si="5"/>
        <v/>
      </c>
      <c r="M257" s="852">
        <f>IFERROR(__xludf.DUMMYFUNCTION("if(D257="""",0, googlefinance(D257))"),0.0)</f>
        <v>0</v>
      </c>
      <c r="N257" s="853">
        <f t="shared" si="6"/>
        <v>0</v>
      </c>
      <c r="O257" s="849">
        <f t="shared" si="7"/>
        <v>0</v>
      </c>
      <c r="P257" s="870"/>
      <c r="Q257" s="855" t="str">
        <f t="shared" si="8"/>
        <v/>
      </c>
      <c r="R257" s="417"/>
      <c r="S257" s="417"/>
      <c r="T257" s="871">
        <f t="shared" si="9"/>
        <v>0</v>
      </c>
      <c r="U257" s="857">
        <f t="shared" si="13"/>
        <v>0</v>
      </c>
      <c r="V257" s="858">
        <f t="shared" si="10"/>
        <v>0</v>
      </c>
      <c r="W257" s="858">
        <f t="shared" si="11"/>
        <v>0</v>
      </c>
      <c r="X257" s="859" t="str">
        <f t="shared" si="12"/>
        <v/>
      </c>
      <c r="Y257" s="872"/>
    </row>
    <row r="258" ht="24.75" customHeight="1">
      <c r="B258" s="411">
        <f t="shared" si="1"/>
        <v>255</v>
      </c>
      <c r="C258" s="411"/>
      <c r="D258" s="873"/>
      <c r="E258" s="867"/>
      <c r="F258" s="868"/>
      <c r="G258" s="417"/>
      <c r="H258" s="417"/>
      <c r="I258" s="869">
        <f t="shared" si="2"/>
        <v>0</v>
      </c>
      <c r="J258" s="850" t="str">
        <f t="shared" si="3"/>
        <v/>
      </c>
      <c r="K258" s="851" t="str">
        <f t="shared" si="4"/>
        <v/>
      </c>
      <c r="L258" s="851" t="str">
        <f t="shared" si="5"/>
        <v/>
      </c>
      <c r="M258" s="852">
        <f>IFERROR(__xludf.DUMMYFUNCTION("if(D258="""",0, googlefinance(D258))"),0.0)</f>
        <v>0</v>
      </c>
      <c r="N258" s="853">
        <f t="shared" si="6"/>
        <v>0</v>
      </c>
      <c r="O258" s="849">
        <f t="shared" si="7"/>
        <v>0</v>
      </c>
      <c r="P258" s="870"/>
      <c r="Q258" s="855" t="str">
        <f t="shared" si="8"/>
        <v/>
      </c>
      <c r="R258" s="417"/>
      <c r="S258" s="417"/>
      <c r="T258" s="871">
        <f t="shared" si="9"/>
        <v>0</v>
      </c>
      <c r="U258" s="857">
        <f t="shared" si="13"/>
        <v>0</v>
      </c>
      <c r="V258" s="858">
        <f t="shared" si="10"/>
        <v>0</v>
      </c>
      <c r="W258" s="858">
        <f t="shared" si="11"/>
        <v>0</v>
      </c>
      <c r="X258" s="859" t="str">
        <f t="shared" si="12"/>
        <v/>
      </c>
      <c r="Y258" s="872"/>
    </row>
    <row r="259" ht="24.75" customHeight="1">
      <c r="B259" s="411">
        <f t="shared" si="1"/>
        <v>256</v>
      </c>
      <c r="C259" s="411"/>
      <c r="D259" s="873"/>
      <c r="E259" s="867"/>
      <c r="F259" s="868"/>
      <c r="G259" s="417"/>
      <c r="H259" s="417"/>
      <c r="I259" s="869">
        <f t="shared" si="2"/>
        <v>0</v>
      </c>
      <c r="J259" s="850" t="str">
        <f t="shared" si="3"/>
        <v/>
      </c>
      <c r="K259" s="851" t="str">
        <f t="shared" si="4"/>
        <v/>
      </c>
      <c r="L259" s="851" t="str">
        <f t="shared" si="5"/>
        <v/>
      </c>
      <c r="M259" s="852">
        <f>IFERROR(__xludf.DUMMYFUNCTION("if(D259="""",0, googlefinance(D259))"),0.0)</f>
        <v>0</v>
      </c>
      <c r="N259" s="853">
        <f t="shared" si="6"/>
        <v>0</v>
      </c>
      <c r="O259" s="849">
        <f t="shared" si="7"/>
        <v>0</v>
      </c>
      <c r="P259" s="870"/>
      <c r="Q259" s="855" t="str">
        <f t="shared" si="8"/>
        <v/>
      </c>
      <c r="R259" s="417"/>
      <c r="S259" s="417"/>
      <c r="T259" s="871">
        <f t="shared" si="9"/>
        <v>0</v>
      </c>
      <c r="U259" s="857">
        <f t="shared" si="13"/>
        <v>0</v>
      </c>
      <c r="V259" s="858">
        <f t="shared" si="10"/>
        <v>0</v>
      </c>
      <c r="W259" s="858">
        <f t="shared" si="11"/>
        <v>0</v>
      </c>
      <c r="X259" s="859" t="str">
        <f t="shared" si="12"/>
        <v/>
      </c>
      <c r="Y259" s="872"/>
    </row>
    <row r="260" ht="24.75" customHeight="1">
      <c r="B260" s="411">
        <f t="shared" si="1"/>
        <v>257</v>
      </c>
      <c r="C260" s="411"/>
      <c r="D260" s="873"/>
      <c r="E260" s="867"/>
      <c r="F260" s="868"/>
      <c r="G260" s="417"/>
      <c r="H260" s="417"/>
      <c r="I260" s="869">
        <f t="shared" si="2"/>
        <v>0</v>
      </c>
      <c r="J260" s="850" t="str">
        <f t="shared" si="3"/>
        <v/>
      </c>
      <c r="K260" s="851" t="str">
        <f t="shared" si="4"/>
        <v/>
      </c>
      <c r="L260" s="851" t="str">
        <f t="shared" si="5"/>
        <v/>
      </c>
      <c r="M260" s="852">
        <f>IFERROR(__xludf.DUMMYFUNCTION("if(D260="""",0, googlefinance(D260))"),0.0)</f>
        <v>0</v>
      </c>
      <c r="N260" s="853">
        <f t="shared" si="6"/>
        <v>0</v>
      </c>
      <c r="O260" s="849">
        <f t="shared" si="7"/>
        <v>0</v>
      </c>
      <c r="P260" s="870"/>
      <c r="Q260" s="855" t="str">
        <f t="shared" si="8"/>
        <v/>
      </c>
      <c r="R260" s="417"/>
      <c r="S260" s="417"/>
      <c r="T260" s="871">
        <f t="shared" si="9"/>
        <v>0</v>
      </c>
      <c r="U260" s="857">
        <f t="shared" si="13"/>
        <v>0</v>
      </c>
      <c r="V260" s="858">
        <f t="shared" si="10"/>
        <v>0</v>
      </c>
      <c r="W260" s="858">
        <f t="shared" si="11"/>
        <v>0</v>
      </c>
      <c r="X260" s="859" t="str">
        <f t="shared" si="12"/>
        <v/>
      </c>
      <c r="Y260" s="872"/>
    </row>
    <row r="261" ht="24.75" customHeight="1">
      <c r="B261" s="411">
        <f t="shared" si="1"/>
        <v>258</v>
      </c>
      <c r="C261" s="411"/>
      <c r="D261" s="873"/>
      <c r="E261" s="867"/>
      <c r="F261" s="868"/>
      <c r="G261" s="417"/>
      <c r="H261" s="417"/>
      <c r="I261" s="869">
        <f t="shared" si="2"/>
        <v>0</v>
      </c>
      <c r="J261" s="850" t="str">
        <f t="shared" si="3"/>
        <v/>
      </c>
      <c r="K261" s="851" t="str">
        <f t="shared" si="4"/>
        <v/>
      </c>
      <c r="L261" s="851" t="str">
        <f t="shared" si="5"/>
        <v/>
      </c>
      <c r="M261" s="852">
        <f>IFERROR(__xludf.DUMMYFUNCTION("if(D261="""",0, googlefinance(D261))"),0.0)</f>
        <v>0</v>
      </c>
      <c r="N261" s="853">
        <f t="shared" si="6"/>
        <v>0</v>
      </c>
      <c r="O261" s="849">
        <f t="shared" si="7"/>
        <v>0</v>
      </c>
      <c r="P261" s="870"/>
      <c r="Q261" s="855" t="str">
        <f t="shared" si="8"/>
        <v/>
      </c>
      <c r="R261" s="417"/>
      <c r="S261" s="417"/>
      <c r="T261" s="871">
        <f t="shared" si="9"/>
        <v>0</v>
      </c>
      <c r="U261" s="857">
        <f t="shared" si="13"/>
        <v>0</v>
      </c>
      <c r="V261" s="858">
        <f t="shared" si="10"/>
        <v>0</v>
      </c>
      <c r="W261" s="858">
        <f t="shared" si="11"/>
        <v>0</v>
      </c>
      <c r="X261" s="859" t="str">
        <f t="shared" si="12"/>
        <v/>
      </c>
      <c r="Y261" s="872"/>
    </row>
    <row r="262" ht="24.75" customHeight="1">
      <c r="B262" s="411">
        <f t="shared" si="1"/>
        <v>259</v>
      </c>
      <c r="C262" s="411"/>
      <c r="D262" s="873"/>
      <c r="E262" s="867"/>
      <c r="F262" s="868"/>
      <c r="G262" s="417"/>
      <c r="H262" s="417"/>
      <c r="I262" s="869">
        <f t="shared" si="2"/>
        <v>0</v>
      </c>
      <c r="J262" s="850" t="str">
        <f t="shared" si="3"/>
        <v/>
      </c>
      <c r="K262" s="851" t="str">
        <f t="shared" si="4"/>
        <v/>
      </c>
      <c r="L262" s="851" t="str">
        <f t="shared" si="5"/>
        <v/>
      </c>
      <c r="M262" s="852">
        <f>IFERROR(__xludf.DUMMYFUNCTION("if(D262="""",0, googlefinance(D262))"),0.0)</f>
        <v>0</v>
      </c>
      <c r="N262" s="853">
        <f t="shared" si="6"/>
        <v>0</v>
      </c>
      <c r="O262" s="849">
        <f t="shared" si="7"/>
        <v>0</v>
      </c>
      <c r="P262" s="870"/>
      <c r="Q262" s="855" t="str">
        <f t="shared" si="8"/>
        <v/>
      </c>
      <c r="R262" s="417"/>
      <c r="S262" s="417"/>
      <c r="T262" s="871">
        <f t="shared" si="9"/>
        <v>0</v>
      </c>
      <c r="U262" s="857">
        <f t="shared" si="13"/>
        <v>0</v>
      </c>
      <c r="V262" s="858">
        <f t="shared" si="10"/>
        <v>0</v>
      </c>
      <c r="W262" s="858">
        <f t="shared" si="11"/>
        <v>0</v>
      </c>
      <c r="X262" s="859" t="str">
        <f t="shared" si="12"/>
        <v/>
      </c>
      <c r="Y262" s="872"/>
    </row>
    <row r="263" ht="24.75" customHeight="1">
      <c r="B263" s="411">
        <f t="shared" si="1"/>
        <v>260</v>
      </c>
      <c r="C263" s="411"/>
      <c r="D263" s="873"/>
      <c r="E263" s="867"/>
      <c r="F263" s="868"/>
      <c r="G263" s="417"/>
      <c r="H263" s="417"/>
      <c r="I263" s="869">
        <f t="shared" si="2"/>
        <v>0</v>
      </c>
      <c r="J263" s="850" t="str">
        <f t="shared" si="3"/>
        <v/>
      </c>
      <c r="K263" s="851" t="str">
        <f t="shared" si="4"/>
        <v/>
      </c>
      <c r="L263" s="851" t="str">
        <f t="shared" si="5"/>
        <v/>
      </c>
      <c r="M263" s="852">
        <f>IFERROR(__xludf.DUMMYFUNCTION("if(D263="""",0, googlefinance(D263))"),0.0)</f>
        <v>0</v>
      </c>
      <c r="N263" s="853">
        <f t="shared" si="6"/>
        <v>0</v>
      </c>
      <c r="O263" s="849">
        <f t="shared" si="7"/>
        <v>0</v>
      </c>
      <c r="P263" s="870"/>
      <c r="Q263" s="855" t="str">
        <f t="shared" si="8"/>
        <v/>
      </c>
      <c r="R263" s="417"/>
      <c r="S263" s="417"/>
      <c r="T263" s="871">
        <f t="shared" si="9"/>
        <v>0</v>
      </c>
      <c r="U263" s="857">
        <f t="shared" si="13"/>
        <v>0</v>
      </c>
      <c r="V263" s="858">
        <f t="shared" si="10"/>
        <v>0</v>
      </c>
      <c r="W263" s="858">
        <f t="shared" si="11"/>
        <v>0</v>
      </c>
      <c r="X263" s="859" t="str">
        <f t="shared" si="12"/>
        <v/>
      </c>
      <c r="Y263" s="872"/>
    </row>
    <row r="264" ht="24.75" customHeight="1">
      <c r="B264" s="411">
        <f t="shared" si="1"/>
        <v>261</v>
      </c>
      <c r="C264" s="411"/>
      <c r="D264" s="873"/>
      <c r="E264" s="867"/>
      <c r="F264" s="868"/>
      <c r="G264" s="417"/>
      <c r="H264" s="417"/>
      <c r="I264" s="869">
        <f t="shared" si="2"/>
        <v>0</v>
      </c>
      <c r="J264" s="850" t="str">
        <f t="shared" si="3"/>
        <v/>
      </c>
      <c r="K264" s="851" t="str">
        <f t="shared" si="4"/>
        <v/>
      </c>
      <c r="L264" s="851" t="str">
        <f t="shared" si="5"/>
        <v/>
      </c>
      <c r="M264" s="852">
        <f>IFERROR(__xludf.DUMMYFUNCTION("if(D264="""",0, googlefinance(D264))"),0.0)</f>
        <v>0</v>
      </c>
      <c r="N264" s="853">
        <f t="shared" si="6"/>
        <v>0</v>
      </c>
      <c r="O264" s="849">
        <f t="shared" si="7"/>
        <v>0</v>
      </c>
      <c r="P264" s="870"/>
      <c r="Q264" s="855" t="str">
        <f t="shared" si="8"/>
        <v/>
      </c>
      <c r="R264" s="417"/>
      <c r="S264" s="417"/>
      <c r="T264" s="871">
        <f t="shared" si="9"/>
        <v>0</v>
      </c>
      <c r="U264" s="857">
        <f t="shared" si="13"/>
        <v>0</v>
      </c>
      <c r="V264" s="858">
        <f t="shared" si="10"/>
        <v>0</v>
      </c>
      <c r="W264" s="858">
        <f t="shared" si="11"/>
        <v>0</v>
      </c>
      <c r="X264" s="859" t="str">
        <f t="shared" si="12"/>
        <v/>
      </c>
      <c r="Y264" s="872"/>
    </row>
    <row r="265" ht="24.75" customHeight="1">
      <c r="B265" s="411">
        <f t="shared" si="1"/>
        <v>262</v>
      </c>
      <c r="C265" s="411"/>
      <c r="D265" s="873"/>
      <c r="E265" s="867"/>
      <c r="F265" s="868"/>
      <c r="G265" s="417"/>
      <c r="H265" s="417"/>
      <c r="I265" s="869">
        <f t="shared" si="2"/>
        <v>0</v>
      </c>
      <c r="J265" s="850" t="str">
        <f t="shared" si="3"/>
        <v/>
      </c>
      <c r="K265" s="851" t="str">
        <f t="shared" si="4"/>
        <v/>
      </c>
      <c r="L265" s="851" t="str">
        <f t="shared" si="5"/>
        <v/>
      </c>
      <c r="M265" s="852">
        <f>IFERROR(__xludf.DUMMYFUNCTION("if(D265="""",0, googlefinance(D265))"),0.0)</f>
        <v>0</v>
      </c>
      <c r="N265" s="853">
        <f t="shared" si="6"/>
        <v>0</v>
      </c>
      <c r="O265" s="849">
        <f t="shared" si="7"/>
        <v>0</v>
      </c>
      <c r="P265" s="870"/>
      <c r="Q265" s="855" t="str">
        <f t="shared" si="8"/>
        <v/>
      </c>
      <c r="R265" s="417"/>
      <c r="S265" s="417"/>
      <c r="T265" s="871">
        <f t="shared" si="9"/>
        <v>0</v>
      </c>
      <c r="U265" s="857">
        <f t="shared" si="13"/>
        <v>0</v>
      </c>
      <c r="V265" s="858">
        <f t="shared" si="10"/>
        <v>0</v>
      </c>
      <c r="W265" s="858">
        <f t="shared" si="11"/>
        <v>0</v>
      </c>
      <c r="X265" s="859" t="str">
        <f t="shared" si="12"/>
        <v/>
      </c>
      <c r="Y265" s="872"/>
    </row>
    <row r="266" ht="24.75" customHeight="1">
      <c r="B266" s="411">
        <f t="shared" si="1"/>
        <v>263</v>
      </c>
      <c r="C266" s="411"/>
      <c r="D266" s="873"/>
      <c r="E266" s="867"/>
      <c r="F266" s="868"/>
      <c r="G266" s="417"/>
      <c r="H266" s="417"/>
      <c r="I266" s="869">
        <f t="shared" si="2"/>
        <v>0</v>
      </c>
      <c r="J266" s="850" t="str">
        <f t="shared" si="3"/>
        <v/>
      </c>
      <c r="K266" s="851" t="str">
        <f t="shared" si="4"/>
        <v/>
      </c>
      <c r="L266" s="851" t="str">
        <f t="shared" si="5"/>
        <v/>
      </c>
      <c r="M266" s="852">
        <f>IFERROR(__xludf.DUMMYFUNCTION("if(D266="""",0, googlefinance(D266))"),0.0)</f>
        <v>0</v>
      </c>
      <c r="N266" s="853">
        <f t="shared" si="6"/>
        <v>0</v>
      </c>
      <c r="O266" s="849">
        <f t="shared" si="7"/>
        <v>0</v>
      </c>
      <c r="P266" s="870"/>
      <c r="Q266" s="855" t="str">
        <f t="shared" si="8"/>
        <v/>
      </c>
      <c r="R266" s="417"/>
      <c r="S266" s="417"/>
      <c r="T266" s="871">
        <f t="shared" si="9"/>
        <v>0</v>
      </c>
      <c r="U266" s="857">
        <f t="shared" si="13"/>
        <v>0</v>
      </c>
      <c r="V266" s="858">
        <f t="shared" si="10"/>
        <v>0</v>
      </c>
      <c r="W266" s="858">
        <f t="shared" si="11"/>
        <v>0</v>
      </c>
      <c r="X266" s="859" t="str">
        <f t="shared" si="12"/>
        <v/>
      </c>
      <c r="Y266" s="872"/>
    </row>
    <row r="267" ht="24.75" customHeight="1">
      <c r="B267" s="411">
        <f t="shared" si="1"/>
        <v>264</v>
      </c>
      <c r="C267" s="411"/>
      <c r="D267" s="873"/>
      <c r="E267" s="867"/>
      <c r="F267" s="868"/>
      <c r="G267" s="417"/>
      <c r="H267" s="417"/>
      <c r="I267" s="869">
        <f t="shared" si="2"/>
        <v>0</v>
      </c>
      <c r="J267" s="850" t="str">
        <f t="shared" si="3"/>
        <v/>
      </c>
      <c r="K267" s="851" t="str">
        <f t="shared" si="4"/>
        <v/>
      </c>
      <c r="L267" s="851" t="str">
        <f t="shared" si="5"/>
        <v/>
      </c>
      <c r="M267" s="852">
        <f>IFERROR(__xludf.DUMMYFUNCTION("if(D267="""",0, googlefinance(D267))"),0.0)</f>
        <v>0</v>
      </c>
      <c r="N267" s="853">
        <f t="shared" si="6"/>
        <v>0</v>
      </c>
      <c r="O267" s="849">
        <f t="shared" si="7"/>
        <v>0</v>
      </c>
      <c r="P267" s="870"/>
      <c r="Q267" s="855" t="str">
        <f t="shared" si="8"/>
        <v/>
      </c>
      <c r="R267" s="417"/>
      <c r="S267" s="417"/>
      <c r="T267" s="871">
        <f t="shared" si="9"/>
        <v>0</v>
      </c>
      <c r="U267" s="857">
        <f t="shared" si="13"/>
        <v>0</v>
      </c>
      <c r="V267" s="858">
        <f t="shared" si="10"/>
        <v>0</v>
      </c>
      <c r="W267" s="858">
        <f t="shared" si="11"/>
        <v>0</v>
      </c>
      <c r="X267" s="859" t="str">
        <f t="shared" si="12"/>
        <v/>
      </c>
      <c r="Y267" s="872"/>
    </row>
    <row r="268" ht="24.75" customHeight="1">
      <c r="B268" s="411">
        <f t="shared" si="1"/>
        <v>265</v>
      </c>
      <c r="C268" s="411"/>
      <c r="D268" s="873"/>
      <c r="E268" s="867"/>
      <c r="F268" s="868"/>
      <c r="G268" s="417"/>
      <c r="H268" s="417"/>
      <c r="I268" s="869">
        <f t="shared" si="2"/>
        <v>0</v>
      </c>
      <c r="J268" s="850" t="str">
        <f t="shared" si="3"/>
        <v/>
      </c>
      <c r="K268" s="851" t="str">
        <f t="shared" si="4"/>
        <v/>
      </c>
      <c r="L268" s="851" t="str">
        <f t="shared" si="5"/>
        <v/>
      </c>
      <c r="M268" s="852">
        <f>IFERROR(__xludf.DUMMYFUNCTION("if(D268="""",0, googlefinance(D268))"),0.0)</f>
        <v>0</v>
      </c>
      <c r="N268" s="853">
        <f t="shared" si="6"/>
        <v>0</v>
      </c>
      <c r="O268" s="849">
        <f t="shared" si="7"/>
        <v>0</v>
      </c>
      <c r="P268" s="870"/>
      <c r="Q268" s="855" t="str">
        <f t="shared" si="8"/>
        <v/>
      </c>
      <c r="R268" s="417"/>
      <c r="S268" s="417"/>
      <c r="T268" s="871">
        <f t="shared" si="9"/>
        <v>0</v>
      </c>
      <c r="U268" s="857">
        <f t="shared" si="13"/>
        <v>0</v>
      </c>
      <c r="V268" s="858">
        <f t="shared" si="10"/>
        <v>0</v>
      </c>
      <c r="W268" s="858">
        <f t="shared" si="11"/>
        <v>0</v>
      </c>
      <c r="X268" s="859" t="str">
        <f t="shared" si="12"/>
        <v/>
      </c>
      <c r="Y268" s="872"/>
    </row>
    <row r="269" ht="24.75" customHeight="1">
      <c r="B269" s="411">
        <f t="shared" si="1"/>
        <v>266</v>
      </c>
      <c r="C269" s="411"/>
      <c r="D269" s="873"/>
      <c r="E269" s="867"/>
      <c r="F269" s="868"/>
      <c r="G269" s="417"/>
      <c r="H269" s="417"/>
      <c r="I269" s="869">
        <f t="shared" si="2"/>
        <v>0</v>
      </c>
      <c r="J269" s="850" t="str">
        <f t="shared" si="3"/>
        <v/>
      </c>
      <c r="K269" s="851" t="str">
        <f t="shared" si="4"/>
        <v/>
      </c>
      <c r="L269" s="851" t="str">
        <f t="shared" si="5"/>
        <v/>
      </c>
      <c r="M269" s="852">
        <f>IFERROR(__xludf.DUMMYFUNCTION("if(D269="""",0, googlefinance(D269))"),0.0)</f>
        <v>0</v>
      </c>
      <c r="N269" s="853">
        <f t="shared" si="6"/>
        <v>0</v>
      </c>
      <c r="O269" s="849">
        <f t="shared" si="7"/>
        <v>0</v>
      </c>
      <c r="P269" s="870"/>
      <c r="Q269" s="855" t="str">
        <f t="shared" si="8"/>
        <v/>
      </c>
      <c r="R269" s="417"/>
      <c r="S269" s="417"/>
      <c r="T269" s="871">
        <f t="shared" si="9"/>
        <v>0</v>
      </c>
      <c r="U269" s="857">
        <f t="shared" si="13"/>
        <v>0</v>
      </c>
      <c r="V269" s="858">
        <f t="shared" si="10"/>
        <v>0</v>
      </c>
      <c r="W269" s="858">
        <f t="shared" si="11"/>
        <v>0</v>
      </c>
      <c r="X269" s="859" t="str">
        <f t="shared" si="12"/>
        <v/>
      </c>
      <c r="Y269" s="872"/>
    </row>
    <row r="270" ht="24.75" customHeight="1">
      <c r="B270" s="411">
        <f t="shared" si="1"/>
        <v>267</v>
      </c>
      <c r="C270" s="411"/>
      <c r="D270" s="873"/>
      <c r="E270" s="867"/>
      <c r="F270" s="868"/>
      <c r="G270" s="417"/>
      <c r="H270" s="417"/>
      <c r="I270" s="869">
        <f t="shared" si="2"/>
        <v>0</v>
      </c>
      <c r="J270" s="850" t="str">
        <f t="shared" si="3"/>
        <v/>
      </c>
      <c r="K270" s="851" t="str">
        <f t="shared" si="4"/>
        <v/>
      </c>
      <c r="L270" s="851" t="str">
        <f t="shared" si="5"/>
        <v/>
      </c>
      <c r="M270" s="852">
        <f>IFERROR(__xludf.DUMMYFUNCTION("if(D270="""",0, googlefinance(D270))"),0.0)</f>
        <v>0</v>
      </c>
      <c r="N270" s="853">
        <f t="shared" si="6"/>
        <v>0</v>
      </c>
      <c r="O270" s="849">
        <f t="shared" si="7"/>
        <v>0</v>
      </c>
      <c r="P270" s="870"/>
      <c r="Q270" s="855" t="str">
        <f t="shared" si="8"/>
        <v/>
      </c>
      <c r="R270" s="417"/>
      <c r="S270" s="417"/>
      <c r="T270" s="871">
        <f t="shared" si="9"/>
        <v>0</v>
      </c>
      <c r="U270" s="857">
        <f t="shared" si="13"/>
        <v>0</v>
      </c>
      <c r="V270" s="858">
        <f t="shared" si="10"/>
        <v>0</v>
      </c>
      <c r="W270" s="858">
        <f t="shared" si="11"/>
        <v>0</v>
      </c>
      <c r="X270" s="859" t="str">
        <f t="shared" si="12"/>
        <v/>
      </c>
      <c r="Y270" s="872"/>
    </row>
    <row r="271" ht="24.75" customHeight="1">
      <c r="B271" s="411">
        <f t="shared" si="1"/>
        <v>268</v>
      </c>
      <c r="C271" s="411"/>
      <c r="D271" s="873"/>
      <c r="E271" s="867"/>
      <c r="F271" s="868"/>
      <c r="G271" s="417"/>
      <c r="H271" s="417"/>
      <c r="I271" s="869">
        <f t="shared" si="2"/>
        <v>0</v>
      </c>
      <c r="J271" s="850" t="str">
        <f t="shared" si="3"/>
        <v/>
      </c>
      <c r="K271" s="851" t="str">
        <f t="shared" si="4"/>
        <v/>
      </c>
      <c r="L271" s="851" t="str">
        <f t="shared" si="5"/>
        <v/>
      </c>
      <c r="M271" s="852">
        <f>IFERROR(__xludf.DUMMYFUNCTION("if(D271="""",0, googlefinance(D271))"),0.0)</f>
        <v>0</v>
      </c>
      <c r="N271" s="853">
        <f t="shared" si="6"/>
        <v>0</v>
      </c>
      <c r="O271" s="849">
        <f t="shared" si="7"/>
        <v>0</v>
      </c>
      <c r="P271" s="870"/>
      <c r="Q271" s="855" t="str">
        <f t="shared" si="8"/>
        <v/>
      </c>
      <c r="R271" s="417"/>
      <c r="S271" s="417"/>
      <c r="T271" s="871">
        <f t="shared" si="9"/>
        <v>0</v>
      </c>
      <c r="U271" s="857">
        <f t="shared" si="13"/>
        <v>0</v>
      </c>
      <c r="V271" s="858">
        <f t="shared" si="10"/>
        <v>0</v>
      </c>
      <c r="W271" s="858">
        <f t="shared" si="11"/>
        <v>0</v>
      </c>
      <c r="X271" s="859" t="str">
        <f t="shared" si="12"/>
        <v/>
      </c>
      <c r="Y271" s="872"/>
    </row>
    <row r="272" ht="24.75" customHeight="1">
      <c r="B272" s="411">
        <f t="shared" si="1"/>
        <v>269</v>
      </c>
      <c r="C272" s="411"/>
      <c r="D272" s="873"/>
      <c r="E272" s="867"/>
      <c r="F272" s="868"/>
      <c r="G272" s="417"/>
      <c r="H272" s="417"/>
      <c r="I272" s="869">
        <f t="shared" si="2"/>
        <v>0</v>
      </c>
      <c r="J272" s="850" t="str">
        <f t="shared" si="3"/>
        <v/>
      </c>
      <c r="K272" s="851" t="str">
        <f t="shared" si="4"/>
        <v/>
      </c>
      <c r="L272" s="851" t="str">
        <f t="shared" si="5"/>
        <v/>
      </c>
      <c r="M272" s="852">
        <f>IFERROR(__xludf.DUMMYFUNCTION("if(D272="""",0, googlefinance(D272))"),0.0)</f>
        <v>0</v>
      </c>
      <c r="N272" s="853">
        <f t="shared" si="6"/>
        <v>0</v>
      </c>
      <c r="O272" s="849">
        <f t="shared" si="7"/>
        <v>0</v>
      </c>
      <c r="P272" s="870"/>
      <c r="Q272" s="855" t="str">
        <f t="shared" si="8"/>
        <v/>
      </c>
      <c r="R272" s="417"/>
      <c r="S272" s="417"/>
      <c r="T272" s="871">
        <f t="shared" si="9"/>
        <v>0</v>
      </c>
      <c r="U272" s="857">
        <f t="shared" si="13"/>
        <v>0</v>
      </c>
      <c r="V272" s="858">
        <f t="shared" si="10"/>
        <v>0</v>
      </c>
      <c r="W272" s="858">
        <f t="shared" si="11"/>
        <v>0</v>
      </c>
      <c r="X272" s="859" t="str">
        <f t="shared" si="12"/>
        <v/>
      </c>
      <c r="Y272" s="872"/>
    </row>
    <row r="273" ht="24.75" customHeight="1">
      <c r="B273" s="411">
        <f t="shared" si="1"/>
        <v>270</v>
      </c>
      <c r="C273" s="411"/>
      <c r="D273" s="873"/>
      <c r="E273" s="867"/>
      <c r="F273" s="868"/>
      <c r="G273" s="417"/>
      <c r="H273" s="417"/>
      <c r="I273" s="869">
        <f t="shared" si="2"/>
        <v>0</v>
      </c>
      <c r="J273" s="850" t="str">
        <f t="shared" si="3"/>
        <v/>
      </c>
      <c r="K273" s="851" t="str">
        <f t="shared" si="4"/>
        <v/>
      </c>
      <c r="L273" s="851" t="str">
        <f t="shared" si="5"/>
        <v/>
      </c>
      <c r="M273" s="852">
        <f>IFERROR(__xludf.DUMMYFUNCTION("if(D273="""",0, googlefinance(D273))"),0.0)</f>
        <v>0</v>
      </c>
      <c r="N273" s="853">
        <f t="shared" si="6"/>
        <v>0</v>
      </c>
      <c r="O273" s="849">
        <f t="shared" si="7"/>
        <v>0</v>
      </c>
      <c r="P273" s="870"/>
      <c r="Q273" s="855" t="str">
        <f t="shared" si="8"/>
        <v/>
      </c>
      <c r="R273" s="417"/>
      <c r="S273" s="417"/>
      <c r="T273" s="871">
        <f t="shared" si="9"/>
        <v>0</v>
      </c>
      <c r="U273" s="857">
        <f t="shared" si="13"/>
        <v>0</v>
      </c>
      <c r="V273" s="858">
        <f t="shared" si="10"/>
        <v>0</v>
      </c>
      <c r="W273" s="858">
        <f t="shared" si="11"/>
        <v>0</v>
      </c>
      <c r="X273" s="859" t="str">
        <f t="shared" si="12"/>
        <v/>
      </c>
      <c r="Y273" s="872"/>
    </row>
    <row r="274" ht="24.75" customHeight="1">
      <c r="B274" s="411">
        <f t="shared" si="1"/>
        <v>271</v>
      </c>
      <c r="C274" s="411"/>
      <c r="D274" s="873"/>
      <c r="E274" s="867"/>
      <c r="F274" s="868"/>
      <c r="G274" s="417"/>
      <c r="H274" s="417"/>
      <c r="I274" s="869">
        <f t="shared" si="2"/>
        <v>0</v>
      </c>
      <c r="J274" s="850" t="str">
        <f t="shared" si="3"/>
        <v/>
      </c>
      <c r="K274" s="851" t="str">
        <f t="shared" si="4"/>
        <v/>
      </c>
      <c r="L274" s="851" t="str">
        <f t="shared" si="5"/>
        <v/>
      </c>
      <c r="M274" s="852">
        <f>IFERROR(__xludf.DUMMYFUNCTION("if(D274="""",0, googlefinance(D274))"),0.0)</f>
        <v>0</v>
      </c>
      <c r="N274" s="853">
        <f t="shared" si="6"/>
        <v>0</v>
      </c>
      <c r="O274" s="849">
        <f t="shared" si="7"/>
        <v>0</v>
      </c>
      <c r="P274" s="870"/>
      <c r="Q274" s="855" t="str">
        <f t="shared" si="8"/>
        <v/>
      </c>
      <c r="R274" s="417"/>
      <c r="S274" s="417"/>
      <c r="T274" s="871">
        <f t="shared" si="9"/>
        <v>0</v>
      </c>
      <c r="U274" s="857">
        <f t="shared" si="13"/>
        <v>0</v>
      </c>
      <c r="V274" s="858">
        <f t="shared" si="10"/>
        <v>0</v>
      </c>
      <c r="W274" s="858">
        <f t="shared" si="11"/>
        <v>0</v>
      </c>
      <c r="X274" s="859" t="str">
        <f t="shared" si="12"/>
        <v/>
      </c>
      <c r="Y274" s="872"/>
    </row>
    <row r="275" ht="24.75" customHeight="1">
      <c r="B275" s="411">
        <f t="shared" si="1"/>
        <v>272</v>
      </c>
      <c r="C275" s="411"/>
      <c r="D275" s="873"/>
      <c r="E275" s="867"/>
      <c r="F275" s="868"/>
      <c r="G275" s="417"/>
      <c r="H275" s="417"/>
      <c r="I275" s="869">
        <f t="shared" si="2"/>
        <v>0</v>
      </c>
      <c r="J275" s="850" t="str">
        <f t="shared" si="3"/>
        <v/>
      </c>
      <c r="K275" s="851" t="str">
        <f t="shared" si="4"/>
        <v/>
      </c>
      <c r="L275" s="851" t="str">
        <f t="shared" si="5"/>
        <v/>
      </c>
      <c r="M275" s="852">
        <f>IFERROR(__xludf.DUMMYFUNCTION("if(D275="""",0, googlefinance(D275))"),0.0)</f>
        <v>0</v>
      </c>
      <c r="N275" s="853">
        <f t="shared" si="6"/>
        <v>0</v>
      </c>
      <c r="O275" s="849">
        <f t="shared" si="7"/>
        <v>0</v>
      </c>
      <c r="P275" s="870"/>
      <c r="Q275" s="855" t="str">
        <f t="shared" si="8"/>
        <v/>
      </c>
      <c r="R275" s="417"/>
      <c r="S275" s="417"/>
      <c r="T275" s="871">
        <f t="shared" si="9"/>
        <v>0</v>
      </c>
      <c r="U275" s="857">
        <f t="shared" si="13"/>
        <v>0</v>
      </c>
      <c r="V275" s="858">
        <f t="shared" si="10"/>
        <v>0</v>
      </c>
      <c r="W275" s="858">
        <f t="shared" si="11"/>
        <v>0</v>
      </c>
      <c r="X275" s="859" t="str">
        <f t="shared" si="12"/>
        <v/>
      </c>
      <c r="Y275" s="872"/>
    </row>
    <row r="276" ht="24.75" customHeight="1">
      <c r="B276" s="411">
        <f t="shared" si="1"/>
        <v>273</v>
      </c>
      <c r="C276" s="411"/>
      <c r="D276" s="873"/>
      <c r="E276" s="867"/>
      <c r="F276" s="868"/>
      <c r="G276" s="417"/>
      <c r="H276" s="417"/>
      <c r="I276" s="869">
        <f t="shared" si="2"/>
        <v>0</v>
      </c>
      <c r="J276" s="850" t="str">
        <f t="shared" si="3"/>
        <v/>
      </c>
      <c r="K276" s="851" t="str">
        <f t="shared" si="4"/>
        <v/>
      </c>
      <c r="L276" s="851" t="str">
        <f t="shared" si="5"/>
        <v/>
      </c>
      <c r="M276" s="852">
        <f>IFERROR(__xludf.DUMMYFUNCTION("if(D276="""",0, googlefinance(D276))"),0.0)</f>
        <v>0</v>
      </c>
      <c r="N276" s="853">
        <f t="shared" si="6"/>
        <v>0</v>
      </c>
      <c r="O276" s="849">
        <f t="shared" si="7"/>
        <v>0</v>
      </c>
      <c r="P276" s="870"/>
      <c r="Q276" s="855" t="str">
        <f t="shared" si="8"/>
        <v/>
      </c>
      <c r="R276" s="417"/>
      <c r="S276" s="417"/>
      <c r="T276" s="871">
        <f t="shared" si="9"/>
        <v>0</v>
      </c>
      <c r="U276" s="857">
        <f t="shared" si="13"/>
        <v>0</v>
      </c>
      <c r="V276" s="858">
        <f t="shared" si="10"/>
        <v>0</v>
      </c>
      <c r="W276" s="858">
        <f t="shared" si="11"/>
        <v>0</v>
      </c>
      <c r="X276" s="859" t="str">
        <f t="shared" si="12"/>
        <v/>
      </c>
      <c r="Y276" s="872"/>
    </row>
    <row r="277" ht="24.75" customHeight="1">
      <c r="B277" s="411">
        <f t="shared" si="1"/>
        <v>274</v>
      </c>
      <c r="C277" s="411"/>
      <c r="D277" s="873"/>
      <c r="E277" s="867"/>
      <c r="F277" s="868"/>
      <c r="G277" s="417"/>
      <c r="H277" s="417"/>
      <c r="I277" s="869">
        <f t="shared" si="2"/>
        <v>0</v>
      </c>
      <c r="J277" s="850" t="str">
        <f t="shared" si="3"/>
        <v/>
      </c>
      <c r="K277" s="851" t="str">
        <f t="shared" si="4"/>
        <v/>
      </c>
      <c r="L277" s="851" t="str">
        <f t="shared" si="5"/>
        <v/>
      </c>
      <c r="M277" s="852">
        <f>IFERROR(__xludf.DUMMYFUNCTION("if(D277="""",0, googlefinance(D277))"),0.0)</f>
        <v>0</v>
      </c>
      <c r="N277" s="853">
        <f t="shared" si="6"/>
        <v>0</v>
      </c>
      <c r="O277" s="849">
        <f t="shared" si="7"/>
        <v>0</v>
      </c>
      <c r="P277" s="870"/>
      <c r="Q277" s="855" t="str">
        <f t="shared" si="8"/>
        <v/>
      </c>
      <c r="R277" s="417"/>
      <c r="S277" s="417"/>
      <c r="T277" s="871">
        <f t="shared" si="9"/>
        <v>0</v>
      </c>
      <c r="U277" s="857">
        <f t="shared" si="13"/>
        <v>0</v>
      </c>
      <c r="V277" s="858">
        <f t="shared" si="10"/>
        <v>0</v>
      </c>
      <c r="W277" s="858">
        <f t="shared" si="11"/>
        <v>0</v>
      </c>
      <c r="X277" s="859" t="str">
        <f t="shared" si="12"/>
        <v/>
      </c>
      <c r="Y277" s="872"/>
    </row>
    <row r="278" ht="24.75" customHeight="1">
      <c r="B278" s="411">
        <f t="shared" si="1"/>
        <v>275</v>
      </c>
      <c r="C278" s="411"/>
      <c r="D278" s="873"/>
      <c r="E278" s="867"/>
      <c r="F278" s="868"/>
      <c r="G278" s="417"/>
      <c r="H278" s="417"/>
      <c r="I278" s="869">
        <f t="shared" si="2"/>
        <v>0</v>
      </c>
      <c r="J278" s="850" t="str">
        <f t="shared" si="3"/>
        <v/>
      </c>
      <c r="K278" s="851" t="str">
        <f t="shared" si="4"/>
        <v/>
      </c>
      <c r="L278" s="851" t="str">
        <f t="shared" si="5"/>
        <v/>
      </c>
      <c r="M278" s="852">
        <f>IFERROR(__xludf.DUMMYFUNCTION("if(D278="""",0, googlefinance(D278))"),0.0)</f>
        <v>0</v>
      </c>
      <c r="N278" s="853">
        <f t="shared" si="6"/>
        <v>0</v>
      </c>
      <c r="O278" s="849">
        <f t="shared" si="7"/>
        <v>0</v>
      </c>
      <c r="P278" s="870"/>
      <c r="Q278" s="855" t="str">
        <f t="shared" si="8"/>
        <v/>
      </c>
      <c r="R278" s="417"/>
      <c r="S278" s="417"/>
      <c r="T278" s="871">
        <f t="shared" si="9"/>
        <v>0</v>
      </c>
      <c r="U278" s="857">
        <f t="shared" si="13"/>
        <v>0</v>
      </c>
      <c r="V278" s="858">
        <f t="shared" si="10"/>
        <v>0</v>
      </c>
      <c r="W278" s="858">
        <f t="shared" si="11"/>
        <v>0</v>
      </c>
      <c r="X278" s="859" t="str">
        <f t="shared" si="12"/>
        <v/>
      </c>
      <c r="Y278" s="872"/>
    </row>
    <row r="279" ht="24.75" customHeight="1">
      <c r="B279" s="411">
        <f t="shared" si="1"/>
        <v>276</v>
      </c>
      <c r="C279" s="411"/>
      <c r="D279" s="873"/>
      <c r="E279" s="867"/>
      <c r="F279" s="868"/>
      <c r="G279" s="417"/>
      <c r="H279" s="417"/>
      <c r="I279" s="869">
        <f t="shared" si="2"/>
        <v>0</v>
      </c>
      <c r="J279" s="850" t="str">
        <f t="shared" si="3"/>
        <v/>
      </c>
      <c r="K279" s="851" t="str">
        <f t="shared" si="4"/>
        <v/>
      </c>
      <c r="L279" s="851" t="str">
        <f t="shared" si="5"/>
        <v/>
      </c>
      <c r="M279" s="852">
        <f>IFERROR(__xludf.DUMMYFUNCTION("if(D279="""",0, googlefinance(D279))"),0.0)</f>
        <v>0</v>
      </c>
      <c r="N279" s="853">
        <f t="shared" si="6"/>
        <v>0</v>
      </c>
      <c r="O279" s="849">
        <f t="shared" si="7"/>
        <v>0</v>
      </c>
      <c r="P279" s="870"/>
      <c r="Q279" s="855" t="str">
        <f t="shared" si="8"/>
        <v/>
      </c>
      <c r="R279" s="417"/>
      <c r="S279" s="417"/>
      <c r="T279" s="871">
        <f t="shared" si="9"/>
        <v>0</v>
      </c>
      <c r="U279" s="857">
        <f t="shared" si="13"/>
        <v>0</v>
      </c>
      <c r="V279" s="858">
        <f t="shared" si="10"/>
        <v>0</v>
      </c>
      <c r="W279" s="858">
        <f t="shared" si="11"/>
        <v>0</v>
      </c>
      <c r="X279" s="859" t="str">
        <f t="shared" si="12"/>
        <v/>
      </c>
      <c r="Y279" s="872"/>
    </row>
    <row r="280" ht="24.75" customHeight="1">
      <c r="B280" s="411">
        <f t="shared" si="1"/>
        <v>277</v>
      </c>
      <c r="C280" s="411"/>
      <c r="D280" s="873"/>
      <c r="E280" s="867"/>
      <c r="F280" s="868"/>
      <c r="G280" s="417"/>
      <c r="H280" s="417"/>
      <c r="I280" s="869">
        <f t="shared" si="2"/>
        <v>0</v>
      </c>
      <c r="J280" s="850" t="str">
        <f t="shared" si="3"/>
        <v/>
      </c>
      <c r="K280" s="851" t="str">
        <f t="shared" si="4"/>
        <v/>
      </c>
      <c r="L280" s="851" t="str">
        <f t="shared" si="5"/>
        <v/>
      </c>
      <c r="M280" s="852">
        <f>IFERROR(__xludf.DUMMYFUNCTION("if(D280="""",0, googlefinance(D280))"),0.0)</f>
        <v>0</v>
      </c>
      <c r="N280" s="853">
        <f t="shared" si="6"/>
        <v>0</v>
      </c>
      <c r="O280" s="849">
        <f t="shared" si="7"/>
        <v>0</v>
      </c>
      <c r="P280" s="870"/>
      <c r="Q280" s="855" t="str">
        <f t="shared" si="8"/>
        <v/>
      </c>
      <c r="R280" s="417"/>
      <c r="S280" s="417"/>
      <c r="T280" s="871">
        <f t="shared" si="9"/>
        <v>0</v>
      </c>
      <c r="U280" s="857">
        <f t="shared" si="13"/>
        <v>0</v>
      </c>
      <c r="V280" s="858">
        <f t="shared" si="10"/>
        <v>0</v>
      </c>
      <c r="W280" s="858">
        <f t="shared" si="11"/>
        <v>0</v>
      </c>
      <c r="X280" s="859" t="str">
        <f t="shared" si="12"/>
        <v/>
      </c>
      <c r="Y280" s="872"/>
    </row>
    <row r="281" ht="24.75" customHeight="1">
      <c r="B281" s="411">
        <f t="shared" si="1"/>
        <v>278</v>
      </c>
      <c r="C281" s="411"/>
      <c r="D281" s="873"/>
      <c r="E281" s="867"/>
      <c r="F281" s="868"/>
      <c r="G281" s="417"/>
      <c r="H281" s="417"/>
      <c r="I281" s="869">
        <f t="shared" si="2"/>
        <v>0</v>
      </c>
      <c r="J281" s="850" t="str">
        <f t="shared" si="3"/>
        <v/>
      </c>
      <c r="K281" s="851" t="str">
        <f t="shared" si="4"/>
        <v/>
      </c>
      <c r="L281" s="851" t="str">
        <f t="shared" si="5"/>
        <v/>
      </c>
      <c r="M281" s="852">
        <f>IFERROR(__xludf.DUMMYFUNCTION("if(D281="""",0, googlefinance(D281))"),0.0)</f>
        <v>0</v>
      </c>
      <c r="N281" s="853">
        <f t="shared" si="6"/>
        <v>0</v>
      </c>
      <c r="O281" s="849">
        <f t="shared" si="7"/>
        <v>0</v>
      </c>
      <c r="P281" s="870"/>
      <c r="Q281" s="855" t="str">
        <f t="shared" si="8"/>
        <v/>
      </c>
      <c r="R281" s="417"/>
      <c r="S281" s="417"/>
      <c r="T281" s="871">
        <f t="shared" si="9"/>
        <v>0</v>
      </c>
      <c r="U281" s="857">
        <f t="shared" si="13"/>
        <v>0</v>
      </c>
      <c r="V281" s="858">
        <f t="shared" si="10"/>
        <v>0</v>
      </c>
      <c r="W281" s="858">
        <f t="shared" si="11"/>
        <v>0</v>
      </c>
      <c r="X281" s="859" t="str">
        <f t="shared" si="12"/>
        <v/>
      </c>
      <c r="Y281" s="872"/>
    </row>
    <row r="282" ht="24.75" customHeight="1">
      <c r="B282" s="411">
        <f t="shared" si="1"/>
        <v>279</v>
      </c>
      <c r="C282" s="411"/>
      <c r="D282" s="873"/>
      <c r="E282" s="867"/>
      <c r="F282" s="868"/>
      <c r="G282" s="417"/>
      <c r="H282" s="417"/>
      <c r="I282" s="869">
        <f t="shared" si="2"/>
        <v>0</v>
      </c>
      <c r="J282" s="850" t="str">
        <f t="shared" si="3"/>
        <v/>
      </c>
      <c r="K282" s="851" t="str">
        <f t="shared" si="4"/>
        <v/>
      </c>
      <c r="L282" s="851" t="str">
        <f t="shared" si="5"/>
        <v/>
      </c>
      <c r="M282" s="852">
        <f>IFERROR(__xludf.DUMMYFUNCTION("if(D282="""",0, googlefinance(D282))"),0.0)</f>
        <v>0</v>
      </c>
      <c r="N282" s="853">
        <f t="shared" si="6"/>
        <v>0</v>
      </c>
      <c r="O282" s="849">
        <f t="shared" si="7"/>
        <v>0</v>
      </c>
      <c r="P282" s="870"/>
      <c r="Q282" s="855" t="str">
        <f t="shared" si="8"/>
        <v/>
      </c>
      <c r="R282" s="417"/>
      <c r="S282" s="417"/>
      <c r="T282" s="871">
        <f t="shared" si="9"/>
        <v>0</v>
      </c>
      <c r="U282" s="857">
        <f t="shared" si="13"/>
        <v>0</v>
      </c>
      <c r="V282" s="858">
        <f t="shared" si="10"/>
        <v>0</v>
      </c>
      <c r="W282" s="858">
        <f t="shared" si="11"/>
        <v>0</v>
      </c>
      <c r="X282" s="859" t="str">
        <f t="shared" si="12"/>
        <v/>
      </c>
      <c r="Y282" s="872"/>
    </row>
    <row r="283" ht="24.75" customHeight="1">
      <c r="B283" s="411">
        <f t="shared" si="1"/>
        <v>280</v>
      </c>
      <c r="C283" s="411"/>
      <c r="D283" s="873"/>
      <c r="E283" s="867"/>
      <c r="F283" s="868"/>
      <c r="G283" s="417"/>
      <c r="H283" s="417"/>
      <c r="I283" s="869">
        <f t="shared" si="2"/>
        <v>0</v>
      </c>
      <c r="J283" s="850" t="str">
        <f t="shared" si="3"/>
        <v/>
      </c>
      <c r="K283" s="851" t="str">
        <f t="shared" si="4"/>
        <v/>
      </c>
      <c r="L283" s="851" t="str">
        <f t="shared" si="5"/>
        <v/>
      </c>
      <c r="M283" s="852">
        <f>IFERROR(__xludf.DUMMYFUNCTION("if(D283="""",0, googlefinance(D283))"),0.0)</f>
        <v>0</v>
      </c>
      <c r="N283" s="853">
        <f t="shared" si="6"/>
        <v>0</v>
      </c>
      <c r="O283" s="849">
        <f t="shared" si="7"/>
        <v>0</v>
      </c>
      <c r="P283" s="870"/>
      <c r="Q283" s="855" t="str">
        <f t="shared" si="8"/>
        <v/>
      </c>
      <c r="R283" s="417"/>
      <c r="S283" s="417"/>
      <c r="T283" s="871">
        <f t="shared" si="9"/>
        <v>0</v>
      </c>
      <c r="U283" s="857">
        <f t="shared" si="13"/>
        <v>0</v>
      </c>
      <c r="V283" s="858">
        <f t="shared" si="10"/>
        <v>0</v>
      </c>
      <c r="W283" s="858">
        <f t="shared" si="11"/>
        <v>0</v>
      </c>
      <c r="X283" s="859" t="str">
        <f t="shared" si="12"/>
        <v/>
      </c>
      <c r="Y283" s="872"/>
    </row>
    <row r="284" ht="24.75" customHeight="1">
      <c r="B284" s="411">
        <f t="shared" si="1"/>
        <v>281</v>
      </c>
      <c r="C284" s="411"/>
      <c r="D284" s="873"/>
      <c r="E284" s="867"/>
      <c r="F284" s="868"/>
      <c r="G284" s="417"/>
      <c r="H284" s="417"/>
      <c r="I284" s="869">
        <f t="shared" si="2"/>
        <v>0</v>
      </c>
      <c r="J284" s="850" t="str">
        <f t="shared" si="3"/>
        <v/>
      </c>
      <c r="K284" s="851" t="str">
        <f t="shared" si="4"/>
        <v/>
      </c>
      <c r="L284" s="851" t="str">
        <f t="shared" si="5"/>
        <v/>
      </c>
      <c r="M284" s="852">
        <f>IFERROR(__xludf.DUMMYFUNCTION("if(D284="""",0, googlefinance(D284))"),0.0)</f>
        <v>0</v>
      </c>
      <c r="N284" s="853">
        <f t="shared" si="6"/>
        <v>0</v>
      </c>
      <c r="O284" s="849">
        <f t="shared" si="7"/>
        <v>0</v>
      </c>
      <c r="P284" s="870"/>
      <c r="Q284" s="855" t="str">
        <f t="shared" si="8"/>
        <v/>
      </c>
      <c r="R284" s="417"/>
      <c r="S284" s="417"/>
      <c r="T284" s="871">
        <f t="shared" si="9"/>
        <v>0</v>
      </c>
      <c r="U284" s="857">
        <f t="shared" si="13"/>
        <v>0</v>
      </c>
      <c r="V284" s="858">
        <f t="shared" si="10"/>
        <v>0</v>
      </c>
      <c r="W284" s="858">
        <f t="shared" si="11"/>
        <v>0</v>
      </c>
      <c r="X284" s="859" t="str">
        <f t="shared" si="12"/>
        <v/>
      </c>
      <c r="Y284" s="872"/>
    </row>
    <row r="285" ht="24.75" customHeight="1">
      <c r="B285" s="411">
        <f t="shared" si="1"/>
        <v>282</v>
      </c>
      <c r="C285" s="411"/>
      <c r="D285" s="873"/>
      <c r="E285" s="867"/>
      <c r="F285" s="868"/>
      <c r="G285" s="417"/>
      <c r="H285" s="417"/>
      <c r="I285" s="869">
        <f t="shared" si="2"/>
        <v>0</v>
      </c>
      <c r="J285" s="850" t="str">
        <f t="shared" si="3"/>
        <v/>
      </c>
      <c r="K285" s="851" t="str">
        <f t="shared" si="4"/>
        <v/>
      </c>
      <c r="L285" s="851" t="str">
        <f t="shared" si="5"/>
        <v/>
      </c>
      <c r="M285" s="852">
        <f>IFERROR(__xludf.DUMMYFUNCTION("if(D285="""",0, googlefinance(D285))"),0.0)</f>
        <v>0</v>
      </c>
      <c r="N285" s="853">
        <f t="shared" si="6"/>
        <v>0</v>
      </c>
      <c r="O285" s="849">
        <f t="shared" si="7"/>
        <v>0</v>
      </c>
      <c r="P285" s="870"/>
      <c r="Q285" s="855" t="str">
        <f t="shared" si="8"/>
        <v/>
      </c>
      <c r="R285" s="417"/>
      <c r="S285" s="417"/>
      <c r="T285" s="871">
        <f t="shared" si="9"/>
        <v>0</v>
      </c>
      <c r="U285" s="857">
        <f t="shared" si="13"/>
        <v>0</v>
      </c>
      <c r="V285" s="858">
        <f t="shared" si="10"/>
        <v>0</v>
      </c>
      <c r="W285" s="858">
        <f t="shared" si="11"/>
        <v>0</v>
      </c>
      <c r="X285" s="859" t="str">
        <f t="shared" si="12"/>
        <v/>
      </c>
      <c r="Y285" s="872"/>
    </row>
    <row r="286" ht="24.75" customHeight="1">
      <c r="B286" s="411">
        <f t="shared" si="1"/>
        <v>283</v>
      </c>
      <c r="C286" s="411"/>
      <c r="D286" s="873"/>
      <c r="E286" s="867"/>
      <c r="F286" s="868"/>
      <c r="G286" s="417"/>
      <c r="H286" s="417"/>
      <c r="I286" s="869">
        <f t="shared" si="2"/>
        <v>0</v>
      </c>
      <c r="J286" s="850" t="str">
        <f t="shared" si="3"/>
        <v/>
      </c>
      <c r="K286" s="851" t="str">
        <f t="shared" si="4"/>
        <v/>
      </c>
      <c r="L286" s="851" t="str">
        <f t="shared" si="5"/>
        <v/>
      </c>
      <c r="M286" s="852">
        <f>IFERROR(__xludf.DUMMYFUNCTION("if(D286="""",0, googlefinance(D286))"),0.0)</f>
        <v>0</v>
      </c>
      <c r="N286" s="853">
        <f t="shared" si="6"/>
        <v>0</v>
      </c>
      <c r="O286" s="849">
        <f t="shared" si="7"/>
        <v>0</v>
      </c>
      <c r="P286" s="870"/>
      <c r="Q286" s="855" t="str">
        <f t="shared" si="8"/>
        <v/>
      </c>
      <c r="R286" s="417"/>
      <c r="S286" s="417"/>
      <c r="T286" s="871">
        <f t="shared" si="9"/>
        <v>0</v>
      </c>
      <c r="U286" s="857">
        <f t="shared" si="13"/>
        <v>0</v>
      </c>
      <c r="V286" s="858">
        <f t="shared" si="10"/>
        <v>0</v>
      </c>
      <c r="W286" s="858">
        <f t="shared" si="11"/>
        <v>0</v>
      </c>
      <c r="X286" s="859" t="str">
        <f t="shared" si="12"/>
        <v/>
      </c>
      <c r="Y286" s="872"/>
    </row>
    <row r="287" ht="24.75" customHeight="1">
      <c r="B287" s="411">
        <f t="shared" si="1"/>
        <v>284</v>
      </c>
      <c r="C287" s="411"/>
      <c r="D287" s="873"/>
      <c r="E287" s="867"/>
      <c r="F287" s="868"/>
      <c r="G287" s="417"/>
      <c r="H287" s="417"/>
      <c r="I287" s="869">
        <f t="shared" si="2"/>
        <v>0</v>
      </c>
      <c r="J287" s="850" t="str">
        <f t="shared" si="3"/>
        <v/>
      </c>
      <c r="K287" s="851" t="str">
        <f t="shared" si="4"/>
        <v/>
      </c>
      <c r="L287" s="851" t="str">
        <f t="shared" si="5"/>
        <v/>
      </c>
      <c r="M287" s="852">
        <f>IFERROR(__xludf.DUMMYFUNCTION("if(D287="""",0, googlefinance(D287))"),0.0)</f>
        <v>0</v>
      </c>
      <c r="N287" s="853">
        <f t="shared" si="6"/>
        <v>0</v>
      </c>
      <c r="O287" s="849">
        <f t="shared" si="7"/>
        <v>0</v>
      </c>
      <c r="P287" s="870"/>
      <c r="Q287" s="855" t="str">
        <f t="shared" si="8"/>
        <v/>
      </c>
      <c r="R287" s="417"/>
      <c r="S287" s="417"/>
      <c r="T287" s="871">
        <f t="shared" si="9"/>
        <v>0</v>
      </c>
      <c r="U287" s="857">
        <f t="shared" si="13"/>
        <v>0</v>
      </c>
      <c r="V287" s="858">
        <f t="shared" si="10"/>
        <v>0</v>
      </c>
      <c r="W287" s="858">
        <f t="shared" si="11"/>
        <v>0</v>
      </c>
      <c r="X287" s="859" t="str">
        <f t="shared" si="12"/>
        <v/>
      </c>
      <c r="Y287" s="872"/>
    </row>
    <row r="288" ht="24.75" customHeight="1">
      <c r="B288" s="411">
        <f t="shared" si="1"/>
        <v>285</v>
      </c>
      <c r="C288" s="411"/>
      <c r="D288" s="873"/>
      <c r="E288" s="867"/>
      <c r="F288" s="868"/>
      <c r="G288" s="417"/>
      <c r="H288" s="417"/>
      <c r="I288" s="869">
        <f t="shared" si="2"/>
        <v>0</v>
      </c>
      <c r="J288" s="850" t="str">
        <f t="shared" si="3"/>
        <v/>
      </c>
      <c r="K288" s="851" t="str">
        <f t="shared" si="4"/>
        <v/>
      </c>
      <c r="L288" s="851" t="str">
        <f t="shared" si="5"/>
        <v/>
      </c>
      <c r="M288" s="852">
        <f>IFERROR(__xludf.DUMMYFUNCTION("if(D288="""",0, googlefinance(D288))"),0.0)</f>
        <v>0</v>
      </c>
      <c r="N288" s="853">
        <f t="shared" si="6"/>
        <v>0</v>
      </c>
      <c r="O288" s="849">
        <f t="shared" si="7"/>
        <v>0</v>
      </c>
      <c r="P288" s="870"/>
      <c r="Q288" s="855" t="str">
        <f t="shared" si="8"/>
        <v/>
      </c>
      <c r="R288" s="417"/>
      <c r="S288" s="417"/>
      <c r="T288" s="871">
        <f t="shared" si="9"/>
        <v>0</v>
      </c>
      <c r="U288" s="857">
        <f t="shared" si="13"/>
        <v>0</v>
      </c>
      <c r="V288" s="858">
        <f t="shared" si="10"/>
        <v>0</v>
      </c>
      <c r="W288" s="858">
        <f t="shared" si="11"/>
        <v>0</v>
      </c>
      <c r="X288" s="859" t="str">
        <f t="shared" si="12"/>
        <v/>
      </c>
      <c r="Y288" s="872"/>
    </row>
    <row r="289" ht="24.75" customHeight="1">
      <c r="B289" s="411">
        <f t="shared" si="1"/>
        <v>286</v>
      </c>
      <c r="C289" s="411"/>
      <c r="D289" s="873"/>
      <c r="E289" s="867"/>
      <c r="F289" s="868"/>
      <c r="G289" s="417"/>
      <c r="H289" s="417"/>
      <c r="I289" s="869">
        <f t="shared" si="2"/>
        <v>0</v>
      </c>
      <c r="J289" s="850" t="str">
        <f t="shared" si="3"/>
        <v/>
      </c>
      <c r="K289" s="851" t="str">
        <f t="shared" si="4"/>
        <v/>
      </c>
      <c r="L289" s="851" t="str">
        <f t="shared" si="5"/>
        <v/>
      </c>
      <c r="M289" s="852">
        <f>IFERROR(__xludf.DUMMYFUNCTION("if(D289="""",0, googlefinance(D289))"),0.0)</f>
        <v>0</v>
      </c>
      <c r="N289" s="853">
        <f t="shared" si="6"/>
        <v>0</v>
      </c>
      <c r="O289" s="849">
        <f t="shared" si="7"/>
        <v>0</v>
      </c>
      <c r="P289" s="870"/>
      <c r="Q289" s="855" t="str">
        <f t="shared" si="8"/>
        <v/>
      </c>
      <c r="R289" s="417"/>
      <c r="S289" s="417"/>
      <c r="T289" s="871">
        <f t="shared" si="9"/>
        <v>0</v>
      </c>
      <c r="U289" s="857">
        <f t="shared" si="13"/>
        <v>0</v>
      </c>
      <c r="V289" s="858">
        <f t="shared" si="10"/>
        <v>0</v>
      </c>
      <c r="W289" s="858">
        <f t="shared" si="11"/>
        <v>0</v>
      </c>
      <c r="X289" s="859" t="str">
        <f t="shared" si="12"/>
        <v/>
      </c>
      <c r="Y289" s="872"/>
    </row>
    <row r="290" ht="24.75" customHeight="1">
      <c r="B290" s="411">
        <f t="shared" si="1"/>
        <v>287</v>
      </c>
      <c r="C290" s="411"/>
      <c r="D290" s="873"/>
      <c r="E290" s="867"/>
      <c r="F290" s="868"/>
      <c r="G290" s="417"/>
      <c r="H290" s="417"/>
      <c r="I290" s="869">
        <f t="shared" si="2"/>
        <v>0</v>
      </c>
      <c r="J290" s="850" t="str">
        <f t="shared" si="3"/>
        <v/>
      </c>
      <c r="K290" s="851" t="str">
        <f t="shared" si="4"/>
        <v/>
      </c>
      <c r="L290" s="851" t="str">
        <f t="shared" si="5"/>
        <v/>
      </c>
      <c r="M290" s="852">
        <f>IFERROR(__xludf.DUMMYFUNCTION("if(D290="""",0, googlefinance(D290))"),0.0)</f>
        <v>0</v>
      </c>
      <c r="N290" s="853">
        <f t="shared" si="6"/>
        <v>0</v>
      </c>
      <c r="O290" s="849">
        <f t="shared" si="7"/>
        <v>0</v>
      </c>
      <c r="P290" s="870"/>
      <c r="Q290" s="855" t="str">
        <f t="shared" si="8"/>
        <v/>
      </c>
      <c r="R290" s="417"/>
      <c r="S290" s="417"/>
      <c r="T290" s="871">
        <f t="shared" si="9"/>
        <v>0</v>
      </c>
      <c r="U290" s="857">
        <f t="shared" si="13"/>
        <v>0</v>
      </c>
      <c r="V290" s="858">
        <f t="shared" si="10"/>
        <v>0</v>
      </c>
      <c r="W290" s="858">
        <f t="shared" si="11"/>
        <v>0</v>
      </c>
      <c r="X290" s="859" t="str">
        <f t="shared" si="12"/>
        <v/>
      </c>
      <c r="Y290" s="872"/>
    </row>
    <row r="291" ht="24.75" customHeight="1">
      <c r="B291" s="411">
        <f t="shared" si="1"/>
        <v>288</v>
      </c>
      <c r="C291" s="411"/>
      <c r="D291" s="873"/>
      <c r="E291" s="867"/>
      <c r="F291" s="868"/>
      <c r="G291" s="417"/>
      <c r="H291" s="417"/>
      <c r="I291" s="869">
        <f t="shared" si="2"/>
        <v>0</v>
      </c>
      <c r="J291" s="850" t="str">
        <f t="shared" si="3"/>
        <v/>
      </c>
      <c r="K291" s="851" t="str">
        <f t="shared" si="4"/>
        <v/>
      </c>
      <c r="L291" s="851" t="str">
        <f t="shared" si="5"/>
        <v/>
      </c>
      <c r="M291" s="852">
        <f>IFERROR(__xludf.DUMMYFUNCTION("if(D291="""",0, googlefinance(D291))"),0.0)</f>
        <v>0</v>
      </c>
      <c r="N291" s="853">
        <f t="shared" si="6"/>
        <v>0</v>
      </c>
      <c r="O291" s="849">
        <f t="shared" si="7"/>
        <v>0</v>
      </c>
      <c r="P291" s="870"/>
      <c r="Q291" s="855" t="str">
        <f t="shared" si="8"/>
        <v/>
      </c>
      <c r="R291" s="417"/>
      <c r="S291" s="417"/>
      <c r="T291" s="871">
        <f t="shared" si="9"/>
        <v>0</v>
      </c>
      <c r="U291" s="857">
        <f t="shared" si="13"/>
        <v>0</v>
      </c>
      <c r="V291" s="858">
        <f t="shared" si="10"/>
        <v>0</v>
      </c>
      <c r="W291" s="858">
        <f t="shared" si="11"/>
        <v>0</v>
      </c>
      <c r="X291" s="859" t="str">
        <f t="shared" si="12"/>
        <v/>
      </c>
      <c r="Y291" s="872"/>
    </row>
    <row r="292" ht="24.75" customHeight="1">
      <c r="B292" s="411">
        <f t="shared" si="1"/>
        <v>289</v>
      </c>
      <c r="C292" s="411"/>
      <c r="D292" s="873"/>
      <c r="E292" s="867"/>
      <c r="F292" s="868"/>
      <c r="G292" s="417"/>
      <c r="H292" s="417"/>
      <c r="I292" s="869">
        <f t="shared" si="2"/>
        <v>0</v>
      </c>
      <c r="J292" s="850" t="str">
        <f t="shared" si="3"/>
        <v/>
      </c>
      <c r="K292" s="851" t="str">
        <f t="shared" si="4"/>
        <v/>
      </c>
      <c r="L292" s="851" t="str">
        <f t="shared" si="5"/>
        <v/>
      </c>
      <c r="M292" s="852">
        <f>IFERROR(__xludf.DUMMYFUNCTION("if(D292="""",0, googlefinance(D292))"),0.0)</f>
        <v>0</v>
      </c>
      <c r="N292" s="853">
        <f t="shared" si="6"/>
        <v>0</v>
      </c>
      <c r="O292" s="849">
        <f t="shared" si="7"/>
        <v>0</v>
      </c>
      <c r="P292" s="870"/>
      <c r="Q292" s="855" t="str">
        <f t="shared" si="8"/>
        <v/>
      </c>
      <c r="R292" s="417"/>
      <c r="S292" s="417"/>
      <c r="T292" s="871">
        <f t="shared" si="9"/>
        <v>0</v>
      </c>
      <c r="U292" s="857">
        <f t="shared" si="13"/>
        <v>0</v>
      </c>
      <c r="V292" s="858">
        <f t="shared" si="10"/>
        <v>0</v>
      </c>
      <c r="W292" s="858">
        <f t="shared" si="11"/>
        <v>0</v>
      </c>
      <c r="X292" s="859" t="str">
        <f t="shared" si="12"/>
        <v/>
      </c>
      <c r="Y292" s="872"/>
    </row>
    <row r="293" ht="24.75" customHeight="1">
      <c r="B293" s="411">
        <f t="shared" si="1"/>
        <v>290</v>
      </c>
      <c r="C293" s="411"/>
      <c r="D293" s="873"/>
      <c r="E293" s="867"/>
      <c r="F293" s="868"/>
      <c r="G293" s="417"/>
      <c r="H293" s="417"/>
      <c r="I293" s="869">
        <f t="shared" si="2"/>
        <v>0</v>
      </c>
      <c r="J293" s="850" t="str">
        <f t="shared" si="3"/>
        <v/>
      </c>
      <c r="K293" s="851" t="str">
        <f t="shared" si="4"/>
        <v/>
      </c>
      <c r="L293" s="851" t="str">
        <f t="shared" si="5"/>
        <v/>
      </c>
      <c r="M293" s="852">
        <f>IFERROR(__xludf.DUMMYFUNCTION("if(D293="""",0, googlefinance(D293))"),0.0)</f>
        <v>0</v>
      </c>
      <c r="N293" s="853">
        <f t="shared" si="6"/>
        <v>0</v>
      </c>
      <c r="O293" s="849">
        <f t="shared" si="7"/>
        <v>0</v>
      </c>
      <c r="P293" s="870"/>
      <c r="Q293" s="855" t="str">
        <f t="shared" si="8"/>
        <v/>
      </c>
      <c r="R293" s="417"/>
      <c r="S293" s="417"/>
      <c r="T293" s="871">
        <f t="shared" si="9"/>
        <v>0</v>
      </c>
      <c r="U293" s="857">
        <f t="shared" si="13"/>
        <v>0</v>
      </c>
      <c r="V293" s="858">
        <f t="shared" si="10"/>
        <v>0</v>
      </c>
      <c r="W293" s="858">
        <f t="shared" si="11"/>
        <v>0</v>
      </c>
      <c r="X293" s="859" t="str">
        <f t="shared" si="12"/>
        <v/>
      </c>
      <c r="Y293" s="872"/>
    </row>
    <row r="294" ht="24.75" customHeight="1">
      <c r="B294" s="411">
        <f t="shared" si="1"/>
        <v>291</v>
      </c>
      <c r="C294" s="411"/>
      <c r="D294" s="873"/>
      <c r="E294" s="867"/>
      <c r="F294" s="868"/>
      <c r="G294" s="417"/>
      <c r="H294" s="417"/>
      <c r="I294" s="869">
        <f t="shared" si="2"/>
        <v>0</v>
      </c>
      <c r="J294" s="850" t="str">
        <f t="shared" si="3"/>
        <v/>
      </c>
      <c r="K294" s="851" t="str">
        <f t="shared" si="4"/>
        <v/>
      </c>
      <c r="L294" s="851" t="str">
        <f t="shared" si="5"/>
        <v/>
      </c>
      <c r="M294" s="852">
        <f>IFERROR(__xludf.DUMMYFUNCTION("if(D294="""",0, googlefinance(D294))"),0.0)</f>
        <v>0</v>
      </c>
      <c r="N294" s="853">
        <f t="shared" si="6"/>
        <v>0</v>
      </c>
      <c r="O294" s="849">
        <f t="shared" si="7"/>
        <v>0</v>
      </c>
      <c r="P294" s="870"/>
      <c r="Q294" s="855" t="str">
        <f t="shared" si="8"/>
        <v/>
      </c>
      <c r="R294" s="417"/>
      <c r="S294" s="417"/>
      <c r="T294" s="871">
        <f t="shared" si="9"/>
        <v>0</v>
      </c>
      <c r="U294" s="857">
        <f t="shared" si="13"/>
        <v>0</v>
      </c>
      <c r="V294" s="858">
        <f t="shared" si="10"/>
        <v>0</v>
      </c>
      <c r="W294" s="858">
        <f t="shared" si="11"/>
        <v>0</v>
      </c>
      <c r="X294" s="859" t="str">
        <f t="shared" si="12"/>
        <v/>
      </c>
      <c r="Y294" s="872"/>
    </row>
    <row r="295" ht="24.75" customHeight="1">
      <c r="B295" s="411">
        <f t="shared" si="1"/>
        <v>292</v>
      </c>
      <c r="C295" s="411"/>
      <c r="D295" s="873"/>
      <c r="E295" s="867"/>
      <c r="F295" s="868"/>
      <c r="G295" s="417"/>
      <c r="H295" s="417"/>
      <c r="I295" s="869">
        <f t="shared" si="2"/>
        <v>0</v>
      </c>
      <c r="J295" s="850" t="str">
        <f t="shared" si="3"/>
        <v/>
      </c>
      <c r="K295" s="851" t="str">
        <f t="shared" si="4"/>
        <v/>
      </c>
      <c r="L295" s="851" t="str">
        <f t="shared" si="5"/>
        <v/>
      </c>
      <c r="M295" s="852">
        <f>IFERROR(__xludf.DUMMYFUNCTION("if(D295="""",0, googlefinance(D295))"),0.0)</f>
        <v>0</v>
      </c>
      <c r="N295" s="853">
        <f t="shared" si="6"/>
        <v>0</v>
      </c>
      <c r="O295" s="849">
        <f t="shared" si="7"/>
        <v>0</v>
      </c>
      <c r="P295" s="870"/>
      <c r="Q295" s="855" t="str">
        <f t="shared" si="8"/>
        <v/>
      </c>
      <c r="R295" s="417"/>
      <c r="S295" s="417"/>
      <c r="T295" s="871">
        <f t="shared" si="9"/>
        <v>0</v>
      </c>
      <c r="U295" s="857">
        <f t="shared" si="13"/>
        <v>0</v>
      </c>
      <c r="V295" s="858">
        <f t="shared" si="10"/>
        <v>0</v>
      </c>
      <c r="W295" s="858">
        <f t="shared" si="11"/>
        <v>0</v>
      </c>
      <c r="X295" s="859" t="str">
        <f t="shared" si="12"/>
        <v/>
      </c>
      <c r="Y295" s="872"/>
    </row>
    <row r="296" ht="24.75" customHeight="1">
      <c r="B296" s="411">
        <f t="shared" si="1"/>
        <v>293</v>
      </c>
      <c r="C296" s="411"/>
      <c r="D296" s="873"/>
      <c r="E296" s="867"/>
      <c r="F296" s="868"/>
      <c r="G296" s="417"/>
      <c r="H296" s="417"/>
      <c r="I296" s="869">
        <f t="shared" si="2"/>
        <v>0</v>
      </c>
      <c r="J296" s="850" t="str">
        <f t="shared" si="3"/>
        <v/>
      </c>
      <c r="K296" s="851" t="str">
        <f t="shared" si="4"/>
        <v/>
      </c>
      <c r="L296" s="851" t="str">
        <f t="shared" si="5"/>
        <v/>
      </c>
      <c r="M296" s="852">
        <f>IFERROR(__xludf.DUMMYFUNCTION("if(D296="""",0, googlefinance(D296))"),0.0)</f>
        <v>0</v>
      </c>
      <c r="N296" s="853">
        <f t="shared" si="6"/>
        <v>0</v>
      </c>
      <c r="O296" s="849">
        <f t="shared" si="7"/>
        <v>0</v>
      </c>
      <c r="P296" s="870"/>
      <c r="Q296" s="855" t="str">
        <f t="shared" si="8"/>
        <v/>
      </c>
      <c r="R296" s="417"/>
      <c r="S296" s="417"/>
      <c r="T296" s="871">
        <f t="shared" si="9"/>
        <v>0</v>
      </c>
      <c r="U296" s="857">
        <f t="shared" si="13"/>
        <v>0</v>
      </c>
      <c r="V296" s="858">
        <f t="shared" si="10"/>
        <v>0</v>
      </c>
      <c r="W296" s="858">
        <f t="shared" si="11"/>
        <v>0</v>
      </c>
      <c r="X296" s="859" t="str">
        <f t="shared" si="12"/>
        <v/>
      </c>
      <c r="Y296" s="872"/>
    </row>
    <row r="297" ht="24.75" customHeight="1">
      <c r="B297" s="411">
        <f t="shared" si="1"/>
        <v>294</v>
      </c>
      <c r="C297" s="411"/>
      <c r="D297" s="873"/>
      <c r="E297" s="867"/>
      <c r="F297" s="868"/>
      <c r="G297" s="417"/>
      <c r="H297" s="417"/>
      <c r="I297" s="869">
        <f t="shared" si="2"/>
        <v>0</v>
      </c>
      <c r="J297" s="850" t="str">
        <f t="shared" si="3"/>
        <v/>
      </c>
      <c r="K297" s="851" t="str">
        <f t="shared" si="4"/>
        <v/>
      </c>
      <c r="L297" s="851" t="str">
        <f t="shared" si="5"/>
        <v/>
      </c>
      <c r="M297" s="852">
        <f>IFERROR(__xludf.DUMMYFUNCTION("if(D297="""",0, googlefinance(D297))"),0.0)</f>
        <v>0</v>
      </c>
      <c r="N297" s="853">
        <f t="shared" si="6"/>
        <v>0</v>
      </c>
      <c r="O297" s="849">
        <f t="shared" si="7"/>
        <v>0</v>
      </c>
      <c r="P297" s="870"/>
      <c r="Q297" s="855" t="str">
        <f t="shared" si="8"/>
        <v/>
      </c>
      <c r="R297" s="417"/>
      <c r="S297" s="417"/>
      <c r="T297" s="871">
        <f t="shared" si="9"/>
        <v>0</v>
      </c>
      <c r="U297" s="857">
        <f t="shared" si="13"/>
        <v>0</v>
      </c>
      <c r="V297" s="858">
        <f t="shared" si="10"/>
        <v>0</v>
      </c>
      <c r="W297" s="858">
        <f t="shared" si="11"/>
        <v>0</v>
      </c>
      <c r="X297" s="859" t="str">
        <f t="shared" si="12"/>
        <v/>
      </c>
      <c r="Y297" s="872"/>
    </row>
    <row r="298" ht="24.75" customHeight="1">
      <c r="B298" s="411">
        <f t="shared" si="1"/>
        <v>295</v>
      </c>
      <c r="C298" s="411"/>
      <c r="D298" s="873"/>
      <c r="E298" s="867"/>
      <c r="F298" s="868"/>
      <c r="G298" s="417"/>
      <c r="H298" s="417"/>
      <c r="I298" s="869">
        <f t="shared" si="2"/>
        <v>0</v>
      </c>
      <c r="J298" s="850" t="str">
        <f t="shared" si="3"/>
        <v/>
      </c>
      <c r="K298" s="851" t="str">
        <f t="shared" si="4"/>
        <v/>
      </c>
      <c r="L298" s="851" t="str">
        <f t="shared" si="5"/>
        <v/>
      </c>
      <c r="M298" s="852">
        <f>IFERROR(__xludf.DUMMYFUNCTION("if(D298="""",0, googlefinance(D298))"),0.0)</f>
        <v>0</v>
      </c>
      <c r="N298" s="853">
        <f t="shared" si="6"/>
        <v>0</v>
      </c>
      <c r="O298" s="849">
        <f t="shared" si="7"/>
        <v>0</v>
      </c>
      <c r="P298" s="870"/>
      <c r="Q298" s="855" t="str">
        <f t="shared" si="8"/>
        <v/>
      </c>
      <c r="R298" s="417"/>
      <c r="S298" s="417"/>
      <c r="T298" s="871">
        <f t="shared" si="9"/>
        <v>0</v>
      </c>
      <c r="U298" s="857">
        <f t="shared" si="13"/>
        <v>0</v>
      </c>
      <c r="V298" s="858">
        <f t="shared" si="10"/>
        <v>0</v>
      </c>
      <c r="W298" s="858">
        <f t="shared" si="11"/>
        <v>0</v>
      </c>
      <c r="X298" s="859" t="str">
        <f t="shared" si="12"/>
        <v/>
      </c>
      <c r="Y298" s="872"/>
    </row>
    <row r="299" ht="24.75" customHeight="1">
      <c r="B299" s="411">
        <f t="shared" si="1"/>
        <v>296</v>
      </c>
      <c r="C299" s="411"/>
      <c r="D299" s="873"/>
      <c r="E299" s="867"/>
      <c r="F299" s="868"/>
      <c r="G299" s="417"/>
      <c r="H299" s="417"/>
      <c r="I299" s="869">
        <f t="shared" si="2"/>
        <v>0</v>
      </c>
      <c r="J299" s="850" t="str">
        <f t="shared" si="3"/>
        <v/>
      </c>
      <c r="K299" s="851" t="str">
        <f t="shared" si="4"/>
        <v/>
      </c>
      <c r="L299" s="851" t="str">
        <f t="shared" si="5"/>
        <v/>
      </c>
      <c r="M299" s="852">
        <f>IFERROR(__xludf.DUMMYFUNCTION("if(D299="""",0, googlefinance(D299))"),0.0)</f>
        <v>0</v>
      </c>
      <c r="N299" s="853">
        <f t="shared" si="6"/>
        <v>0</v>
      </c>
      <c r="O299" s="849">
        <f t="shared" si="7"/>
        <v>0</v>
      </c>
      <c r="P299" s="870"/>
      <c r="Q299" s="855" t="str">
        <f t="shared" si="8"/>
        <v/>
      </c>
      <c r="R299" s="417"/>
      <c r="S299" s="417"/>
      <c r="T299" s="871">
        <f t="shared" si="9"/>
        <v>0</v>
      </c>
      <c r="U299" s="857">
        <f t="shared" si="13"/>
        <v>0</v>
      </c>
      <c r="V299" s="858">
        <f t="shared" si="10"/>
        <v>0</v>
      </c>
      <c r="W299" s="858">
        <f t="shared" si="11"/>
        <v>0</v>
      </c>
      <c r="X299" s="859" t="str">
        <f t="shared" si="12"/>
        <v/>
      </c>
      <c r="Y299" s="872"/>
    </row>
    <row r="300" ht="24.75" customHeight="1">
      <c r="B300" s="411">
        <f t="shared" si="1"/>
        <v>297</v>
      </c>
      <c r="C300" s="411"/>
      <c r="D300" s="873"/>
      <c r="E300" s="867"/>
      <c r="F300" s="868"/>
      <c r="G300" s="417"/>
      <c r="H300" s="417"/>
      <c r="I300" s="869">
        <f t="shared" si="2"/>
        <v>0</v>
      </c>
      <c r="J300" s="850" t="str">
        <f t="shared" si="3"/>
        <v/>
      </c>
      <c r="K300" s="851" t="str">
        <f t="shared" si="4"/>
        <v/>
      </c>
      <c r="L300" s="851" t="str">
        <f t="shared" si="5"/>
        <v/>
      </c>
      <c r="M300" s="852">
        <f>IFERROR(__xludf.DUMMYFUNCTION("if(D300="""",0, googlefinance(D300))"),0.0)</f>
        <v>0</v>
      </c>
      <c r="N300" s="853">
        <f t="shared" si="6"/>
        <v>0</v>
      </c>
      <c r="O300" s="849">
        <f t="shared" si="7"/>
        <v>0</v>
      </c>
      <c r="P300" s="870"/>
      <c r="Q300" s="855" t="str">
        <f t="shared" si="8"/>
        <v/>
      </c>
      <c r="R300" s="417"/>
      <c r="S300" s="417"/>
      <c r="T300" s="871">
        <f t="shared" si="9"/>
        <v>0</v>
      </c>
      <c r="U300" s="857">
        <f t="shared" si="13"/>
        <v>0</v>
      </c>
      <c r="V300" s="858">
        <f t="shared" si="10"/>
        <v>0</v>
      </c>
      <c r="W300" s="858">
        <f t="shared" si="11"/>
        <v>0</v>
      </c>
      <c r="X300" s="859" t="str">
        <f t="shared" si="12"/>
        <v/>
      </c>
      <c r="Y300" s="872"/>
    </row>
    <row r="301" ht="24.75" customHeight="1">
      <c r="B301" s="411">
        <f t="shared" si="1"/>
        <v>298</v>
      </c>
      <c r="C301" s="411"/>
      <c r="D301" s="873"/>
      <c r="E301" s="867"/>
      <c r="F301" s="868"/>
      <c r="G301" s="417"/>
      <c r="H301" s="417"/>
      <c r="I301" s="869">
        <f t="shared" si="2"/>
        <v>0</v>
      </c>
      <c r="J301" s="850" t="str">
        <f t="shared" si="3"/>
        <v/>
      </c>
      <c r="K301" s="851" t="str">
        <f t="shared" si="4"/>
        <v/>
      </c>
      <c r="L301" s="851" t="str">
        <f t="shared" si="5"/>
        <v/>
      </c>
      <c r="M301" s="852">
        <f>IFERROR(__xludf.DUMMYFUNCTION("if(D301="""",0, googlefinance(D301))"),0.0)</f>
        <v>0</v>
      </c>
      <c r="N301" s="853">
        <f t="shared" si="6"/>
        <v>0</v>
      </c>
      <c r="O301" s="849">
        <f t="shared" si="7"/>
        <v>0</v>
      </c>
      <c r="P301" s="870"/>
      <c r="Q301" s="855" t="str">
        <f t="shared" si="8"/>
        <v/>
      </c>
      <c r="R301" s="417"/>
      <c r="S301" s="417"/>
      <c r="T301" s="871">
        <f t="shared" si="9"/>
        <v>0</v>
      </c>
      <c r="U301" s="857">
        <f t="shared" si="13"/>
        <v>0</v>
      </c>
      <c r="V301" s="858">
        <f t="shared" si="10"/>
        <v>0</v>
      </c>
      <c r="W301" s="858">
        <f t="shared" si="11"/>
        <v>0</v>
      </c>
      <c r="X301" s="859" t="str">
        <f t="shared" si="12"/>
        <v/>
      </c>
      <c r="Y301" s="872"/>
    </row>
    <row r="302" ht="24.75" customHeight="1">
      <c r="B302" s="411">
        <f t="shared" si="1"/>
        <v>299</v>
      </c>
      <c r="C302" s="411"/>
      <c r="D302" s="873"/>
      <c r="E302" s="867"/>
      <c r="F302" s="868"/>
      <c r="G302" s="417"/>
      <c r="H302" s="417"/>
      <c r="I302" s="869">
        <f t="shared" si="2"/>
        <v>0</v>
      </c>
      <c r="J302" s="850" t="str">
        <f t="shared" si="3"/>
        <v/>
      </c>
      <c r="K302" s="851" t="str">
        <f t="shared" si="4"/>
        <v/>
      </c>
      <c r="L302" s="851" t="str">
        <f t="shared" si="5"/>
        <v/>
      </c>
      <c r="M302" s="852">
        <f>IFERROR(__xludf.DUMMYFUNCTION("if(D302="""",0, googlefinance(D302))"),0.0)</f>
        <v>0</v>
      </c>
      <c r="N302" s="853">
        <f t="shared" si="6"/>
        <v>0</v>
      </c>
      <c r="O302" s="849">
        <f t="shared" si="7"/>
        <v>0</v>
      </c>
      <c r="P302" s="870"/>
      <c r="Q302" s="855" t="str">
        <f t="shared" si="8"/>
        <v/>
      </c>
      <c r="R302" s="417"/>
      <c r="S302" s="417"/>
      <c r="T302" s="871">
        <f t="shared" si="9"/>
        <v>0</v>
      </c>
      <c r="U302" s="857">
        <f t="shared" si="13"/>
        <v>0</v>
      </c>
      <c r="V302" s="858">
        <f t="shared" si="10"/>
        <v>0</v>
      </c>
      <c r="W302" s="858">
        <f t="shared" si="11"/>
        <v>0</v>
      </c>
      <c r="X302" s="859" t="str">
        <f t="shared" si="12"/>
        <v/>
      </c>
      <c r="Y302" s="872"/>
    </row>
    <row r="303" ht="24.75" customHeight="1">
      <c r="B303" s="411">
        <f t="shared" si="1"/>
        <v>300</v>
      </c>
      <c r="C303" s="411"/>
      <c r="D303" s="873"/>
      <c r="E303" s="867"/>
      <c r="F303" s="868"/>
      <c r="G303" s="417"/>
      <c r="H303" s="417"/>
      <c r="I303" s="869">
        <f t="shared" si="2"/>
        <v>0</v>
      </c>
      <c r="J303" s="850" t="str">
        <f t="shared" si="3"/>
        <v/>
      </c>
      <c r="K303" s="851" t="str">
        <f t="shared" si="4"/>
        <v/>
      </c>
      <c r="L303" s="851" t="str">
        <f t="shared" si="5"/>
        <v/>
      </c>
      <c r="M303" s="852">
        <f>IFERROR(__xludf.DUMMYFUNCTION("if(D303="""",0, googlefinance(D303))"),0.0)</f>
        <v>0</v>
      </c>
      <c r="N303" s="853">
        <f t="shared" si="6"/>
        <v>0</v>
      </c>
      <c r="O303" s="849">
        <f t="shared" si="7"/>
        <v>0</v>
      </c>
      <c r="P303" s="870"/>
      <c r="Q303" s="855" t="str">
        <f t="shared" si="8"/>
        <v/>
      </c>
      <c r="R303" s="417"/>
      <c r="S303" s="417"/>
      <c r="T303" s="871">
        <f t="shared" si="9"/>
        <v>0</v>
      </c>
      <c r="U303" s="857">
        <f t="shared" si="13"/>
        <v>0</v>
      </c>
      <c r="V303" s="858">
        <f t="shared" si="10"/>
        <v>0</v>
      </c>
      <c r="W303" s="858">
        <f t="shared" si="11"/>
        <v>0</v>
      </c>
      <c r="X303" s="859" t="str">
        <f t="shared" si="12"/>
        <v/>
      </c>
      <c r="Y303" s="872"/>
    </row>
    <row r="304" ht="24.75" customHeight="1">
      <c r="B304" s="411">
        <f t="shared" si="1"/>
        <v>301</v>
      </c>
      <c r="C304" s="411"/>
      <c r="D304" s="873"/>
      <c r="E304" s="867"/>
      <c r="F304" s="868"/>
      <c r="G304" s="417"/>
      <c r="H304" s="417"/>
      <c r="I304" s="869">
        <f t="shared" si="2"/>
        <v>0</v>
      </c>
      <c r="J304" s="850" t="str">
        <f t="shared" si="3"/>
        <v/>
      </c>
      <c r="K304" s="851" t="str">
        <f t="shared" si="4"/>
        <v/>
      </c>
      <c r="L304" s="851" t="str">
        <f t="shared" si="5"/>
        <v/>
      </c>
      <c r="M304" s="852">
        <f>IFERROR(__xludf.DUMMYFUNCTION("if(D304="""",0, googlefinance(D304))"),0.0)</f>
        <v>0</v>
      </c>
      <c r="N304" s="853">
        <f t="shared" si="6"/>
        <v>0</v>
      </c>
      <c r="O304" s="849">
        <f t="shared" si="7"/>
        <v>0</v>
      </c>
      <c r="P304" s="870"/>
      <c r="Q304" s="855" t="str">
        <f t="shared" si="8"/>
        <v/>
      </c>
      <c r="R304" s="417"/>
      <c r="S304" s="417"/>
      <c r="T304" s="871">
        <f t="shared" si="9"/>
        <v>0</v>
      </c>
      <c r="U304" s="857">
        <f t="shared" si="13"/>
        <v>0</v>
      </c>
      <c r="V304" s="858">
        <f t="shared" si="10"/>
        <v>0</v>
      </c>
      <c r="W304" s="858">
        <f t="shared" si="11"/>
        <v>0</v>
      </c>
      <c r="X304" s="859" t="str">
        <f t="shared" si="12"/>
        <v/>
      </c>
      <c r="Y304" s="872"/>
    </row>
    <row r="305" ht="24.75" customHeight="1">
      <c r="B305" s="411">
        <f t="shared" si="1"/>
        <v>302</v>
      </c>
      <c r="C305" s="411"/>
      <c r="D305" s="873"/>
      <c r="E305" s="867"/>
      <c r="F305" s="868"/>
      <c r="G305" s="417"/>
      <c r="H305" s="417"/>
      <c r="I305" s="869">
        <f t="shared" si="2"/>
        <v>0</v>
      </c>
      <c r="J305" s="850" t="str">
        <f t="shared" si="3"/>
        <v/>
      </c>
      <c r="K305" s="851" t="str">
        <f t="shared" si="4"/>
        <v/>
      </c>
      <c r="L305" s="851" t="str">
        <f t="shared" si="5"/>
        <v/>
      </c>
      <c r="M305" s="852">
        <f>IFERROR(__xludf.DUMMYFUNCTION("if(D305="""",0, googlefinance(D305))"),0.0)</f>
        <v>0</v>
      </c>
      <c r="N305" s="853">
        <f t="shared" si="6"/>
        <v>0</v>
      </c>
      <c r="O305" s="849">
        <f t="shared" si="7"/>
        <v>0</v>
      </c>
      <c r="P305" s="870"/>
      <c r="Q305" s="855" t="str">
        <f t="shared" si="8"/>
        <v/>
      </c>
      <c r="R305" s="417"/>
      <c r="S305" s="417"/>
      <c r="T305" s="871">
        <f t="shared" si="9"/>
        <v>0</v>
      </c>
      <c r="U305" s="857">
        <f t="shared" si="13"/>
        <v>0</v>
      </c>
      <c r="V305" s="858">
        <f t="shared" si="10"/>
        <v>0</v>
      </c>
      <c r="W305" s="858">
        <f t="shared" si="11"/>
        <v>0</v>
      </c>
      <c r="X305" s="859" t="str">
        <f t="shared" si="12"/>
        <v/>
      </c>
      <c r="Y305" s="872"/>
    </row>
    <row r="306" ht="24.75" customHeight="1">
      <c r="B306" s="411">
        <f t="shared" si="1"/>
        <v>303</v>
      </c>
      <c r="C306" s="411"/>
      <c r="D306" s="873"/>
      <c r="E306" s="867"/>
      <c r="F306" s="868"/>
      <c r="G306" s="417"/>
      <c r="H306" s="417"/>
      <c r="I306" s="869">
        <f t="shared" si="2"/>
        <v>0</v>
      </c>
      <c r="J306" s="850" t="str">
        <f t="shared" si="3"/>
        <v/>
      </c>
      <c r="K306" s="851" t="str">
        <f t="shared" si="4"/>
        <v/>
      </c>
      <c r="L306" s="851" t="str">
        <f t="shared" si="5"/>
        <v/>
      </c>
      <c r="M306" s="852">
        <f>IFERROR(__xludf.DUMMYFUNCTION("if(D306="""",0, googlefinance(D306))"),0.0)</f>
        <v>0</v>
      </c>
      <c r="N306" s="853">
        <f t="shared" si="6"/>
        <v>0</v>
      </c>
      <c r="O306" s="849">
        <f t="shared" si="7"/>
        <v>0</v>
      </c>
      <c r="P306" s="870"/>
      <c r="Q306" s="855" t="str">
        <f t="shared" si="8"/>
        <v/>
      </c>
      <c r="R306" s="417"/>
      <c r="S306" s="417"/>
      <c r="T306" s="871">
        <f t="shared" si="9"/>
        <v>0</v>
      </c>
      <c r="U306" s="857">
        <f t="shared" si="13"/>
        <v>0</v>
      </c>
      <c r="V306" s="858">
        <f t="shared" si="10"/>
        <v>0</v>
      </c>
      <c r="W306" s="858">
        <f t="shared" si="11"/>
        <v>0</v>
      </c>
      <c r="X306" s="859" t="str">
        <f t="shared" si="12"/>
        <v/>
      </c>
      <c r="Y306" s="872"/>
    </row>
    <row r="307" ht="24.75" customHeight="1">
      <c r="B307" s="411">
        <f t="shared" si="1"/>
        <v>304</v>
      </c>
      <c r="C307" s="411"/>
      <c r="D307" s="873"/>
      <c r="E307" s="867"/>
      <c r="F307" s="868"/>
      <c r="G307" s="417"/>
      <c r="H307" s="417"/>
      <c r="I307" s="869">
        <f t="shared" si="2"/>
        <v>0</v>
      </c>
      <c r="J307" s="850" t="str">
        <f t="shared" si="3"/>
        <v/>
      </c>
      <c r="K307" s="851" t="str">
        <f t="shared" si="4"/>
        <v/>
      </c>
      <c r="L307" s="851" t="str">
        <f t="shared" si="5"/>
        <v/>
      </c>
      <c r="M307" s="852">
        <f>IFERROR(__xludf.DUMMYFUNCTION("if(D307="""",0, googlefinance(D307))"),0.0)</f>
        <v>0</v>
      </c>
      <c r="N307" s="853">
        <f t="shared" si="6"/>
        <v>0</v>
      </c>
      <c r="O307" s="849">
        <f t="shared" si="7"/>
        <v>0</v>
      </c>
      <c r="P307" s="870"/>
      <c r="Q307" s="855" t="str">
        <f t="shared" si="8"/>
        <v/>
      </c>
      <c r="R307" s="417"/>
      <c r="S307" s="417"/>
      <c r="T307" s="871">
        <f t="shared" si="9"/>
        <v>0</v>
      </c>
      <c r="U307" s="857">
        <f t="shared" si="13"/>
        <v>0</v>
      </c>
      <c r="V307" s="858">
        <f t="shared" si="10"/>
        <v>0</v>
      </c>
      <c r="W307" s="858">
        <f t="shared" si="11"/>
        <v>0</v>
      </c>
      <c r="X307" s="859" t="str">
        <f t="shared" si="12"/>
        <v/>
      </c>
      <c r="Y307" s="872"/>
    </row>
    <row r="308" ht="24.75" customHeight="1">
      <c r="B308" s="411">
        <f t="shared" si="1"/>
        <v>305</v>
      </c>
      <c r="C308" s="411"/>
      <c r="D308" s="873"/>
      <c r="E308" s="867"/>
      <c r="F308" s="868"/>
      <c r="G308" s="417"/>
      <c r="H308" s="417"/>
      <c r="I308" s="869">
        <f t="shared" si="2"/>
        <v>0</v>
      </c>
      <c r="J308" s="850" t="str">
        <f t="shared" si="3"/>
        <v/>
      </c>
      <c r="K308" s="851" t="str">
        <f t="shared" si="4"/>
        <v/>
      </c>
      <c r="L308" s="851" t="str">
        <f t="shared" si="5"/>
        <v/>
      </c>
      <c r="M308" s="852">
        <f>IFERROR(__xludf.DUMMYFUNCTION("if(D308="""",0, googlefinance(D308))"),0.0)</f>
        <v>0</v>
      </c>
      <c r="N308" s="853">
        <f t="shared" si="6"/>
        <v>0</v>
      </c>
      <c r="O308" s="849">
        <f t="shared" si="7"/>
        <v>0</v>
      </c>
      <c r="P308" s="870"/>
      <c r="Q308" s="855" t="str">
        <f t="shared" si="8"/>
        <v/>
      </c>
      <c r="R308" s="417"/>
      <c r="S308" s="417"/>
      <c r="T308" s="871">
        <f t="shared" si="9"/>
        <v>0</v>
      </c>
      <c r="U308" s="857">
        <f t="shared" si="13"/>
        <v>0</v>
      </c>
      <c r="V308" s="858">
        <f t="shared" si="10"/>
        <v>0</v>
      </c>
      <c r="W308" s="858">
        <f t="shared" si="11"/>
        <v>0</v>
      </c>
      <c r="X308" s="859" t="str">
        <f t="shared" si="12"/>
        <v/>
      </c>
      <c r="Y308" s="872"/>
    </row>
    <row r="309" ht="24.75" customHeight="1">
      <c r="B309" s="411">
        <f t="shared" si="1"/>
        <v>306</v>
      </c>
      <c r="C309" s="411"/>
      <c r="D309" s="873"/>
      <c r="E309" s="867"/>
      <c r="F309" s="868"/>
      <c r="G309" s="417"/>
      <c r="H309" s="417"/>
      <c r="I309" s="869">
        <f t="shared" si="2"/>
        <v>0</v>
      </c>
      <c r="J309" s="850" t="str">
        <f t="shared" si="3"/>
        <v/>
      </c>
      <c r="K309" s="851" t="str">
        <f t="shared" si="4"/>
        <v/>
      </c>
      <c r="L309" s="851" t="str">
        <f t="shared" si="5"/>
        <v/>
      </c>
      <c r="M309" s="852">
        <f>IFERROR(__xludf.DUMMYFUNCTION("if(D309="""",0, googlefinance(D309))"),0.0)</f>
        <v>0</v>
      </c>
      <c r="N309" s="853">
        <f t="shared" si="6"/>
        <v>0</v>
      </c>
      <c r="O309" s="849">
        <f t="shared" si="7"/>
        <v>0</v>
      </c>
      <c r="P309" s="870"/>
      <c r="Q309" s="855" t="str">
        <f t="shared" si="8"/>
        <v/>
      </c>
      <c r="R309" s="417"/>
      <c r="S309" s="417"/>
      <c r="T309" s="871">
        <f t="shared" si="9"/>
        <v>0</v>
      </c>
      <c r="U309" s="857">
        <f t="shared" si="13"/>
        <v>0</v>
      </c>
      <c r="V309" s="858">
        <f t="shared" si="10"/>
        <v>0</v>
      </c>
      <c r="W309" s="858">
        <f t="shared" si="11"/>
        <v>0</v>
      </c>
      <c r="X309" s="859" t="str">
        <f t="shared" si="12"/>
        <v/>
      </c>
      <c r="Y309" s="872"/>
    </row>
    <row r="310" ht="24.75" customHeight="1">
      <c r="B310" s="411">
        <f t="shared" si="1"/>
        <v>307</v>
      </c>
      <c r="C310" s="411"/>
      <c r="D310" s="873"/>
      <c r="E310" s="867"/>
      <c r="F310" s="868"/>
      <c r="G310" s="417"/>
      <c r="H310" s="417"/>
      <c r="I310" s="869">
        <f t="shared" si="2"/>
        <v>0</v>
      </c>
      <c r="J310" s="850" t="str">
        <f t="shared" si="3"/>
        <v/>
      </c>
      <c r="K310" s="851" t="str">
        <f t="shared" si="4"/>
        <v/>
      </c>
      <c r="L310" s="851" t="str">
        <f t="shared" si="5"/>
        <v/>
      </c>
      <c r="M310" s="852">
        <f>IFERROR(__xludf.DUMMYFUNCTION("if(D310="""",0, googlefinance(D310))"),0.0)</f>
        <v>0</v>
      </c>
      <c r="N310" s="853">
        <f t="shared" si="6"/>
        <v>0</v>
      </c>
      <c r="O310" s="849">
        <f t="shared" si="7"/>
        <v>0</v>
      </c>
      <c r="P310" s="870"/>
      <c r="Q310" s="855" t="str">
        <f t="shared" si="8"/>
        <v/>
      </c>
      <c r="R310" s="417"/>
      <c r="S310" s="417"/>
      <c r="T310" s="871">
        <f t="shared" si="9"/>
        <v>0</v>
      </c>
      <c r="U310" s="857">
        <f t="shared" si="13"/>
        <v>0</v>
      </c>
      <c r="V310" s="858">
        <f t="shared" si="10"/>
        <v>0</v>
      </c>
      <c r="W310" s="858">
        <f t="shared" si="11"/>
        <v>0</v>
      </c>
      <c r="X310" s="859" t="str">
        <f t="shared" si="12"/>
        <v/>
      </c>
      <c r="Y310" s="872"/>
    </row>
    <row r="311" ht="24.75" customHeight="1">
      <c r="B311" s="411">
        <f t="shared" si="1"/>
        <v>308</v>
      </c>
      <c r="C311" s="411"/>
      <c r="D311" s="873"/>
      <c r="E311" s="867"/>
      <c r="F311" s="868"/>
      <c r="G311" s="417"/>
      <c r="H311" s="417"/>
      <c r="I311" s="869">
        <f t="shared" si="2"/>
        <v>0</v>
      </c>
      <c r="J311" s="850" t="str">
        <f t="shared" si="3"/>
        <v/>
      </c>
      <c r="K311" s="851" t="str">
        <f t="shared" si="4"/>
        <v/>
      </c>
      <c r="L311" s="851" t="str">
        <f t="shared" si="5"/>
        <v/>
      </c>
      <c r="M311" s="852">
        <f>IFERROR(__xludf.DUMMYFUNCTION("if(D311="""",0, googlefinance(D311))"),0.0)</f>
        <v>0</v>
      </c>
      <c r="N311" s="853">
        <f t="shared" si="6"/>
        <v>0</v>
      </c>
      <c r="O311" s="849">
        <f t="shared" si="7"/>
        <v>0</v>
      </c>
      <c r="P311" s="870"/>
      <c r="Q311" s="855" t="str">
        <f t="shared" si="8"/>
        <v/>
      </c>
      <c r="R311" s="417"/>
      <c r="S311" s="417"/>
      <c r="T311" s="871">
        <f t="shared" si="9"/>
        <v>0</v>
      </c>
      <c r="U311" s="857">
        <f t="shared" si="13"/>
        <v>0</v>
      </c>
      <c r="V311" s="858">
        <f t="shared" si="10"/>
        <v>0</v>
      </c>
      <c r="W311" s="858">
        <f t="shared" si="11"/>
        <v>0</v>
      </c>
      <c r="X311" s="859" t="str">
        <f t="shared" si="12"/>
        <v/>
      </c>
      <c r="Y311" s="872"/>
    </row>
    <row r="312" ht="24.75" customHeight="1">
      <c r="B312" s="411">
        <f t="shared" si="1"/>
        <v>309</v>
      </c>
      <c r="C312" s="411"/>
      <c r="D312" s="873"/>
      <c r="E312" s="867"/>
      <c r="F312" s="868"/>
      <c r="G312" s="417"/>
      <c r="H312" s="417"/>
      <c r="I312" s="869">
        <f t="shared" si="2"/>
        <v>0</v>
      </c>
      <c r="J312" s="850" t="str">
        <f t="shared" si="3"/>
        <v/>
      </c>
      <c r="K312" s="851" t="str">
        <f t="shared" si="4"/>
        <v/>
      </c>
      <c r="L312" s="851" t="str">
        <f t="shared" si="5"/>
        <v/>
      </c>
      <c r="M312" s="852">
        <f>IFERROR(__xludf.DUMMYFUNCTION("if(D312="""",0, googlefinance(D312))"),0.0)</f>
        <v>0</v>
      </c>
      <c r="N312" s="853">
        <f t="shared" si="6"/>
        <v>0</v>
      </c>
      <c r="O312" s="849">
        <f t="shared" si="7"/>
        <v>0</v>
      </c>
      <c r="P312" s="870"/>
      <c r="Q312" s="855" t="str">
        <f t="shared" si="8"/>
        <v/>
      </c>
      <c r="R312" s="417"/>
      <c r="S312" s="417"/>
      <c r="T312" s="871">
        <f t="shared" si="9"/>
        <v>0</v>
      </c>
      <c r="U312" s="857">
        <f t="shared" si="13"/>
        <v>0</v>
      </c>
      <c r="V312" s="858">
        <f t="shared" si="10"/>
        <v>0</v>
      </c>
      <c r="W312" s="858">
        <f t="shared" si="11"/>
        <v>0</v>
      </c>
      <c r="X312" s="859" t="str">
        <f t="shared" si="12"/>
        <v/>
      </c>
      <c r="Y312" s="872"/>
    </row>
    <row r="313" ht="24.75" customHeight="1">
      <c r="B313" s="411">
        <f t="shared" si="1"/>
        <v>310</v>
      </c>
      <c r="C313" s="411"/>
      <c r="D313" s="873"/>
      <c r="E313" s="867"/>
      <c r="F313" s="868"/>
      <c r="G313" s="417"/>
      <c r="H313" s="417"/>
      <c r="I313" s="869">
        <f t="shared" si="2"/>
        <v>0</v>
      </c>
      <c r="J313" s="850" t="str">
        <f t="shared" si="3"/>
        <v/>
      </c>
      <c r="K313" s="851" t="str">
        <f t="shared" si="4"/>
        <v/>
      </c>
      <c r="L313" s="851" t="str">
        <f t="shared" si="5"/>
        <v/>
      </c>
      <c r="M313" s="852">
        <f>IFERROR(__xludf.DUMMYFUNCTION("if(D313="""",0, googlefinance(D313))"),0.0)</f>
        <v>0</v>
      </c>
      <c r="N313" s="853">
        <f t="shared" si="6"/>
        <v>0</v>
      </c>
      <c r="O313" s="849">
        <f t="shared" si="7"/>
        <v>0</v>
      </c>
      <c r="P313" s="870"/>
      <c r="Q313" s="855" t="str">
        <f t="shared" si="8"/>
        <v/>
      </c>
      <c r="R313" s="417"/>
      <c r="S313" s="417"/>
      <c r="T313" s="871">
        <f t="shared" si="9"/>
        <v>0</v>
      </c>
      <c r="U313" s="857">
        <f t="shared" si="13"/>
        <v>0</v>
      </c>
      <c r="V313" s="858">
        <f t="shared" si="10"/>
        <v>0</v>
      </c>
      <c r="W313" s="858">
        <f t="shared" si="11"/>
        <v>0</v>
      </c>
      <c r="X313" s="859" t="str">
        <f t="shared" si="12"/>
        <v/>
      </c>
      <c r="Y313" s="872"/>
    </row>
    <row r="314" ht="24.75" customHeight="1">
      <c r="B314" s="411">
        <f t="shared" si="1"/>
        <v>311</v>
      </c>
      <c r="C314" s="411"/>
      <c r="D314" s="873"/>
      <c r="E314" s="867"/>
      <c r="F314" s="868"/>
      <c r="G314" s="417"/>
      <c r="H314" s="417"/>
      <c r="I314" s="869">
        <f t="shared" si="2"/>
        <v>0</v>
      </c>
      <c r="J314" s="850" t="str">
        <f t="shared" si="3"/>
        <v/>
      </c>
      <c r="K314" s="851" t="str">
        <f t="shared" si="4"/>
        <v/>
      </c>
      <c r="L314" s="851" t="str">
        <f t="shared" si="5"/>
        <v/>
      </c>
      <c r="M314" s="852">
        <f>IFERROR(__xludf.DUMMYFUNCTION("if(D314="""",0, googlefinance(D314))"),0.0)</f>
        <v>0</v>
      </c>
      <c r="N314" s="853">
        <f t="shared" si="6"/>
        <v>0</v>
      </c>
      <c r="O314" s="849">
        <f t="shared" si="7"/>
        <v>0</v>
      </c>
      <c r="P314" s="870"/>
      <c r="Q314" s="855" t="str">
        <f t="shared" si="8"/>
        <v/>
      </c>
      <c r="R314" s="417"/>
      <c r="S314" s="417"/>
      <c r="T314" s="871">
        <f t="shared" si="9"/>
        <v>0</v>
      </c>
      <c r="U314" s="857">
        <f t="shared" si="13"/>
        <v>0</v>
      </c>
      <c r="V314" s="858">
        <f t="shared" si="10"/>
        <v>0</v>
      </c>
      <c r="W314" s="858">
        <f t="shared" si="11"/>
        <v>0</v>
      </c>
      <c r="X314" s="859" t="str">
        <f t="shared" si="12"/>
        <v/>
      </c>
      <c r="Y314" s="872"/>
    </row>
    <row r="315" ht="24.75" customHeight="1">
      <c r="B315" s="411">
        <f t="shared" si="1"/>
        <v>312</v>
      </c>
      <c r="C315" s="411"/>
      <c r="D315" s="873"/>
      <c r="E315" s="867"/>
      <c r="F315" s="868"/>
      <c r="G315" s="417"/>
      <c r="H315" s="417"/>
      <c r="I315" s="869">
        <f t="shared" si="2"/>
        <v>0</v>
      </c>
      <c r="J315" s="850" t="str">
        <f t="shared" si="3"/>
        <v/>
      </c>
      <c r="K315" s="851" t="str">
        <f t="shared" si="4"/>
        <v/>
      </c>
      <c r="L315" s="851" t="str">
        <f t="shared" si="5"/>
        <v/>
      </c>
      <c r="M315" s="852">
        <f>IFERROR(__xludf.DUMMYFUNCTION("if(D315="""",0, googlefinance(D315))"),0.0)</f>
        <v>0</v>
      </c>
      <c r="N315" s="853">
        <f t="shared" si="6"/>
        <v>0</v>
      </c>
      <c r="O315" s="849">
        <f t="shared" si="7"/>
        <v>0</v>
      </c>
      <c r="P315" s="870"/>
      <c r="Q315" s="855" t="str">
        <f t="shared" si="8"/>
        <v/>
      </c>
      <c r="R315" s="417"/>
      <c r="S315" s="417"/>
      <c r="T315" s="871">
        <f t="shared" si="9"/>
        <v>0</v>
      </c>
      <c r="U315" s="857">
        <f t="shared" si="13"/>
        <v>0</v>
      </c>
      <c r="V315" s="858">
        <f t="shared" si="10"/>
        <v>0</v>
      </c>
      <c r="W315" s="858">
        <f t="shared" si="11"/>
        <v>0</v>
      </c>
      <c r="X315" s="859" t="str">
        <f t="shared" si="12"/>
        <v/>
      </c>
      <c r="Y315" s="872"/>
    </row>
    <row r="316" ht="24.75" customHeight="1">
      <c r="B316" s="411">
        <f t="shared" si="1"/>
        <v>313</v>
      </c>
      <c r="C316" s="411"/>
      <c r="D316" s="873"/>
      <c r="E316" s="867"/>
      <c r="F316" s="868"/>
      <c r="G316" s="417"/>
      <c r="H316" s="417"/>
      <c r="I316" s="869">
        <f t="shared" si="2"/>
        <v>0</v>
      </c>
      <c r="J316" s="850" t="str">
        <f t="shared" si="3"/>
        <v/>
      </c>
      <c r="K316" s="851" t="str">
        <f t="shared" si="4"/>
        <v/>
      </c>
      <c r="L316" s="851" t="str">
        <f t="shared" si="5"/>
        <v/>
      </c>
      <c r="M316" s="852">
        <f>IFERROR(__xludf.DUMMYFUNCTION("if(D316="""",0, googlefinance(D316))"),0.0)</f>
        <v>0</v>
      </c>
      <c r="N316" s="853">
        <f t="shared" si="6"/>
        <v>0</v>
      </c>
      <c r="O316" s="849">
        <f t="shared" si="7"/>
        <v>0</v>
      </c>
      <c r="P316" s="870"/>
      <c r="Q316" s="855" t="str">
        <f t="shared" si="8"/>
        <v/>
      </c>
      <c r="R316" s="417"/>
      <c r="S316" s="417"/>
      <c r="T316" s="871">
        <f t="shared" si="9"/>
        <v>0</v>
      </c>
      <c r="U316" s="857">
        <f t="shared" si="13"/>
        <v>0</v>
      </c>
      <c r="V316" s="858">
        <f t="shared" si="10"/>
        <v>0</v>
      </c>
      <c r="W316" s="858">
        <f t="shared" si="11"/>
        <v>0</v>
      </c>
      <c r="X316" s="859" t="str">
        <f t="shared" si="12"/>
        <v/>
      </c>
      <c r="Y316" s="872"/>
    </row>
    <row r="317" ht="24.75" customHeight="1">
      <c r="B317" s="411">
        <f t="shared" si="1"/>
        <v>314</v>
      </c>
      <c r="C317" s="411"/>
      <c r="D317" s="873"/>
      <c r="E317" s="867"/>
      <c r="F317" s="868"/>
      <c r="G317" s="417"/>
      <c r="H317" s="417"/>
      <c r="I317" s="869">
        <f t="shared" si="2"/>
        <v>0</v>
      </c>
      <c r="J317" s="850" t="str">
        <f t="shared" si="3"/>
        <v/>
      </c>
      <c r="K317" s="851" t="str">
        <f t="shared" si="4"/>
        <v/>
      </c>
      <c r="L317" s="851" t="str">
        <f t="shared" si="5"/>
        <v/>
      </c>
      <c r="M317" s="852">
        <f>IFERROR(__xludf.DUMMYFUNCTION("if(D317="""",0, googlefinance(D317))"),0.0)</f>
        <v>0</v>
      </c>
      <c r="N317" s="853">
        <f t="shared" si="6"/>
        <v>0</v>
      </c>
      <c r="O317" s="849">
        <f t="shared" si="7"/>
        <v>0</v>
      </c>
      <c r="P317" s="870"/>
      <c r="Q317" s="855" t="str">
        <f t="shared" si="8"/>
        <v/>
      </c>
      <c r="R317" s="417"/>
      <c r="S317" s="417"/>
      <c r="T317" s="871">
        <f t="shared" si="9"/>
        <v>0</v>
      </c>
      <c r="U317" s="857">
        <f t="shared" si="13"/>
        <v>0</v>
      </c>
      <c r="V317" s="858">
        <f t="shared" si="10"/>
        <v>0</v>
      </c>
      <c r="W317" s="858">
        <f t="shared" si="11"/>
        <v>0</v>
      </c>
      <c r="X317" s="859" t="str">
        <f t="shared" si="12"/>
        <v/>
      </c>
      <c r="Y317" s="872"/>
    </row>
    <row r="318" ht="24.75" customHeight="1">
      <c r="B318" s="411">
        <f t="shared" si="1"/>
        <v>315</v>
      </c>
      <c r="C318" s="411"/>
      <c r="D318" s="873"/>
      <c r="E318" s="867"/>
      <c r="F318" s="868"/>
      <c r="G318" s="417"/>
      <c r="H318" s="417"/>
      <c r="I318" s="869">
        <f t="shared" si="2"/>
        <v>0</v>
      </c>
      <c r="J318" s="850" t="str">
        <f t="shared" si="3"/>
        <v/>
      </c>
      <c r="K318" s="851" t="str">
        <f t="shared" si="4"/>
        <v/>
      </c>
      <c r="L318" s="851" t="str">
        <f t="shared" si="5"/>
        <v/>
      </c>
      <c r="M318" s="852">
        <f>IFERROR(__xludf.DUMMYFUNCTION("if(D318="""",0, googlefinance(D318))"),0.0)</f>
        <v>0</v>
      </c>
      <c r="N318" s="853">
        <f t="shared" si="6"/>
        <v>0</v>
      </c>
      <c r="O318" s="849">
        <f t="shared" si="7"/>
        <v>0</v>
      </c>
      <c r="P318" s="870"/>
      <c r="Q318" s="855" t="str">
        <f t="shared" si="8"/>
        <v/>
      </c>
      <c r="R318" s="417"/>
      <c r="S318" s="417"/>
      <c r="T318" s="871">
        <f t="shared" si="9"/>
        <v>0</v>
      </c>
      <c r="U318" s="857">
        <f t="shared" si="13"/>
        <v>0</v>
      </c>
      <c r="V318" s="858">
        <f t="shared" si="10"/>
        <v>0</v>
      </c>
      <c r="W318" s="858">
        <f t="shared" si="11"/>
        <v>0</v>
      </c>
      <c r="X318" s="859" t="str">
        <f t="shared" si="12"/>
        <v/>
      </c>
      <c r="Y318" s="872"/>
    </row>
    <row r="319" ht="24.75" customHeight="1">
      <c r="B319" s="411">
        <f t="shared" si="1"/>
        <v>316</v>
      </c>
      <c r="C319" s="411"/>
      <c r="D319" s="873"/>
      <c r="E319" s="867"/>
      <c r="F319" s="868"/>
      <c r="G319" s="417"/>
      <c r="H319" s="417"/>
      <c r="I319" s="869">
        <f t="shared" si="2"/>
        <v>0</v>
      </c>
      <c r="J319" s="850" t="str">
        <f t="shared" si="3"/>
        <v/>
      </c>
      <c r="K319" s="851" t="str">
        <f t="shared" si="4"/>
        <v/>
      </c>
      <c r="L319" s="851" t="str">
        <f t="shared" si="5"/>
        <v/>
      </c>
      <c r="M319" s="852">
        <f>IFERROR(__xludf.DUMMYFUNCTION("if(D319="""",0, googlefinance(D319))"),0.0)</f>
        <v>0</v>
      </c>
      <c r="N319" s="853">
        <f t="shared" si="6"/>
        <v>0</v>
      </c>
      <c r="O319" s="849">
        <f t="shared" si="7"/>
        <v>0</v>
      </c>
      <c r="P319" s="870"/>
      <c r="Q319" s="855" t="str">
        <f t="shared" si="8"/>
        <v/>
      </c>
      <c r="R319" s="417"/>
      <c r="S319" s="417"/>
      <c r="T319" s="871">
        <f t="shared" si="9"/>
        <v>0</v>
      </c>
      <c r="U319" s="857">
        <f t="shared" si="13"/>
        <v>0</v>
      </c>
      <c r="V319" s="858">
        <f t="shared" si="10"/>
        <v>0</v>
      </c>
      <c r="W319" s="858">
        <f t="shared" si="11"/>
        <v>0</v>
      </c>
      <c r="X319" s="859" t="str">
        <f t="shared" si="12"/>
        <v/>
      </c>
      <c r="Y319" s="872"/>
    </row>
    <row r="320" ht="24.75" customHeight="1">
      <c r="B320" s="411">
        <f t="shared" si="1"/>
        <v>317</v>
      </c>
      <c r="C320" s="411"/>
      <c r="D320" s="873"/>
      <c r="E320" s="867"/>
      <c r="F320" s="868"/>
      <c r="G320" s="417"/>
      <c r="H320" s="417"/>
      <c r="I320" s="869">
        <f t="shared" si="2"/>
        <v>0</v>
      </c>
      <c r="J320" s="850" t="str">
        <f t="shared" si="3"/>
        <v/>
      </c>
      <c r="K320" s="851" t="str">
        <f t="shared" si="4"/>
        <v/>
      </c>
      <c r="L320" s="851" t="str">
        <f t="shared" si="5"/>
        <v/>
      </c>
      <c r="M320" s="852">
        <f>IFERROR(__xludf.DUMMYFUNCTION("if(D320="""",0, googlefinance(D320))"),0.0)</f>
        <v>0</v>
      </c>
      <c r="N320" s="853">
        <f t="shared" si="6"/>
        <v>0</v>
      </c>
      <c r="O320" s="849">
        <f t="shared" si="7"/>
        <v>0</v>
      </c>
      <c r="P320" s="870"/>
      <c r="Q320" s="855" t="str">
        <f t="shared" si="8"/>
        <v/>
      </c>
      <c r="R320" s="417"/>
      <c r="S320" s="417"/>
      <c r="T320" s="871">
        <f t="shared" si="9"/>
        <v>0</v>
      </c>
      <c r="U320" s="857">
        <f t="shared" si="13"/>
        <v>0</v>
      </c>
      <c r="V320" s="858">
        <f t="shared" si="10"/>
        <v>0</v>
      </c>
      <c r="W320" s="858">
        <f t="shared" si="11"/>
        <v>0</v>
      </c>
      <c r="X320" s="859" t="str">
        <f t="shared" si="12"/>
        <v/>
      </c>
      <c r="Y320" s="872"/>
    </row>
    <row r="321" ht="24.75" customHeight="1">
      <c r="B321" s="411">
        <f t="shared" si="1"/>
        <v>318</v>
      </c>
      <c r="C321" s="411"/>
      <c r="D321" s="873"/>
      <c r="E321" s="867"/>
      <c r="F321" s="868"/>
      <c r="G321" s="417"/>
      <c r="H321" s="417"/>
      <c r="I321" s="869">
        <f t="shared" si="2"/>
        <v>0</v>
      </c>
      <c r="J321" s="850" t="str">
        <f t="shared" si="3"/>
        <v/>
      </c>
      <c r="K321" s="851" t="str">
        <f t="shared" si="4"/>
        <v/>
      </c>
      <c r="L321" s="851" t="str">
        <f t="shared" si="5"/>
        <v/>
      </c>
      <c r="M321" s="852">
        <f>IFERROR(__xludf.DUMMYFUNCTION("if(D321="""",0, googlefinance(D321))"),0.0)</f>
        <v>0</v>
      </c>
      <c r="N321" s="853">
        <f t="shared" si="6"/>
        <v>0</v>
      </c>
      <c r="O321" s="849">
        <f t="shared" si="7"/>
        <v>0</v>
      </c>
      <c r="P321" s="870"/>
      <c r="Q321" s="855" t="str">
        <f t="shared" si="8"/>
        <v/>
      </c>
      <c r="R321" s="417"/>
      <c r="S321" s="417"/>
      <c r="T321" s="871">
        <f t="shared" si="9"/>
        <v>0</v>
      </c>
      <c r="U321" s="857">
        <f t="shared" si="13"/>
        <v>0</v>
      </c>
      <c r="V321" s="858">
        <f t="shared" si="10"/>
        <v>0</v>
      </c>
      <c r="W321" s="858">
        <f t="shared" si="11"/>
        <v>0</v>
      </c>
      <c r="X321" s="859" t="str">
        <f t="shared" si="12"/>
        <v/>
      </c>
      <c r="Y321" s="872"/>
    </row>
    <row r="322" ht="24.75" customHeight="1">
      <c r="B322" s="411">
        <f t="shared" si="1"/>
        <v>319</v>
      </c>
      <c r="C322" s="411"/>
      <c r="D322" s="873"/>
      <c r="E322" s="867"/>
      <c r="F322" s="868"/>
      <c r="G322" s="417"/>
      <c r="H322" s="417"/>
      <c r="I322" s="869">
        <f t="shared" si="2"/>
        <v>0</v>
      </c>
      <c r="J322" s="850" t="str">
        <f t="shared" si="3"/>
        <v/>
      </c>
      <c r="K322" s="851" t="str">
        <f t="shared" si="4"/>
        <v/>
      </c>
      <c r="L322" s="851" t="str">
        <f t="shared" si="5"/>
        <v/>
      </c>
      <c r="M322" s="852">
        <f>IFERROR(__xludf.DUMMYFUNCTION("if(D322="""",0, googlefinance(D322))"),0.0)</f>
        <v>0</v>
      </c>
      <c r="N322" s="853">
        <f t="shared" si="6"/>
        <v>0</v>
      </c>
      <c r="O322" s="849">
        <f t="shared" si="7"/>
        <v>0</v>
      </c>
      <c r="P322" s="870"/>
      <c r="Q322" s="855" t="str">
        <f t="shared" si="8"/>
        <v/>
      </c>
      <c r="R322" s="417"/>
      <c r="S322" s="417"/>
      <c r="T322" s="871">
        <f t="shared" si="9"/>
        <v>0</v>
      </c>
      <c r="U322" s="857">
        <f t="shared" si="13"/>
        <v>0</v>
      </c>
      <c r="V322" s="858">
        <f t="shared" si="10"/>
        <v>0</v>
      </c>
      <c r="W322" s="858">
        <f t="shared" si="11"/>
        <v>0</v>
      </c>
      <c r="X322" s="859" t="str">
        <f t="shared" si="12"/>
        <v/>
      </c>
      <c r="Y322" s="872"/>
    </row>
    <row r="323" ht="24.75" customHeight="1">
      <c r="B323" s="426">
        <f t="shared" si="1"/>
        <v>320</v>
      </c>
      <c r="C323" s="411"/>
      <c r="D323" s="874"/>
      <c r="E323" s="875"/>
      <c r="F323" s="876"/>
      <c r="G323" s="877"/>
      <c r="H323" s="877"/>
      <c r="I323" s="878">
        <f t="shared" si="2"/>
        <v>0</v>
      </c>
      <c r="J323" s="879" t="str">
        <f t="shared" si="3"/>
        <v/>
      </c>
      <c r="K323" s="880" t="str">
        <f t="shared" si="4"/>
        <v/>
      </c>
      <c r="L323" s="880" t="str">
        <f t="shared" si="5"/>
        <v/>
      </c>
      <c r="M323" s="852">
        <f>IFERROR(__xludf.DUMMYFUNCTION("if(D323="""",0, googlefinance(D323))"),0.0)</f>
        <v>0</v>
      </c>
      <c r="N323" s="881">
        <f t="shared" si="6"/>
        <v>0</v>
      </c>
      <c r="O323" s="882">
        <f t="shared" si="7"/>
        <v>0</v>
      </c>
      <c r="P323" s="883"/>
      <c r="Q323" s="884" t="str">
        <f t="shared" si="8"/>
        <v/>
      </c>
      <c r="R323" s="877"/>
      <c r="S323" s="877"/>
      <c r="T323" s="885">
        <f t="shared" si="9"/>
        <v>0</v>
      </c>
      <c r="U323" s="857">
        <f t="shared" si="13"/>
        <v>0</v>
      </c>
      <c r="V323" s="886">
        <f t="shared" si="10"/>
        <v>0</v>
      </c>
      <c r="W323" s="886">
        <f t="shared" si="11"/>
        <v>0</v>
      </c>
      <c r="X323" s="887" t="str">
        <f t="shared" si="12"/>
        <v/>
      </c>
      <c r="Y323" s="888"/>
    </row>
    <row r="324" ht="24.75" customHeight="1">
      <c r="D324" s="889"/>
      <c r="E324" s="699"/>
      <c r="F324" s="890"/>
      <c r="G324" s="699"/>
      <c r="H324" s="891"/>
      <c r="I324" s="456"/>
      <c r="J324" s="745"/>
      <c r="N324" s="699"/>
      <c r="P324" s="890"/>
      <c r="Q324" s="456"/>
      <c r="R324" s="890"/>
      <c r="S324" s="890"/>
      <c r="V324" s="456"/>
      <c r="Z324" s="456"/>
    </row>
    <row r="325" ht="24.75" customHeight="1">
      <c r="D325" s="889"/>
      <c r="E325" s="699"/>
      <c r="F325" s="890"/>
      <c r="G325" s="699"/>
      <c r="H325" s="891"/>
      <c r="I325" s="456"/>
      <c r="J325" s="745"/>
      <c r="N325" s="699"/>
      <c r="P325" s="890"/>
      <c r="Q325" s="456"/>
      <c r="R325" s="890"/>
      <c r="S325" s="890"/>
      <c r="V325" s="456"/>
      <c r="Z325" s="456"/>
    </row>
    <row r="326" ht="24.75" customHeight="1">
      <c r="D326" s="889"/>
      <c r="E326" s="699"/>
      <c r="F326" s="890"/>
      <c r="G326" s="699"/>
      <c r="H326" s="891"/>
      <c r="I326" s="456"/>
      <c r="J326" s="745"/>
      <c r="N326" s="699"/>
      <c r="P326" s="890"/>
      <c r="Q326" s="456"/>
      <c r="R326" s="890"/>
      <c r="S326" s="890"/>
      <c r="V326" s="456"/>
      <c r="Z326" s="456"/>
    </row>
    <row r="327" ht="24.75" customHeight="1">
      <c r="D327" s="889"/>
      <c r="E327" s="699"/>
      <c r="F327" s="890"/>
      <c r="G327" s="699"/>
      <c r="H327" s="891"/>
      <c r="I327" s="456"/>
      <c r="J327" s="745"/>
      <c r="N327" s="699"/>
      <c r="P327" s="890"/>
      <c r="Q327" s="456"/>
      <c r="R327" s="890"/>
      <c r="S327" s="890"/>
      <c r="V327" s="456"/>
      <c r="Z327" s="456"/>
    </row>
    <row r="328" ht="24.75" customHeight="1">
      <c r="D328" s="889"/>
      <c r="E328" s="699"/>
      <c r="F328" s="890"/>
      <c r="G328" s="699"/>
      <c r="H328" s="891"/>
      <c r="I328" s="456"/>
      <c r="J328" s="745"/>
      <c r="N328" s="699"/>
      <c r="P328" s="890"/>
      <c r="Q328" s="456"/>
      <c r="R328" s="890"/>
      <c r="S328" s="890"/>
      <c r="V328" s="456"/>
      <c r="Z328" s="456"/>
    </row>
    <row r="329" ht="24.75" customHeight="1">
      <c r="D329" s="889"/>
      <c r="E329" s="699"/>
      <c r="F329" s="890"/>
      <c r="G329" s="699"/>
      <c r="H329" s="891"/>
      <c r="I329" s="456"/>
      <c r="J329" s="745"/>
      <c r="N329" s="699"/>
      <c r="P329" s="890"/>
      <c r="Q329" s="456"/>
      <c r="R329" s="890"/>
      <c r="S329" s="890"/>
      <c r="V329" s="456"/>
      <c r="Z329" s="456"/>
    </row>
    <row r="330" ht="24.75" customHeight="1">
      <c r="D330" s="889"/>
      <c r="E330" s="699"/>
      <c r="F330" s="890"/>
      <c r="G330" s="699"/>
      <c r="H330" s="891"/>
      <c r="I330" s="456"/>
      <c r="J330" s="745"/>
      <c r="N330" s="699"/>
      <c r="P330" s="890"/>
      <c r="Q330" s="456"/>
      <c r="R330" s="890"/>
      <c r="S330" s="890"/>
      <c r="V330" s="456"/>
      <c r="Z330" s="456"/>
    </row>
    <row r="331" ht="24.75" customHeight="1">
      <c r="D331" s="889"/>
      <c r="E331" s="699"/>
      <c r="F331" s="890"/>
      <c r="G331" s="699"/>
      <c r="H331" s="891"/>
      <c r="I331" s="456"/>
      <c r="J331" s="745"/>
      <c r="N331" s="699"/>
      <c r="P331" s="890"/>
      <c r="Q331" s="456"/>
      <c r="R331" s="890"/>
      <c r="S331" s="890"/>
      <c r="V331" s="456"/>
      <c r="Z331" s="456"/>
    </row>
    <row r="332" ht="24.75" customHeight="1">
      <c r="D332" s="889"/>
      <c r="E332" s="699"/>
      <c r="F332" s="890"/>
      <c r="G332" s="699"/>
      <c r="H332" s="891"/>
      <c r="I332" s="456"/>
      <c r="J332" s="745"/>
      <c r="N332" s="699"/>
      <c r="P332" s="890"/>
      <c r="Q332" s="456"/>
      <c r="R332" s="890"/>
      <c r="S332" s="890"/>
      <c r="V332" s="456"/>
      <c r="Z332" s="456"/>
    </row>
    <row r="333" ht="24.75" customHeight="1">
      <c r="D333" s="889"/>
      <c r="E333" s="699"/>
      <c r="F333" s="890"/>
      <c r="G333" s="699"/>
      <c r="H333" s="891"/>
      <c r="I333" s="456"/>
      <c r="J333" s="745"/>
      <c r="N333" s="699"/>
      <c r="P333" s="890"/>
      <c r="Q333" s="456"/>
      <c r="R333" s="890"/>
      <c r="S333" s="890"/>
      <c r="V333" s="456"/>
      <c r="Z333" s="456"/>
    </row>
    <row r="334" ht="24.75" customHeight="1">
      <c r="D334" s="889"/>
      <c r="E334" s="699"/>
      <c r="F334" s="890"/>
      <c r="G334" s="699"/>
      <c r="H334" s="891"/>
      <c r="I334" s="456"/>
      <c r="J334" s="745"/>
      <c r="N334" s="699"/>
      <c r="P334" s="890"/>
      <c r="Q334" s="456"/>
      <c r="R334" s="890"/>
      <c r="S334" s="890"/>
      <c r="V334" s="456"/>
      <c r="Z334" s="456"/>
    </row>
    <row r="335" ht="24.75" customHeight="1">
      <c r="D335" s="889"/>
      <c r="E335" s="699"/>
      <c r="F335" s="890"/>
      <c r="G335" s="699"/>
      <c r="H335" s="891"/>
      <c r="I335" s="456"/>
      <c r="J335" s="745"/>
      <c r="N335" s="699"/>
      <c r="P335" s="890"/>
      <c r="Q335" s="456"/>
      <c r="R335" s="890"/>
      <c r="S335" s="890"/>
      <c r="V335" s="456"/>
      <c r="Z335" s="456"/>
    </row>
    <row r="336" ht="24.75" customHeight="1">
      <c r="D336" s="889"/>
      <c r="E336" s="699"/>
      <c r="F336" s="890"/>
      <c r="G336" s="699"/>
      <c r="H336" s="891"/>
      <c r="I336" s="456"/>
      <c r="J336" s="745"/>
      <c r="N336" s="699"/>
      <c r="P336" s="890"/>
      <c r="Q336" s="456"/>
      <c r="R336" s="890"/>
      <c r="S336" s="890"/>
      <c r="V336" s="456"/>
      <c r="Z336" s="456"/>
    </row>
    <row r="337" ht="24.75" customHeight="1">
      <c r="D337" s="889"/>
      <c r="E337" s="699"/>
      <c r="F337" s="890"/>
      <c r="G337" s="699"/>
      <c r="H337" s="891"/>
      <c r="I337" s="456"/>
      <c r="J337" s="745"/>
      <c r="N337" s="699"/>
      <c r="P337" s="890"/>
      <c r="Q337" s="456"/>
      <c r="R337" s="890"/>
      <c r="S337" s="890"/>
      <c r="V337" s="456"/>
      <c r="Z337" s="456"/>
    </row>
    <row r="338" ht="24.75" customHeight="1">
      <c r="D338" s="889"/>
      <c r="E338" s="699"/>
      <c r="F338" s="890"/>
      <c r="G338" s="699"/>
      <c r="H338" s="891"/>
      <c r="I338" s="456"/>
      <c r="J338" s="745"/>
      <c r="N338" s="699"/>
      <c r="P338" s="890"/>
      <c r="Q338" s="456"/>
      <c r="R338" s="890"/>
      <c r="S338" s="890"/>
      <c r="V338" s="456"/>
      <c r="Z338" s="456"/>
    </row>
    <row r="339" ht="24.75" customHeight="1">
      <c r="D339" s="889"/>
      <c r="E339" s="699"/>
      <c r="F339" s="890"/>
      <c r="G339" s="699"/>
      <c r="H339" s="891"/>
      <c r="I339" s="456"/>
      <c r="J339" s="745"/>
      <c r="N339" s="699"/>
      <c r="P339" s="890"/>
      <c r="Q339" s="456"/>
      <c r="R339" s="890"/>
      <c r="S339" s="890"/>
      <c r="V339" s="456"/>
      <c r="Z339" s="456"/>
    </row>
    <row r="340" ht="24.75" customHeight="1">
      <c r="D340" s="889"/>
      <c r="E340" s="699"/>
      <c r="F340" s="890"/>
      <c r="G340" s="699"/>
      <c r="H340" s="891"/>
      <c r="I340" s="456"/>
      <c r="J340" s="745"/>
      <c r="N340" s="699"/>
      <c r="P340" s="890"/>
      <c r="Q340" s="456"/>
      <c r="R340" s="890"/>
      <c r="S340" s="890"/>
      <c r="V340" s="456"/>
      <c r="Z340" s="456"/>
    </row>
    <row r="341" ht="24.75" customHeight="1">
      <c r="D341" s="889"/>
      <c r="E341" s="699"/>
      <c r="F341" s="890"/>
      <c r="G341" s="699"/>
      <c r="H341" s="891"/>
      <c r="I341" s="456"/>
      <c r="J341" s="745"/>
      <c r="N341" s="699"/>
      <c r="P341" s="890"/>
      <c r="Q341" s="456"/>
      <c r="R341" s="890"/>
      <c r="S341" s="890"/>
      <c r="V341" s="456"/>
      <c r="Z341" s="456"/>
    </row>
    <row r="342" ht="24.75" customHeight="1">
      <c r="D342" s="889"/>
      <c r="E342" s="699"/>
      <c r="F342" s="890"/>
      <c r="G342" s="699"/>
      <c r="H342" s="891"/>
      <c r="I342" s="456"/>
      <c r="J342" s="745"/>
      <c r="N342" s="699"/>
      <c r="P342" s="890"/>
      <c r="Q342" s="456"/>
      <c r="R342" s="890"/>
      <c r="S342" s="890"/>
      <c r="V342" s="456"/>
      <c r="Z342" s="456"/>
    </row>
    <row r="343" ht="24.75" customHeight="1">
      <c r="D343" s="889"/>
      <c r="E343" s="699"/>
      <c r="F343" s="890"/>
      <c r="G343" s="699"/>
      <c r="H343" s="891"/>
      <c r="I343" s="456"/>
      <c r="J343" s="745"/>
      <c r="N343" s="699"/>
      <c r="P343" s="890"/>
      <c r="Q343" s="456"/>
      <c r="R343" s="890"/>
      <c r="S343" s="890"/>
      <c r="V343" s="456"/>
      <c r="Z343" s="456"/>
    </row>
    <row r="344" ht="24.75" customHeight="1">
      <c r="D344" s="889"/>
      <c r="E344" s="699"/>
      <c r="F344" s="890"/>
      <c r="G344" s="699"/>
      <c r="H344" s="891"/>
      <c r="I344" s="456"/>
      <c r="J344" s="745"/>
      <c r="N344" s="699"/>
      <c r="P344" s="890"/>
      <c r="Q344" s="456"/>
      <c r="R344" s="890"/>
      <c r="S344" s="890"/>
      <c r="V344" s="456"/>
      <c r="Z344" s="456"/>
    </row>
    <row r="345" ht="24.75" customHeight="1">
      <c r="D345" s="889"/>
      <c r="E345" s="699"/>
      <c r="F345" s="890"/>
      <c r="G345" s="699"/>
      <c r="H345" s="891"/>
      <c r="I345" s="456"/>
      <c r="J345" s="745"/>
      <c r="N345" s="699"/>
      <c r="P345" s="890"/>
      <c r="Q345" s="456"/>
      <c r="R345" s="890"/>
      <c r="S345" s="890"/>
      <c r="V345" s="456"/>
      <c r="Z345" s="456"/>
    </row>
    <row r="346" ht="24.75" customHeight="1">
      <c r="D346" s="889"/>
      <c r="E346" s="699"/>
      <c r="F346" s="890"/>
      <c r="G346" s="699"/>
      <c r="H346" s="891"/>
      <c r="I346" s="456"/>
      <c r="J346" s="745"/>
      <c r="N346" s="699"/>
      <c r="P346" s="890"/>
      <c r="Q346" s="456"/>
      <c r="R346" s="890"/>
      <c r="S346" s="890"/>
      <c r="V346" s="456"/>
      <c r="Z346" s="456"/>
    </row>
    <row r="347" ht="24.75" customHeight="1">
      <c r="D347" s="889"/>
      <c r="E347" s="699"/>
      <c r="F347" s="890"/>
      <c r="G347" s="699"/>
      <c r="H347" s="891"/>
      <c r="I347" s="456"/>
      <c r="J347" s="745"/>
      <c r="N347" s="699"/>
      <c r="P347" s="890"/>
      <c r="Q347" s="456"/>
      <c r="R347" s="890"/>
      <c r="S347" s="890"/>
      <c r="V347" s="456"/>
      <c r="Z347" s="456"/>
    </row>
    <row r="348" ht="24.75" customHeight="1">
      <c r="D348" s="889"/>
      <c r="E348" s="699"/>
      <c r="F348" s="890"/>
      <c r="G348" s="699"/>
      <c r="H348" s="891"/>
      <c r="I348" s="456"/>
      <c r="J348" s="745"/>
      <c r="N348" s="699"/>
      <c r="P348" s="890"/>
      <c r="Q348" s="456"/>
      <c r="R348" s="890"/>
      <c r="S348" s="890"/>
      <c r="V348" s="456"/>
      <c r="Z348" s="456"/>
    </row>
    <row r="349" ht="24.75" customHeight="1">
      <c r="D349" s="889"/>
      <c r="E349" s="699"/>
      <c r="F349" s="890"/>
      <c r="G349" s="699"/>
      <c r="H349" s="891"/>
      <c r="I349" s="456"/>
      <c r="J349" s="745"/>
      <c r="N349" s="699"/>
      <c r="P349" s="890"/>
      <c r="Q349" s="456"/>
      <c r="R349" s="890"/>
      <c r="S349" s="890"/>
      <c r="V349" s="456"/>
      <c r="Z349" s="456"/>
    </row>
    <row r="350" ht="24.75" customHeight="1">
      <c r="D350" s="889"/>
      <c r="E350" s="699"/>
      <c r="F350" s="890"/>
      <c r="G350" s="699"/>
      <c r="H350" s="891"/>
      <c r="I350" s="456"/>
      <c r="J350" s="745"/>
      <c r="N350" s="699"/>
      <c r="P350" s="890"/>
      <c r="Q350" s="456"/>
      <c r="R350" s="890"/>
      <c r="S350" s="890"/>
      <c r="V350" s="456"/>
      <c r="Z350" s="456"/>
    </row>
    <row r="351" ht="24.75" customHeight="1">
      <c r="D351" s="889"/>
      <c r="E351" s="699"/>
      <c r="F351" s="890"/>
      <c r="G351" s="699"/>
      <c r="H351" s="891"/>
      <c r="I351" s="456"/>
      <c r="J351" s="745"/>
      <c r="N351" s="699"/>
      <c r="P351" s="890"/>
      <c r="Q351" s="456"/>
      <c r="R351" s="890"/>
      <c r="S351" s="890"/>
      <c r="V351" s="456"/>
      <c r="Z351" s="456"/>
    </row>
    <row r="352" ht="24.75" customHeight="1">
      <c r="D352" s="889"/>
      <c r="E352" s="699"/>
      <c r="F352" s="890"/>
      <c r="G352" s="699"/>
      <c r="H352" s="891"/>
      <c r="I352" s="456"/>
      <c r="J352" s="745"/>
      <c r="N352" s="699"/>
      <c r="P352" s="890"/>
      <c r="Q352" s="456"/>
      <c r="R352" s="890"/>
      <c r="S352" s="890"/>
      <c r="V352" s="456"/>
      <c r="Z352" s="456"/>
    </row>
    <row r="353" ht="24.75" customHeight="1">
      <c r="D353" s="889"/>
      <c r="E353" s="699"/>
      <c r="F353" s="890"/>
      <c r="G353" s="699"/>
      <c r="H353" s="891"/>
      <c r="I353" s="456"/>
      <c r="J353" s="745"/>
      <c r="N353" s="699"/>
      <c r="P353" s="890"/>
      <c r="Q353" s="456"/>
      <c r="R353" s="890"/>
      <c r="S353" s="890"/>
      <c r="V353" s="456"/>
      <c r="Z353" s="456"/>
    </row>
    <row r="354" ht="24.75" customHeight="1">
      <c r="D354" s="889"/>
      <c r="E354" s="699"/>
      <c r="F354" s="890"/>
      <c r="G354" s="699"/>
      <c r="H354" s="891"/>
      <c r="I354" s="456"/>
      <c r="J354" s="745"/>
      <c r="N354" s="699"/>
      <c r="P354" s="890"/>
      <c r="Q354" s="456"/>
      <c r="R354" s="890"/>
      <c r="S354" s="890"/>
      <c r="V354" s="456"/>
      <c r="Z354" s="456"/>
    </row>
    <row r="355" ht="24.75" customHeight="1">
      <c r="D355" s="889"/>
      <c r="E355" s="699"/>
      <c r="F355" s="890"/>
      <c r="G355" s="699"/>
      <c r="H355" s="891"/>
      <c r="I355" s="456"/>
      <c r="J355" s="745"/>
      <c r="N355" s="699"/>
      <c r="P355" s="890"/>
      <c r="Q355" s="456"/>
      <c r="R355" s="890"/>
      <c r="S355" s="890"/>
      <c r="V355" s="456"/>
      <c r="Z355" s="456"/>
    </row>
    <row r="356" ht="24.75" customHeight="1">
      <c r="D356" s="889"/>
      <c r="E356" s="699"/>
      <c r="F356" s="890"/>
      <c r="G356" s="699"/>
      <c r="H356" s="891"/>
      <c r="I356" s="456"/>
      <c r="J356" s="745"/>
      <c r="N356" s="699"/>
      <c r="P356" s="890"/>
      <c r="Q356" s="456"/>
      <c r="R356" s="890"/>
      <c r="S356" s="890"/>
      <c r="V356" s="456"/>
      <c r="Z356" s="456"/>
    </row>
    <row r="357" ht="24.75" customHeight="1">
      <c r="D357" s="889"/>
      <c r="E357" s="699"/>
      <c r="F357" s="890"/>
      <c r="G357" s="699"/>
      <c r="H357" s="891"/>
      <c r="I357" s="456"/>
      <c r="J357" s="745"/>
      <c r="N357" s="699"/>
      <c r="P357" s="890"/>
      <c r="Q357" s="456"/>
      <c r="R357" s="890"/>
      <c r="S357" s="890"/>
      <c r="V357" s="456"/>
      <c r="Z357" s="456"/>
    </row>
    <row r="358" ht="24.75" customHeight="1">
      <c r="D358" s="889"/>
      <c r="E358" s="699"/>
      <c r="F358" s="890"/>
      <c r="G358" s="699"/>
      <c r="H358" s="891"/>
      <c r="I358" s="456"/>
      <c r="J358" s="745"/>
      <c r="N358" s="699"/>
      <c r="P358" s="890"/>
      <c r="Q358" s="456"/>
      <c r="R358" s="890"/>
      <c r="S358" s="890"/>
      <c r="V358" s="456"/>
      <c r="Z358" s="456"/>
    </row>
    <row r="359" ht="24.75" customHeight="1">
      <c r="D359" s="889"/>
      <c r="E359" s="699"/>
      <c r="F359" s="890"/>
      <c r="G359" s="699"/>
      <c r="H359" s="891"/>
      <c r="I359" s="456"/>
      <c r="J359" s="745"/>
      <c r="N359" s="699"/>
      <c r="P359" s="890"/>
      <c r="Q359" s="456"/>
      <c r="R359" s="890"/>
      <c r="S359" s="890"/>
      <c r="V359" s="456"/>
      <c r="Z359" s="456"/>
    </row>
    <row r="360" ht="24.75" customHeight="1">
      <c r="D360" s="889"/>
      <c r="E360" s="699"/>
      <c r="F360" s="890"/>
      <c r="G360" s="699"/>
      <c r="H360" s="891"/>
      <c r="I360" s="456"/>
      <c r="J360" s="745"/>
      <c r="N360" s="699"/>
      <c r="P360" s="890"/>
      <c r="Q360" s="456"/>
      <c r="R360" s="890"/>
      <c r="S360" s="890"/>
      <c r="V360" s="456"/>
      <c r="Z360" s="456"/>
    </row>
    <row r="361" ht="24.75" customHeight="1">
      <c r="D361" s="889"/>
      <c r="E361" s="699"/>
      <c r="F361" s="890"/>
      <c r="G361" s="699"/>
      <c r="H361" s="891"/>
      <c r="I361" s="456"/>
      <c r="J361" s="745"/>
      <c r="N361" s="699"/>
      <c r="P361" s="890"/>
      <c r="Q361" s="456"/>
      <c r="R361" s="890"/>
      <c r="S361" s="890"/>
      <c r="V361" s="456"/>
      <c r="Z361" s="456"/>
    </row>
    <row r="362" ht="24.75" customHeight="1">
      <c r="D362" s="889"/>
      <c r="E362" s="699"/>
      <c r="F362" s="890"/>
      <c r="G362" s="699"/>
      <c r="H362" s="891"/>
      <c r="I362" s="456"/>
      <c r="J362" s="745"/>
      <c r="N362" s="699"/>
      <c r="P362" s="890"/>
      <c r="Q362" s="456"/>
      <c r="R362" s="890"/>
      <c r="S362" s="890"/>
      <c r="V362" s="456"/>
      <c r="Z362" s="456"/>
    </row>
    <row r="363" ht="24.75" customHeight="1">
      <c r="D363" s="889"/>
      <c r="E363" s="699"/>
      <c r="F363" s="890"/>
      <c r="G363" s="699"/>
      <c r="H363" s="891"/>
      <c r="I363" s="456"/>
      <c r="J363" s="745"/>
      <c r="N363" s="699"/>
      <c r="P363" s="890"/>
      <c r="Q363" s="456"/>
      <c r="R363" s="890"/>
      <c r="S363" s="890"/>
      <c r="V363" s="456"/>
      <c r="Z363" s="456"/>
    </row>
    <row r="364" ht="24.75" customHeight="1">
      <c r="D364" s="889"/>
      <c r="E364" s="699"/>
      <c r="F364" s="890"/>
      <c r="G364" s="699"/>
      <c r="H364" s="891"/>
      <c r="I364" s="456"/>
      <c r="J364" s="745"/>
      <c r="N364" s="699"/>
      <c r="P364" s="890"/>
      <c r="Q364" s="456"/>
      <c r="R364" s="890"/>
      <c r="S364" s="890"/>
      <c r="V364" s="456"/>
      <c r="Z364" s="456"/>
    </row>
    <row r="365" ht="24.75" customHeight="1">
      <c r="D365" s="889"/>
      <c r="E365" s="699"/>
      <c r="F365" s="890"/>
      <c r="G365" s="699"/>
      <c r="H365" s="891"/>
      <c r="I365" s="456"/>
      <c r="J365" s="745"/>
      <c r="N365" s="699"/>
      <c r="P365" s="890"/>
      <c r="Q365" s="456"/>
      <c r="R365" s="890"/>
      <c r="S365" s="890"/>
      <c r="V365" s="456"/>
      <c r="Z365" s="456"/>
    </row>
    <row r="366" ht="24.75" customHeight="1">
      <c r="D366" s="889"/>
      <c r="E366" s="699"/>
      <c r="F366" s="890"/>
      <c r="G366" s="699"/>
      <c r="H366" s="891"/>
      <c r="I366" s="456"/>
      <c r="J366" s="745"/>
      <c r="N366" s="699"/>
      <c r="P366" s="890"/>
      <c r="Q366" s="456"/>
      <c r="R366" s="890"/>
      <c r="S366" s="890"/>
      <c r="V366" s="456"/>
      <c r="Z366" s="456"/>
    </row>
    <row r="367" ht="24.75" customHeight="1">
      <c r="D367" s="889"/>
      <c r="E367" s="699"/>
      <c r="F367" s="890"/>
      <c r="G367" s="699"/>
      <c r="H367" s="891"/>
      <c r="I367" s="456"/>
      <c r="J367" s="745"/>
      <c r="N367" s="699"/>
      <c r="P367" s="890"/>
      <c r="Q367" s="456"/>
      <c r="R367" s="890"/>
      <c r="S367" s="890"/>
      <c r="V367" s="456"/>
      <c r="Z367" s="456"/>
    </row>
    <row r="368" ht="24.75" customHeight="1">
      <c r="D368" s="889"/>
      <c r="E368" s="699"/>
      <c r="F368" s="890"/>
      <c r="G368" s="699"/>
      <c r="H368" s="891"/>
      <c r="I368" s="456"/>
      <c r="J368" s="745"/>
      <c r="N368" s="699"/>
      <c r="P368" s="890"/>
      <c r="Q368" s="456"/>
      <c r="R368" s="890"/>
      <c r="S368" s="890"/>
      <c r="V368" s="456"/>
      <c r="Z368" s="456"/>
    </row>
    <row r="369" ht="24.75" customHeight="1">
      <c r="D369" s="889"/>
      <c r="E369" s="699"/>
      <c r="F369" s="890"/>
      <c r="G369" s="699"/>
      <c r="H369" s="891"/>
      <c r="I369" s="456"/>
      <c r="J369" s="745"/>
      <c r="N369" s="699"/>
      <c r="P369" s="890"/>
      <c r="Q369" s="456"/>
      <c r="R369" s="890"/>
      <c r="S369" s="890"/>
      <c r="V369" s="456"/>
      <c r="Z369" s="456"/>
    </row>
    <row r="370" ht="24.75" customHeight="1">
      <c r="D370" s="889"/>
      <c r="E370" s="699"/>
      <c r="F370" s="890"/>
      <c r="G370" s="699"/>
      <c r="H370" s="891"/>
      <c r="I370" s="456"/>
      <c r="J370" s="745"/>
      <c r="N370" s="699"/>
      <c r="P370" s="890"/>
      <c r="Q370" s="456"/>
      <c r="R370" s="890"/>
      <c r="S370" s="890"/>
      <c r="V370" s="456"/>
      <c r="Z370" s="456"/>
    </row>
    <row r="371" ht="24.75" customHeight="1">
      <c r="D371" s="889"/>
      <c r="E371" s="699"/>
      <c r="F371" s="890"/>
      <c r="G371" s="699"/>
      <c r="H371" s="891"/>
      <c r="I371" s="456"/>
      <c r="J371" s="745"/>
      <c r="N371" s="699"/>
      <c r="P371" s="890"/>
      <c r="Q371" s="456"/>
      <c r="R371" s="890"/>
      <c r="S371" s="890"/>
      <c r="V371" s="456"/>
      <c r="Z371" s="456"/>
    </row>
    <row r="372" ht="24.75" customHeight="1">
      <c r="D372" s="889"/>
      <c r="E372" s="699"/>
      <c r="F372" s="890"/>
      <c r="G372" s="699"/>
      <c r="H372" s="891"/>
      <c r="I372" s="456"/>
      <c r="J372" s="745"/>
      <c r="N372" s="699"/>
      <c r="P372" s="890"/>
      <c r="Q372" s="456"/>
      <c r="R372" s="890"/>
      <c r="S372" s="890"/>
      <c r="V372" s="456"/>
      <c r="Z372" s="456"/>
    </row>
    <row r="373" ht="24.75" customHeight="1">
      <c r="D373" s="889"/>
      <c r="E373" s="699"/>
      <c r="F373" s="890"/>
      <c r="G373" s="699"/>
      <c r="H373" s="891"/>
      <c r="I373" s="456"/>
      <c r="J373" s="745"/>
      <c r="N373" s="699"/>
      <c r="P373" s="890"/>
      <c r="Q373" s="456"/>
      <c r="R373" s="890"/>
      <c r="S373" s="890"/>
      <c r="V373" s="456"/>
      <c r="Z373" s="456"/>
    </row>
    <row r="374" ht="24.75" customHeight="1">
      <c r="D374" s="889"/>
      <c r="E374" s="699"/>
      <c r="F374" s="890"/>
      <c r="G374" s="699"/>
      <c r="H374" s="891"/>
      <c r="I374" s="456"/>
      <c r="J374" s="745"/>
      <c r="N374" s="699"/>
      <c r="P374" s="890"/>
      <c r="Q374" s="456"/>
      <c r="R374" s="890"/>
      <c r="S374" s="890"/>
      <c r="V374" s="456"/>
      <c r="Z374" s="456"/>
    </row>
    <row r="375" ht="24.75" customHeight="1">
      <c r="D375" s="889"/>
      <c r="E375" s="699"/>
      <c r="F375" s="890"/>
      <c r="G375" s="699"/>
      <c r="H375" s="891"/>
      <c r="I375" s="456"/>
      <c r="J375" s="745"/>
      <c r="N375" s="699"/>
      <c r="P375" s="890"/>
      <c r="Q375" s="456"/>
      <c r="R375" s="890"/>
      <c r="S375" s="890"/>
      <c r="V375" s="456"/>
      <c r="Z375" s="456"/>
    </row>
    <row r="376" ht="24.75" customHeight="1">
      <c r="D376" s="889"/>
      <c r="E376" s="699"/>
      <c r="F376" s="890"/>
      <c r="G376" s="699"/>
      <c r="H376" s="891"/>
      <c r="I376" s="456"/>
      <c r="J376" s="745"/>
      <c r="N376" s="699"/>
      <c r="P376" s="890"/>
      <c r="Q376" s="456"/>
      <c r="R376" s="890"/>
      <c r="S376" s="890"/>
      <c r="V376" s="456"/>
      <c r="Z376" s="456"/>
    </row>
    <row r="377" ht="24.75" customHeight="1">
      <c r="D377" s="889"/>
      <c r="E377" s="699"/>
      <c r="F377" s="890"/>
      <c r="G377" s="699"/>
      <c r="H377" s="891"/>
      <c r="I377" s="456"/>
      <c r="J377" s="745"/>
      <c r="N377" s="699"/>
      <c r="P377" s="890"/>
      <c r="Q377" s="456"/>
      <c r="R377" s="890"/>
      <c r="S377" s="890"/>
      <c r="V377" s="456"/>
      <c r="Z377" s="456"/>
    </row>
    <row r="378" ht="24.75" customHeight="1">
      <c r="D378" s="889"/>
      <c r="E378" s="699"/>
      <c r="F378" s="890"/>
      <c r="G378" s="699"/>
      <c r="H378" s="891"/>
      <c r="I378" s="456"/>
      <c r="J378" s="745"/>
      <c r="N378" s="699"/>
      <c r="P378" s="890"/>
      <c r="Q378" s="456"/>
      <c r="R378" s="890"/>
      <c r="S378" s="890"/>
      <c r="V378" s="456"/>
      <c r="Z378" s="456"/>
    </row>
    <row r="379" ht="24.75" customHeight="1">
      <c r="D379" s="889"/>
      <c r="E379" s="699"/>
      <c r="F379" s="890"/>
      <c r="G379" s="699"/>
      <c r="H379" s="891"/>
      <c r="I379" s="456"/>
      <c r="J379" s="745"/>
      <c r="N379" s="699"/>
      <c r="P379" s="890"/>
      <c r="Q379" s="456"/>
      <c r="R379" s="890"/>
      <c r="S379" s="890"/>
      <c r="V379" s="456"/>
      <c r="Z379" s="456"/>
    </row>
    <row r="380" ht="24.75" customHeight="1">
      <c r="D380" s="889"/>
      <c r="E380" s="699"/>
      <c r="F380" s="890"/>
      <c r="G380" s="699"/>
      <c r="H380" s="891"/>
      <c r="I380" s="456"/>
      <c r="J380" s="745"/>
      <c r="N380" s="699"/>
      <c r="P380" s="890"/>
      <c r="Q380" s="456"/>
      <c r="R380" s="890"/>
      <c r="S380" s="890"/>
      <c r="V380" s="456"/>
      <c r="Z380" s="456"/>
    </row>
    <row r="381" ht="24.75" customHeight="1">
      <c r="D381" s="889"/>
      <c r="E381" s="699"/>
      <c r="F381" s="890"/>
      <c r="G381" s="699"/>
      <c r="H381" s="891"/>
      <c r="I381" s="456"/>
      <c r="J381" s="745"/>
      <c r="N381" s="699"/>
      <c r="P381" s="890"/>
      <c r="Q381" s="456"/>
      <c r="R381" s="890"/>
      <c r="S381" s="890"/>
      <c r="V381" s="456"/>
      <c r="Z381" s="456"/>
    </row>
    <row r="382" ht="24.75" customHeight="1">
      <c r="D382" s="889"/>
      <c r="E382" s="699"/>
      <c r="F382" s="890"/>
      <c r="G382" s="699"/>
      <c r="H382" s="891"/>
      <c r="I382" s="456"/>
      <c r="J382" s="745"/>
      <c r="N382" s="699"/>
      <c r="P382" s="890"/>
      <c r="Q382" s="456"/>
      <c r="R382" s="890"/>
      <c r="S382" s="890"/>
      <c r="V382" s="456"/>
      <c r="Z382" s="456"/>
    </row>
    <row r="383" ht="24.75" customHeight="1">
      <c r="D383" s="889"/>
      <c r="E383" s="699"/>
      <c r="F383" s="890"/>
      <c r="G383" s="699"/>
      <c r="H383" s="891"/>
      <c r="I383" s="456"/>
      <c r="J383" s="745"/>
      <c r="N383" s="699"/>
      <c r="P383" s="890"/>
      <c r="Q383" s="456"/>
      <c r="R383" s="890"/>
      <c r="S383" s="890"/>
      <c r="V383" s="456"/>
      <c r="Z383" s="456"/>
    </row>
    <row r="384" ht="24.75" customHeight="1">
      <c r="D384" s="889"/>
      <c r="E384" s="699"/>
      <c r="F384" s="890"/>
      <c r="G384" s="699"/>
      <c r="H384" s="891"/>
      <c r="I384" s="456"/>
      <c r="J384" s="745"/>
      <c r="N384" s="699"/>
      <c r="P384" s="890"/>
      <c r="Q384" s="456"/>
      <c r="R384" s="890"/>
      <c r="S384" s="890"/>
      <c r="V384" s="456"/>
      <c r="Z384" s="456"/>
    </row>
    <row r="385" ht="24.75" customHeight="1">
      <c r="D385" s="889"/>
      <c r="E385" s="699"/>
      <c r="F385" s="890"/>
      <c r="G385" s="699"/>
      <c r="H385" s="891"/>
      <c r="I385" s="456"/>
      <c r="J385" s="745"/>
      <c r="N385" s="699"/>
      <c r="P385" s="890"/>
      <c r="Q385" s="456"/>
      <c r="R385" s="890"/>
      <c r="S385" s="890"/>
      <c r="V385" s="456"/>
      <c r="Z385" s="456"/>
    </row>
    <row r="386" ht="24.75" customHeight="1">
      <c r="D386" s="889"/>
      <c r="E386" s="699"/>
      <c r="F386" s="890"/>
      <c r="G386" s="699"/>
      <c r="H386" s="891"/>
      <c r="I386" s="456"/>
      <c r="J386" s="745"/>
      <c r="N386" s="699"/>
      <c r="P386" s="890"/>
      <c r="Q386" s="456"/>
      <c r="R386" s="890"/>
      <c r="S386" s="890"/>
      <c r="V386" s="456"/>
      <c r="Z386" s="456"/>
    </row>
    <row r="387" ht="24.75" customHeight="1">
      <c r="D387" s="889"/>
      <c r="E387" s="699"/>
      <c r="F387" s="890"/>
      <c r="G387" s="699"/>
      <c r="H387" s="891"/>
      <c r="I387" s="456"/>
      <c r="J387" s="745"/>
      <c r="N387" s="699"/>
      <c r="P387" s="890"/>
      <c r="Q387" s="456"/>
      <c r="R387" s="890"/>
      <c r="S387" s="890"/>
      <c r="V387" s="456"/>
      <c r="Z387" s="456"/>
    </row>
    <row r="388" ht="24.75" customHeight="1">
      <c r="D388" s="889"/>
      <c r="E388" s="699"/>
      <c r="F388" s="890"/>
      <c r="G388" s="699"/>
      <c r="H388" s="891"/>
      <c r="I388" s="456"/>
      <c r="J388" s="745"/>
      <c r="N388" s="699"/>
      <c r="P388" s="890"/>
      <c r="Q388" s="456"/>
      <c r="R388" s="890"/>
      <c r="S388" s="890"/>
      <c r="V388" s="456"/>
      <c r="Z388" s="456"/>
    </row>
    <row r="389" ht="24.75" customHeight="1">
      <c r="D389" s="889"/>
      <c r="E389" s="699"/>
      <c r="F389" s="890"/>
      <c r="G389" s="699"/>
      <c r="H389" s="891"/>
      <c r="I389" s="456"/>
      <c r="J389" s="745"/>
      <c r="N389" s="699"/>
      <c r="P389" s="890"/>
      <c r="Q389" s="456"/>
      <c r="R389" s="890"/>
      <c r="S389" s="890"/>
      <c r="V389" s="456"/>
      <c r="Z389" s="456"/>
    </row>
    <row r="390" ht="24.75" customHeight="1">
      <c r="D390" s="889"/>
      <c r="E390" s="699"/>
      <c r="F390" s="890"/>
      <c r="G390" s="699"/>
      <c r="H390" s="891"/>
      <c r="I390" s="456"/>
      <c r="J390" s="745"/>
      <c r="N390" s="699"/>
      <c r="P390" s="890"/>
      <c r="Q390" s="456"/>
      <c r="R390" s="890"/>
      <c r="S390" s="890"/>
      <c r="V390" s="456"/>
      <c r="Z390" s="456"/>
    </row>
    <row r="391" ht="24.75" customHeight="1">
      <c r="D391" s="889"/>
      <c r="E391" s="699"/>
      <c r="F391" s="890"/>
      <c r="G391" s="699"/>
      <c r="H391" s="891"/>
      <c r="I391" s="456"/>
      <c r="J391" s="745"/>
      <c r="N391" s="699"/>
      <c r="P391" s="890"/>
      <c r="Q391" s="456"/>
      <c r="R391" s="890"/>
      <c r="S391" s="890"/>
      <c r="V391" s="456"/>
      <c r="Z391" s="456"/>
    </row>
    <row r="392" ht="24.75" customHeight="1">
      <c r="D392" s="889"/>
      <c r="E392" s="699"/>
      <c r="F392" s="890"/>
      <c r="G392" s="699"/>
      <c r="H392" s="891"/>
      <c r="I392" s="456"/>
      <c r="J392" s="745"/>
      <c r="N392" s="699"/>
      <c r="P392" s="890"/>
      <c r="Q392" s="456"/>
      <c r="R392" s="890"/>
      <c r="S392" s="890"/>
      <c r="V392" s="456"/>
      <c r="Z392" s="456"/>
    </row>
    <row r="393" ht="24.75" customHeight="1">
      <c r="D393" s="889"/>
      <c r="E393" s="699"/>
      <c r="F393" s="890"/>
      <c r="G393" s="699"/>
      <c r="H393" s="891"/>
      <c r="I393" s="456"/>
      <c r="J393" s="745"/>
      <c r="N393" s="699"/>
      <c r="P393" s="890"/>
      <c r="Q393" s="456"/>
      <c r="R393" s="890"/>
      <c r="S393" s="890"/>
      <c r="V393" s="456"/>
      <c r="Z393" s="456"/>
    </row>
    <row r="394" ht="24.75" customHeight="1">
      <c r="D394" s="889"/>
      <c r="E394" s="699"/>
      <c r="F394" s="890"/>
      <c r="G394" s="699"/>
      <c r="H394" s="891"/>
      <c r="I394" s="456"/>
      <c r="J394" s="745"/>
      <c r="N394" s="699"/>
      <c r="P394" s="890"/>
      <c r="Q394" s="456"/>
      <c r="R394" s="890"/>
      <c r="S394" s="890"/>
      <c r="V394" s="456"/>
      <c r="Z394" s="456"/>
    </row>
    <row r="395" ht="24.75" customHeight="1">
      <c r="D395" s="889"/>
      <c r="E395" s="699"/>
      <c r="F395" s="890"/>
      <c r="G395" s="699"/>
      <c r="H395" s="891"/>
      <c r="I395" s="456"/>
      <c r="J395" s="745"/>
      <c r="N395" s="699"/>
      <c r="P395" s="890"/>
      <c r="Q395" s="456"/>
      <c r="R395" s="890"/>
      <c r="S395" s="890"/>
      <c r="V395" s="456"/>
      <c r="Z395" s="456"/>
    </row>
    <row r="396" ht="24.75" customHeight="1">
      <c r="D396" s="889"/>
      <c r="E396" s="699"/>
      <c r="F396" s="890"/>
      <c r="G396" s="699"/>
      <c r="H396" s="891"/>
      <c r="I396" s="456"/>
      <c r="J396" s="745"/>
      <c r="N396" s="699"/>
      <c r="P396" s="890"/>
      <c r="Q396" s="456"/>
      <c r="R396" s="890"/>
      <c r="S396" s="890"/>
      <c r="V396" s="456"/>
      <c r="Z396" s="456"/>
    </row>
    <row r="397" ht="24.75" customHeight="1">
      <c r="D397" s="889"/>
      <c r="E397" s="699"/>
      <c r="F397" s="890"/>
      <c r="G397" s="699"/>
      <c r="H397" s="891"/>
      <c r="I397" s="456"/>
      <c r="J397" s="745"/>
      <c r="N397" s="699"/>
      <c r="P397" s="890"/>
      <c r="Q397" s="456"/>
      <c r="R397" s="890"/>
      <c r="S397" s="890"/>
      <c r="V397" s="456"/>
      <c r="Z397" s="456"/>
    </row>
    <row r="398" ht="24.75" customHeight="1">
      <c r="D398" s="889"/>
      <c r="E398" s="699"/>
      <c r="F398" s="890"/>
      <c r="G398" s="699"/>
      <c r="H398" s="891"/>
      <c r="I398" s="456"/>
      <c r="J398" s="745"/>
      <c r="N398" s="699"/>
      <c r="P398" s="890"/>
      <c r="Q398" s="456"/>
      <c r="R398" s="890"/>
      <c r="S398" s="890"/>
      <c r="V398" s="456"/>
      <c r="Z398" s="456"/>
    </row>
    <row r="399" ht="24.75" customHeight="1">
      <c r="D399" s="889"/>
      <c r="E399" s="699"/>
      <c r="F399" s="890"/>
      <c r="G399" s="699"/>
      <c r="H399" s="891"/>
      <c r="I399" s="456"/>
      <c r="J399" s="745"/>
      <c r="N399" s="699"/>
      <c r="P399" s="890"/>
      <c r="Q399" s="456"/>
      <c r="R399" s="890"/>
      <c r="S399" s="890"/>
      <c r="V399" s="456"/>
      <c r="Z399" s="456"/>
    </row>
    <row r="400" ht="24.75" customHeight="1">
      <c r="D400" s="889"/>
      <c r="E400" s="699"/>
      <c r="F400" s="890"/>
      <c r="G400" s="699"/>
      <c r="H400" s="891"/>
      <c r="I400" s="456"/>
      <c r="J400" s="745"/>
      <c r="N400" s="699"/>
      <c r="P400" s="890"/>
      <c r="Q400" s="456"/>
      <c r="R400" s="890"/>
      <c r="S400" s="890"/>
      <c r="V400" s="456"/>
      <c r="Z400" s="456"/>
    </row>
    <row r="401" ht="24.75" customHeight="1">
      <c r="D401" s="889"/>
      <c r="E401" s="699"/>
      <c r="F401" s="890"/>
      <c r="G401" s="699"/>
      <c r="H401" s="891"/>
      <c r="I401" s="456"/>
      <c r="J401" s="745"/>
      <c r="N401" s="699"/>
      <c r="P401" s="890"/>
      <c r="Q401" s="456"/>
      <c r="R401" s="890"/>
      <c r="S401" s="890"/>
      <c r="V401" s="456"/>
      <c r="Z401" s="456"/>
    </row>
    <row r="402" ht="24.75" customHeight="1">
      <c r="D402" s="889"/>
      <c r="E402" s="699"/>
      <c r="F402" s="890"/>
      <c r="G402" s="699"/>
      <c r="H402" s="891"/>
      <c r="I402" s="456"/>
      <c r="J402" s="745"/>
      <c r="N402" s="699"/>
      <c r="P402" s="890"/>
      <c r="Q402" s="456"/>
      <c r="R402" s="890"/>
      <c r="S402" s="890"/>
      <c r="V402" s="456"/>
      <c r="Z402" s="456"/>
    </row>
    <row r="403" ht="24.75" customHeight="1">
      <c r="D403" s="889"/>
      <c r="E403" s="699"/>
      <c r="F403" s="890"/>
      <c r="G403" s="699"/>
      <c r="H403" s="891"/>
      <c r="I403" s="456"/>
      <c r="J403" s="745"/>
      <c r="N403" s="699"/>
      <c r="P403" s="890"/>
      <c r="Q403" s="456"/>
      <c r="R403" s="890"/>
      <c r="S403" s="890"/>
      <c r="V403" s="456"/>
      <c r="Z403" s="456"/>
    </row>
    <row r="404" ht="24.75" customHeight="1">
      <c r="D404" s="889"/>
      <c r="E404" s="699"/>
      <c r="F404" s="890"/>
      <c r="G404" s="699"/>
      <c r="H404" s="891"/>
      <c r="I404" s="456"/>
      <c r="J404" s="745"/>
      <c r="N404" s="699"/>
      <c r="P404" s="890"/>
      <c r="Q404" s="456"/>
      <c r="R404" s="890"/>
      <c r="S404" s="890"/>
      <c r="V404" s="456"/>
      <c r="Z404" s="456"/>
    </row>
    <row r="405" ht="24.75" customHeight="1">
      <c r="D405" s="889"/>
      <c r="E405" s="699"/>
      <c r="F405" s="890"/>
      <c r="G405" s="699"/>
      <c r="H405" s="891"/>
      <c r="I405" s="456"/>
      <c r="J405" s="745"/>
      <c r="N405" s="699"/>
      <c r="P405" s="890"/>
      <c r="Q405" s="456"/>
      <c r="R405" s="890"/>
      <c r="S405" s="890"/>
      <c r="V405" s="456"/>
      <c r="Z405" s="456"/>
    </row>
    <row r="406" ht="24.75" customHeight="1">
      <c r="D406" s="889"/>
      <c r="E406" s="699"/>
      <c r="F406" s="890"/>
      <c r="G406" s="699"/>
      <c r="H406" s="891"/>
      <c r="I406" s="456"/>
      <c r="J406" s="745"/>
      <c r="N406" s="699"/>
      <c r="P406" s="890"/>
      <c r="Q406" s="456"/>
      <c r="R406" s="890"/>
      <c r="S406" s="890"/>
      <c r="V406" s="456"/>
      <c r="Z406" s="456"/>
    </row>
    <row r="407" ht="24.75" customHeight="1">
      <c r="D407" s="889"/>
      <c r="E407" s="699"/>
      <c r="F407" s="890"/>
      <c r="G407" s="699"/>
      <c r="H407" s="891"/>
      <c r="I407" s="456"/>
      <c r="J407" s="745"/>
      <c r="N407" s="699"/>
      <c r="P407" s="890"/>
      <c r="Q407" s="456"/>
      <c r="R407" s="890"/>
      <c r="S407" s="890"/>
      <c r="V407" s="456"/>
      <c r="Z407" s="456"/>
    </row>
    <row r="408" ht="24.75" customHeight="1">
      <c r="D408" s="889"/>
      <c r="E408" s="699"/>
      <c r="F408" s="890"/>
      <c r="G408" s="699"/>
      <c r="H408" s="891"/>
      <c r="I408" s="456"/>
      <c r="J408" s="745"/>
      <c r="N408" s="699"/>
      <c r="P408" s="890"/>
      <c r="Q408" s="456"/>
      <c r="R408" s="890"/>
      <c r="S408" s="890"/>
      <c r="V408" s="456"/>
      <c r="Z408" s="456"/>
    </row>
    <row r="409" ht="24.75" customHeight="1">
      <c r="D409" s="889"/>
      <c r="E409" s="699"/>
      <c r="F409" s="890"/>
      <c r="G409" s="699"/>
      <c r="H409" s="891"/>
      <c r="I409" s="456"/>
      <c r="J409" s="745"/>
      <c r="N409" s="699"/>
      <c r="P409" s="890"/>
      <c r="Q409" s="456"/>
      <c r="R409" s="890"/>
      <c r="S409" s="890"/>
      <c r="V409" s="456"/>
      <c r="Z409" s="456"/>
    </row>
    <row r="410" ht="24.75" customHeight="1">
      <c r="D410" s="889"/>
      <c r="E410" s="699"/>
      <c r="F410" s="890"/>
      <c r="G410" s="699"/>
      <c r="H410" s="891"/>
      <c r="I410" s="456"/>
      <c r="J410" s="745"/>
      <c r="N410" s="699"/>
      <c r="P410" s="890"/>
      <c r="Q410" s="456"/>
      <c r="R410" s="890"/>
      <c r="S410" s="890"/>
      <c r="V410" s="456"/>
      <c r="Z410" s="456"/>
    </row>
    <row r="411" ht="24.75" customHeight="1">
      <c r="D411" s="889"/>
      <c r="E411" s="699"/>
      <c r="F411" s="890"/>
      <c r="G411" s="699"/>
      <c r="H411" s="891"/>
      <c r="I411" s="456"/>
      <c r="J411" s="745"/>
      <c r="N411" s="699"/>
      <c r="P411" s="890"/>
      <c r="Q411" s="456"/>
      <c r="R411" s="890"/>
      <c r="S411" s="890"/>
      <c r="V411" s="456"/>
      <c r="Z411" s="456"/>
    </row>
    <row r="412" ht="24.75" customHeight="1">
      <c r="D412" s="889"/>
      <c r="E412" s="699"/>
      <c r="F412" s="890"/>
      <c r="G412" s="699"/>
      <c r="H412" s="891"/>
      <c r="I412" s="456"/>
      <c r="J412" s="745"/>
      <c r="N412" s="699"/>
      <c r="P412" s="890"/>
      <c r="Q412" s="456"/>
      <c r="R412" s="890"/>
      <c r="S412" s="890"/>
      <c r="V412" s="456"/>
      <c r="Z412" s="456"/>
    </row>
    <row r="413" ht="24.75" customHeight="1">
      <c r="D413" s="889"/>
      <c r="E413" s="699"/>
      <c r="F413" s="890"/>
      <c r="G413" s="699"/>
      <c r="H413" s="891"/>
      <c r="I413" s="456"/>
      <c r="J413" s="745"/>
      <c r="N413" s="699"/>
      <c r="P413" s="890"/>
      <c r="Q413" s="456"/>
      <c r="R413" s="890"/>
      <c r="S413" s="890"/>
      <c r="V413" s="456"/>
      <c r="Z413" s="456"/>
    </row>
    <row r="414" ht="24.75" customHeight="1">
      <c r="D414" s="889"/>
      <c r="E414" s="699"/>
      <c r="F414" s="890"/>
      <c r="G414" s="699"/>
      <c r="H414" s="891"/>
      <c r="I414" s="456"/>
      <c r="J414" s="745"/>
      <c r="N414" s="699"/>
      <c r="P414" s="890"/>
      <c r="Q414" s="456"/>
      <c r="R414" s="890"/>
      <c r="S414" s="890"/>
      <c r="V414" s="456"/>
      <c r="Z414" s="456"/>
    </row>
    <row r="415" ht="24.75" customHeight="1">
      <c r="D415" s="889"/>
      <c r="E415" s="699"/>
      <c r="F415" s="890"/>
      <c r="G415" s="699"/>
      <c r="H415" s="891"/>
      <c r="I415" s="456"/>
      <c r="J415" s="745"/>
      <c r="N415" s="699"/>
      <c r="P415" s="890"/>
      <c r="Q415" s="456"/>
      <c r="R415" s="890"/>
      <c r="S415" s="890"/>
      <c r="V415" s="456"/>
      <c r="Z415" s="456"/>
    </row>
    <row r="416" ht="24.75" customHeight="1">
      <c r="D416" s="889"/>
      <c r="E416" s="699"/>
      <c r="F416" s="890"/>
      <c r="G416" s="699"/>
      <c r="H416" s="891"/>
      <c r="I416" s="456"/>
      <c r="J416" s="745"/>
      <c r="N416" s="699"/>
      <c r="P416" s="890"/>
      <c r="Q416" s="456"/>
      <c r="R416" s="890"/>
      <c r="S416" s="890"/>
      <c r="V416" s="456"/>
      <c r="Z416" s="456"/>
    </row>
    <row r="417" ht="24.75" customHeight="1">
      <c r="D417" s="889"/>
      <c r="E417" s="699"/>
      <c r="F417" s="890"/>
      <c r="G417" s="699"/>
      <c r="H417" s="891"/>
      <c r="I417" s="456"/>
      <c r="J417" s="745"/>
      <c r="N417" s="699"/>
      <c r="P417" s="890"/>
      <c r="Q417" s="456"/>
      <c r="R417" s="890"/>
      <c r="S417" s="890"/>
      <c r="V417" s="456"/>
      <c r="Z417" s="456"/>
    </row>
    <row r="418" ht="24.75" customHeight="1">
      <c r="D418" s="889"/>
      <c r="E418" s="699"/>
      <c r="F418" s="890"/>
      <c r="G418" s="699"/>
      <c r="H418" s="891"/>
      <c r="I418" s="456"/>
      <c r="J418" s="745"/>
      <c r="N418" s="699"/>
      <c r="P418" s="890"/>
      <c r="Q418" s="456"/>
      <c r="R418" s="890"/>
      <c r="S418" s="890"/>
      <c r="V418" s="456"/>
      <c r="Z418" s="456"/>
    </row>
    <row r="419" ht="24.75" customHeight="1">
      <c r="D419" s="889"/>
      <c r="E419" s="699"/>
      <c r="F419" s="890"/>
      <c r="G419" s="699"/>
      <c r="H419" s="891"/>
      <c r="I419" s="456"/>
      <c r="J419" s="745"/>
      <c r="N419" s="699"/>
      <c r="P419" s="890"/>
      <c r="Q419" s="456"/>
      <c r="R419" s="890"/>
      <c r="S419" s="890"/>
      <c r="V419" s="456"/>
      <c r="Z419" s="456"/>
    </row>
    <row r="420" ht="24.75" customHeight="1">
      <c r="D420" s="889"/>
      <c r="E420" s="699"/>
      <c r="F420" s="890"/>
      <c r="G420" s="699"/>
      <c r="H420" s="891"/>
      <c r="I420" s="456"/>
      <c r="J420" s="745"/>
      <c r="N420" s="699"/>
      <c r="P420" s="890"/>
      <c r="Q420" s="456"/>
      <c r="R420" s="890"/>
      <c r="S420" s="890"/>
      <c r="V420" s="456"/>
      <c r="Z420" s="456"/>
    </row>
    <row r="421" ht="24.75" customHeight="1">
      <c r="D421" s="889"/>
      <c r="E421" s="699"/>
      <c r="F421" s="890"/>
      <c r="G421" s="699"/>
      <c r="H421" s="891"/>
      <c r="I421" s="456"/>
      <c r="J421" s="745"/>
      <c r="N421" s="699"/>
      <c r="P421" s="890"/>
      <c r="Q421" s="456"/>
      <c r="R421" s="890"/>
      <c r="S421" s="890"/>
      <c r="V421" s="456"/>
      <c r="Z421" s="456"/>
    </row>
    <row r="422" ht="24.75" customHeight="1">
      <c r="D422" s="889"/>
      <c r="E422" s="699"/>
      <c r="F422" s="890"/>
      <c r="G422" s="699"/>
      <c r="H422" s="891"/>
      <c r="I422" s="456"/>
      <c r="J422" s="745"/>
      <c r="N422" s="699"/>
      <c r="P422" s="890"/>
      <c r="Q422" s="456"/>
      <c r="R422" s="890"/>
      <c r="S422" s="890"/>
      <c r="V422" s="456"/>
      <c r="Z422" s="456"/>
    </row>
    <row r="423" ht="24.75" customHeight="1">
      <c r="D423" s="889"/>
      <c r="E423" s="699"/>
      <c r="F423" s="890"/>
      <c r="G423" s="699"/>
      <c r="H423" s="891"/>
      <c r="I423" s="456"/>
      <c r="J423" s="745"/>
      <c r="N423" s="699"/>
      <c r="P423" s="890"/>
      <c r="Q423" s="456"/>
      <c r="R423" s="890"/>
      <c r="S423" s="890"/>
      <c r="V423" s="456"/>
      <c r="Z423" s="456"/>
    </row>
    <row r="424" ht="24.75" customHeight="1">
      <c r="D424" s="889"/>
      <c r="E424" s="699"/>
      <c r="F424" s="890"/>
      <c r="G424" s="699"/>
      <c r="H424" s="891"/>
      <c r="I424" s="456"/>
      <c r="J424" s="745"/>
      <c r="N424" s="699"/>
      <c r="P424" s="890"/>
      <c r="Q424" s="456"/>
      <c r="R424" s="890"/>
      <c r="S424" s="890"/>
      <c r="V424" s="456"/>
      <c r="Z424" s="456"/>
    </row>
    <row r="425" ht="24.75" customHeight="1">
      <c r="D425" s="889"/>
      <c r="E425" s="699"/>
      <c r="F425" s="890"/>
      <c r="G425" s="699"/>
      <c r="H425" s="891"/>
      <c r="I425" s="456"/>
      <c r="J425" s="745"/>
      <c r="N425" s="699"/>
      <c r="P425" s="890"/>
      <c r="Q425" s="456"/>
      <c r="R425" s="890"/>
      <c r="S425" s="890"/>
      <c r="V425" s="456"/>
      <c r="Z425" s="456"/>
    </row>
    <row r="426" ht="24.75" customHeight="1">
      <c r="D426" s="889"/>
      <c r="E426" s="699"/>
      <c r="F426" s="890"/>
      <c r="G426" s="699"/>
      <c r="H426" s="891"/>
      <c r="I426" s="456"/>
      <c r="J426" s="745"/>
      <c r="N426" s="699"/>
      <c r="P426" s="890"/>
      <c r="Q426" s="456"/>
      <c r="R426" s="890"/>
      <c r="S426" s="890"/>
      <c r="V426" s="456"/>
      <c r="Z426" s="456"/>
    </row>
    <row r="427" ht="24.75" customHeight="1">
      <c r="D427" s="889"/>
      <c r="E427" s="699"/>
      <c r="F427" s="890"/>
      <c r="G427" s="699"/>
      <c r="H427" s="891"/>
      <c r="I427" s="456"/>
      <c r="J427" s="745"/>
      <c r="N427" s="699"/>
      <c r="P427" s="890"/>
      <c r="Q427" s="456"/>
      <c r="R427" s="890"/>
      <c r="S427" s="890"/>
      <c r="V427" s="456"/>
      <c r="Z427" s="456"/>
    </row>
    <row r="428" ht="24.75" customHeight="1">
      <c r="D428" s="889"/>
      <c r="E428" s="699"/>
      <c r="F428" s="890"/>
      <c r="G428" s="699"/>
      <c r="H428" s="891"/>
      <c r="I428" s="456"/>
      <c r="J428" s="745"/>
      <c r="N428" s="699"/>
      <c r="P428" s="890"/>
      <c r="Q428" s="456"/>
      <c r="R428" s="890"/>
      <c r="S428" s="890"/>
      <c r="V428" s="456"/>
      <c r="Z428" s="456"/>
    </row>
    <row r="429" ht="24.75" customHeight="1">
      <c r="D429" s="889"/>
      <c r="E429" s="699"/>
      <c r="F429" s="890"/>
      <c r="G429" s="699"/>
      <c r="H429" s="891"/>
      <c r="I429" s="456"/>
      <c r="J429" s="745"/>
      <c r="N429" s="699"/>
      <c r="P429" s="890"/>
      <c r="Q429" s="456"/>
      <c r="R429" s="890"/>
      <c r="S429" s="890"/>
      <c r="V429" s="456"/>
      <c r="Z429" s="456"/>
    </row>
    <row r="430" ht="24.75" customHeight="1">
      <c r="D430" s="889"/>
      <c r="E430" s="699"/>
      <c r="F430" s="890"/>
      <c r="G430" s="699"/>
      <c r="H430" s="891"/>
      <c r="I430" s="456"/>
      <c r="J430" s="745"/>
      <c r="N430" s="699"/>
      <c r="P430" s="890"/>
      <c r="Q430" s="456"/>
      <c r="R430" s="890"/>
      <c r="S430" s="890"/>
      <c r="V430" s="456"/>
      <c r="Z430" s="456"/>
    </row>
    <row r="431" ht="24.75" customHeight="1">
      <c r="D431" s="889"/>
      <c r="E431" s="699"/>
      <c r="F431" s="890"/>
      <c r="G431" s="699"/>
      <c r="H431" s="891"/>
      <c r="I431" s="456"/>
      <c r="J431" s="745"/>
      <c r="N431" s="699"/>
      <c r="P431" s="890"/>
      <c r="Q431" s="456"/>
      <c r="R431" s="890"/>
      <c r="S431" s="890"/>
      <c r="V431" s="456"/>
      <c r="Z431" s="456"/>
    </row>
    <row r="432" ht="24.75" customHeight="1">
      <c r="D432" s="889"/>
      <c r="E432" s="699"/>
      <c r="F432" s="890"/>
      <c r="G432" s="699"/>
      <c r="H432" s="891"/>
      <c r="I432" s="456"/>
      <c r="J432" s="745"/>
      <c r="N432" s="699"/>
      <c r="P432" s="890"/>
      <c r="Q432" s="456"/>
      <c r="R432" s="890"/>
      <c r="S432" s="890"/>
      <c r="V432" s="456"/>
      <c r="Z432" s="456"/>
    </row>
    <row r="433" ht="24.75" customHeight="1">
      <c r="D433" s="889"/>
      <c r="E433" s="699"/>
      <c r="F433" s="890"/>
      <c r="G433" s="699"/>
      <c r="H433" s="891"/>
      <c r="I433" s="456"/>
      <c r="J433" s="745"/>
      <c r="N433" s="699"/>
      <c r="P433" s="890"/>
      <c r="Q433" s="456"/>
      <c r="R433" s="890"/>
      <c r="S433" s="890"/>
      <c r="V433" s="456"/>
      <c r="Z433" s="456"/>
    </row>
    <row r="434" ht="24.75" customHeight="1">
      <c r="D434" s="889"/>
      <c r="E434" s="699"/>
      <c r="F434" s="890"/>
      <c r="G434" s="699"/>
      <c r="H434" s="891"/>
      <c r="I434" s="456"/>
      <c r="J434" s="745"/>
      <c r="N434" s="699"/>
      <c r="P434" s="890"/>
      <c r="Q434" s="456"/>
      <c r="R434" s="890"/>
      <c r="S434" s="890"/>
      <c r="V434" s="456"/>
      <c r="Z434" s="456"/>
    </row>
    <row r="435" ht="24.75" customHeight="1">
      <c r="D435" s="889"/>
      <c r="E435" s="699"/>
      <c r="F435" s="890"/>
      <c r="G435" s="699"/>
      <c r="H435" s="891"/>
      <c r="I435" s="456"/>
      <c r="J435" s="745"/>
      <c r="N435" s="699"/>
      <c r="P435" s="890"/>
      <c r="Q435" s="456"/>
      <c r="R435" s="890"/>
      <c r="S435" s="890"/>
      <c r="V435" s="456"/>
      <c r="Z435" s="456"/>
    </row>
    <row r="436" ht="24.75" customHeight="1">
      <c r="D436" s="889"/>
      <c r="E436" s="699"/>
      <c r="F436" s="890"/>
      <c r="G436" s="699"/>
      <c r="H436" s="891"/>
      <c r="I436" s="456"/>
      <c r="J436" s="745"/>
      <c r="N436" s="699"/>
      <c r="P436" s="890"/>
      <c r="Q436" s="456"/>
      <c r="R436" s="890"/>
      <c r="S436" s="890"/>
      <c r="V436" s="456"/>
      <c r="Z436" s="456"/>
    </row>
    <row r="437" ht="24.75" customHeight="1">
      <c r="D437" s="889"/>
      <c r="E437" s="699"/>
      <c r="F437" s="890"/>
      <c r="G437" s="699"/>
      <c r="H437" s="891"/>
      <c r="I437" s="456"/>
      <c r="J437" s="745"/>
      <c r="N437" s="699"/>
      <c r="P437" s="890"/>
      <c r="Q437" s="456"/>
      <c r="R437" s="890"/>
      <c r="S437" s="890"/>
      <c r="V437" s="456"/>
      <c r="Z437" s="456"/>
    </row>
    <row r="438" ht="24.75" customHeight="1">
      <c r="D438" s="889"/>
      <c r="E438" s="699"/>
      <c r="F438" s="890"/>
      <c r="G438" s="699"/>
      <c r="H438" s="891"/>
      <c r="I438" s="456"/>
      <c r="J438" s="745"/>
      <c r="N438" s="699"/>
      <c r="P438" s="890"/>
      <c r="Q438" s="456"/>
      <c r="R438" s="890"/>
      <c r="S438" s="890"/>
      <c r="V438" s="456"/>
      <c r="Z438" s="456"/>
    </row>
    <row r="439" ht="24.75" customHeight="1">
      <c r="D439" s="889"/>
      <c r="E439" s="699"/>
      <c r="F439" s="890"/>
      <c r="G439" s="699"/>
      <c r="H439" s="891"/>
      <c r="I439" s="456"/>
      <c r="J439" s="745"/>
      <c r="N439" s="699"/>
      <c r="P439" s="890"/>
      <c r="Q439" s="456"/>
      <c r="R439" s="890"/>
      <c r="S439" s="890"/>
      <c r="V439" s="456"/>
      <c r="Z439" s="456"/>
    </row>
    <row r="440" ht="24.75" customHeight="1">
      <c r="D440" s="889"/>
      <c r="E440" s="699"/>
      <c r="F440" s="890"/>
      <c r="G440" s="699"/>
      <c r="H440" s="891"/>
      <c r="I440" s="456"/>
      <c r="J440" s="745"/>
      <c r="N440" s="699"/>
      <c r="P440" s="890"/>
      <c r="Q440" s="456"/>
      <c r="R440" s="890"/>
      <c r="S440" s="890"/>
      <c r="V440" s="456"/>
      <c r="Z440" s="456"/>
    </row>
    <row r="441" ht="24.75" customHeight="1">
      <c r="D441" s="889"/>
      <c r="E441" s="699"/>
      <c r="F441" s="890"/>
      <c r="G441" s="699"/>
      <c r="H441" s="891"/>
      <c r="I441" s="456"/>
      <c r="J441" s="745"/>
      <c r="N441" s="699"/>
      <c r="P441" s="890"/>
      <c r="Q441" s="456"/>
      <c r="R441" s="890"/>
      <c r="S441" s="890"/>
      <c r="V441" s="456"/>
      <c r="Z441" s="456"/>
    </row>
    <row r="442" ht="24.75" customHeight="1">
      <c r="D442" s="889"/>
      <c r="E442" s="699"/>
      <c r="F442" s="890"/>
      <c r="G442" s="699"/>
      <c r="H442" s="891"/>
      <c r="I442" s="456"/>
      <c r="J442" s="745"/>
      <c r="N442" s="699"/>
      <c r="P442" s="890"/>
      <c r="Q442" s="456"/>
      <c r="R442" s="890"/>
      <c r="S442" s="890"/>
      <c r="V442" s="456"/>
      <c r="Z442" s="456"/>
    </row>
    <row r="443" ht="24.75" customHeight="1">
      <c r="D443" s="889"/>
      <c r="E443" s="699"/>
      <c r="F443" s="890"/>
      <c r="G443" s="699"/>
      <c r="H443" s="891"/>
      <c r="I443" s="456"/>
      <c r="J443" s="745"/>
      <c r="N443" s="699"/>
      <c r="P443" s="890"/>
      <c r="Q443" s="456"/>
      <c r="R443" s="890"/>
      <c r="S443" s="890"/>
      <c r="V443" s="456"/>
      <c r="Z443" s="456"/>
    </row>
    <row r="444" ht="24.75" customHeight="1">
      <c r="D444" s="889"/>
      <c r="E444" s="699"/>
      <c r="F444" s="890"/>
      <c r="G444" s="699"/>
      <c r="H444" s="891"/>
      <c r="I444" s="456"/>
      <c r="J444" s="745"/>
      <c r="N444" s="699"/>
      <c r="P444" s="890"/>
      <c r="Q444" s="456"/>
      <c r="R444" s="890"/>
      <c r="S444" s="890"/>
      <c r="V444" s="456"/>
      <c r="Z444" s="456"/>
    </row>
    <row r="445" ht="24.75" customHeight="1">
      <c r="D445" s="889"/>
      <c r="E445" s="699"/>
      <c r="F445" s="890"/>
      <c r="G445" s="699"/>
      <c r="H445" s="891"/>
      <c r="I445" s="456"/>
      <c r="J445" s="745"/>
      <c r="N445" s="699"/>
      <c r="P445" s="890"/>
      <c r="Q445" s="456"/>
      <c r="R445" s="890"/>
      <c r="S445" s="890"/>
      <c r="V445" s="456"/>
      <c r="Z445" s="456"/>
    </row>
    <row r="446" ht="24.75" customHeight="1">
      <c r="D446" s="889"/>
      <c r="E446" s="699"/>
      <c r="F446" s="890"/>
      <c r="G446" s="699"/>
      <c r="H446" s="891"/>
      <c r="I446" s="456"/>
      <c r="J446" s="745"/>
      <c r="N446" s="699"/>
      <c r="P446" s="890"/>
      <c r="Q446" s="456"/>
      <c r="R446" s="890"/>
      <c r="S446" s="890"/>
      <c r="V446" s="456"/>
      <c r="Z446" s="456"/>
    </row>
    <row r="447" ht="24.75" customHeight="1">
      <c r="D447" s="889"/>
      <c r="E447" s="699"/>
      <c r="F447" s="890"/>
      <c r="G447" s="699"/>
      <c r="H447" s="891"/>
      <c r="I447" s="456"/>
      <c r="J447" s="745"/>
      <c r="N447" s="699"/>
      <c r="P447" s="890"/>
      <c r="Q447" s="456"/>
      <c r="R447" s="890"/>
      <c r="S447" s="890"/>
      <c r="V447" s="456"/>
      <c r="Z447" s="456"/>
    </row>
    <row r="448" ht="24.75" customHeight="1">
      <c r="D448" s="889"/>
      <c r="E448" s="699"/>
      <c r="F448" s="890"/>
      <c r="G448" s="699"/>
      <c r="H448" s="891"/>
      <c r="I448" s="456"/>
      <c r="J448" s="745"/>
      <c r="N448" s="699"/>
      <c r="P448" s="890"/>
      <c r="Q448" s="456"/>
      <c r="R448" s="890"/>
      <c r="S448" s="890"/>
      <c r="V448" s="456"/>
      <c r="Z448" s="456"/>
    </row>
    <row r="449" ht="24.75" customHeight="1">
      <c r="D449" s="889"/>
      <c r="E449" s="699"/>
      <c r="F449" s="890"/>
      <c r="G449" s="699"/>
      <c r="H449" s="891"/>
      <c r="I449" s="456"/>
      <c r="J449" s="745"/>
      <c r="N449" s="699"/>
      <c r="P449" s="890"/>
      <c r="Q449" s="456"/>
      <c r="R449" s="890"/>
      <c r="S449" s="890"/>
      <c r="V449" s="456"/>
      <c r="Z449" s="456"/>
    </row>
    <row r="450" ht="24.75" customHeight="1">
      <c r="D450" s="889"/>
      <c r="E450" s="699"/>
      <c r="F450" s="890"/>
      <c r="G450" s="699"/>
      <c r="H450" s="891"/>
      <c r="I450" s="456"/>
      <c r="J450" s="745"/>
      <c r="N450" s="699"/>
      <c r="P450" s="890"/>
      <c r="Q450" s="456"/>
      <c r="R450" s="890"/>
      <c r="S450" s="890"/>
      <c r="V450" s="456"/>
      <c r="Z450" s="456"/>
    </row>
    <row r="451" ht="24.75" customHeight="1">
      <c r="D451" s="889"/>
      <c r="E451" s="699"/>
      <c r="F451" s="890"/>
      <c r="G451" s="699"/>
      <c r="H451" s="891"/>
      <c r="I451" s="456"/>
      <c r="J451" s="745"/>
      <c r="N451" s="699"/>
      <c r="P451" s="890"/>
      <c r="Q451" s="456"/>
      <c r="R451" s="890"/>
      <c r="S451" s="890"/>
      <c r="V451" s="456"/>
      <c r="Z451" s="456"/>
    </row>
    <row r="452" ht="24.75" customHeight="1">
      <c r="D452" s="889"/>
      <c r="E452" s="699"/>
      <c r="F452" s="890"/>
      <c r="G452" s="699"/>
      <c r="H452" s="891"/>
      <c r="I452" s="456"/>
      <c r="J452" s="745"/>
      <c r="N452" s="699"/>
      <c r="P452" s="890"/>
      <c r="Q452" s="456"/>
      <c r="R452" s="890"/>
      <c r="S452" s="890"/>
      <c r="V452" s="456"/>
      <c r="Z452" s="456"/>
    </row>
    <row r="453" ht="24.75" customHeight="1">
      <c r="D453" s="889"/>
      <c r="E453" s="699"/>
      <c r="F453" s="890"/>
      <c r="G453" s="699"/>
      <c r="H453" s="891"/>
      <c r="I453" s="456"/>
      <c r="J453" s="745"/>
      <c r="N453" s="699"/>
      <c r="P453" s="890"/>
      <c r="Q453" s="456"/>
      <c r="R453" s="890"/>
      <c r="S453" s="890"/>
      <c r="V453" s="456"/>
      <c r="Z453" s="456"/>
    </row>
    <row r="454" ht="24.75" customHeight="1">
      <c r="D454" s="889"/>
      <c r="E454" s="699"/>
      <c r="F454" s="890"/>
      <c r="G454" s="699"/>
      <c r="H454" s="891"/>
      <c r="I454" s="456"/>
      <c r="J454" s="745"/>
      <c r="N454" s="699"/>
      <c r="P454" s="890"/>
      <c r="Q454" s="456"/>
      <c r="R454" s="890"/>
      <c r="S454" s="890"/>
      <c r="V454" s="456"/>
      <c r="Z454" s="456"/>
    </row>
    <row r="455" ht="24.75" customHeight="1">
      <c r="D455" s="889"/>
      <c r="E455" s="699"/>
      <c r="F455" s="890"/>
      <c r="G455" s="699"/>
      <c r="H455" s="891"/>
      <c r="I455" s="456"/>
      <c r="J455" s="745"/>
      <c r="N455" s="699"/>
      <c r="P455" s="890"/>
      <c r="Q455" s="456"/>
      <c r="R455" s="890"/>
      <c r="S455" s="890"/>
      <c r="V455" s="456"/>
      <c r="Z455" s="456"/>
    </row>
    <row r="456" ht="24.75" customHeight="1">
      <c r="D456" s="889"/>
      <c r="E456" s="699"/>
      <c r="F456" s="890"/>
      <c r="G456" s="699"/>
      <c r="H456" s="891"/>
      <c r="I456" s="456"/>
      <c r="J456" s="745"/>
      <c r="N456" s="699"/>
      <c r="P456" s="890"/>
      <c r="Q456" s="456"/>
      <c r="R456" s="890"/>
      <c r="S456" s="890"/>
      <c r="V456" s="456"/>
      <c r="Z456" s="456"/>
    </row>
    <row r="457" ht="24.75" customHeight="1">
      <c r="D457" s="889"/>
      <c r="E457" s="699"/>
      <c r="F457" s="890"/>
      <c r="G457" s="699"/>
      <c r="H457" s="891"/>
      <c r="I457" s="456"/>
      <c r="J457" s="745"/>
      <c r="N457" s="699"/>
      <c r="P457" s="890"/>
      <c r="Q457" s="456"/>
      <c r="R457" s="890"/>
      <c r="S457" s="890"/>
      <c r="V457" s="456"/>
      <c r="Z457" s="456"/>
    </row>
    <row r="458" ht="24.75" customHeight="1">
      <c r="D458" s="889"/>
      <c r="E458" s="699"/>
      <c r="F458" s="890"/>
      <c r="G458" s="699"/>
      <c r="H458" s="891"/>
      <c r="I458" s="456"/>
      <c r="J458" s="745"/>
      <c r="N458" s="699"/>
      <c r="P458" s="890"/>
      <c r="Q458" s="456"/>
      <c r="R458" s="890"/>
      <c r="S458" s="890"/>
      <c r="V458" s="456"/>
      <c r="Z458" s="456"/>
    </row>
    <row r="459" ht="24.75" customHeight="1">
      <c r="D459" s="889"/>
      <c r="E459" s="699"/>
      <c r="F459" s="890"/>
      <c r="G459" s="699"/>
      <c r="H459" s="891"/>
      <c r="I459" s="456"/>
      <c r="J459" s="745"/>
      <c r="N459" s="699"/>
      <c r="P459" s="890"/>
      <c r="Q459" s="456"/>
      <c r="R459" s="890"/>
      <c r="S459" s="890"/>
      <c r="V459" s="456"/>
      <c r="Z459" s="456"/>
    </row>
    <row r="460" ht="24.75" customHeight="1">
      <c r="D460" s="889"/>
      <c r="E460" s="699"/>
      <c r="F460" s="890"/>
      <c r="G460" s="699"/>
      <c r="H460" s="891"/>
      <c r="I460" s="456"/>
      <c r="J460" s="745"/>
      <c r="N460" s="699"/>
      <c r="P460" s="890"/>
      <c r="Q460" s="456"/>
      <c r="R460" s="890"/>
      <c r="S460" s="890"/>
      <c r="V460" s="456"/>
      <c r="Z460" s="456"/>
    </row>
    <row r="461" ht="24.75" customHeight="1">
      <c r="D461" s="889"/>
      <c r="E461" s="699"/>
      <c r="F461" s="890"/>
      <c r="G461" s="699"/>
      <c r="H461" s="891"/>
      <c r="I461" s="456"/>
      <c r="J461" s="745"/>
      <c r="N461" s="699"/>
      <c r="P461" s="890"/>
      <c r="Q461" s="456"/>
      <c r="R461" s="890"/>
      <c r="S461" s="890"/>
      <c r="V461" s="456"/>
      <c r="Z461" s="456"/>
    </row>
    <row r="462" ht="24.75" customHeight="1">
      <c r="D462" s="889"/>
      <c r="E462" s="699"/>
      <c r="F462" s="890"/>
      <c r="G462" s="699"/>
      <c r="H462" s="891"/>
      <c r="I462" s="456"/>
      <c r="J462" s="745"/>
      <c r="N462" s="699"/>
      <c r="P462" s="890"/>
      <c r="Q462" s="456"/>
      <c r="R462" s="890"/>
      <c r="S462" s="890"/>
      <c r="V462" s="456"/>
      <c r="Z462" s="456"/>
    </row>
    <row r="463" ht="24.75" customHeight="1">
      <c r="D463" s="889"/>
      <c r="E463" s="699"/>
      <c r="F463" s="890"/>
      <c r="G463" s="699"/>
      <c r="H463" s="891"/>
      <c r="I463" s="456"/>
      <c r="J463" s="745"/>
      <c r="N463" s="699"/>
      <c r="P463" s="890"/>
      <c r="Q463" s="456"/>
      <c r="R463" s="890"/>
      <c r="S463" s="890"/>
      <c r="V463" s="456"/>
      <c r="Z463" s="456"/>
    </row>
    <row r="464" ht="24.75" customHeight="1">
      <c r="D464" s="889"/>
      <c r="E464" s="699"/>
      <c r="F464" s="890"/>
      <c r="G464" s="699"/>
      <c r="H464" s="891"/>
      <c r="I464" s="456"/>
      <c r="J464" s="745"/>
      <c r="N464" s="699"/>
      <c r="P464" s="890"/>
      <c r="Q464" s="456"/>
      <c r="R464" s="890"/>
      <c r="S464" s="890"/>
      <c r="V464" s="456"/>
      <c r="Z464" s="456"/>
    </row>
    <row r="465" ht="24.75" customHeight="1">
      <c r="D465" s="889"/>
      <c r="E465" s="699"/>
      <c r="F465" s="890"/>
      <c r="G465" s="699"/>
      <c r="H465" s="891"/>
      <c r="I465" s="456"/>
      <c r="J465" s="745"/>
      <c r="N465" s="699"/>
      <c r="P465" s="890"/>
      <c r="Q465" s="456"/>
      <c r="R465" s="890"/>
      <c r="S465" s="890"/>
      <c r="V465" s="456"/>
      <c r="Z465" s="456"/>
    </row>
    <row r="466" ht="24.75" customHeight="1">
      <c r="D466" s="889"/>
      <c r="E466" s="699"/>
      <c r="F466" s="890"/>
      <c r="G466" s="699"/>
      <c r="H466" s="891"/>
      <c r="I466" s="456"/>
      <c r="J466" s="745"/>
      <c r="N466" s="699"/>
      <c r="P466" s="890"/>
      <c r="Q466" s="456"/>
      <c r="R466" s="890"/>
      <c r="S466" s="890"/>
      <c r="V466" s="456"/>
      <c r="Z466" s="456"/>
    </row>
    <row r="467" ht="24.75" customHeight="1">
      <c r="D467" s="889"/>
      <c r="E467" s="699"/>
      <c r="F467" s="890"/>
      <c r="G467" s="699"/>
      <c r="H467" s="891"/>
      <c r="I467" s="456"/>
      <c r="J467" s="745"/>
      <c r="N467" s="699"/>
      <c r="P467" s="890"/>
      <c r="Q467" s="456"/>
      <c r="R467" s="890"/>
      <c r="S467" s="890"/>
      <c r="V467" s="456"/>
      <c r="Z467" s="456"/>
    </row>
    <row r="468" ht="24.75" customHeight="1">
      <c r="D468" s="889"/>
      <c r="E468" s="699"/>
      <c r="F468" s="890"/>
      <c r="G468" s="699"/>
      <c r="H468" s="891"/>
      <c r="I468" s="456"/>
      <c r="J468" s="745"/>
      <c r="N468" s="699"/>
      <c r="P468" s="890"/>
      <c r="Q468" s="456"/>
      <c r="R468" s="890"/>
      <c r="S468" s="890"/>
      <c r="V468" s="456"/>
      <c r="Z468" s="456"/>
    </row>
    <row r="469" ht="24.75" customHeight="1">
      <c r="D469" s="889"/>
      <c r="E469" s="699"/>
      <c r="F469" s="890"/>
      <c r="G469" s="699"/>
      <c r="H469" s="891"/>
      <c r="I469" s="456"/>
      <c r="J469" s="745"/>
      <c r="N469" s="699"/>
      <c r="P469" s="890"/>
      <c r="Q469" s="456"/>
      <c r="R469" s="890"/>
      <c r="S469" s="890"/>
      <c r="V469" s="456"/>
      <c r="Z469" s="456"/>
    </row>
    <row r="470" ht="24.75" customHeight="1">
      <c r="D470" s="889"/>
      <c r="E470" s="699"/>
      <c r="F470" s="890"/>
      <c r="G470" s="699"/>
      <c r="H470" s="891"/>
      <c r="I470" s="456"/>
      <c r="J470" s="745"/>
      <c r="N470" s="699"/>
      <c r="P470" s="890"/>
      <c r="Q470" s="456"/>
      <c r="R470" s="890"/>
      <c r="S470" s="890"/>
      <c r="V470" s="456"/>
      <c r="Z470" s="456"/>
    </row>
    <row r="471" ht="24.75" customHeight="1">
      <c r="D471" s="889"/>
      <c r="E471" s="699"/>
      <c r="F471" s="890"/>
      <c r="G471" s="699"/>
      <c r="H471" s="891"/>
      <c r="I471" s="456"/>
      <c r="J471" s="745"/>
      <c r="N471" s="699"/>
      <c r="P471" s="890"/>
      <c r="Q471" s="456"/>
      <c r="R471" s="890"/>
      <c r="S471" s="890"/>
      <c r="V471" s="456"/>
      <c r="Z471" s="456"/>
    </row>
    <row r="472" ht="24.75" customHeight="1">
      <c r="D472" s="889"/>
      <c r="E472" s="699"/>
      <c r="F472" s="890"/>
      <c r="G472" s="699"/>
      <c r="H472" s="891"/>
      <c r="I472" s="456"/>
      <c r="J472" s="745"/>
      <c r="N472" s="699"/>
      <c r="P472" s="890"/>
      <c r="Q472" s="456"/>
      <c r="R472" s="890"/>
      <c r="S472" s="890"/>
      <c r="V472" s="456"/>
      <c r="Z472" s="456"/>
    </row>
    <row r="473" ht="24.75" customHeight="1">
      <c r="D473" s="889"/>
      <c r="E473" s="699"/>
      <c r="F473" s="890"/>
      <c r="G473" s="699"/>
      <c r="H473" s="891"/>
      <c r="I473" s="456"/>
      <c r="J473" s="745"/>
      <c r="N473" s="699"/>
      <c r="P473" s="890"/>
      <c r="Q473" s="456"/>
      <c r="R473" s="890"/>
      <c r="S473" s="890"/>
      <c r="V473" s="456"/>
      <c r="Z473" s="456"/>
    </row>
    <row r="474" ht="24.75" customHeight="1">
      <c r="D474" s="889"/>
      <c r="E474" s="699"/>
      <c r="F474" s="890"/>
      <c r="G474" s="699"/>
      <c r="H474" s="891"/>
      <c r="I474" s="456"/>
      <c r="J474" s="745"/>
      <c r="N474" s="699"/>
      <c r="P474" s="890"/>
      <c r="Q474" s="456"/>
      <c r="R474" s="890"/>
      <c r="S474" s="890"/>
      <c r="V474" s="456"/>
      <c r="Z474" s="456"/>
    </row>
    <row r="475" ht="24.75" customHeight="1">
      <c r="D475" s="889"/>
      <c r="E475" s="699"/>
      <c r="F475" s="890"/>
      <c r="G475" s="699"/>
      <c r="H475" s="891"/>
      <c r="I475" s="456"/>
      <c r="J475" s="745"/>
      <c r="N475" s="699"/>
      <c r="P475" s="890"/>
      <c r="Q475" s="456"/>
      <c r="R475" s="890"/>
      <c r="S475" s="890"/>
      <c r="V475" s="456"/>
      <c r="Z475" s="456"/>
    </row>
    <row r="476" ht="24.75" customHeight="1">
      <c r="D476" s="889"/>
      <c r="E476" s="699"/>
      <c r="F476" s="890"/>
      <c r="G476" s="699"/>
      <c r="H476" s="891"/>
      <c r="I476" s="456"/>
      <c r="J476" s="745"/>
      <c r="N476" s="699"/>
      <c r="P476" s="890"/>
      <c r="Q476" s="456"/>
      <c r="R476" s="890"/>
      <c r="S476" s="890"/>
      <c r="V476" s="456"/>
      <c r="Z476" s="456"/>
    </row>
    <row r="477" ht="24.75" customHeight="1">
      <c r="D477" s="889"/>
      <c r="E477" s="699"/>
      <c r="F477" s="890"/>
      <c r="G477" s="699"/>
      <c r="H477" s="891"/>
      <c r="I477" s="456"/>
      <c r="J477" s="745"/>
      <c r="N477" s="699"/>
      <c r="P477" s="890"/>
      <c r="Q477" s="456"/>
      <c r="R477" s="890"/>
      <c r="S477" s="890"/>
      <c r="V477" s="456"/>
      <c r="Z477" s="456"/>
    </row>
    <row r="478" ht="24.75" customHeight="1">
      <c r="D478" s="889"/>
      <c r="E478" s="699"/>
      <c r="F478" s="890"/>
      <c r="G478" s="699"/>
      <c r="H478" s="891"/>
      <c r="I478" s="456"/>
      <c r="J478" s="745"/>
      <c r="N478" s="699"/>
      <c r="P478" s="890"/>
      <c r="Q478" s="456"/>
      <c r="R478" s="890"/>
      <c r="S478" s="890"/>
      <c r="V478" s="456"/>
      <c r="Z478" s="456"/>
    </row>
    <row r="479" ht="24.75" customHeight="1">
      <c r="D479" s="889"/>
      <c r="E479" s="699"/>
      <c r="F479" s="890"/>
      <c r="G479" s="699"/>
      <c r="H479" s="891"/>
      <c r="I479" s="456"/>
      <c r="J479" s="745"/>
      <c r="N479" s="699"/>
      <c r="P479" s="890"/>
      <c r="Q479" s="456"/>
      <c r="R479" s="890"/>
      <c r="S479" s="890"/>
      <c r="V479" s="456"/>
      <c r="Z479" s="456"/>
    </row>
    <row r="480" ht="24.75" customHeight="1">
      <c r="D480" s="889"/>
      <c r="E480" s="699"/>
      <c r="F480" s="890"/>
      <c r="G480" s="699"/>
      <c r="H480" s="891"/>
      <c r="I480" s="456"/>
      <c r="J480" s="745"/>
      <c r="N480" s="699"/>
      <c r="P480" s="890"/>
      <c r="Q480" s="456"/>
      <c r="R480" s="890"/>
      <c r="S480" s="890"/>
      <c r="V480" s="456"/>
      <c r="Z480" s="456"/>
    </row>
    <row r="481" ht="24.75" customHeight="1">
      <c r="D481" s="889"/>
      <c r="E481" s="699"/>
      <c r="F481" s="890"/>
      <c r="G481" s="699"/>
      <c r="H481" s="891"/>
      <c r="I481" s="456"/>
      <c r="J481" s="745"/>
      <c r="N481" s="699"/>
      <c r="P481" s="890"/>
      <c r="Q481" s="456"/>
      <c r="R481" s="890"/>
      <c r="S481" s="890"/>
      <c r="V481" s="456"/>
      <c r="Z481" s="456"/>
    </row>
    <row r="482" ht="24.75" customHeight="1">
      <c r="D482" s="889"/>
      <c r="E482" s="699"/>
      <c r="F482" s="890"/>
      <c r="G482" s="699"/>
      <c r="H482" s="891"/>
      <c r="I482" s="456"/>
      <c r="J482" s="745"/>
      <c r="N482" s="699"/>
      <c r="P482" s="890"/>
      <c r="Q482" s="456"/>
      <c r="R482" s="890"/>
      <c r="S482" s="890"/>
      <c r="V482" s="456"/>
      <c r="Z482" s="456"/>
    </row>
    <row r="483" ht="24.75" customHeight="1">
      <c r="D483" s="889"/>
      <c r="E483" s="699"/>
      <c r="F483" s="890"/>
      <c r="G483" s="699"/>
      <c r="H483" s="891"/>
      <c r="I483" s="456"/>
      <c r="J483" s="745"/>
      <c r="N483" s="699"/>
      <c r="P483" s="890"/>
      <c r="Q483" s="456"/>
      <c r="R483" s="890"/>
      <c r="S483" s="890"/>
      <c r="V483" s="456"/>
      <c r="Z483" s="456"/>
    </row>
    <row r="484" ht="24.75" customHeight="1">
      <c r="D484" s="889"/>
      <c r="E484" s="699"/>
      <c r="F484" s="890"/>
      <c r="G484" s="699"/>
      <c r="H484" s="891"/>
      <c r="I484" s="456"/>
      <c r="J484" s="745"/>
      <c r="N484" s="699"/>
      <c r="P484" s="890"/>
      <c r="Q484" s="456"/>
      <c r="R484" s="890"/>
      <c r="S484" s="890"/>
      <c r="V484" s="456"/>
      <c r="Z484" s="456"/>
    </row>
    <row r="485" ht="24.75" customHeight="1">
      <c r="D485" s="889"/>
      <c r="E485" s="699"/>
      <c r="F485" s="890"/>
      <c r="G485" s="699"/>
      <c r="H485" s="891"/>
      <c r="I485" s="456"/>
      <c r="J485" s="745"/>
      <c r="N485" s="699"/>
      <c r="P485" s="890"/>
      <c r="Q485" s="456"/>
      <c r="R485" s="890"/>
      <c r="S485" s="890"/>
      <c r="V485" s="456"/>
      <c r="Z485" s="456"/>
    </row>
    <row r="486" ht="24.75" customHeight="1">
      <c r="D486" s="889"/>
      <c r="E486" s="699"/>
      <c r="F486" s="890"/>
      <c r="G486" s="699"/>
      <c r="H486" s="891"/>
      <c r="I486" s="456"/>
      <c r="J486" s="745"/>
      <c r="N486" s="699"/>
      <c r="P486" s="890"/>
      <c r="Q486" s="456"/>
      <c r="R486" s="890"/>
      <c r="S486" s="890"/>
      <c r="V486" s="456"/>
      <c r="Z486" s="456"/>
    </row>
    <row r="487" ht="24.75" customHeight="1">
      <c r="D487" s="889"/>
      <c r="E487" s="699"/>
      <c r="F487" s="890"/>
      <c r="G487" s="699"/>
      <c r="H487" s="891"/>
      <c r="I487" s="456"/>
      <c r="J487" s="745"/>
      <c r="N487" s="699"/>
      <c r="P487" s="890"/>
      <c r="Q487" s="456"/>
      <c r="R487" s="890"/>
      <c r="S487" s="890"/>
      <c r="V487" s="456"/>
      <c r="Z487" s="456"/>
    </row>
    <row r="488" ht="24.75" customHeight="1">
      <c r="D488" s="889"/>
      <c r="E488" s="699"/>
      <c r="F488" s="890"/>
      <c r="G488" s="699"/>
      <c r="H488" s="891"/>
      <c r="I488" s="456"/>
      <c r="J488" s="745"/>
      <c r="N488" s="699"/>
      <c r="P488" s="890"/>
      <c r="Q488" s="456"/>
      <c r="R488" s="890"/>
      <c r="S488" s="890"/>
      <c r="V488" s="456"/>
      <c r="Z488" s="456"/>
    </row>
    <row r="489" ht="24.75" customHeight="1">
      <c r="D489" s="889"/>
      <c r="E489" s="699"/>
      <c r="F489" s="890"/>
      <c r="G489" s="699"/>
      <c r="H489" s="891"/>
      <c r="I489" s="456"/>
      <c r="J489" s="745"/>
      <c r="N489" s="699"/>
      <c r="P489" s="890"/>
      <c r="Q489" s="456"/>
      <c r="R489" s="890"/>
      <c r="S489" s="890"/>
      <c r="V489" s="456"/>
      <c r="Z489" s="456"/>
    </row>
    <row r="490" ht="24.75" customHeight="1">
      <c r="D490" s="889"/>
      <c r="E490" s="699"/>
      <c r="F490" s="890"/>
      <c r="G490" s="699"/>
      <c r="H490" s="891"/>
      <c r="I490" s="456"/>
      <c r="J490" s="745"/>
      <c r="N490" s="699"/>
      <c r="P490" s="890"/>
      <c r="Q490" s="456"/>
      <c r="R490" s="890"/>
      <c r="S490" s="890"/>
      <c r="V490" s="456"/>
      <c r="Z490" s="456"/>
    </row>
    <row r="491" ht="24.75" customHeight="1">
      <c r="D491" s="889"/>
      <c r="E491" s="699"/>
      <c r="F491" s="890"/>
      <c r="G491" s="699"/>
      <c r="H491" s="891"/>
      <c r="I491" s="456"/>
      <c r="J491" s="745"/>
      <c r="N491" s="699"/>
      <c r="P491" s="890"/>
      <c r="Q491" s="456"/>
      <c r="R491" s="890"/>
      <c r="S491" s="890"/>
      <c r="V491" s="456"/>
      <c r="Z491" s="456"/>
    </row>
    <row r="492" ht="24.75" customHeight="1">
      <c r="D492" s="889"/>
      <c r="E492" s="699"/>
      <c r="F492" s="890"/>
      <c r="G492" s="699"/>
      <c r="H492" s="891"/>
      <c r="I492" s="456"/>
      <c r="J492" s="745"/>
      <c r="N492" s="699"/>
      <c r="P492" s="890"/>
      <c r="Q492" s="456"/>
      <c r="R492" s="890"/>
      <c r="S492" s="890"/>
      <c r="V492" s="456"/>
      <c r="Z492" s="456"/>
    </row>
    <row r="493" ht="24.75" customHeight="1">
      <c r="D493" s="889"/>
      <c r="E493" s="699"/>
      <c r="F493" s="890"/>
      <c r="G493" s="699"/>
      <c r="H493" s="891"/>
      <c r="I493" s="456"/>
      <c r="J493" s="745"/>
      <c r="N493" s="699"/>
      <c r="P493" s="890"/>
      <c r="Q493" s="456"/>
      <c r="R493" s="890"/>
      <c r="S493" s="890"/>
      <c r="V493" s="456"/>
      <c r="Z493" s="456"/>
    </row>
    <row r="494" ht="24.75" customHeight="1">
      <c r="D494" s="889"/>
      <c r="E494" s="699"/>
      <c r="F494" s="890"/>
      <c r="G494" s="699"/>
      <c r="H494" s="891"/>
      <c r="I494" s="456"/>
      <c r="J494" s="745"/>
      <c r="N494" s="699"/>
      <c r="P494" s="890"/>
      <c r="Q494" s="456"/>
      <c r="R494" s="890"/>
      <c r="S494" s="890"/>
      <c r="V494" s="456"/>
      <c r="Z494" s="456"/>
    </row>
    <row r="495" ht="24.75" customHeight="1">
      <c r="D495" s="889"/>
      <c r="E495" s="699"/>
      <c r="F495" s="890"/>
      <c r="G495" s="699"/>
      <c r="H495" s="891"/>
      <c r="I495" s="456"/>
      <c r="J495" s="745"/>
      <c r="N495" s="699"/>
      <c r="P495" s="890"/>
      <c r="Q495" s="456"/>
      <c r="R495" s="890"/>
      <c r="S495" s="890"/>
      <c r="V495" s="456"/>
      <c r="Z495" s="456"/>
    </row>
    <row r="496" ht="24.75" customHeight="1">
      <c r="D496" s="889"/>
      <c r="E496" s="699"/>
      <c r="F496" s="890"/>
      <c r="G496" s="699"/>
      <c r="H496" s="891"/>
      <c r="I496" s="456"/>
      <c r="J496" s="745"/>
      <c r="N496" s="699"/>
      <c r="P496" s="890"/>
      <c r="Q496" s="456"/>
      <c r="R496" s="890"/>
      <c r="S496" s="890"/>
      <c r="V496" s="456"/>
      <c r="Z496" s="456"/>
    </row>
    <row r="497" ht="24.75" customHeight="1">
      <c r="D497" s="889"/>
      <c r="E497" s="699"/>
      <c r="F497" s="890"/>
      <c r="G497" s="699"/>
      <c r="H497" s="891"/>
      <c r="I497" s="456"/>
      <c r="J497" s="745"/>
      <c r="N497" s="699"/>
      <c r="P497" s="890"/>
      <c r="Q497" s="456"/>
      <c r="R497" s="890"/>
      <c r="S497" s="890"/>
      <c r="V497" s="456"/>
      <c r="Z497" s="456"/>
    </row>
    <row r="498" ht="24.75" customHeight="1">
      <c r="D498" s="889"/>
      <c r="E498" s="699"/>
      <c r="F498" s="890"/>
      <c r="G498" s="699"/>
      <c r="H498" s="891"/>
      <c r="I498" s="456"/>
      <c r="J498" s="745"/>
      <c r="N498" s="699"/>
      <c r="P498" s="890"/>
      <c r="Q498" s="456"/>
      <c r="R498" s="890"/>
      <c r="S498" s="890"/>
      <c r="V498" s="456"/>
      <c r="Z498" s="456"/>
    </row>
    <row r="499" ht="24.75" customHeight="1">
      <c r="D499" s="889"/>
      <c r="E499" s="699"/>
      <c r="F499" s="890"/>
      <c r="G499" s="699"/>
      <c r="H499" s="891"/>
      <c r="I499" s="456"/>
      <c r="J499" s="745"/>
      <c r="N499" s="699"/>
      <c r="P499" s="890"/>
      <c r="Q499" s="456"/>
      <c r="R499" s="890"/>
      <c r="S499" s="890"/>
      <c r="V499" s="456"/>
      <c r="Z499" s="456"/>
    </row>
    <row r="500" ht="24.75" customHeight="1">
      <c r="D500" s="889"/>
      <c r="E500" s="699"/>
      <c r="F500" s="890"/>
      <c r="G500" s="699"/>
      <c r="H500" s="891"/>
      <c r="I500" s="456"/>
      <c r="J500" s="745"/>
      <c r="N500" s="699"/>
      <c r="P500" s="890"/>
      <c r="Q500" s="456"/>
      <c r="R500" s="890"/>
      <c r="S500" s="890"/>
      <c r="V500" s="456"/>
      <c r="Z500" s="456"/>
    </row>
    <row r="501" ht="24.75" customHeight="1">
      <c r="D501" s="889"/>
      <c r="E501" s="699"/>
      <c r="F501" s="890"/>
      <c r="G501" s="699"/>
      <c r="H501" s="891"/>
      <c r="I501" s="456"/>
      <c r="J501" s="745"/>
      <c r="N501" s="699"/>
      <c r="P501" s="890"/>
      <c r="Q501" s="456"/>
      <c r="R501" s="890"/>
      <c r="S501" s="890"/>
      <c r="V501" s="456"/>
      <c r="Z501" s="456"/>
    </row>
    <row r="502" ht="24.75" customHeight="1">
      <c r="D502" s="889"/>
      <c r="E502" s="699"/>
      <c r="F502" s="890"/>
      <c r="G502" s="699"/>
      <c r="H502" s="891"/>
      <c r="I502" s="456"/>
      <c r="J502" s="745"/>
      <c r="N502" s="699"/>
      <c r="P502" s="890"/>
      <c r="Q502" s="456"/>
      <c r="R502" s="890"/>
      <c r="S502" s="890"/>
      <c r="V502" s="456"/>
      <c r="Z502" s="456"/>
    </row>
    <row r="503" ht="24.75" customHeight="1">
      <c r="D503" s="889"/>
      <c r="E503" s="699"/>
      <c r="F503" s="890"/>
      <c r="G503" s="699"/>
      <c r="H503" s="891"/>
      <c r="I503" s="456"/>
      <c r="J503" s="745"/>
      <c r="N503" s="699"/>
      <c r="P503" s="890"/>
      <c r="Q503" s="456"/>
      <c r="R503" s="890"/>
      <c r="S503" s="890"/>
      <c r="V503" s="456"/>
      <c r="Z503" s="456"/>
    </row>
    <row r="504" ht="24.75" customHeight="1">
      <c r="D504" s="889"/>
      <c r="E504" s="699"/>
      <c r="F504" s="890"/>
      <c r="G504" s="699"/>
      <c r="H504" s="891"/>
      <c r="I504" s="456"/>
      <c r="J504" s="745"/>
      <c r="N504" s="699"/>
      <c r="P504" s="890"/>
      <c r="Q504" s="456"/>
      <c r="R504" s="890"/>
      <c r="S504" s="890"/>
      <c r="V504" s="456"/>
      <c r="Z504" s="456"/>
    </row>
    <row r="505" ht="24.75" customHeight="1">
      <c r="D505" s="889"/>
      <c r="E505" s="699"/>
      <c r="F505" s="890"/>
      <c r="G505" s="699"/>
      <c r="H505" s="891"/>
      <c r="I505" s="456"/>
      <c r="J505" s="745"/>
      <c r="N505" s="699"/>
      <c r="P505" s="890"/>
      <c r="Q505" s="456"/>
      <c r="R505" s="890"/>
      <c r="S505" s="890"/>
      <c r="V505" s="456"/>
      <c r="Z505" s="456"/>
    </row>
    <row r="506" ht="24.75" customHeight="1">
      <c r="D506" s="889"/>
      <c r="E506" s="699"/>
      <c r="F506" s="890"/>
      <c r="G506" s="699"/>
      <c r="H506" s="891"/>
      <c r="I506" s="456"/>
      <c r="J506" s="745"/>
      <c r="N506" s="699"/>
      <c r="P506" s="890"/>
      <c r="Q506" s="456"/>
      <c r="R506" s="890"/>
      <c r="S506" s="890"/>
      <c r="V506" s="456"/>
      <c r="Z506" s="456"/>
    </row>
    <row r="507" ht="24.75" customHeight="1">
      <c r="D507" s="889"/>
      <c r="E507" s="699"/>
      <c r="F507" s="890"/>
      <c r="G507" s="699"/>
      <c r="H507" s="891"/>
      <c r="I507" s="456"/>
      <c r="J507" s="745"/>
      <c r="N507" s="699"/>
      <c r="P507" s="890"/>
      <c r="Q507" s="456"/>
      <c r="R507" s="890"/>
      <c r="S507" s="890"/>
      <c r="V507" s="456"/>
      <c r="Z507" s="456"/>
    </row>
    <row r="508" ht="24.75" customHeight="1">
      <c r="D508" s="889"/>
      <c r="E508" s="699"/>
      <c r="F508" s="890"/>
      <c r="G508" s="699"/>
      <c r="H508" s="891"/>
      <c r="I508" s="456"/>
      <c r="J508" s="745"/>
      <c r="N508" s="699"/>
      <c r="P508" s="890"/>
      <c r="Q508" s="456"/>
      <c r="R508" s="890"/>
      <c r="S508" s="890"/>
      <c r="V508" s="456"/>
      <c r="Z508" s="456"/>
    </row>
    <row r="509" ht="24.75" customHeight="1">
      <c r="D509" s="889"/>
      <c r="E509" s="699"/>
      <c r="F509" s="890"/>
      <c r="G509" s="699"/>
      <c r="H509" s="891"/>
      <c r="I509" s="456"/>
      <c r="J509" s="745"/>
      <c r="N509" s="699"/>
      <c r="P509" s="890"/>
      <c r="Q509" s="456"/>
      <c r="R509" s="890"/>
      <c r="S509" s="890"/>
      <c r="V509" s="456"/>
      <c r="Z509" s="456"/>
    </row>
    <row r="510" ht="24.75" customHeight="1">
      <c r="D510" s="889"/>
      <c r="E510" s="699"/>
      <c r="F510" s="890"/>
      <c r="G510" s="699"/>
      <c r="H510" s="891"/>
      <c r="I510" s="456"/>
      <c r="J510" s="745"/>
      <c r="N510" s="699"/>
      <c r="P510" s="890"/>
      <c r="Q510" s="456"/>
      <c r="R510" s="890"/>
      <c r="S510" s="890"/>
      <c r="V510" s="456"/>
      <c r="Z510" s="456"/>
    </row>
    <row r="511" ht="24.75" customHeight="1">
      <c r="D511" s="889"/>
      <c r="E511" s="699"/>
      <c r="F511" s="890"/>
      <c r="G511" s="699"/>
      <c r="H511" s="891"/>
      <c r="I511" s="456"/>
      <c r="J511" s="745"/>
      <c r="N511" s="699"/>
      <c r="P511" s="890"/>
      <c r="Q511" s="456"/>
      <c r="R511" s="890"/>
      <c r="S511" s="890"/>
      <c r="V511" s="456"/>
      <c r="Z511" s="456"/>
    </row>
    <row r="512" ht="24.75" customHeight="1">
      <c r="D512" s="889"/>
      <c r="E512" s="699"/>
      <c r="F512" s="890"/>
      <c r="G512" s="699"/>
      <c r="H512" s="891"/>
      <c r="I512" s="456"/>
      <c r="J512" s="745"/>
      <c r="N512" s="699"/>
      <c r="P512" s="890"/>
      <c r="Q512" s="456"/>
      <c r="R512" s="890"/>
      <c r="S512" s="890"/>
      <c r="V512" s="456"/>
      <c r="Z512" s="456"/>
    </row>
    <row r="513" ht="24.75" customHeight="1">
      <c r="D513" s="889"/>
      <c r="E513" s="699"/>
      <c r="F513" s="890"/>
      <c r="G513" s="699"/>
      <c r="H513" s="891"/>
      <c r="I513" s="456"/>
      <c r="J513" s="745"/>
      <c r="N513" s="699"/>
      <c r="P513" s="890"/>
      <c r="Q513" s="456"/>
      <c r="R513" s="890"/>
      <c r="S513" s="890"/>
      <c r="V513" s="456"/>
      <c r="Z513" s="456"/>
    </row>
    <row r="514" ht="24.75" customHeight="1">
      <c r="D514" s="889"/>
      <c r="E514" s="699"/>
      <c r="F514" s="890"/>
      <c r="G514" s="699"/>
      <c r="H514" s="891"/>
      <c r="I514" s="456"/>
      <c r="J514" s="745"/>
      <c r="N514" s="699"/>
      <c r="P514" s="890"/>
      <c r="Q514" s="456"/>
      <c r="R514" s="890"/>
      <c r="S514" s="890"/>
      <c r="V514" s="456"/>
      <c r="Z514" s="456"/>
    </row>
    <row r="515" ht="24.75" customHeight="1">
      <c r="D515" s="889"/>
      <c r="E515" s="699"/>
      <c r="F515" s="890"/>
      <c r="G515" s="699"/>
      <c r="H515" s="891"/>
      <c r="I515" s="456"/>
      <c r="J515" s="745"/>
      <c r="N515" s="699"/>
      <c r="P515" s="890"/>
      <c r="Q515" s="456"/>
      <c r="R515" s="890"/>
      <c r="S515" s="890"/>
      <c r="V515" s="456"/>
      <c r="Z515" s="456"/>
    </row>
    <row r="516" ht="24.75" customHeight="1">
      <c r="D516" s="889"/>
      <c r="E516" s="699"/>
      <c r="F516" s="890"/>
      <c r="G516" s="699"/>
      <c r="H516" s="891"/>
      <c r="I516" s="456"/>
      <c r="J516" s="745"/>
      <c r="N516" s="699"/>
      <c r="P516" s="890"/>
      <c r="Q516" s="456"/>
      <c r="R516" s="890"/>
      <c r="S516" s="890"/>
      <c r="V516" s="456"/>
      <c r="Z516" s="456"/>
    </row>
    <row r="517" ht="24.75" customHeight="1">
      <c r="D517" s="889"/>
      <c r="E517" s="699"/>
      <c r="F517" s="890"/>
      <c r="G517" s="699"/>
      <c r="H517" s="891"/>
      <c r="I517" s="456"/>
      <c r="J517" s="745"/>
      <c r="N517" s="699"/>
      <c r="P517" s="890"/>
      <c r="Q517" s="456"/>
      <c r="R517" s="890"/>
      <c r="S517" s="890"/>
      <c r="V517" s="456"/>
      <c r="Z517" s="456"/>
    </row>
    <row r="518" ht="24.75" customHeight="1">
      <c r="D518" s="889"/>
      <c r="E518" s="699"/>
      <c r="F518" s="890"/>
      <c r="G518" s="699"/>
      <c r="H518" s="891"/>
      <c r="I518" s="456"/>
      <c r="J518" s="745"/>
      <c r="N518" s="699"/>
      <c r="P518" s="890"/>
      <c r="Q518" s="456"/>
      <c r="R518" s="890"/>
      <c r="S518" s="890"/>
      <c r="V518" s="456"/>
      <c r="Z518" s="456"/>
    </row>
    <row r="519" ht="24.75" customHeight="1">
      <c r="D519" s="889"/>
      <c r="E519" s="699"/>
      <c r="F519" s="890"/>
      <c r="G519" s="699"/>
      <c r="H519" s="891"/>
      <c r="I519" s="456"/>
      <c r="J519" s="745"/>
      <c r="N519" s="699"/>
      <c r="P519" s="890"/>
      <c r="Q519" s="456"/>
      <c r="R519" s="890"/>
      <c r="S519" s="890"/>
      <c r="V519" s="456"/>
      <c r="Z519" s="456"/>
    </row>
    <row r="520" ht="24.75" customHeight="1">
      <c r="D520" s="889"/>
      <c r="E520" s="699"/>
      <c r="F520" s="890"/>
      <c r="G520" s="699"/>
      <c r="H520" s="891"/>
      <c r="I520" s="456"/>
      <c r="J520" s="745"/>
      <c r="N520" s="699"/>
      <c r="P520" s="890"/>
      <c r="Q520" s="456"/>
      <c r="R520" s="890"/>
      <c r="S520" s="890"/>
      <c r="V520" s="456"/>
      <c r="Z520" s="456"/>
    </row>
    <row r="521" ht="24.75" customHeight="1">
      <c r="D521" s="889"/>
      <c r="E521" s="699"/>
      <c r="F521" s="890"/>
      <c r="G521" s="699"/>
      <c r="H521" s="891"/>
      <c r="I521" s="456"/>
      <c r="J521" s="745"/>
      <c r="N521" s="699"/>
      <c r="P521" s="890"/>
      <c r="Q521" s="456"/>
      <c r="R521" s="890"/>
      <c r="S521" s="890"/>
      <c r="V521" s="456"/>
      <c r="Z521" s="456"/>
    </row>
    <row r="522" ht="24.75" customHeight="1">
      <c r="D522" s="889"/>
      <c r="E522" s="699"/>
      <c r="F522" s="890"/>
      <c r="G522" s="699"/>
      <c r="H522" s="891"/>
      <c r="I522" s="456"/>
      <c r="J522" s="745"/>
      <c r="N522" s="699"/>
      <c r="P522" s="890"/>
      <c r="Q522" s="456"/>
      <c r="R522" s="890"/>
      <c r="S522" s="890"/>
      <c r="V522" s="456"/>
      <c r="Z522" s="456"/>
    </row>
    <row r="523" ht="24.75" customHeight="1">
      <c r="D523" s="889"/>
      <c r="E523" s="699"/>
      <c r="F523" s="890"/>
      <c r="G523" s="699"/>
      <c r="H523" s="891"/>
      <c r="I523" s="456"/>
      <c r="J523" s="745"/>
      <c r="N523" s="699"/>
      <c r="P523" s="890"/>
      <c r="Q523" s="456"/>
      <c r="R523" s="890"/>
      <c r="S523" s="890"/>
      <c r="V523" s="456"/>
      <c r="Z523" s="456"/>
    </row>
    <row r="524" ht="16.5" customHeight="1">
      <c r="D524" s="889"/>
      <c r="E524" s="699"/>
      <c r="F524" s="890"/>
      <c r="G524" s="699"/>
      <c r="H524" s="891"/>
      <c r="I524" s="456"/>
      <c r="J524" s="745"/>
      <c r="N524" s="699"/>
      <c r="P524" s="890"/>
      <c r="Q524" s="456"/>
      <c r="R524" s="890"/>
      <c r="S524" s="890"/>
      <c r="V524" s="456"/>
      <c r="Z524" s="456"/>
    </row>
    <row r="525" ht="16.5" customHeight="1">
      <c r="D525" s="889"/>
      <c r="E525" s="699"/>
      <c r="F525" s="890"/>
      <c r="G525" s="699"/>
      <c r="H525" s="891"/>
      <c r="I525" s="456"/>
      <c r="J525" s="745"/>
      <c r="N525" s="699"/>
      <c r="P525" s="890"/>
      <c r="Q525" s="456"/>
      <c r="R525" s="890"/>
      <c r="S525" s="890"/>
      <c r="V525" s="456"/>
      <c r="Z525" s="456"/>
    </row>
    <row r="526" ht="16.5" customHeight="1">
      <c r="D526" s="889"/>
      <c r="E526" s="699"/>
      <c r="F526" s="890"/>
      <c r="G526" s="699"/>
      <c r="H526" s="891"/>
      <c r="I526" s="456"/>
      <c r="J526" s="745"/>
      <c r="N526" s="699"/>
      <c r="P526" s="890"/>
      <c r="Q526" s="456"/>
      <c r="R526" s="890"/>
      <c r="S526" s="890"/>
      <c r="V526" s="456"/>
      <c r="Z526" s="456"/>
    </row>
    <row r="527" ht="16.5" customHeight="1">
      <c r="D527" s="889"/>
      <c r="E527" s="699"/>
      <c r="F527" s="890"/>
      <c r="G527" s="699"/>
      <c r="H527" s="891"/>
      <c r="I527" s="456"/>
      <c r="J527" s="745"/>
      <c r="N527" s="699"/>
      <c r="P527" s="890"/>
      <c r="Q527" s="456"/>
      <c r="R527" s="890"/>
      <c r="S527" s="890"/>
      <c r="V527" s="456"/>
      <c r="Z527" s="456"/>
    </row>
    <row r="528" ht="16.5" customHeight="1">
      <c r="D528" s="889"/>
      <c r="E528" s="699"/>
      <c r="F528" s="890"/>
      <c r="G528" s="699"/>
      <c r="H528" s="891"/>
      <c r="I528" s="456"/>
      <c r="J528" s="745"/>
      <c r="N528" s="699"/>
      <c r="P528" s="890"/>
      <c r="Q528" s="456"/>
      <c r="R528" s="890"/>
      <c r="S528" s="890"/>
      <c r="V528" s="456"/>
      <c r="Z528" s="456"/>
    </row>
    <row r="529" ht="16.5" customHeight="1">
      <c r="D529" s="889"/>
      <c r="E529" s="699"/>
      <c r="F529" s="890"/>
      <c r="G529" s="699"/>
      <c r="H529" s="891"/>
      <c r="I529" s="456"/>
      <c r="J529" s="745"/>
      <c r="N529" s="699"/>
      <c r="P529" s="890"/>
      <c r="Q529" s="456"/>
      <c r="R529" s="890"/>
      <c r="S529" s="890"/>
      <c r="V529" s="456"/>
      <c r="Z529" s="456"/>
    </row>
    <row r="530" ht="16.5" customHeight="1">
      <c r="D530" s="889"/>
      <c r="E530" s="699"/>
      <c r="F530" s="890"/>
      <c r="G530" s="699"/>
      <c r="H530" s="891"/>
      <c r="I530" s="456"/>
      <c r="J530" s="745"/>
      <c r="N530" s="699"/>
      <c r="P530" s="890"/>
      <c r="Q530" s="456"/>
      <c r="R530" s="890"/>
      <c r="S530" s="890"/>
      <c r="V530" s="456"/>
      <c r="Z530" s="456"/>
    </row>
    <row r="531" ht="16.5" customHeight="1">
      <c r="D531" s="889"/>
      <c r="E531" s="699"/>
      <c r="F531" s="890"/>
      <c r="G531" s="699"/>
      <c r="H531" s="891"/>
      <c r="I531" s="456"/>
      <c r="J531" s="745"/>
      <c r="N531" s="699"/>
      <c r="P531" s="890"/>
      <c r="Q531" s="456"/>
      <c r="R531" s="890"/>
      <c r="S531" s="890"/>
      <c r="V531" s="456"/>
      <c r="Z531" s="456"/>
    </row>
    <row r="532" ht="16.5" customHeight="1">
      <c r="D532" s="889"/>
      <c r="E532" s="699"/>
      <c r="F532" s="890"/>
      <c r="G532" s="699"/>
      <c r="H532" s="891"/>
      <c r="I532" s="456"/>
      <c r="J532" s="745"/>
      <c r="N532" s="699"/>
      <c r="P532" s="890"/>
      <c r="Q532" s="456"/>
      <c r="R532" s="890"/>
      <c r="S532" s="890"/>
      <c r="V532" s="456"/>
      <c r="Z532" s="456"/>
    </row>
    <row r="533" ht="16.5" customHeight="1">
      <c r="D533" s="889"/>
      <c r="E533" s="699"/>
      <c r="F533" s="890"/>
      <c r="G533" s="699"/>
      <c r="H533" s="891"/>
      <c r="I533" s="456"/>
      <c r="J533" s="745"/>
      <c r="N533" s="699"/>
      <c r="P533" s="890"/>
      <c r="Q533" s="456"/>
      <c r="R533" s="890"/>
      <c r="S533" s="890"/>
      <c r="V533" s="456"/>
      <c r="Z533" s="456"/>
    </row>
    <row r="534" ht="16.5" customHeight="1">
      <c r="D534" s="889"/>
      <c r="E534" s="699"/>
      <c r="F534" s="890"/>
      <c r="G534" s="699"/>
      <c r="H534" s="891"/>
      <c r="I534" s="456"/>
      <c r="J534" s="745"/>
      <c r="N534" s="699"/>
      <c r="P534" s="890"/>
      <c r="Q534" s="456"/>
      <c r="R534" s="890"/>
      <c r="S534" s="890"/>
      <c r="V534" s="456"/>
      <c r="Z534" s="456"/>
    </row>
    <row r="535" ht="16.5" customHeight="1">
      <c r="D535" s="889"/>
      <c r="E535" s="699"/>
      <c r="F535" s="890"/>
      <c r="G535" s="699"/>
      <c r="H535" s="891"/>
      <c r="I535" s="456"/>
      <c r="J535" s="745"/>
      <c r="N535" s="699"/>
      <c r="P535" s="890"/>
      <c r="Q535" s="456"/>
      <c r="R535" s="890"/>
      <c r="S535" s="890"/>
      <c r="V535" s="456"/>
      <c r="Z535" s="456"/>
    </row>
    <row r="536" ht="16.5" customHeight="1">
      <c r="D536" s="889"/>
      <c r="E536" s="699"/>
      <c r="F536" s="890"/>
      <c r="G536" s="699"/>
      <c r="H536" s="891"/>
      <c r="I536" s="456"/>
      <c r="J536" s="745"/>
      <c r="N536" s="699"/>
      <c r="P536" s="890"/>
      <c r="Q536" s="456"/>
      <c r="R536" s="890"/>
      <c r="S536" s="890"/>
      <c r="V536" s="456"/>
      <c r="Z536" s="456"/>
    </row>
    <row r="537" ht="16.5" customHeight="1">
      <c r="D537" s="889"/>
      <c r="E537" s="699"/>
      <c r="F537" s="890"/>
      <c r="G537" s="699"/>
      <c r="H537" s="891"/>
      <c r="I537" s="456"/>
      <c r="J537" s="745"/>
      <c r="N537" s="699"/>
      <c r="P537" s="890"/>
      <c r="Q537" s="456"/>
      <c r="R537" s="890"/>
      <c r="S537" s="890"/>
      <c r="V537" s="456"/>
      <c r="Z537" s="456"/>
    </row>
    <row r="538" ht="16.5" customHeight="1">
      <c r="D538" s="889"/>
      <c r="E538" s="699"/>
      <c r="F538" s="890"/>
      <c r="G538" s="699"/>
      <c r="H538" s="891"/>
      <c r="I538" s="456"/>
      <c r="J538" s="745"/>
      <c r="N538" s="699"/>
      <c r="P538" s="890"/>
      <c r="Q538" s="456"/>
      <c r="R538" s="890"/>
      <c r="S538" s="890"/>
      <c r="V538" s="456"/>
      <c r="Z538" s="456"/>
    </row>
    <row r="539" ht="16.5" customHeight="1">
      <c r="D539" s="889"/>
      <c r="E539" s="699"/>
      <c r="F539" s="890"/>
      <c r="G539" s="699"/>
      <c r="H539" s="891"/>
      <c r="I539" s="456"/>
      <c r="J539" s="745"/>
      <c r="N539" s="699"/>
      <c r="P539" s="890"/>
      <c r="Q539" s="456"/>
      <c r="R539" s="890"/>
      <c r="S539" s="890"/>
      <c r="V539" s="456"/>
      <c r="Z539" s="456"/>
    </row>
    <row r="540" ht="16.5" customHeight="1">
      <c r="D540" s="889"/>
      <c r="E540" s="699"/>
      <c r="F540" s="890"/>
      <c r="G540" s="699"/>
      <c r="H540" s="891"/>
      <c r="I540" s="456"/>
      <c r="J540" s="745"/>
      <c r="N540" s="699"/>
      <c r="P540" s="890"/>
      <c r="Q540" s="456"/>
      <c r="R540" s="890"/>
      <c r="S540" s="890"/>
      <c r="V540" s="456"/>
      <c r="Z540" s="456"/>
    </row>
    <row r="541" ht="16.5" customHeight="1">
      <c r="D541" s="889"/>
      <c r="E541" s="699"/>
      <c r="F541" s="890"/>
      <c r="G541" s="699"/>
      <c r="H541" s="891"/>
      <c r="I541" s="456"/>
      <c r="J541" s="745"/>
      <c r="N541" s="699"/>
      <c r="P541" s="890"/>
      <c r="Q541" s="456"/>
      <c r="R541" s="890"/>
      <c r="S541" s="890"/>
      <c r="V541" s="456"/>
      <c r="Z541" s="456"/>
    </row>
    <row r="542" ht="16.5" customHeight="1">
      <c r="D542" s="889"/>
      <c r="E542" s="699"/>
      <c r="F542" s="890"/>
      <c r="G542" s="699"/>
      <c r="H542" s="891"/>
      <c r="I542" s="456"/>
      <c r="J542" s="745"/>
      <c r="N542" s="699"/>
      <c r="P542" s="890"/>
      <c r="Q542" s="456"/>
      <c r="R542" s="890"/>
      <c r="S542" s="890"/>
      <c r="V542" s="456"/>
      <c r="Z542" s="456"/>
    </row>
    <row r="543" ht="16.5" customHeight="1">
      <c r="D543" s="889"/>
      <c r="E543" s="699"/>
      <c r="F543" s="890"/>
      <c r="G543" s="699"/>
      <c r="H543" s="891"/>
      <c r="I543" s="456"/>
      <c r="J543" s="745"/>
      <c r="N543" s="699"/>
      <c r="P543" s="890"/>
      <c r="Q543" s="456"/>
      <c r="R543" s="890"/>
      <c r="S543" s="890"/>
      <c r="V543" s="456"/>
      <c r="Z543" s="456"/>
    </row>
    <row r="544" ht="16.5" customHeight="1">
      <c r="D544" s="889"/>
      <c r="E544" s="699"/>
      <c r="F544" s="890"/>
      <c r="G544" s="699"/>
      <c r="H544" s="891"/>
      <c r="I544" s="456"/>
      <c r="J544" s="745"/>
      <c r="N544" s="699"/>
      <c r="P544" s="890"/>
      <c r="Q544" s="456"/>
      <c r="R544" s="890"/>
      <c r="S544" s="890"/>
      <c r="V544" s="456"/>
      <c r="Z544" s="456"/>
    </row>
    <row r="545" ht="16.5" customHeight="1">
      <c r="D545" s="889"/>
      <c r="E545" s="699"/>
      <c r="F545" s="890"/>
      <c r="G545" s="699"/>
      <c r="H545" s="891"/>
      <c r="I545" s="456"/>
      <c r="J545" s="745"/>
      <c r="N545" s="699"/>
      <c r="P545" s="890"/>
      <c r="Q545" s="456"/>
      <c r="R545" s="890"/>
      <c r="S545" s="890"/>
      <c r="V545" s="456"/>
      <c r="Z545" s="456"/>
    </row>
    <row r="546" ht="16.5" customHeight="1">
      <c r="D546" s="889"/>
      <c r="E546" s="699"/>
      <c r="F546" s="890"/>
      <c r="G546" s="699"/>
      <c r="H546" s="891"/>
      <c r="I546" s="456"/>
      <c r="J546" s="745"/>
      <c r="N546" s="699"/>
      <c r="P546" s="890"/>
      <c r="Q546" s="456"/>
      <c r="R546" s="890"/>
      <c r="S546" s="890"/>
      <c r="V546" s="456"/>
      <c r="Z546" s="456"/>
    </row>
    <row r="547" ht="16.5" customHeight="1">
      <c r="D547" s="889"/>
      <c r="E547" s="699"/>
      <c r="F547" s="890"/>
      <c r="G547" s="699"/>
      <c r="H547" s="891"/>
      <c r="I547" s="456"/>
      <c r="J547" s="745"/>
      <c r="N547" s="699"/>
      <c r="P547" s="890"/>
      <c r="Q547" s="456"/>
      <c r="R547" s="890"/>
      <c r="S547" s="890"/>
      <c r="V547" s="456"/>
      <c r="Z547" s="456"/>
    </row>
    <row r="548" ht="16.5" customHeight="1">
      <c r="D548" s="889"/>
      <c r="E548" s="699"/>
      <c r="F548" s="890"/>
      <c r="G548" s="699"/>
      <c r="H548" s="891"/>
      <c r="I548" s="456"/>
      <c r="J548" s="745"/>
      <c r="N548" s="699"/>
      <c r="P548" s="890"/>
      <c r="Q548" s="456"/>
      <c r="R548" s="890"/>
      <c r="S548" s="890"/>
      <c r="V548" s="456"/>
      <c r="Z548" s="456"/>
    </row>
    <row r="549" ht="16.5" customHeight="1">
      <c r="D549" s="889"/>
      <c r="E549" s="699"/>
      <c r="F549" s="890"/>
      <c r="G549" s="699"/>
      <c r="H549" s="891"/>
      <c r="I549" s="456"/>
      <c r="J549" s="745"/>
      <c r="N549" s="699"/>
      <c r="P549" s="890"/>
      <c r="Q549" s="456"/>
      <c r="R549" s="890"/>
      <c r="S549" s="890"/>
      <c r="V549" s="456"/>
      <c r="Z549" s="456"/>
    </row>
    <row r="550" ht="16.5" customHeight="1">
      <c r="D550" s="889"/>
      <c r="E550" s="699"/>
      <c r="F550" s="890"/>
      <c r="G550" s="699"/>
      <c r="H550" s="891"/>
      <c r="I550" s="456"/>
      <c r="J550" s="745"/>
      <c r="N550" s="699"/>
      <c r="P550" s="890"/>
      <c r="Q550" s="456"/>
      <c r="R550" s="890"/>
      <c r="S550" s="890"/>
      <c r="V550" s="456"/>
      <c r="Z550" s="456"/>
    </row>
    <row r="551" ht="16.5" customHeight="1">
      <c r="D551" s="889"/>
      <c r="E551" s="699"/>
      <c r="F551" s="890"/>
      <c r="G551" s="699"/>
      <c r="H551" s="891"/>
      <c r="I551" s="456"/>
      <c r="J551" s="745"/>
      <c r="N551" s="699"/>
      <c r="P551" s="890"/>
      <c r="Q551" s="456"/>
      <c r="R551" s="890"/>
      <c r="S551" s="890"/>
      <c r="V551" s="456"/>
      <c r="Z551" s="456"/>
    </row>
    <row r="552" ht="16.5" customHeight="1">
      <c r="D552" s="889"/>
      <c r="E552" s="699"/>
      <c r="F552" s="890"/>
      <c r="G552" s="699"/>
      <c r="H552" s="891"/>
      <c r="I552" s="456"/>
      <c r="J552" s="745"/>
      <c r="N552" s="699"/>
      <c r="P552" s="890"/>
      <c r="Q552" s="456"/>
      <c r="R552" s="890"/>
      <c r="S552" s="890"/>
      <c r="V552" s="456"/>
      <c r="Z552" s="456"/>
    </row>
    <row r="553" ht="16.5" customHeight="1">
      <c r="D553" s="889"/>
      <c r="E553" s="699"/>
      <c r="F553" s="890"/>
      <c r="G553" s="699"/>
      <c r="H553" s="891"/>
      <c r="I553" s="456"/>
      <c r="J553" s="745"/>
      <c r="N553" s="699"/>
      <c r="P553" s="890"/>
      <c r="Q553" s="456"/>
      <c r="R553" s="890"/>
      <c r="S553" s="890"/>
      <c r="V553" s="456"/>
      <c r="Z553" s="456"/>
    </row>
    <row r="554" ht="16.5" customHeight="1">
      <c r="D554" s="889"/>
      <c r="E554" s="699"/>
      <c r="F554" s="890"/>
      <c r="G554" s="699"/>
      <c r="H554" s="891"/>
      <c r="I554" s="456"/>
      <c r="J554" s="745"/>
      <c r="N554" s="699"/>
      <c r="P554" s="890"/>
      <c r="Q554" s="456"/>
      <c r="R554" s="890"/>
      <c r="S554" s="890"/>
      <c r="V554" s="456"/>
      <c r="Z554" s="456"/>
    </row>
    <row r="555" ht="16.5" customHeight="1">
      <c r="D555" s="889"/>
      <c r="E555" s="699"/>
      <c r="F555" s="890"/>
      <c r="G555" s="699"/>
      <c r="H555" s="891"/>
      <c r="I555" s="456"/>
      <c r="J555" s="745"/>
      <c r="N555" s="699"/>
      <c r="P555" s="890"/>
      <c r="Q555" s="456"/>
      <c r="R555" s="890"/>
      <c r="S555" s="890"/>
      <c r="V555" s="456"/>
      <c r="Z555" s="456"/>
    </row>
    <row r="556" ht="16.5" customHeight="1">
      <c r="D556" s="889"/>
      <c r="E556" s="699"/>
      <c r="F556" s="890"/>
      <c r="G556" s="699"/>
      <c r="H556" s="891"/>
      <c r="I556" s="456"/>
      <c r="J556" s="745"/>
      <c r="N556" s="699"/>
      <c r="P556" s="890"/>
      <c r="Q556" s="456"/>
      <c r="R556" s="890"/>
      <c r="S556" s="890"/>
      <c r="V556" s="456"/>
      <c r="Z556" s="456"/>
    </row>
    <row r="557" ht="16.5" customHeight="1">
      <c r="D557" s="889"/>
      <c r="E557" s="699"/>
      <c r="F557" s="890"/>
      <c r="G557" s="699"/>
      <c r="H557" s="891"/>
      <c r="I557" s="456"/>
      <c r="J557" s="745"/>
      <c r="N557" s="699"/>
      <c r="P557" s="890"/>
      <c r="Q557" s="456"/>
      <c r="R557" s="890"/>
      <c r="S557" s="890"/>
      <c r="V557" s="456"/>
      <c r="Z557" s="456"/>
    </row>
    <row r="558" ht="16.5" customHeight="1">
      <c r="D558" s="889"/>
      <c r="E558" s="699"/>
      <c r="F558" s="890"/>
      <c r="G558" s="699"/>
      <c r="H558" s="891"/>
      <c r="I558" s="456"/>
      <c r="J558" s="745"/>
      <c r="N558" s="699"/>
      <c r="P558" s="890"/>
      <c r="Q558" s="456"/>
      <c r="R558" s="890"/>
      <c r="S558" s="890"/>
      <c r="V558" s="456"/>
      <c r="Z558" s="456"/>
    </row>
    <row r="559" ht="16.5" customHeight="1">
      <c r="D559" s="889"/>
      <c r="E559" s="699"/>
      <c r="F559" s="890"/>
      <c r="G559" s="699"/>
      <c r="H559" s="891"/>
      <c r="I559" s="456"/>
      <c r="J559" s="745"/>
      <c r="N559" s="699"/>
      <c r="P559" s="890"/>
      <c r="Q559" s="456"/>
      <c r="R559" s="890"/>
      <c r="S559" s="890"/>
      <c r="V559" s="456"/>
      <c r="Z559" s="456"/>
    </row>
    <row r="560" ht="16.5" customHeight="1">
      <c r="D560" s="889"/>
      <c r="E560" s="699"/>
      <c r="F560" s="890"/>
      <c r="G560" s="699"/>
      <c r="H560" s="891"/>
      <c r="I560" s="456"/>
      <c r="J560" s="745"/>
      <c r="N560" s="699"/>
      <c r="P560" s="890"/>
      <c r="Q560" s="456"/>
      <c r="R560" s="890"/>
      <c r="S560" s="890"/>
      <c r="V560" s="456"/>
      <c r="Z560" s="456"/>
    </row>
    <row r="561" ht="16.5" customHeight="1">
      <c r="D561" s="889"/>
      <c r="E561" s="699"/>
      <c r="F561" s="890"/>
      <c r="G561" s="699"/>
      <c r="H561" s="891"/>
      <c r="I561" s="456"/>
      <c r="J561" s="745"/>
      <c r="N561" s="699"/>
      <c r="P561" s="890"/>
      <c r="Q561" s="456"/>
      <c r="R561" s="890"/>
      <c r="S561" s="890"/>
      <c r="V561" s="456"/>
      <c r="Z561" s="456"/>
    </row>
    <row r="562" ht="16.5" customHeight="1">
      <c r="D562" s="889"/>
      <c r="E562" s="699"/>
      <c r="F562" s="890"/>
      <c r="G562" s="699"/>
      <c r="H562" s="891"/>
      <c r="I562" s="456"/>
      <c r="J562" s="745"/>
      <c r="N562" s="699"/>
      <c r="P562" s="890"/>
      <c r="Q562" s="456"/>
      <c r="R562" s="890"/>
      <c r="S562" s="890"/>
      <c r="V562" s="456"/>
      <c r="Z562" s="456"/>
    </row>
    <row r="563" ht="16.5" customHeight="1">
      <c r="D563" s="889"/>
      <c r="E563" s="699"/>
      <c r="F563" s="890"/>
      <c r="G563" s="699"/>
      <c r="H563" s="891"/>
      <c r="I563" s="456"/>
      <c r="J563" s="745"/>
      <c r="N563" s="699"/>
      <c r="P563" s="890"/>
      <c r="Q563" s="456"/>
      <c r="R563" s="890"/>
      <c r="S563" s="890"/>
      <c r="V563" s="456"/>
      <c r="Z563" s="456"/>
    </row>
    <row r="564" ht="16.5" customHeight="1">
      <c r="D564" s="889"/>
      <c r="E564" s="699"/>
      <c r="F564" s="890"/>
      <c r="G564" s="699"/>
      <c r="H564" s="891"/>
      <c r="I564" s="456"/>
      <c r="J564" s="745"/>
      <c r="N564" s="699"/>
      <c r="P564" s="890"/>
      <c r="Q564" s="456"/>
      <c r="R564" s="890"/>
      <c r="S564" s="890"/>
      <c r="V564" s="456"/>
      <c r="Z564" s="456"/>
    </row>
    <row r="565" ht="16.5" customHeight="1">
      <c r="D565" s="889"/>
      <c r="E565" s="699"/>
      <c r="F565" s="890"/>
      <c r="G565" s="699"/>
      <c r="H565" s="891"/>
      <c r="I565" s="456"/>
      <c r="J565" s="745"/>
      <c r="N565" s="699"/>
      <c r="P565" s="890"/>
      <c r="Q565" s="456"/>
      <c r="R565" s="890"/>
      <c r="S565" s="890"/>
      <c r="V565" s="456"/>
      <c r="Z565" s="456"/>
    </row>
    <row r="566" ht="16.5" customHeight="1">
      <c r="D566" s="889"/>
      <c r="E566" s="699"/>
      <c r="F566" s="890"/>
      <c r="G566" s="699"/>
      <c r="H566" s="891"/>
      <c r="I566" s="456"/>
      <c r="J566" s="745"/>
      <c r="N566" s="699"/>
      <c r="P566" s="890"/>
      <c r="Q566" s="456"/>
      <c r="R566" s="890"/>
      <c r="S566" s="890"/>
      <c r="V566" s="456"/>
      <c r="Z566" s="456"/>
    </row>
    <row r="567" ht="16.5" customHeight="1">
      <c r="D567" s="889"/>
      <c r="E567" s="699"/>
      <c r="F567" s="890"/>
      <c r="G567" s="699"/>
      <c r="H567" s="891"/>
      <c r="I567" s="456"/>
      <c r="J567" s="745"/>
      <c r="N567" s="699"/>
      <c r="P567" s="890"/>
      <c r="Q567" s="456"/>
      <c r="R567" s="890"/>
      <c r="S567" s="890"/>
      <c r="V567" s="456"/>
      <c r="Z567" s="456"/>
    </row>
    <row r="568" ht="16.5" customHeight="1">
      <c r="D568" s="889"/>
      <c r="E568" s="699"/>
      <c r="F568" s="890"/>
      <c r="G568" s="699"/>
      <c r="H568" s="891"/>
      <c r="I568" s="456"/>
      <c r="J568" s="745"/>
      <c r="N568" s="699"/>
      <c r="P568" s="890"/>
      <c r="Q568" s="456"/>
      <c r="R568" s="890"/>
      <c r="S568" s="890"/>
      <c r="V568" s="456"/>
      <c r="Z568" s="456"/>
    </row>
    <row r="569" ht="16.5" customHeight="1">
      <c r="D569" s="889"/>
      <c r="E569" s="699"/>
      <c r="F569" s="890"/>
      <c r="G569" s="699"/>
      <c r="H569" s="891"/>
      <c r="I569" s="456"/>
      <c r="J569" s="745"/>
      <c r="N569" s="699"/>
      <c r="P569" s="890"/>
      <c r="Q569" s="456"/>
      <c r="R569" s="890"/>
      <c r="S569" s="890"/>
      <c r="V569" s="456"/>
      <c r="Z569" s="456"/>
    </row>
    <row r="570" ht="16.5" customHeight="1">
      <c r="D570" s="889"/>
      <c r="E570" s="699"/>
      <c r="F570" s="890"/>
      <c r="G570" s="699"/>
      <c r="H570" s="891"/>
      <c r="I570" s="456"/>
      <c r="J570" s="745"/>
      <c r="N570" s="699"/>
      <c r="P570" s="890"/>
      <c r="Q570" s="456"/>
      <c r="R570" s="890"/>
      <c r="S570" s="890"/>
      <c r="V570" s="456"/>
      <c r="Z570" s="456"/>
    </row>
    <row r="571" ht="16.5" customHeight="1">
      <c r="D571" s="889"/>
      <c r="E571" s="699"/>
      <c r="F571" s="890"/>
      <c r="G571" s="699"/>
      <c r="H571" s="891"/>
      <c r="I571" s="456"/>
      <c r="J571" s="745"/>
      <c r="N571" s="699"/>
      <c r="P571" s="890"/>
      <c r="Q571" s="456"/>
      <c r="R571" s="890"/>
      <c r="S571" s="890"/>
      <c r="V571" s="456"/>
      <c r="Z571" s="456"/>
    </row>
    <row r="572" ht="16.5" customHeight="1">
      <c r="D572" s="889"/>
      <c r="E572" s="699"/>
      <c r="F572" s="890"/>
      <c r="G572" s="699"/>
      <c r="H572" s="891"/>
      <c r="I572" s="456"/>
      <c r="J572" s="745"/>
      <c r="N572" s="699"/>
      <c r="P572" s="890"/>
      <c r="Q572" s="456"/>
      <c r="R572" s="890"/>
      <c r="S572" s="890"/>
      <c r="V572" s="456"/>
      <c r="Z572" s="456"/>
    </row>
    <row r="573" ht="16.5" customHeight="1">
      <c r="D573" s="889"/>
      <c r="E573" s="699"/>
      <c r="F573" s="890"/>
      <c r="G573" s="699"/>
      <c r="H573" s="891"/>
      <c r="I573" s="456"/>
      <c r="J573" s="745"/>
      <c r="N573" s="699"/>
      <c r="P573" s="890"/>
      <c r="Q573" s="456"/>
      <c r="R573" s="890"/>
      <c r="S573" s="890"/>
      <c r="V573" s="456"/>
      <c r="Z573" s="456"/>
    </row>
    <row r="574" ht="16.5" customHeight="1">
      <c r="D574" s="889"/>
      <c r="E574" s="699"/>
      <c r="F574" s="890"/>
      <c r="G574" s="699"/>
      <c r="H574" s="891"/>
      <c r="I574" s="456"/>
      <c r="J574" s="745"/>
      <c r="N574" s="699"/>
      <c r="P574" s="890"/>
      <c r="Q574" s="456"/>
      <c r="R574" s="890"/>
      <c r="S574" s="890"/>
      <c r="V574" s="456"/>
      <c r="Z574" s="456"/>
    </row>
    <row r="575" ht="16.5" customHeight="1">
      <c r="D575" s="889"/>
      <c r="E575" s="699"/>
      <c r="F575" s="890"/>
      <c r="G575" s="699"/>
      <c r="H575" s="891"/>
      <c r="I575" s="456"/>
      <c r="J575" s="745"/>
      <c r="N575" s="699"/>
      <c r="P575" s="890"/>
      <c r="Q575" s="456"/>
      <c r="R575" s="890"/>
      <c r="S575" s="890"/>
      <c r="V575" s="456"/>
      <c r="Z575" s="456"/>
    </row>
    <row r="576" ht="16.5" customHeight="1">
      <c r="D576" s="889"/>
      <c r="E576" s="699"/>
      <c r="F576" s="890"/>
      <c r="G576" s="699"/>
      <c r="H576" s="891"/>
      <c r="I576" s="456"/>
      <c r="J576" s="745"/>
      <c r="N576" s="699"/>
      <c r="P576" s="890"/>
      <c r="Q576" s="456"/>
      <c r="R576" s="890"/>
      <c r="S576" s="890"/>
      <c r="V576" s="456"/>
      <c r="Z576" s="456"/>
    </row>
    <row r="577" ht="16.5" customHeight="1">
      <c r="D577" s="889"/>
      <c r="E577" s="699"/>
      <c r="F577" s="890"/>
      <c r="G577" s="699"/>
      <c r="H577" s="891"/>
      <c r="I577" s="456"/>
      <c r="J577" s="745"/>
      <c r="N577" s="699"/>
      <c r="P577" s="890"/>
      <c r="Q577" s="456"/>
      <c r="R577" s="890"/>
      <c r="S577" s="890"/>
      <c r="V577" s="456"/>
      <c r="Z577" s="456"/>
    </row>
    <row r="578" ht="16.5" customHeight="1">
      <c r="D578" s="889"/>
      <c r="E578" s="699"/>
      <c r="F578" s="890"/>
      <c r="G578" s="699"/>
      <c r="H578" s="891"/>
      <c r="I578" s="456"/>
      <c r="J578" s="745"/>
      <c r="N578" s="699"/>
      <c r="P578" s="890"/>
      <c r="Q578" s="456"/>
      <c r="R578" s="890"/>
      <c r="S578" s="890"/>
      <c r="V578" s="456"/>
      <c r="Z578" s="456"/>
    </row>
    <row r="579" ht="16.5" customHeight="1">
      <c r="D579" s="889"/>
      <c r="E579" s="699"/>
      <c r="F579" s="890"/>
      <c r="G579" s="699"/>
      <c r="H579" s="891"/>
      <c r="I579" s="456"/>
      <c r="J579" s="745"/>
      <c r="N579" s="699"/>
      <c r="P579" s="890"/>
      <c r="Q579" s="456"/>
      <c r="R579" s="890"/>
      <c r="S579" s="890"/>
      <c r="V579" s="456"/>
      <c r="Z579" s="456"/>
    </row>
    <row r="580" ht="16.5" customHeight="1">
      <c r="D580" s="889"/>
      <c r="E580" s="699"/>
      <c r="F580" s="890"/>
      <c r="G580" s="699"/>
      <c r="H580" s="891"/>
      <c r="I580" s="456"/>
      <c r="J580" s="745"/>
      <c r="N580" s="699"/>
      <c r="P580" s="890"/>
      <c r="Q580" s="456"/>
      <c r="R580" s="890"/>
      <c r="S580" s="890"/>
      <c r="V580" s="456"/>
      <c r="Z580" s="456"/>
    </row>
    <row r="581" ht="16.5" customHeight="1">
      <c r="D581" s="889"/>
      <c r="E581" s="699"/>
      <c r="F581" s="890"/>
      <c r="G581" s="699"/>
      <c r="H581" s="891"/>
      <c r="I581" s="456"/>
      <c r="J581" s="745"/>
      <c r="N581" s="699"/>
      <c r="P581" s="890"/>
      <c r="Q581" s="456"/>
      <c r="R581" s="890"/>
      <c r="S581" s="890"/>
      <c r="V581" s="456"/>
      <c r="Z581" s="456"/>
    </row>
    <row r="582" ht="16.5" customHeight="1">
      <c r="D582" s="889"/>
      <c r="E582" s="699"/>
      <c r="F582" s="890"/>
      <c r="G582" s="699"/>
      <c r="H582" s="891"/>
      <c r="I582" s="456"/>
      <c r="J582" s="745"/>
      <c r="N582" s="699"/>
      <c r="P582" s="890"/>
      <c r="Q582" s="456"/>
      <c r="R582" s="890"/>
      <c r="S582" s="890"/>
      <c r="V582" s="456"/>
      <c r="Z582" s="456"/>
    </row>
    <row r="583" ht="16.5" customHeight="1">
      <c r="D583" s="889"/>
      <c r="E583" s="699"/>
      <c r="F583" s="890"/>
      <c r="G583" s="699"/>
      <c r="H583" s="891"/>
      <c r="I583" s="456"/>
      <c r="J583" s="745"/>
      <c r="N583" s="699"/>
      <c r="P583" s="890"/>
      <c r="Q583" s="456"/>
      <c r="R583" s="890"/>
      <c r="S583" s="890"/>
      <c r="V583" s="456"/>
      <c r="Z583" s="456"/>
    </row>
    <row r="584" ht="16.5" customHeight="1">
      <c r="D584" s="889"/>
      <c r="E584" s="699"/>
      <c r="F584" s="890"/>
      <c r="G584" s="699"/>
      <c r="H584" s="891"/>
      <c r="I584" s="456"/>
      <c r="J584" s="745"/>
      <c r="N584" s="699"/>
      <c r="P584" s="890"/>
      <c r="Q584" s="456"/>
      <c r="R584" s="890"/>
      <c r="S584" s="890"/>
      <c r="V584" s="456"/>
      <c r="Z584" s="456"/>
    </row>
    <row r="585" ht="16.5" customHeight="1">
      <c r="D585" s="889"/>
      <c r="E585" s="699"/>
      <c r="F585" s="890"/>
      <c r="G585" s="699"/>
      <c r="H585" s="891"/>
      <c r="I585" s="456"/>
      <c r="J585" s="745"/>
      <c r="N585" s="699"/>
      <c r="P585" s="890"/>
      <c r="Q585" s="456"/>
      <c r="R585" s="890"/>
      <c r="S585" s="890"/>
      <c r="V585" s="456"/>
      <c r="Z585" s="456"/>
    </row>
    <row r="586" ht="16.5" customHeight="1">
      <c r="D586" s="889"/>
      <c r="E586" s="699"/>
      <c r="F586" s="890"/>
      <c r="G586" s="699"/>
      <c r="H586" s="891"/>
      <c r="I586" s="456"/>
      <c r="J586" s="745"/>
      <c r="N586" s="699"/>
      <c r="P586" s="890"/>
      <c r="Q586" s="456"/>
      <c r="R586" s="890"/>
      <c r="S586" s="890"/>
      <c r="V586" s="456"/>
      <c r="Z586" s="456"/>
    </row>
    <row r="587" ht="16.5" customHeight="1">
      <c r="D587" s="889"/>
      <c r="E587" s="699"/>
      <c r="F587" s="890"/>
      <c r="G587" s="699"/>
      <c r="H587" s="891"/>
      <c r="I587" s="456"/>
      <c r="J587" s="745"/>
      <c r="N587" s="699"/>
      <c r="P587" s="890"/>
      <c r="Q587" s="456"/>
      <c r="R587" s="890"/>
      <c r="S587" s="890"/>
      <c r="V587" s="456"/>
      <c r="Z587" s="456"/>
    </row>
    <row r="588" ht="16.5" customHeight="1">
      <c r="D588" s="889"/>
      <c r="E588" s="699"/>
      <c r="F588" s="890"/>
      <c r="G588" s="699"/>
      <c r="H588" s="891"/>
      <c r="I588" s="456"/>
      <c r="J588" s="745"/>
      <c r="N588" s="699"/>
      <c r="P588" s="890"/>
      <c r="Q588" s="456"/>
      <c r="R588" s="890"/>
      <c r="S588" s="890"/>
      <c r="V588" s="456"/>
      <c r="Z588" s="456"/>
    </row>
    <row r="589" ht="16.5" customHeight="1">
      <c r="D589" s="889"/>
      <c r="E589" s="699"/>
      <c r="F589" s="890"/>
      <c r="G589" s="699"/>
      <c r="H589" s="891"/>
      <c r="I589" s="456"/>
      <c r="J589" s="745"/>
      <c r="N589" s="699"/>
      <c r="P589" s="890"/>
      <c r="Q589" s="456"/>
      <c r="R589" s="890"/>
      <c r="S589" s="890"/>
      <c r="V589" s="456"/>
      <c r="Z589" s="456"/>
    </row>
    <row r="590" ht="16.5" customHeight="1">
      <c r="D590" s="889"/>
      <c r="E590" s="699"/>
      <c r="F590" s="890"/>
      <c r="G590" s="699"/>
      <c r="H590" s="891"/>
      <c r="I590" s="456"/>
      <c r="J590" s="745"/>
      <c r="N590" s="699"/>
      <c r="P590" s="890"/>
      <c r="Q590" s="456"/>
      <c r="R590" s="890"/>
      <c r="S590" s="890"/>
      <c r="V590" s="456"/>
      <c r="Z590" s="456"/>
    </row>
    <row r="591" ht="16.5" customHeight="1">
      <c r="D591" s="889"/>
      <c r="E591" s="699"/>
      <c r="F591" s="890"/>
      <c r="G591" s="699"/>
      <c r="H591" s="891"/>
      <c r="I591" s="456"/>
      <c r="J591" s="745"/>
      <c r="N591" s="699"/>
      <c r="P591" s="890"/>
      <c r="Q591" s="456"/>
      <c r="R591" s="890"/>
      <c r="S591" s="890"/>
      <c r="V591" s="456"/>
      <c r="Z591" s="456"/>
    </row>
    <row r="592" ht="16.5" customHeight="1">
      <c r="D592" s="889"/>
      <c r="E592" s="699"/>
      <c r="F592" s="890"/>
      <c r="G592" s="699"/>
      <c r="H592" s="891"/>
      <c r="I592" s="456"/>
      <c r="J592" s="745"/>
      <c r="N592" s="699"/>
      <c r="P592" s="890"/>
      <c r="Q592" s="456"/>
      <c r="R592" s="890"/>
      <c r="S592" s="890"/>
      <c r="V592" s="456"/>
      <c r="Z592" s="456"/>
    </row>
    <row r="593" ht="16.5" customHeight="1">
      <c r="D593" s="889"/>
      <c r="E593" s="699"/>
      <c r="F593" s="890"/>
      <c r="G593" s="699"/>
      <c r="H593" s="891"/>
      <c r="I593" s="456"/>
      <c r="J593" s="745"/>
      <c r="N593" s="699"/>
      <c r="P593" s="890"/>
      <c r="Q593" s="456"/>
      <c r="R593" s="890"/>
      <c r="S593" s="890"/>
      <c r="V593" s="456"/>
      <c r="Z593" s="456"/>
    </row>
    <row r="594" ht="16.5" customHeight="1">
      <c r="D594" s="889"/>
      <c r="E594" s="699"/>
      <c r="F594" s="890"/>
      <c r="G594" s="699"/>
      <c r="H594" s="891"/>
      <c r="I594" s="456"/>
      <c r="J594" s="745"/>
      <c r="N594" s="699"/>
      <c r="P594" s="890"/>
      <c r="Q594" s="456"/>
      <c r="R594" s="890"/>
      <c r="S594" s="890"/>
      <c r="V594" s="456"/>
      <c r="Z594" s="456"/>
    </row>
    <row r="595" ht="16.5" customHeight="1">
      <c r="D595" s="889"/>
      <c r="E595" s="699"/>
      <c r="F595" s="890"/>
      <c r="G595" s="699"/>
      <c r="H595" s="891"/>
      <c r="I595" s="456"/>
      <c r="J595" s="745"/>
      <c r="N595" s="699"/>
      <c r="P595" s="890"/>
      <c r="Q595" s="456"/>
      <c r="R595" s="890"/>
      <c r="S595" s="890"/>
      <c r="V595" s="456"/>
      <c r="Z595" s="456"/>
    </row>
    <row r="596" ht="16.5" customHeight="1">
      <c r="D596" s="889"/>
      <c r="E596" s="699"/>
      <c r="F596" s="890"/>
      <c r="G596" s="699"/>
      <c r="H596" s="891"/>
      <c r="I596" s="456"/>
      <c r="J596" s="745"/>
      <c r="N596" s="699"/>
      <c r="P596" s="890"/>
      <c r="Q596" s="456"/>
      <c r="R596" s="890"/>
      <c r="S596" s="890"/>
      <c r="V596" s="456"/>
      <c r="Z596" s="456"/>
    </row>
    <row r="597" ht="16.5" customHeight="1">
      <c r="D597" s="889"/>
      <c r="E597" s="699"/>
      <c r="F597" s="890"/>
      <c r="G597" s="699"/>
      <c r="H597" s="891"/>
      <c r="I597" s="456"/>
      <c r="J597" s="745"/>
      <c r="N597" s="699"/>
      <c r="P597" s="890"/>
      <c r="Q597" s="456"/>
      <c r="R597" s="890"/>
      <c r="S597" s="890"/>
      <c r="V597" s="456"/>
      <c r="Z597" s="456"/>
    </row>
    <row r="598" ht="16.5" customHeight="1">
      <c r="D598" s="889"/>
      <c r="E598" s="699"/>
      <c r="F598" s="890"/>
      <c r="G598" s="699"/>
      <c r="H598" s="891"/>
      <c r="I598" s="456"/>
      <c r="J598" s="745"/>
      <c r="N598" s="699"/>
      <c r="P598" s="890"/>
      <c r="Q598" s="456"/>
      <c r="R598" s="890"/>
      <c r="S598" s="890"/>
      <c r="V598" s="456"/>
      <c r="Z598" s="456"/>
    </row>
    <row r="599" ht="16.5" customHeight="1">
      <c r="D599" s="889"/>
      <c r="E599" s="699"/>
      <c r="F599" s="890"/>
      <c r="G599" s="699"/>
      <c r="H599" s="891"/>
      <c r="I599" s="456"/>
      <c r="J599" s="745"/>
      <c r="N599" s="699"/>
      <c r="P599" s="890"/>
      <c r="Q599" s="456"/>
      <c r="R599" s="890"/>
      <c r="S599" s="890"/>
      <c r="V599" s="456"/>
      <c r="Z599" s="456"/>
    </row>
    <row r="600" ht="16.5" customHeight="1">
      <c r="D600" s="889"/>
      <c r="E600" s="699"/>
      <c r="F600" s="890"/>
      <c r="G600" s="699"/>
      <c r="H600" s="891"/>
      <c r="I600" s="456"/>
      <c r="J600" s="745"/>
      <c r="N600" s="699"/>
      <c r="P600" s="890"/>
      <c r="Q600" s="456"/>
      <c r="R600" s="890"/>
      <c r="S600" s="890"/>
      <c r="V600" s="456"/>
      <c r="Z600" s="456"/>
    </row>
    <row r="601" ht="16.5" customHeight="1">
      <c r="D601" s="889"/>
      <c r="E601" s="699"/>
      <c r="F601" s="890"/>
      <c r="G601" s="699"/>
      <c r="H601" s="891"/>
      <c r="I601" s="456"/>
      <c r="J601" s="745"/>
      <c r="N601" s="699"/>
      <c r="P601" s="890"/>
      <c r="Q601" s="456"/>
      <c r="R601" s="890"/>
      <c r="S601" s="890"/>
      <c r="V601" s="456"/>
      <c r="Z601" s="456"/>
    </row>
    <row r="602" ht="16.5" customHeight="1">
      <c r="D602" s="889"/>
      <c r="E602" s="699"/>
      <c r="F602" s="890"/>
      <c r="G602" s="699"/>
      <c r="H602" s="891"/>
      <c r="I602" s="456"/>
      <c r="J602" s="745"/>
      <c r="N602" s="699"/>
      <c r="P602" s="890"/>
      <c r="Q602" s="456"/>
      <c r="R602" s="890"/>
      <c r="S602" s="890"/>
      <c r="V602" s="456"/>
      <c r="Z602" s="456"/>
    </row>
    <row r="603" ht="16.5" customHeight="1">
      <c r="D603" s="889"/>
      <c r="E603" s="699"/>
      <c r="F603" s="890"/>
      <c r="G603" s="699"/>
      <c r="H603" s="891"/>
      <c r="I603" s="456"/>
      <c r="J603" s="745"/>
      <c r="N603" s="699"/>
      <c r="P603" s="890"/>
      <c r="Q603" s="456"/>
      <c r="R603" s="890"/>
      <c r="S603" s="890"/>
      <c r="V603" s="456"/>
      <c r="Z603" s="456"/>
    </row>
    <row r="604" ht="16.5" customHeight="1">
      <c r="D604" s="889"/>
      <c r="E604" s="699"/>
      <c r="F604" s="890"/>
      <c r="G604" s="699"/>
      <c r="H604" s="891"/>
      <c r="I604" s="456"/>
      <c r="J604" s="745"/>
      <c r="N604" s="699"/>
      <c r="P604" s="890"/>
      <c r="Q604" s="456"/>
      <c r="R604" s="890"/>
      <c r="S604" s="890"/>
      <c r="V604" s="456"/>
      <c r="Z604" s="456"/>
    </row>
    <row r="605" ht="16.5" customHeight="1">
      <c r="D605" s="889"/>
      <c r="E605" s="699"/>
      <c r="F605" s="890"/>
      <c r="G605" s="699"/>
      <c r="H605" s="891"/>
      <c r="I605" s="456"/>
      <c r="J605" s="745"/>
      <c r="N605" s="699"/>
      <c r="P605" s="890"/>
      <c r="Q605" s="456"/>
      <c r="R605" s="890"/>
      <c r="S605" s="890"/>
      <c r="V605" s="456"/>
      <c r="Z605" s="456"/>
    </row>
    <row r="606" ht="16.5" customHeight="1">
      <c r="D606" s="889"/>
      <c r="E606" s="699"/>
      <c r="F606" s="890"/>
      <c r="G606" s="699"/>
      <c r="H606" s="891"/>
      <c r="I606" s="456"/>
      <c r="J606" s="745"/>
      <c r="N606" s="699"/>
      <c r="P606" s="890"/>
      <c r="Q606" s="456"/>
      <c r="R606" s="890"/>
      <c r="S606" s="890"/>
      <c r="V606" s="456"/>
      <c r="Z606" s="456"/>
    </row>
    <row r="607" ht="16.5" customHeight="1">
      <c r="D607" s="889"/>
      <c r="E607" s="699"/>
      <c r="F607" s="890"/>
      <c r="G607" s="699"/>
      <c r="H607" s="891"/>
      <c r="I607" s="456"/>
      <c r="J607" s="745"/>
      <c r="N607" s="699"/>
      <c r="P607" s="890"/>
      <c r="Q607" s="456"/>
      <c r="R607" s="890"/>
      <c r="S607" s="890"/>
      <c r="V607" s="456"/>
      <c r="Z607" s="456"/>
    </row>
    <row r="608" ht="16.5" customHeight="1">
      <c r="D608" s="889"/>
      <c r="E608" s="699"/>
      <c r="F608" s="890"/>
      <c r="G608" s="699"/>
      <c r="H608" s="891"/>
      <c r="I608" s="456"/>
      <c r="J608" s="745"/>
      <c r="N608" s="699"/>
      <c r="P608" s="890"/>
      <c r="Q608" s="456"/>
      <c r="R608" s="890"/>
      <c r="S608" s="890"/>
      <c r="V608" s="456"/>
      <c r="Z608" s="456"/>
    </row>
    <row r="609" ht="16.5" customHeight="1">
      <c r="D609" s="889"/>
      <c r="E609" s="699"/>
      <c r="F609" s="890"/>
      <c r="G609" s="699"/>
      <c r="H609" s="891"/>
      <c r="I609" s="456"/>
      <c r="J609" s="745"/>
      <c r="N609" s="699"/>
      <c r="P609" s="890"/>
      <c r="Q609" s="456"/>
      <c r="R609" s="890"/>
      <c r="S609" s="890"/>
      <c r="V609" s="456"/>
      <c r="Z609" s="456"/>
    </row>
    <row r="610" ht="16.5" customHeight="1">
      <c r="D610" s="889"/>
      <c r="E610" s="699"/>
      <c r="F610" s="890"/>
      <c r="G610" s="699"/>
      <c r="H610" s="891"/>
      <c r="I610" s="456"/>
      <c r="J610" s="745"/>
      <c r="N610" s="699"/>
      <c r="P610" s="890"/>
      <c r="Q610" s="456"/>
      <c r="R610" s="890"/>
      <c r="S610" s="890"/>
      <c r="V610" s="456"/>
      <c r="Z610" s="456"/>
    </row>
    <row r="611" ht="16.5" customHeight="1">
      <c r="D611" s="889"/>
      <c r="E611" s="699"/>
      <c r="F611" s="890"/>
      <c r="G611" s="699"/>
      <c r="H611" s="891"/>
      <c r="I611" s="456"/>
      <c r="J611" s="745"/>
      <c r="N611" s="699"/>
      <c r="P611" s="890"/>
      <c r="Q611" s="456"/>
      <c r="R611" s="890"/>
      <c r="S611" s="890"/>
      <c r="V611" s="456"/>
      <c r="Z611" s="456"/>
    </row>
    <row r="612" ht="16.5" customHeight="1">
      <c r="D612" s="889"/>
      <c r="E612" s="699"/>
      <c r="F612" s="890"/>
      <c r="G612" s="699"/>
      <c r="H612" s="891"/>
      <c r="I612" s="456"/>
      <c r="J612" s="745"/>
      <c r="N612" s="699"/>
      <c r="P612" s="890"/>
      <c r="Q612" s="456"/>
      <c r="R612" s="890"/>
      <c r="S612" s="890"/>
      <c r="V612" s="456"/>
      <c r="Z612" s="456"/>
    </row>
    <row r="613" ht="16.5" customHeight="1">
      <c r="D613" s="889"/>
      <c r="E613" s="699"/>
      <c r="F613" s="890"/>
      <c r="G613" s="699"/>
      <c r="H613" s="891"/>
      <c r="I613" s="456"/>
      <c r="J613" s="745"/>
      <c r="N613" s="699"/>
      <c r="P613" s="890"/>
      <c r="Q613" s="456"/>
      <c r="R613" s="890"/>
      <c r="S613" s="890"/>
      <c r="V613" s="456"/>
      <c r="Z613" s="456"/>
    </row>
    <row r="614" ht="16.5" customHeight="1">
      <c r="D614" s="889"/>
      <c r="E614" s="699"/>
      <c r="F614" s="890"/>
      <c r="G614" s="699"/>
      <c r="H614" s="891"/>
      <c r="I614" s="456"/>
      <c r="J614" s="745"/>
      <c r="N614" s="699"/>
      <c r="P614" s="890"/>
      <c r="Q614" s="456"/>
      <c r="R614" s="890"/>
      <c r="S614" s="890"/>
      <c r="V614" s="456"/>
      <c r="Z614" s="456"/>
    </row>
    <row r="615" ht="16.5" customHeight="1">
      <c r="D615" s="889"/>
      <c r="E615" s="699"/>
      <c r="F615" s="890"/>
      <c r="G615" s="699"/>
      <c r="H615" s="891"/>
      <c r="I615" s="456"/>
      <c r="J615" s="745"/>
      <c r="N615" s="699"/>
      <c r="P615" s="890"/>
      <c r="Q615" s="456"/>
      <c r="R615" s="890"/>
      <c r="S615" s="890"/>
      <c r="V615" s="456"/>
      <c r="Z615" s="456"/>
    </row>
    <row r="616" ht="16.5" customHeight="1">
      <c r="D616" s="889"/>
      <c r="E616" s="699"/>
      <c r="F616" s="890"/>
      <c r="G616" s="699"/>
      <c r="H616" s="891"/>
      <c r="I616" s="456"/>
      <c r="J616" s="745"/>
      <c r="N616" s="699"/>
      <c r="P616" s="890"/>
      <c r="Q616" s="456"/>
      <c r="R616" s="890"/>
      <c r="S616" s="890"/>
      <c r="V616" s="456"/>
      <c r="Z616" s="456"/>
    </row>
    <row r="617" ht="16.5" customHeight="1">
      <c r="D617" s="889"/>
      <c r="E617" s="699"/>
      <c r="F617" s="890"/>
      <c r="G617" s="699"/>
      <c r="H617" s="891"/>
      <c r="I617" s="456"/>
      <c r="J617" s="745"/>
      <c r="N617" s="699"/>
      <c r="P617" s="890"/>
      <c r="Q617" s="456"/>
      <c r="R617" s="890"/>
      <c r="S617" s="890"/>
      <c r="V617" s="456"/>
      <c r="Z617" s="456"/>
    </row>
    <row r="618" ht="16.5" customHeight="1">
      <c r="D618" s="889"/>
      <c r="E618" s="699"/>
      <c r="F618" s="890"/>
      <c r="G618" s="699"/>
      <c r="H618" s="891"/>
      <c r="I618" s="456"/>
      <c r="J618" s="745"/>
      <c r="N618" s="699"/>
      <c r="P618" s="890"/>
      <c r="Q618" s="456"/>
      <c r="R618" s="890"/>
      <c r="S618" s="890"/>
      <c r="V618" s="456"/>
      <c r="Z618" s="456"/>
    </row>
    <row r="619" ht="16.5" customHeight="1">
      <c r="D619" s="889"/>
      <c r="E619" s="699"/>
      <c r="F619" s="890"/>
      <c r="G619" s="699"/>
      <c r="H619" s="891"/>
      <c r="I619" s="456"/>
      <c r="J619" s="745"/>
      <c r="N619" s="699"/>
      <c r="P619" s="890"/>
      <c r="Q619" s="456"/>
      <c r="R619" s="890"/>
      <c r="S619" s="890"/>
      <c r="V619" s="456"/>
      <c r="Z619" s="456"/>
    </row>
    <row r="620" ht="16.5" customHeight="1">
      <c r="D620" s="889"/>
      <c r="E620" s="699"/>
      <c r="F620" s="890"/>
      <c r="G620" s="699"/>
      <c r="H620" s="891"/>
      <c r="I620" s="456"/>
      <c r="J620" s="745"/>
      <c r="N620" s="699"/>
      <c r="P620" s="890"/>
      <c r="Q620" s="456"/>
      <c r="R620" s="890"/>
      <c r="S620" s="890"/>
      <c r="V620" s="456"/>
      <c r="Z620" s="456"/>
    </row>
    <row r="621" ht="16.5" customHeight="1">
      <c r="D621" s="889"/>
      <c r="E621" s="699"/>
      <c r="F621" s="890"/>
      <c r="G621" s="699"/>
      <c r="H621" s="891"/>
      <c r="I621" s="456"/>
      <c r="J621" s="745"/>
      <c r="N621" s="699"/>
      <c r="P621" s="890"/>
      <c r="Q621" s="456"/>
      <c r="R621" s="890"/>
      <c r="S621" s="890"/>
      <c r="V621" s="456"/>
      <c r="Z621" s="456"/>
    </row>
    <row r="622" ht="16.5" customHeight="1">
      <c r="D622" s="889"/>
      <c r="E622" s="699"/>
      <c r="F622" s="890"/>
      <c r="G622" s="699"/>
      <c r="H622" s="891"/>
      <c r="I622" s="456"/>
      <c r="J622" s="745"/>
      <c r="N622" s="699"/>
      <c r="P622" s="890"/>
      <c r="Q622" s="456"/>
      <c r="R622" s="890"/>
      <c r="S622" s="890"/>
      <c r="V622" s="456"/>
      <c r="Z622" s="456"/>
    </row>
    <row r="623" ht="16.5" customHeight="1">
      <c r="D623" s="889"/>
      <c r="E623" s="699"/>
      <c r="F623" s="890"/>
      <c r="G623" s="699"/>
      <c r="H623" s="891"/>
      <c r="I623" s="456"/>
      <c r="J623" s="745"/>
      <c r="N623" s="699"/>
      <c r="P623" s="890"/>
      <c r="Q623" s="456"/>
      <c r="R623" s="890"/>
      <c r="S623" s="890"/>
      <c r="V623" s="456"/>
      <c r="Z623" s="456"/>
    </row>
    <row r="624" ht="16.5" customHeight="1">
      <c r="D624" s="889"/>
      <c r="E624" s="699"/>
      <c r="F624" s="890"/>
      <c r="G624" s="699"/>
      <c r="H624" s="891"/>
      <c r="I624" s="456"/>
      <c r="J624" s="745"/>
      <c r="N624" s="699"/>
      <c r="P624" s="890"/>
      <c r="Q624" s="456"/>
      <c r="R624" s="890"/>
      <c r="S624" s="890"/>
      <c r="V624" s="456"/>
      <c r="Z624" s="456"/>
    </row>
    <row r="625" ht="16.5" customHeight="1">
      <c r="D625" s="889"/>
      <c r="E625" s="699"/>
      <c r="F625" s="890"/>
      <c r="G625" s="699"/>
      <c r="H625" s="891"/>
      <c r="I625" s="456"/>
      <c r="J625" s="745"/>
      <c r="N625" s="699"/>
      <c r="P625" s="890"/>
      <c r="Q625" s="456"/>
      <c r="R625" s="890"/>
      <c r="S625" s="890"/>
      <c r="V625" s="456"/>
      <c r="Z625" s="456"/>
    </row>
    <row r="626" ht="16.5" customHeight="1">
      <c r="D626" s="889"/>
      <c r="E626" s="699"/>
      <c r="F626" s="890"/>
      <c r="G626" s="699"/>
      <c r="H626" s="891"/>
      <c r="I626" s="456"/>
      <c r="J626" s="745"/>
      <c r="N626" s="699"/>
      <c r="P626" s="890"/>
      <c r="Q626" s="456"/>
      <c r="R626" s="890"/>
      <c r="S626" s="890"/>
      <c r="V626" s="456"/>
      <c r="Z626" s="456"/>
    </row>
    <row r="627" ht="16.5" customHeight="1">
      <c r="D627" s="889"/>
      <c r="E627" s="699"/>
      <c r="F627" s="890"/>
      <c r="G627" s="699"/>
      <c r="H627" s="891"/>
      <c r="I627" s="456"/>
      <c r="J627" s="745"/>
      <c r="N627" s="699"/>
      <c r="P627" s="890"/>
      <c r="Q627" s="456"/>
      <c r="R627" s="890"/>
      <c r="S627" s="890"/>
      <c r="V627" s="456"/>
      <c r="Z627" s="456"/>
    </row>
    <row r="628" ht="16.5" customHeight="1">
      <c r="D628" s="889"/>
      <c r="E628" s="699"/>
      <c r="F628" s="890"/>
      <c r="G628" s="699"/>
      <c r="H628" s="891"/>
      <c r="I628" s="456"/>
      <c r="J628" s="745"/>
      <c r="N628" s="699"/>
      <c r="P628" s="890"/>
      <c r="Q628" s="456"/>
      <c r="R628" s="890"/>
      <c r="S628" s="890"/>
      <c r="V628" s="456"/>
      <c r="Z628" s="456"/>
    </row>
    <row r="629" ht="16.5" customHeight="1">
      <c r="D629" s="889"/>
      <c r="E629" s="699"/>
      <c r="F629" s="890"/>
      <c r="G629" s="699"/>
      <c r="H629" s="891"/>
      <c r="I629" s="456"/>
      <c r="J629" s="745"/>
      <c r="N629" s="699"/>
      <c r="P629" s="890"/>
      <c r="Q629" s="456"/>
      <c r="R629" s="890"/>
      <c r="S629" s="890"/>
      <c r="V629" s="456"/>
      <c r="Z629" s="456"/>
    </row>
    <row r="630" ht="16.5" customHeight="1">
      <c r="D630" s="889"/>
      <c r="E630" s="699"/>
      <c r="F630" s="890"/>
      <c r="G630" s="699"/>
      <c r="H630" s="891"/>
      <c r="I630" s="456"/>
      <c r="J630" s="745"/>
      <c r="N630" s="699"/>
      <c r="P630" s="890"/>
      <c r="Q630" s="456"/>
      <c r="R630" s="890"/>
      <c r="S630" s="890"/>
      <c r="V630" s="456"/>
      <c r="Z630" s="456"/>
    </row>
    <row r="631" ht="16.5" customHeight="1">
      <c r="D631" s="889"/>
      <c r="E631" s="699"/>
      <c r="F631" s="890"/>
      <c r="G631" s="699"/>
      <c r="H631" s="891"/>
      <c r="I631" s="456"/>
      <c r="J631" s="745"/>
      <c r="N631" s="699"/>
      <c r="P631" s="890"/>
      <c r="Q631" s="456"/>
      <c r="R631" s="890"/>
      <c r="S631" s="890"/>
      <c r="V631" s="456"/>
      <c r="Z631" s="456"/>
    </row>
    <row r="632" ht="16.5" customHeight="1">
      <c r="D632" s="889"/>
      <c r="E632" s="699"/>
      <c r="F632" s="890"/>
      <c r="G632" s="699"/>
      <c r="H632" s="891"/>
      <c r="I632" s="456"/>
      <c r="J632" s="745"/>
      <c r="N632" s="699"/>
      <c r="P632" s="890"/>
      <c r="Q632" s="456"/>
      <c r="R632" s="890"/>
      <c r="S632" s="890"/>
      <c r="V632" s="456"/>
      <c r="Z632" s="456"/>
    </row>
    <row r="633" ht="16.5" customHeight="1">
      <c r="D633" s="889"/>
      <c r="E633" s="699"/>
      <c r="F633" s="890"/>
      <c r="G633" s="699"/>
      <c r="H633" s="891"/>
      <c r="I633" s="456"/>
      <c r="J633" s="745"/>
      <c r="N633" s="699"/>
      <c r="P633" s="890"/>
      <c r="Q633" s="456"/>
      <c r="R633" s="890"/>
      <c r="S633" s="890"/>
      <c r="V633" s="456"/>
      <c r="Z633" s="456"/>
    </row>
    <row r="634" ht="16.5" customHeight="1">
      <c r="D634" s="889"/>
      <c r="E634" s="699"/>
      <c r="F634" s="890"/>
      <c r="G634" s="699"/>
      <c r="H634" s="891"/>
      <c r="I634" s="456"/>
      <c r="J634" s="745"/>
      <c r="N634" s="699"/>
      <c r="P634" s="890"/>
      <c r="Q634" s="456"/>
      <c r="R634" s="890"/>
      <c r="S634" s="890"/>
      <c r="V634" s="456"/>
      <c r="Z634" s="456"/>
    </row>
    <row r="635" ht="16.5" customHeight="1">
      <c r="D635" s="889"/>
      <c r="E635" s="699"/>
      <c r="F635" s="890"/>
      <c r="G635" s="699"/>
      <c r="H635" s="891"/>
      <c r="I635" s="456"/>
      <c r="J635" s="745"/>
      <c r="N635" s="699"/>
      <c r="P635" s="890"/>
      <c r="Q635" s="456"/>
      <c r="R635" s="890"/>
      <c r="S635" s="890"/>
      <c r="V635" s="456"/>
      <c r="Z635" s="456"/>
    </row>
    <row r="636" ht="16.5" customHeight="1">
      <c r="D636" s="889"/>
      <c r="E636" s="699"/>
      <c r="F636" s="890"/>
      <c r="G636" s="699"/>
      <c r="H636" s="891"/>
      <c r="I636" s="456"/>
      <c r="J636" s="745"/>
      <c r="N636" s="699"/>
      <c r="P636" s="890"/>
      <c r="Q636" s="456"/>
      <c r="R636" s="890"/>
      <c r="S636" s="890"/>
      <c r="V636" s="456"/>
      <c r="Z636" s="456"/>
    </row>
    <row r="637" ht="16.5" customHeight="1">
      <c r="D637" s="889"/>
      <c r="E637" s="699"/>
      <c r="F637" s="890"/>
      <c r="G637" s="699"/>
      <c r="H637" s="891"/>
      <c r="I637" s="456"/>
      <c r="J637" s="745"/>
      <c r="N637" s="699"/>
      <c r="P637" s="890"/>
      <c r="Q637" s="456"/>
      <c r="R637" s="890"/>
      <c r="S637" s="890"/>
      <c r="V637" s="456"/>
      <c r="Z637" s="456"/>
    </row>
    <row r="638" ht="16.5" customHeight="1">
      <c r="D638" s="889"/>
      <c r="E638" s="699"/>
      <c r="F638" s="890"/>
      <c r="G638" s="699"/>
      <c r="H638" s="891"/>
      <c r="I638" s="456"/>
      <c r="J638" s="745"/>
      <c r="N638" s="699"/>
      <c r="P638" s="890"/>
      <c r="Q638" s="456"/>
      <c r="R638" s="890"/>
      <c r="S638" s="890"/>
      <c r="V638" s="456"/>
      <c r="Z638" s="456"/>
    </row>
    <row r="639" ht="16.5" customHeight="1">
      <c r="D639" s="889"/>
      <c r="E639" s="699"/>
      <c r="F639" s="890"/>
      <c r="G639" s="699"/>
      <c r="H639" s="891"/>
      <c r="I639" s="456"/>
      <c r="J639" s="745"/>
      <c r="N639" s="699"/>
      <c r="P639" s="890"/>
      <c r="Q639" s="456"/>
      <c r="R639" s="890"/>
      <c r="S639" s="890"/>
      <c r="V639" s="456"/>
      <c r="Z639" s="456"/>
    </row>
    <row r="640" ht="16.5" customHeight="1">
      <c r="D640" s="889"/>
      <c r="E640" s="699"/>
      <c r="F640" s="890"/>
      <c r="G640" s="699"/>
      <c r="H640" s="891"/>
      <c r="I640" s="456"/>
      <c r="J640" s="745"/>
      <c r="N640" s="699"/>
      <c r="P640" s="890"/>
      <c r="Q640" s="456"/>
      <c r="R640" s="890"/>
      <c r="S640" s="890"/>
      <c r="V640" s="456"/>
      <c r="Z640" s="456"/>
    </row>
    <row r="641" ht="16.5" customHeight="1">
      <c r="D641" s="889"/>
      <c r="E641" s="699"/>
      <c r="F641" s="890"/>
      <c r="G641" s="699"/>
      <c r="H641" s="891"/>
      <c r="I641" s="456"/>
      <c r="J641" s="745"/>
      <c r="N641" s="699"/>
      <c r="P641" s="890"/>
      <c r="Q641" s="456"/>
      <c r="R641" s="890"/>
      <c r="S641" s="890"/>
      <c r="V641" s="456"/>
      <c r="Z641" s="456"/>
    </row>
    <row r="642" ht="16.5" customHeight="1">
      <c r="D642" s="889"/>
      <c r="E642" s="699"/>
      <c r="F642" s="890"/>
      <c r="G642" s="699"/>
      <c r="H642" s="891"/>
      <c r="I642" s="456"/>
      <c r="J642" s="745"/>
      <c r="N642" s="699"/>
      <c r="P642" s="890"/>
      <c r="Q642" s="456"/>
      <c r="R642" s="890"/>
      <c r="S642" s="890"/>
      <c r="V642" s="456"/>
      <c r="Z642" s="456"/>
    </row>
    <row r="643" ht="16.5" customHeight="1">
      <c r="D643" s="889"/>
      <c r="E643" s="699"/>
      <c r="F643" s="890"/>
      <c r="G643" s="699"/>
      <c r="H643" s="891"/>
      <c r="I643" s="456"/>
      <c r="J643" s="745"/>
      <c r="N643" s="699"/>
      <c r="P643" s="890"/>
      <c r="Q643" s="456"/>
      <c r="R643" s="890"/>
      <c r="S643" s="890"/>
      <c r="V643" s="456"/>
      <c r="Z643" s="456"/>
    </row>
    <row r="644" ht="16.5" customHeight="1">
      <c r="D644" s="889"/>
      <c r="E644" s="699"/>
      <c r="F644" s="890"/>
      <c r="G644" s="699"/>
      <c r="H644" s="891"/>
      <c r="I644" s="456"/>
      <c r="J644" s="745"/>
      <c r="N644" s="699"/>
      <c r="P644" s="890"/>
      <c r="Q644" s="456"/>
      <c r="R644" s="890"/>
      <c r="S644" s="890"/>
      <c r="V644" s="456"/>
      <c r="Z644" s="456"/>
    </row>
    <row r="645" ht="16.5" customHeight="1">
      <c r="D645" s="889"/>
      <c r="E645" s="699"/>
      <c r="F645" s="890"/>
      <c r="G645" s="699"/>
      <c r="H645" s="891"/>
      <c r="I645" s="456"/>
      <c r="J645" s="745"/>
      <c r="N645" s="699"/>
      <c r="P645" s="890"/>
      <c r="Q645" s="456"/>
      <c r="R645" s="890"/>
      <c r="S645" s="890"/>
      <c r="V645" s="456"/>
      <c r="Z645" s="456"/>
    </row>
    <row r="646" ht="16.5" customHeight="1">
      <c r="D646" s="889"/>
      <c r="E646" s="699"/>
      <c r="F646" s="890"/>
      <c r="G646" s="699"/>
      <c r="H646" s="891"/>
      <c r="I646" s="456"/>
      <c r="J646" s="745"/>
      <c r="N646" s="699"/>
      <c r="P646" s="890"/>
      <c r="Q646" s="456"/>
      <c r="R646" s="890"/>
      <c r="S646" s="890"/>
      <c r="V646" s="456"/>
      <c r="Z646" s="456"/>
    </row>
    <row r="647" ht="16.5" customHeight="1">
      <c r="D647" s="889"/>
      <c r="E647" s="699"/>
      <c r="F647" s="890"/>
      <c r="G647" s="699"/>
      <c r="H647" s="891"/>
      <c r="I647" s="456"/>
      <c r="J647" s="745"/>
      <c r="N647" s="699"/>
      <c r="P647" s="890"/>
      <c r="Q647" s="456"/>
      <c r="R647" s="890"/>
      <c r="S647" s="890"/>
      <c r="V647" s="456"/>
      <c r="Z647" s="456"/>
    </row>
    <row r="648" ht="16.5" customHeight="1">
      <c r="D648" s="889"/>
      <c r="E648" s="699"/>
      <c r="F648" s="890"/>
      <c r="G648" s="699"/>
      <c r="H648" s="891"/>
      <c r="I648" s="456"/>
      <c r="J648" s="745"/>
      <c r="N648" s="699"/>
      <c r="P648" s="890"/>
      <c r="Q648" s="456"/>
      <c r="R648" s="890"/>
      <c r="S648" s="890"/>
      <c r="V648" s="456"/>
      <c r="Z648" s="456"/>
    </row>
    <row r="649" ht="16.5" customHeight="1">
      <c r="D649" s="889"/>
      <c r="E649" s="699"/>
      <c r="F649" s="890"/>
      <c r="G649" s="699"/>
      <c r="H649" s="891"/>
      <c r="I649" s="456"/>
      <c r="J649" s="745"/>
      <c r="N649" s="699"/>
      <c r="P649" s="890"/>
      <c r="Q649" s="456"/>
      <c r="R649" s="890"/>
      <c r="S649" s="890"/>
      <c r="V649" s="456"/>
      <c r="Z649" s="456"/>
    </row>
    <row r="650" ht="16.5" customHeight="1">
      <c r="D650" s="889"/>
      <c r="E650" s="699"/>
      <c r="F650" s="890"/>
      <c r="G650" s="699"/>
      <c r="H650" s="891"/>
      <c r="I650" s="456"/>
      <c r="J650" s="745"/>
      <c r="N650" s="699"/>
      <c r="P650" s="890"/>
      <c r="Q650" s="456"/>
      <c r="R650" s="890"/>
      <c r="S650" s="890"/>
      <c r="V650" s="456"/>
      <c r="Z650" s="456"/>
    </row>
    <row r="651" ht="16.5" customHeight="1">
      <c r="D651" s="889"/>
      <c r="E651" s="699"/>
      <c r="F651" s="890"/>
      <c r="G651" s="699"/>
      <c r="H651" s="891"/>
      <c r="I651" s="456"/>
      <c r="J651" s="745"/>
      <c r="N651" s="699"/>
      <c r="P651" s="890"/>
      <c r="Q651" s="456"/>
      <c r="R651" s="890"/>
      <c r="S651" s="890"/>
      <c r="V651" s="456"/>
      <c r="Z651" s="456"/>
    </row>
    <row r="652" ht="16.5" customHeight="1">
      <c r="D652" s="889"/>
      <c r="E652" s="699"/>
      <c r="F652" s="890"/>
      <c r="G652" s="699"/>
      <c r="H652" s="891"/>
      <c r="I652" s="456"/>
      <c r="J652" s="745"/>
      <c r="N652" s="699"/>
      <c r="P652" s="890"/>
      <c r="Q652" s="456"/>
      <c r="R652" s="890"/>
      <c r="S652" s="890"/>
      <c r="V652" s="456"/>
      <c r="Z652" s="456"/>
    </row>
    <row r="653" ht="16.5" customHeight="1">
      <c r="D653" s="889"/>
      <c r="E653" s="699"/>
      <c r="F653" s="890"/>
      <c r="G653" s="699"/>
      <c r="H653" s="891"/>
      <c r="I653" s="456"/>
      <c r="J653" s="745"/>
      <c r="N653" s="699"/>
      <c r="P653" s="890"/>
      <c r="Q653" s="456"/>
      <c r="R653" s="890"/>
      <c r="S653" s="890"/>
      <c r="V653" s="456"/>
      <c r="Z653" s="456"/>
    </row>
    <row r="654" ht="16.5" customHeight="1">
      <c r="D654" s="889"/>
      <c r="E654" s="699"/>
      <c r="F654" s="890"/>
      <c r="G654" s="699"/>
      <c r="H654" s="891"/>
      <c r="I654" s="456"/>
      <c r="J654" s="745"/>
      <c r="N654" s="699"/>
      <c r="P654" s="890"/>
      <c r="Q654" s="456"/>
      <c r="R654" s="890"/>
      <c r="S654" s="890"/>
      <c r="V654" s="456"/>
      <c r="Z654" s="456"/>
    </row>
    <row r="655" ht="16.5" customHeight="1">
      <c r="D655" s="889"/>
      <c r="E655" s="699"/>
      <c r="F655" s="890"/>
      <c r="G655" s="699"/>
      <c r="H655" s="891"/>
      <c r="I655" s="456"/>
      <c r="J655" s="745"/>
      <c r="N655" s="699"/>
      <c r="P655" s="890"/>
      <c r="Q655" s="456"/>
      <c r="R655" s="890"/>
      <c r="S655" s="890"/>
      <c r="V655" s="456"/>
      <c r="Z655" s="456"/>
    </row>
    <row r="656" ht="16.5" customHeight="1">
      <c r="D656" s="889"/>
      <c r="E656" s="699"/>
      <c r="F656" s="890"/>
      <c r="G656" s="699"/>
      <c r="H656" s="891"/>
      <c r="I656" s="456"/>
      <c r="J656" s="745"/>
      <c r="N656" s="699"/>
      <c r="P656" s="890"/>
      <c r="Q656" s="456"/>
      <c r="R656" s="890"/>
      <c r="S656" s="890"/>
      <c r="V656" s="456"/>
      <c r="Z656" s="456"/>
    </row>
    <row r="657" ht="16.5" customHeight="1">
      <c r="D657" s="889"/>
      <c r="E657" s="699"/>
      <c r="F657" s="890"/>
      <c r="G657" s="699"/>
      <c r="H657" s="891"/>
      <c r="I657" s="456"/>
      <c r="J657" s="745"/>
      <c r="N657" s="699"/>
      <c r="P657" s="890"/>
      <c r="Q657" s="456"/>
      <c r="R657" s="890"/>
      <c r="S657" s="890"/>
      <c r="V657" s="456"/>
      <c r="Z657" s="456"/>
    </row>
    <row r="658" ht="16.5" customHeight="1">
      <c r="D658" s="889"/>
      <c r="E658" s="699"/>
      <c r="F658" s="890"/>
      <c r="G658" s="699"/>
      <c r="H658" s="891"/>
      <c r="I658" s="456"/>
      <c r="J658" s="745"/>
      <c r="N658" s="699"/>
      <c r="P658" s="890"/>
      <c r="Q658" s="456"/>
      <c r="R658" s="890"/>
      <c r="S658" s="890"/>
      <c r="V658" s="456"/>
      <c r="Z658" s="456"/>
    </row>
    <row r="659" ht="16.5" customHeight="1">
      <c r="D659" s="889"/>
      <c r="E659" s="699"/>
      <c r="F659" s="890"/>
      <c r="G659" s="699"/>
      <c r="H659" s="891"/>
      <c r="I659" s="456"/>
      <c r="J659" s="745"/>
      <c r="N659" s="699"/>
      <c r="P659" s="890"/>
      <c r="Q659" s="456"/>
      <c r="R659" s="890"/>
      <c r="S659" s="890"/>
      <c r="V659" s="456"/>
      <c r="Z659" s="456"/>
    </row>
    <row r="660" ht="16.5" customHeight="1">
      <c r="D660" s="889"/>
      <c r="E660" s="699"/>
      <c r="F660" s="890"/>
      <c r="G660" s="699"/>
      <c r="H660" s="891"/>
      <c r="I660" s="456"/>
      <c r="J660" s="745"/>
      <c r="N660" s="699"/>
      <c r="P660" s="890"/>
      <c r="Q660" s="456"/>
      <c r="R660" s="890"/>
      <c r="S660" s="890"/>
      <c r="V660" s="456"/>
      <c r="Z660" s="456"/>
    </row>
    <row r="661" ht="16.5" customHeight="1">
      <c r="D661" s="889"/>
      <c r="E661" s="699"/>
      <c r="F661" s="890"/>
      <c r="G661" s="699"/>
      <c r="H661" s="891"/>
      <c r="I661" s="456"/>
      <c r="J661" s="745"/>
      <c r="N661" s="699"/>
      <c r="P661" s="890"/>
      <c r="Q661" s="456"/>
      <c r="R661" s="890"/>
      <c r="S661" s="890"/>
      <c r="V661" s="456"/>
      <c r="Z661" s="456"/>
    </row>
    <row r="662" ht="16.5" customHeight="1">
      <c r="D662" s="889"/>
      <c r="E662" s="699"/>
      <c r="F662" s="890"/>
      <c r="G662" s="699"/>
      <c r="H662" s="891"/>
      <c r="I662" s="456"/>
      <c r="J662" s="745"/>
      <c r="N662" s="699"/>
      <c r="P662" s="890"/>
      <c r="Q662" s="456"/>
      <c r="R662" s="890"/>
      <c r="S662" s="890"/>
      <c r="V662" s="456"/>
      <c r="Z662" s="456"/>
    </row>
    <row r="663" ht="16.5" customHeight="1">
      <c r="D663" s="889"/>
      <c r="E663" s="699"/>
      <c r="F663" s="890"/>
      <c r="G663" s="699"/>
      <c r="H663" s="891"/>
      <c r="I663" s="456"/>
      <c r="J663" s="745"/>
      <c r="N663" s="699"/>
      <c r="P663" s="890"/>
      <c r="Q663" s="456"/>
      <c r="R663" s="890"/>
      <c r="S663" s="890"/>
      <c r="V663" s="456"/>
      <c r="Z663" s="456"/>
    </row>
    <row r="664" ht="16.5" customHeight="1">
      <c r="D664" s="889"/>
      <c r="E664" s="699"/>
      <c r="F664" s="890"/>
      <c r="G664" s="699"/>
      <c r="H664" s="891"/>
      <c r="I664" s="456"/>
      <c r="J664" s="745"/>
      <c r="N664" s="699"/>
      <c r="P664" s="890"/>
      <c r="Q664" s="456"/>
      <c r="R664" s="890"/>
      <c r="S664" s="890"/>
      <c r="V664" s="456"/>
      <c r="Z664" s="456"/>
    </row>
    <row r="665" ht="16.5" customHeight="1">
      <c r="D665" s="889"/>
      <c r="E665" s="699"/>
      <c r="F665" s="890"/>
      <c r="G665" s="699"/>
      <c r="H665" s="891"/>
      <c r="I665" s="456"/>
      <c r="J665" s="745"/>
      <c r="N665" s="699"/>
      <c r="P665" s="890"/>
      <c r="Q665" s="456"/>
      <c r="R665" s="890"/>
      <c r="S665" s="890"/>
      <c r="V665" s="456"/>
      <c r="Z665" s="456"/>
    </row>
    <row r="666" ht="16.5" customHeight="1">
      <c r="D666" s="889"/>
      <c r="E666" s="699"/>
      <c r="F666" s="890"/>
      <c r="G666" s="699"/>
      <c r="H666" s="891"/>
      <c r="I666" s="456"/>
      <c r="J666" s="745"/>
      <c r="N666" s="699"/>
      <c r="P666" s="890"/>
      <c r="Q666" s="456"/>
      <c r="R666" s="890"/>
      <c r="S666" s="890"/>
      <c r="V666" s="456"/>
      <c r="Z666" s="456"/>
    </row>
    <row r="667" ht="16.5" customHeight="1">
      <c r="D667" s="889"/>
      <c r="E667" s="699"/>
      <c r="F667" s="890"/>
      <c r="G667" s="699"/>
      <c r="H667" s="891"/>
      <c r="I667" s="456"/>
      <c r="J667" s="745"/>
      <c r="N667" s="699"/>
      <c r="P667" s="890"/>
      <c r="Q667" s="456"/>
      <c r="R667" s="890"/>
      <c r="S667" s="890"/>
      <c r="V667" s="456"/>
      <c r="Z667" s="456"/>
    </row>
    <row r="668" ht="16.5" customHeight="1">
      <c r="D668" s="889"/>
      <c r="E668" s="699"/>
      <c r="F668" s="890"/>
      <c r="G668" s="699"/>
      <c r="H668" s="891"/>
      <c r="I668" s="456"/>
      <c r="J668" s="745"/>
      <c r="N668" s="699"/>
      <c r="P668" s="890"/>
      <c r="Q668" s="456"/>
      <c r="R668" s="890"/>
      <c r="S668" s="890"/>
      <c r="V668" s="456"/>
      <c r="Z668" s="456"/>
    </row>
    <row r="669" ht="16.5" customHeight="1">
      <c r="D669" s="889"/>
      <c r="E669" s="699"/>
      <c r="F669" s="890"/>
      <c r="G669" s="699"/>
      <c r="H669" s="891"/>
      <c r="I669" s="456"/>
      <c r="J669" s="745"/>
      <c r="N669" s="699"/>
      <c r="P669" s="890"/>
      <c r="Q669" s="456"/>
      <c r="R669" s="890"/>
      <c r="S669" s="890"/>
      <c r="V669" s="456"/>
      <c r="Z669" s="456"/>
    </row>
    <row r="670" ht="16.5" customHeight="1">
      <c r="D670" s="889"/>
      <c r="E670" s="699"/>
      <c r="F670" s="890"/>
      <c r="G670" s="699"/>
      <c r="H670" s="891"/>
      <c r="I670" s="456"/>
      <c r="J670" s="745"/>
      <c r="N670" s="699"/>
      <c r="P670" s="890"/>
      <c r="Q670" s="456"/>
      <c r="R670" s="890"/>
      <c r="S670" s="890"/>
      <c r="V670" s="456"/>
      <c r="Z670" s="456"/>
    </row>
    <row r="671" ht="16.5" customHeight="1">
      <c r="D671" s="889"/>
      <c r="E671" s="699"/>
      <c r="F671" s="890"/>
      <c r="G671" s="699"/>
      <c r="H671" s="891"/>
      <c r="I671" s="456"/>
      <c r="J671" s="745"/>
      <c r="N671" s="699"/>
      <c r="P671" s="890"/>
      <c r="Q671" s="456"/>
      <c r="R671" s="890"/>
      <c r="S671" s="890"/>
      <c r="V671" s="456"/>
      <c r="Z671" s="456"/>
    </row>
    <row r="672" ht="16.5" customHeight="1">
      <c r="D672" s="889"/>
      <c r="E672" s="699"/>
      <c r="F672" s="890"/>
      <c r="G672" s="699"/>
      <c r="H672" s="891"/>
      <c r="I672" s="456"/>
      <c r="J672" s="745"/>
      <c r="N672" s="699"/>
      <c r="P672" s="890"/>
      <c r="Q672" s="456"/>
      <c r="R672" s="890"/>
      <c r="S672" s="890"/>
      <c r="V672" s="456"/>
      <c r="Z672" s="456"/>
    </row>
    <row r="673" ht="16.5" customHeight="1">
      <c r="D673" s="889"/>
      <c r="E673" s="699"/>
      <c r="F673" s="890"/>
      <c r="G673" s="699"/>
      <c r="H673" s="891"/>
      <c r="I673" s="456"/>
      <c r="J673" s="745"/>
      <c r="N673" s="699"/>
      <c r="P673" s="890"/>
      <c r="Q673" s="456"/>
      <c r="R673" s="890"/>
      <c r="S673" s="890"/>
      <c r="V673" s="456"/>
      <c r="Z673" s="456"/>
    </row>
    <row r="674" ht="16.5" customHeight="1">
      <c r="D674" s="889"/>
      <c r="E674" s="699"/>
      <c r="F674" s="890"/>
      <c r="G674" s="699"/>
      <c r="H674" s="891"/>
      <c r="I674" s="456"/>
      <c r="J674" s="745"/>
      <c r="N674" s="699"/>
      <c r="P674" s="890"/>
      <c r="Q674" s="456"/>
      <c r="R674" s="890"/>
      <c r="S674" s="890"/>
      <c r="V674" s="456"/>
      <c r="Z674" s="456"/>
    </row>
    <row r="675" ht="16.5" customHeight="1">
      <c r="D675" s="889"/>
      <c r="E675" s="699"/>
      <c r="F675" s="890"/>
      <c r="G675" s="699"/>
      <c r="H675" s="891"/>
      <c r="I675" s="456"/>
      <c r="J675" s="745"/>
      <c r="N675" s="699"/>
      <c r="P675" s="890"/>
      <c r="Q675" s="456"/>
      <c r="R675" s="890"/>
      <c r="S675" s="890"/>
      <c r="V675" s="456"/>
      <c r="Z675" s="456"/>
    </row>
    <row r="676" ht="16.5" customHeight="1">
      <c r="D676" s="889"/>
      <c r="E676" s="699"/>
      <c r="F676" s="890"/>
      <c r="G676" s="699"/>
      <c r="H676" s="891"/>
      <c r="I676" s="456"/>
      <c r="J676" s="745"/>
      <c r="N676" s="699"/>
      <c r="P676" s="890"/>
      <c r="Q676" s="456"/>
      <c r="R676" s="890"/>
      <c r="S676" s="890"/>
      <c r="V676" s="456"/>
      <c r="Z676" s="456"/>
    </row>
    <row r="677" ht="16.5" customHeight="1">
      <c r="D677" s="889"/>
      <c r="E677" s="699"/>
      <c r="F677" s="890"/>
      <c r="G677" s="699"/>
      <c r="H677" s="891"/>
      <c r="I677" s="456"/>
      <c r="J677" s="745"/>
      <c r="N677" s="699"/>
      <c r="P677" s="890"/>
      <c r="Q677" s="456"/>
      <c r="R677" s="890"/>
      <c r="S677" s="890"/>
      <c r="V677" s="456"/>
      <c r="Z677" s="456"/>
    </row>
    <row r="678" ht="16.5" customHeight="1">
      <c r="D678" s="889"/>
      <c r="E678" s="699"/>
      <c r="F678" s="890"/>
      <c r="G678" s="699"/>
      <c r="H678" s="891"/>
      <c r="I678" s="456"/>
      <c r="J678" s="745"/>
      <c r="N678" s="699"/>
      <c r="P678" s="890"/>
      <c r="Q678" s="456"/>
      <c r="R678" s="890"/>
      <c r="S678" s="890"/>
      <c r="V678" s="456"/>
      <c r="Z678" s="456"/>
    </row>
    <row r="679" ht="16.5" customHeight="1">
      <c r="D679" s="889"/>
      <c r="E679" s="699"/>
      <c r="F679" s="890"/>
      <c r="G679" s="699"/>
      <c r="H679" s="891"/>
      <c r="I679" s="456"/>
      <c r="J679" s="745"/>
      <c r="N679" s="699"/>
      <c r="P679" s="890"/>
      <c r="Q679" s="456"/>
      <c r="R679" s="890"/>
      <c r="S679" s="890"/>
      <c r="V679" s="456"/>
      <c r="Z679" s="456"/>
    </row>
    <row r="680" ht="16.5" customHeight="1">
      <c r="D680" s="889"/>
      <c r="E680" s="699"/>
      <c r="F680" s="890"/>
      <c r="G680" s="699"/>
      <c r="H680" s="891"/>
      <c r="I680" s="456"/>
      <c r="J680" s="745"/>
      <c r="N680" s="699"/>
      <c r="P680" s="890"/>
      <c r="Q680" s="456"/>
      <c r="R680" s="890"/>
      <c r="S680" s="890"/>
      <c r="V680" s="456"/>
      <c r="Z680" s="456"/>
    </row>
    <row r="681" ht="16.5" customHeight="1">
      <c r="D681" s="889"/>
      <c r="E681" s="699"/>
      <c r="F681" s="890"/>
      <c r="G681" s="699"/>
      <c r="H681" s="891"/>
      <c r="I681" s="456"/>
      <c r="J681" s="745"/>
      <c r="N681" s="699"/>
      <c r="P681" s="890"/>
      <c r="Q681" s="456"/>
      <c r="R681" s="890"/>
      <c r="S681" s="890"/>
      <c r="V681" s="456"/>
      <c r="Z681" s="456"/>
    </row>
    <row r="682" ht="16.5" customHeight="1">
      <c r="D682" s="889"/>
      <c r="E682" s="699"/>
      <c r="F682" s="890"/>
      <c r="G682" s="699"/>
      <c r="H682" s="891"/>
      <c r="I682" s="456"/>
      <c r="J682" s="745"/>
      <c r="N682" s="699"/>
      <c r="P682" s="890"/>
      <c r="Q682" s="456"/>
      <c r="R682" s="890"/>
      <c r="S682" s="890"/>
      <c r="V682" s="456"/>
      <c r="Z682" s="456"/>
    </row>
    <row r="683" ht="16.5" customHeight="1">
      <c r="D683" s="889"/>
      <c r="E683" s="699"/>
      <c r="F683" s="890"/>
      <c r="G683" s="699"/>
      <c r="H683" s="891"/>
      <c r="I683" s="456"/>
      <c r="J683" s="745"/>
      <c r="N683" s="699"/>
      <c r="P683" s="890"/>
      <c r="Q683" s="456"/>
      <c r="R683" s="890"/>
      <c r="S683" s="890"/>
      <c r="V683" s="456"/>
      <c r="Z683" s="456"/>
    </row>
    <row r="684" ht="16.5" customHeight="1">
      <c r="D684" s="889"/>
      <c r="E684" s="699"/>
      <c r="F684" s="890"/>
      <c r="G684" s="699"/>
      <c r="H684" s="891"/>
      <c r="I684" s="456"/>
      <c r="J684" s="745"/>
      <c r="N684" s="699"/>
      <c r="P684" s="890"/>
      <c r="Q684" s="456"/>
      <c r="R684" s="890"/>
      <c r="S684" s="890"/>
      <c r="V684" s="456"/>
      <c r="Z684" s="456"/>
    </row>
    <row r="685" ht="16.5" customHeight="1">
      <c r="D685" s="889"/>
      <c r="E685" s="699"/>
      <c r="F685" s="890"/>
      <c r="G685" s="699"/>
      <c r="H685" s="891"/>
      <c r="I685" s="456"/>
      <c r="J685" s="745"/>
      <c r="N685" s="699"/>
      <c r="P685" s="890"/>
      <c r="Q685" s="456"/>
      <c r="R685" s="890"/>
      <c r="S685" s="890"/>
      <c r="V685" s="456"/>
      <c r="Z685" s="456"/>
    </row>
    <row r="686" ht="16.5" customHeight="1">
      <c r="D686" s="889"/>
      <c r="E686" s="699"/>
      <c r="F686" s="890"/>
      <c r="G686" s="699"/>
      <c r="H686" s="891"/>
      <c r="I686" s="456"/>
      <c r="J686" s="745"/>
      <c r="N686" s="699"/>
      <c r="P686" s="890"/>
      <c r="Q686" s="456"/>
      <c r="R686" s="890"/>
      <c r="S686" s="890"/>
      <c r="V686" s="456"/>
      <c r="Z686" s="456"/>
    </row>
    <row r="687" ht="16.5" customHeight="1">
      <c r="D687" s="889"/>
      <c r="E687" s="699"/>
      <c r="F687" s="890"/>
      <c r="G687" s="699"/>
      <c r="H687" s="891"/>
      <c r="I687" s="456"/>
      <c r="J687" s="745"/>
      <c r="N687" s="699"/>
      <c r="P687" s="890"/>
      <c r="Q687" s="456"/>
      <c r="R687" s="890"/>
      <c r="S687" s="890"/>
      <c r="V687" s="456"/>
      <c r="Z687" s="456"/>
    </row>
    <row r="688" ht="16.5" customHeight="1">
      <c r="D688" s="889"/>
      <c r="E688" s="699"/>
      <c r="F688" s="890"/>
      <c r="G688" s="699"/>
      <c r="H688" s="891"/>
      <c r="I688" s="456"/>
      <c r="J688" s="745"/>
      <c r="N688" s="699"/>
      <c r="P688" s="890"/>
      <c r="Q688" s="456"/>
      <c r="R688" s="890"/>
      <c r="S688" s="890"/>
      <c r="V688" s="456"/>
      <c r="Z688" s="456"/>
    </row>
    <row r="689" ht="16.5" customHeight="1">
      <c r="D689" s="889"/>
      <c r="E689" s="699"/>
      <c r="F689" s="890"/>
      <c r="G689" s="699"/>
      <c r="H689" s="891"/>
      <c r="I689" s="456"/>
      <c r="J689" s="745"/>
      <c r="N689" s="699"/>
      <c r="P689" s="890"/>
      <c r="Q689" s="456"/>
      <c r="R689" s="890"/>
      <c r="S689" s="890"/>
      <c r="V689" s="456"/>
      <c r="Z689" s="456"/>
    </row>
    <row r="690" ht="16.5" customHeight="1">
      <c r="D690" s="889"/>
      <c r="E690" s="699"/>
      <c r="F690" s="890"/>
      <c r="G690" s="699"/>
      <c r="H690" s="891"/>
      <c r="I690" s="456"/>
      <c r="J690" s="745"/>
      <c r="N690" s="699"/>
      <c r="P690" s="890"/>
      <c r="Q690" s="456"/>
      <c r="R690" s="890"/>
      <c r="S690" s="890"/>
      <c r="V690" s="456"/>
      <c r="Z690" s="456"/>
    </row>
    <row r="691" ht="16.5" customHeight="1">
      <c r="D691" s="889"/>
      <c r="E691" s="699"/>
      <c r="F691" s="890"/>
      <c r="G691" s="699"/>
      <c r="H691" s="891"/>
      <c r="I691" s="456"/>
      <c r="J691" s="745"/>
      <c r="N691" s="699"/>
      <c r="P691" s="890"/>
      <c r="Q691" s="456"/>
      <c r="R691" s="890"/>
      <c r="S691" s="890"/>
      <c r="V691" s="456"/>
      <c r="Z691" s="456"/>
    </row>
    <row r="692" ht="16.5" customHeight="1">
      <c r="D692" s="889"/>
      <c r="E692" s="699"/>
      <c r="F692" s="890"/>
      <c r="G692" s="699"/>
      <c r="H692" s="891"/>
      <c r="I692" s="456"/>
      <c r="J692" s="745"/>
      <c r="N692" s="699"/>
      <c r="P692" s="890"/>
      <c r="Q692" s="456"/>
      <c r="R692" s="890"/>
      <c r="S692" s="890"/>
      <c r="V692" s="456"/>
      <c r="Z692" s="456"/>
    </row>
    <row r="693" ht="16.5" customHeight="1">
      <c r="D693" s="889"/>
      <c r="E693" s="699"/>
      <c r="F693" s="890"/>
      <c r="G693" s="699"/>
      <c r="H693" s="891"/>
      <c r="I693" s="456"/>
      <c r="J693" s="745"/>
      <c r="N693" s="699"/>
      <c r="P693" s="890"/>
      <c r="Q693" s="456"/>
      <c r="R693" s="890"/>
      <c r="S693" s="890"/>
      <c r="V693" s="456"/>
      <c r="Z693" s="456"/>
    </row>
    <row r="694" ht="16.5" customHeight="1">
      <c r="D694" s="889"/>
      <c r="E694" s="699"/>
      <c r="F694" s="890"/>
      <c r="G694" s="699"/>
      <c r="H694" s="891"/>
      <c r="I694" s="456"/>
      <c r="J694" s="745"/>
      <c r="N694" s="699"/>
      <c r="P694" s="890"/>
      <c r="Q694" s="456"/>
      <c r="R694" s="890"/>
      <c r="S694" s="890"/>
      <c r="V694" s="456"/>
      <c r="Z694" s="456"/>
    </row>
    <row r="695" ht="16.5" customHeight="1">
      <c r="D695" s="889"/>
      <c r="E695" s="699"/>
      <c r="F695" s="890"/>
      <c r="G695" s="699"/>
      <c r="H695" s="891"/>
      <c r="I695" s="456"/>
      <c r="J695" s="745"/>
      <c r="N695" s="699"/>
      <c r="P695" s="890"/>
      <c r="Q695" s="456"/>
      <c r="R695" s="890"/>
      <c r="S695" s="890"/>
      <c r="V695" s="456"/>
      <c r="Z695" s="456"/>
    </row>
    <row r="696" ht="16.5" customHeight="1">
      <c r="D696" s="889"/>
      <c r="E696" s="699"/>
      <c r="F696" s="890"/>
      <c r="G696" s="699"/>
      <c r="H696" s="891"/>
      <c r="I696" s="456"/>
      <c r="J696" s="745"/>
      <c r="N696" s="699"/>
      <c r="P696" s="890"/>
      <c r="Q696" s="456"/>
      <c r="R696" s="890"/>
      <c r="S696" s="890"/>
      <c r="V696" s="456"/>
      <c r="Z696" s="456"/>
    </row>
    <row r="697" ht="16.5" customHeight="1">
      <c r="D697" s="889"/>
      <c r="E697" s="699"/>
      <c r="F697" s="890"/>
      <c r="G697" s="699"/>
      <c r="H697" s="891"/>
      <c r="I697" s="456"/>
      <c r="J697" s="745"/>
      <c r="N697" s="699"/>
      <c r="P697" s="890"/>
      <c r="Q697" s="456"/>
      <c r="R697" s="890"/>
      <c r="S697" s="890"/>
      <c r="V697" s="456"/>
      <c r="Z697" s="456"/>
    </row>
    <row r="698" ht="16.5" customHeight="1">
      <c r="D698" s="889"/>
      <c r="E698" s="699"/>
      <c r="F698" s="890"/>
      <c r="G698" s="699"/>
      <c r="H698" s="891"/>
      <c r="I698" s="456"/>
      <c r="J698" s="745"/>
      <c r="N698" s="699"/>
      <c r="P698" s="890"/>
      <c r="Q698" s="456"/>
      <c r="R698" s="890"/>
      <c r="S698" s="890"/>
      <c r="V698" s="456"/>
      <c r="Z698" s="456"/>
    </row>
    <row r="699" ht="16.5" customHeight="1">
      <c r="D699" s="889"/>
      <c r="E699" s="699"/>
      <c r="F699" s="890"/>
      <c r="G699" s="699"/>
      <c r="H699" s="891"/>
      <c r="I699" s="456"/>
      <c r="J699" s="745"/>
      <c r="N699" s="699"/>
      <c r="P699" s="890"/>
      <c r="Q699" s="456"/>
      <c r="R699" s="890"/>
      <c r="S699" s="890"/>
      <c r="V699" s="456"/>
      <c r="Z699" s="456"/>
    </row>
    <row r="700" ht="16.5" customHeight="1">
      <c r="D700" s="889"/>
      <c r="E700" s="699"/>
      <c r="F700" s="890"/>
      <c r="G700" s="699"/>
      <c r="H700" s="891"/>
      <c r="I700" s="456"/>
      <c r="J700" s="745"/>
      <c r="N700" s="699"/>
      <c r="P700" s="890"/>
      <c r="Q700" s="456"/>
      <c r="R700" s="890"/>
      <c r="S700" s="890"/>
      <c r="V700" s="456"/>
      <c r="Z700" s="456"/>
    </row>
    <row r="701" ht="16.5" customHeight="1">
      <c r="D701" s="889"/>
      <c r="E701" s="699"/>
      <c r="F701" s="890"/>
      <c r="G701" s="699"/>
      <c r="H701" s="891"/>
      <c r="I701" s="456"/>
      <c r="J701" s="745"/>
      <c r="N701" s="699"/>
      <c r="P701" s="890"/>
      <c r="Q701" s="456"/>
      <c r="R701" s="890"/>
      <c r="S701" s="890"/>
      <c r="V701" s="456"/>
      <c r="Z701" s="456"/>
    </row>
    <row r="702" ht="16.5" customHeight="1">
      <c r="D702" s="889"/>
      <c r="E702" s="699"/>
      <c r="F702" s="890"/>
      <c r="G702" s="699"/>
      <c r="H702" s="891"/>
      <c r="I702" s="456"/>
      <c r="J702" s="745"/>
      <c r="N702" s="699"/>
      <c r="P702" s="890"/>
      <c r="Q702" s="456"/>
      <c r="R702" s="890"/>
      <c r="S702" s="890"/>
      <c r="V702" s="456"/>
      <c r="Z702" s="456"/>
    </row>
    <row r="703" ht="16.5" customHeight="1">
      <c r="D703" s="889"/>
      <c r="E703" s="699"/>
      <c r="F703" s="890"/>
      <c r="G703" s="699"/>
      <c r="H703" s="891"/>
      <c r="I703" s="456"/>
      <c r="J703" s="745"/>
      <c r="N703" s="699"/>
      <c r="P703" s="890"/>
      <c r="Q703" s="456"/>
      <c r="R703" s="890"/>
      <c r="S703" s="890"/>
      <c r="V703" s="456"/>
      <c r="Z703" s="456"/>
    </row>
    <row r="704" ht="16.5" customHeight="1">
      <c r="D704" s="889"/>
      <c r="E704" s="699"/>
      <c r="F704" s="890"/>
      <c r="G704" s="699"/>
      <c r="H704" s="891"/>
      <c r="I704" s="456"/>
      <c r="J704" s="745"/>
      <c r="N704" s="699"/>
      <c r="P704" s="890"/>
      <c r="Q704" s="456"/>
      <c r="R704" s="890"/>
      <c r="S704" s="890"/>
      <c r="V704" s="456"/>
      <c r="Z704" s="456"/>
    </row>
    <row r="705" ht="16.5" customHeight="1">
      <c r="D705" s="889"/>
      <c r="E705" s="699"/>
      <c r="F705" s="890"/>
      <c r="G705" s="699"/>
      <c r="H705" s="891"/>
      <c r="I705" s="456"/>
      <c r="J705" s="745"/>
      <c r="N705" s="699"/>
      <c r="P705" s="890"/>
      <c r="Q705" s="456"/>
      <c r="R705" s="890"/>
      <c r="S705" s="890"/>
      <c r="V705" s="456"/>
      <c r="Z705" s="456"/>
    </row>
    <row r="706" ht="16.5" customHeight="1">
      <c r="D706" s="889"/>
      <c r="E706" s="699"/>
      <c r="F706" s="890"/>
      <c r="G706" s="699"/>
      <c r="H706" s="891"/>
      <c r="I706" s="456"/>
      <c r="J706" s="745"/>
      <c r="N706" s="699"/>
      <c r="P706" s="890"/>
      <c r="Q706" s="456"/>
      <c r="R706" s="890"/>
      <c r="S706" s="890"/>
      <c r="V706" s="456"/>
      <c r="Z706" s="456"/>
    </row>
    <row r="707" ht="16.5" customHeight="1">
      <c r="D707" s="889"/>
      <c r="E707" s="699"/>
      <c r="F707" s="890"/>
      <c r="G707" s="699"/>
      <c r="H707" s="891"/>
      <c r="I707" s="456"/>
      <c r="J707" s="745"/>
      <c r="N707" s="699"/>
      <c r="P707" s="890"/>
      <c r="Q707" s="456"/>
      <c r="R707" s="890"/>
      <c r="S707" s="890"/>
      <c r="V707" s="456"/>
      <c r="Z707" s="456"/>
    </row>
    <row r="708" ht="16.5" customHeight="1">
      <c r="D708" s="889"/>
      <c r="E708" s="699"/>
      <c r="F708" s="890"/>
      <c r="G708" s="699"/>
      <c r="H708" s="891"/>
      <c r="I708" s="456"/>
      <c r="J708" s="745"/>
      <c r="N708" s="699"/>
      <c r="P708" s="890"/>
      <c r="Q708" s="456"/>
      <c r="R708" s="890"/>
      <c r="S708" s="890"/>
      <c r="V708" s="456"/>
      <c r="Z708" s="456"/>
    </row>
    <row r="709" ht="16.5" customHeight="1">
      <c r="D709" s="889"/>
      <c r="E709" s="699"/>
      <c r="F709" s="890"/>
      <c r="G709" s="699"/>
      <c r="H709" s="891"/>
      <c r="I709" s="456"/>
      <c r="J709" s="745"/>
      <c r="N709" s="699"/>
      <c r="P709" s="890"/>
      <c r="Q709" s="456"/>
      <c r="R709" s="890"/>
      <c r="S709" s="890"/>
      <c r="V709" s="456"/>
      <c r="Z709" s="456"/>
    </row>
    <row r="710" ht="16.5" customHeight="1">
      <c r="D710" s="889"/>
      <c r="E710" s="699"/>
      <c r="F710" s="890"/>
      <c r="G710" s="699"/>
      <c r="H710" s="891"/>
      <c r="I710" s="456"/>
      <c r="J710" s="745"/>
      <c r="N710" s="699"/>
      <c r="P710" s="890"/>
      <c r="Q710" s="456"/>
      <c r="R710" s="890"/>
      <c r="S710" s="890"/>
      <c r="V710" s="456"/>
      <c r="Z710" s="456"/>
    </row>
    <row r="711" ht="16.5" customHeight="1">
      <c r="D711" s="889"/>
      <c r="E711" s="699"/>
      <c r="F711" s="890"/>
      <c r="G711" s="699"/>
      <c r="H711" s="891"/>
      <c r="I711" s="456"/>
      <c r="J711" s="745"/>
      <c r="N711" s="699"/>
      <c r="P711" s="890"/>
      <c r="Q711" s="456"/>
      <c r="R711" s="890"/>
      <c r="S711" s="890"/>
      <c r="V711" s="456"/>
      <c r="Z711" s="456"/>
    </row>
    <row r="712" ht="16.5" customHeight="1">
      <c r="D712" s="889"/>
      <c r="E712" s="699"/>
      <c r="F712" s="890"/>
      <c r="G712" s="699"/>
      <c r="H712" s="891"/>
      <c r="I712" s="456"/>
      <c r="J712" s="745"/>
      <c r="N712" s="699"/>
      <c r="P712" s="890"/>
      <c r="Q712" s="456"/>
      <c r="R712" s="890"/>
      <c r="S712" s="890"/>
      <c r="V712" s="456"/>
      <c r="Z712" s="456"/>
    </row>
    <row r="713" ht="16.5" customHeight="1">
      <c r="D713" s="889"/>
      <c r="E713" s="699"/>
      <c r="F713" s="890"/>
      <c r="G713" s="699"/>
      <c r="H713" s="891"/>
      <c r="I713" s="456"/>
      <c r="J713" s="745"/>
      <c r="N713" s="699"/>
      <c r="P713" s="890"/>
      <c r="Q713" s="456"/>
      <c r="R713" s="890"/>
      <c r="S713" s="890"/>
      <c r="V713" s="456"/>
      <c r="Z713" s="456"/>
    </row>
    <row r="714" ht="16.5" customHeight="1">
      <c r="D714" s="889"/>
      <c r="E714" s="699"/>
      <c r="F714" s="890"/>
      <c r="G714" s="699"/>
      <c r="H714" s="891"/>
      <c r="I714" s="456"/>
      <c r="J714" s="745"/>
      <c r="N714" s="699"/>
      <c r="P714" s="890"/>
      <c r="Q714" s="456"/>
      <c r="R714" s="890"/>
      <c r="S714" s="890"/>
      <c r="V714" s="456"/>
      <c r="Z714" s="456"/>
    </row>
    <row r="715" ht="16.5" customHeight="1">
      <c r="D715" s="889"/>
      <c r="E715" s="699"/>
      <c r="F715" s="890"/>
      <c r="G715" s="699"/>
      <c r="H715" s="891"/>
      <c r="I715" s="456"/>
      <c r="J715" s="745"/>
      <c r="N715" s="699"/>
      <c r="P715" s="890"/>
      <c r="Q715" s="456"/>
      <c r="R715" s="890"/>
      <c r="S715" s="890"/>
      <c r="V715" s="456"/>
      <c r="Z715" s="456"/>
    </row>
    <row r="716" ht="16.5" customHeight="1">
      <c r="D716" s="889"/>
      <c r="E716" s="699"/>
      <c r="F716" s="890"/>
      <c r="G716" s="699"/>
      <c r="H716" s="891"/>
      <c r="I716" s="456"/>
      <c r="J716" s="745"/>
      <c r="N716" s="699"/>
      <c r="P716" s="890"/>
      <c r="Q716" s="456"/>
      <c r="R716" s="890"/>
      <c r="S716" s="890"/>
      <c r="V716" s="456"/>
      <c r="Z716" s="456"/>
    </row>
    <row r="717" ht="16.5" customHeight="1">
      <c r="D717" s="889"/>
      <c r="E717" s="699"/>
      <c r="F717" s="890"/>
      <c r="G717" s="699"/>
      <c r="H717" s="891"/>
      <c r="I717" s="456"/>
      <c r="J717" s="745"/>
      <c r="N717" s="699"/>
      <c r="P717" s="890"/>
      <c r="Q717" s="456"/>
      <c r="R717" s="890"/>
      <c r="S717" s="890"/>
      <c r="V717" s="456"/>
      <c r="Z717" s="456"/>
    </row>
    <row r="718" ht="16.5" customHeight="1">
      <c r="D718" s="889"/>
      <c r="E718" s="699"/>
      <c r="F718" s="890"/>
      <c r="G718" s="699"/>
      <c r="H718" s="891"/>
      <c r="I718" s="456"/>
      <c r="J718" s="745"/>
      <c r="N718" s="699"/>
      <c r="P718" s="890"/>
      <c r="Q718" s="456"/>
      <c r="R718" s="890"/>
      <c r="S718" s="890"/>
      <c r="V718" s="456"/>
      <c r="Z718" s="456"/>
    </row>
    <row r="719" ht="16.5" customHeight="1">
      <c r="D719" s="889"/>
      <c r="E719" s="699"/>
      <c r="F719" s="890"/>
      <c r="G719" s="699"/>
      <c r="H719" s="891"/>
      <c r="I719" s="456"/>
      <c r="J719" s="745"/>
      <c r="N719" s="699"/>
      <c r="P719" s="890"/>
      <c r="Q719" s="456"/>
      <c r="R719" s="890"/>
      <c r="S719" s="890"/>
      <c r="V719" s="456"/>
      <c r="Z719" s="456"/>
    </row>
    <row r="720" ht="16.5" customHeight="1">
      <c r="D720" s="889"/>
      <c r="E720" s="699"/>
      <c r="F720" s="890"/>
      <c r="G720" s="699"/>
      <c r="H720" s="891"/>
      <c r="I720" s="456"/>
      <c r="J720" s="745"/>
      <c r="N720" s="699"/>
      <c r="P720" s="890"/>
      <c r="Q720" s="456"/>
      <c r="R720" s="890"/>
      <c r="S720" s="890"/>
      <c r="V720" s="456"/>
      <c r="Z720" s="456"/>
    </row>
    <row r="721" ht="16.5" customHeight="1">
      <c r="D721" s="889"/>
      <c r="E721" s="699"/>
      <c r="F721" s="890"/>
      <c r="G721" s="699"/>
      <c r="H721" s="891"/>
      <c r="I721" s="456"/>
      <c r="J721" s="745"/>
      <c r="N721" s="699"/>
      <c r="P721" s="890"/>
      <c r="Q721" s="456"/>
      <c r="R721" s="890"/>
      <c r="S721" s="890"/>
      <c r="V721" s="456"/>
      <c r="Z721" s="456"/>
    </row>
    <row r="722" ht="16.5" customHeight="1">
      <c r="D722" s="889"/>
      <c r="E722" s="699"/>
      <c r="F722" s="890"/>
      <c r="G722" s="699"/>
      <c r="H722" s="891"/>
      <c r="I722" s="456"/>
      <c r="J722" s="745"/>
      <c r="N722" s="699"/>
      <c r="P722" s="890"/>
      <c r="Q722" s="456"/>
      <c r="R722" s="890"/>
      <c r="S722" s="890"/>
      <c r="V722" s="456"/>
      <c r="Z722" s="456"/>
    </row>
    <row r="723" ht="16.5" customHeight="1">
      <c r="D723" s="889"/>
      <c r="E723" s="699"/>
      <c r="F723" s="890"/>
      <c r="G723" s="699"/>
      <c r="H723" s="891"/>
      <c r="I723" s="456"/>
      <c r="J723" s="745"/>
      <c r="N723" s="699"/>
      <c r="P723" s="890"/>
      <c r="Q723" s="456"/>
      <c r="R723" s="890"/>
      <c r="S723" s="890"/>
      <c r="V723" s="456"/>
      <c r="Z723" s="456"/>
    </row>
    <row r="724" ht="16.5" customHeight="1">
      <c r="D724" s="889"/>
      <c r="E724" s="699"/>
      <c r="F724" s="890"/>
      <c r="G724" s="699"/>
      <c r="H724" s="891"/>
      <c r="I724" s="456"/>
      <c r="J724" s="745"/>
      <c r="N724" s="699"/>
      <c r="P724" s="890"/>
      <c r="Q724" s="456"/>
      <c r="R724" s="890"/>
      <c r="S724" s="890"/>
      <c r="V724" s="456"/>
      <c r="Z724" s="456"/>
    </row>
    <row r="725" ht="16.5" customHeight="1">
      <c r="D725" s="889"/>
      <c r="E725" s="699"/>
      <c r="F725" s="890"/>
      <c r="G725" s="699"/>
      <c r="H725" s="891"/>
      <c r="I725" s="456"/>
      <c r="J725" s="745"/>
      <c r="N725" s="699"/>
      <c r="P725" s="890"/>
      <c r="Q725" s="456"/>
      <c r="R725" s="890"/>
      <c r="S725" s="890"/>
      <c r="V725" s="456"/>
      <c r="Z725" s="456"/>
    </row>
    <row r="726" ht="16.5" customHeight="1">
      <c r="D726" s="889"/>
      <c r="E726" s="699"/>
      <c r="F726" s="890"/>
      <c r="G726" s="699"/>
      <c r="H726" s="891"/>
      <c r="I726" s="456"/>
      <c r="J726" s="745"/>
      <c r="N726" s="699"/>
      <c r="P726" s="890"/>
      <c r="Q726" s="456"/>
      <c r="R726" s="890"/>
      <c r="S726" s="890"/>
      <c r="V726" s="456"/>
      <c r="Z726" s="456"/>
    </row>
    <row r="727" ht="16.5" customHeight="1">
      <c r="D727" s="889"/>
      <c r="E727" s="699"/>
      <c r="F727" s="890"/>
      <c r="G727" s="699"/>
      <c r="H727" s="891"/>
      <c r="I727" s="456"/>
      <c r="J727" s="745"/>
      <c r="N727" s="699"/>
      <c r="P727" s="890"/>
      <c r="Q727" s="456"/>
      <c r="R727" s="890"/>
      <c r="S727" s="890"/>
      <c r="V727" s="456"/>
      <c r="Z727" s="456"/>
    </row>
    <row r="728" ht="16.5" customHeight="1">
      <c r="D728" s="889"/>
      <c r="E728" s="699"/>
      <c r="F728" s="890"/>
      <c r="G728" s="699"/>
      <c r="H728" s="891"/>
      <c r="I728" s="456"/>
      <c r="J728" s="745"/>
      <c r="N728" s="699"/>
      <c r="P728" s="890"/>
      <c r="Q728" s="456"/>
      <c r="R728" s="890"/>
      <c r="S728" s="890"/>
      <c r="V728" s="456"/>
      <c r="Z728" s="456"/>
    </row>
    <row r="729" ht="16.5" customHeight="1">
      <c r="D729" s="889"/>
      <c r="E729" s="699"/>
      <c r="F729" s="890"/>
      <c r="G729" s="699"/>
      <c r="H729" s="891"/>
      <c r="I729" s="456"/>
      <c r="J729" s="745"/>
      <c r="N729" s="699"/>
      <c r="P729" s="890"/>
      <c r="Q729" s="456"/>
      <c r="R729" s="890"/>
      <c r="S729" s="890"/>
      <c r="V729" s="456"/>
      <c r="Z729" s="456"/>
    </row>
    <row r="730" ht="16.5" customHeight="1">
      <c r="D730" s="889"/>
      <c r="E730" s="699"/>
      <c r="F730" s="890"/>
      <c r="G730" s="699"/>
      <c r="H730" s="891"/>
      <c r="I730" s="456"/>
      <c r="J730" s="745"/>
      <c r="N730" s="699"/>
      <c r="P730" s="890"/>
      <c r="Q730" s="456"/>
      <c r="R730" s="890"/>
      <c r="S730" s="890"/>
      <c r="V730" s="456"/>
      <c r="Z730" s="456"/>
    </row>
    <row r="731" ht="16.5" customHeight="1">
      <c r="D731" s="889"/>
      <c r="E731" s="699"/>
      <c r="F731" s="890"/>
      <c r="G731" s="699"/>
      <c r="H731" s="891"/>
      <c r="I731" s="456"/>
      <c r="J731" s="745"/>
      <c r="N731" s="699"/>
      <c r="P731" s="890"/>
      <c r="Q731" s="456"/>
      <c r="R731" s="890"/>
      <c r="S731" s="890"/>
      <c r="V731" s="456"/>
      <c r="Z731" s="456"/>
    </row>
    <row r="732" ht="16.5" customHeight="1">
      <c r="D732" s="889"/>
      <c r="E732" s="699"/>
      <c r="F732" s="890"/>
      <c r="G732" s="699"/>
      <c r="H732" s="891"/>
      <c r="I732" s="456"/>
      <c r="J732" s="745"/>
      <c r="N732" s="699"/>
      <c r="P732" s="890"/>
      <c r="Q732" s="456"/>
      <c r="R732" s="890"/>
      <c r="S732" s="890"/>
      <c r="V732" s="456"/>
      <c r="Z732" s="456"/>
    </row>
    <row r="733" ht="16.5" customHeight="1">
      <c r="D733" s="889"/>
      <c r="E733" s="699"/>
      <c r="F733" s="890"/>
      <c r="G733" s="699"/>
      <c r="H733" s="891"/>
      <c r="I733" s="456"/>
      <c r="J733" s="745"/>
      <c r="N733" s="699"/>
      <c r="P733" s="890"/>
      <c r="Q733" s="456"/>
      <c r="R733" s="890"/>
      <c r="S733" s="890"/>
      <c r="V733" s="456"/>
      <c r="Z733" s="456"/>
    </row>
    <row r="734" ht="16.5" customHeight="1">
      <c r="D734" s="889"/>
      <c r="E734" s="699"/>
      <c r="F734" s="890"/>
      <c r="G734" s="699"/>
      <c r="H734" s="891"/>
      <c r="I734" s="456"/>
      <c r="J734" s="745"/>
      <c r="N734" s="699"/>
      <c r="P734" s="890"/>
      <c r="Q734" s="456"/>
      <c r="R734" s="890"/>
      <c r="S734" s="890"/>
      <c r="V734" s="456"/>
      <c r="Z734" s="456"/>
    </row>
    <row r="735" ht="16.5" customHeight="1">
      <c r="D735" s="889"/>
      <c r="E735" s="699"/>
      <c r="F735" s="890"/>
      <c r="G735" s="699"/>
      <c r="H735" s="891"/>
      <c r="I735" s="456"/>
      <c r="J735" s="745"/>
      <c r="N735" s="699"/>
      <c r="P735" s="890"/>
      <c r="Q735" s="456"/>
      <c r="R735" s="890"/>
      <c r="S735" s="890"/>
      <c r="V735" s="456"/>
      <c r="Z735" s="456"/>
    </row>
    <row r="736" ht="16.5" customHeight="1">
      <c r="D736" s="889"/>
      <c r="E736" s="699"/>
      <c r="F736" s="890"/>
      <c r="G736" s="699"/>
      <c r="H736" s="891"/>
      <c r="I736" s="456"/>
      <c r="J736" s="745"/>
      <c r="N736" s="699"/>
      <c r="P736" s="890"/>
      <c r="Q736" s="456"/>
      <c r="R736" s="890"/>
      <c r="S736" s="890"/>
      <c r="V736" s="456"/>
      <c r="Z736" s="456"/>
    </row>
    <row r="737" ht="16.5" customHeight="1">
      <c r="D737" s="889"/>
      <c r="E737" s="699"/>
      <c r="F737" s="890"/>
      <c r="G737" s="699"/>
      <c r="H737" s="891"/>
      <c r="I737" s="456"/>
      <c r="J737" s="745"/>
      <c r="N737" s="699"/>
      <c r="P737" s="890"/>
      <c r="Q737" s="456"/>
      <c r="R737" s="890"/>
      <c r="S737" s="890"/>
      <c r="V737" s="456"/>
      <c r="Z737" s="456"/>
    </row>
    <row r="738" ht="16.5" customHeight="1">
      <c r="D738" s="889"/>
      <c r="E738" s="699"/>
      <c r="F738" s="890"/>
      <c r="G738" s="699"/>
      <c r="H738" s="891"/>
      <c r="I738" s="456"/>
      <c r="J738" s="745"/>
      <c r="N738" s="699"/>
      <c r="P738" s="890"/>
      <c r="Q738" s="456"/>
      <c r="R738" s="890"/>
      <c r="S738" s="890"/>
      <c r="V738" s="456"/>
      <c r="Z738" s="456"/>
    </row>
    <row r="739" ht="16.5" customHeight="1">
      <c r="D739" s="889"/>
      <c r="E739" s="699"/>
      <c r="F739" s="890"/>
      <c r="G739" s="699"/>
      <c r="H739" s="891"/>
      <c r="I739" s="456"/>
      <c r="J739" s="745"/>
      <c r="N739" s="699"/>
      <c r="P739" s="890"/>
      <c r="Q739" s="456"/>
      <c r="R739" s="890"/>
      <c r="S739" s="890"/>
      <c r="V739" s="456"/>
      <c r="Z739" s="456"/>
    </row>
    <row r="740" ht="16.5" customHeight="1">
      <c r="D740" s="889"/>
      <c r="E740" s="699"/>
      <c r="F740" s="890"/>
      <c r="G740" s="699"/>
      <c r="H740" s="891"/>
      <c r="I740" s="456"/>
      <c r="J740" s="745"/>
      <c r="N740" s="699"/>
      <c r="P740" s="890"/>
      <c r="Q740" s="456"/>
      <c r="R740" s="890"/>
      <c r="S740" s="890"/>
      <c r="V740" s="456"/>
      <c r="Z740" s="456"/>
    </row>
    <row r="741" ht="16.5" customHeight="1">
      <c r="D741" s="889"/>
      <c r="E741" s="699"/>
      <c r="F741" s="890"/>
      <c r="G741" s="699"/>
      <c r="H741" s="891"/>
      <c r="I741" s="456"/>
      <c r="J741" s="745"/>
      <c r="N741" s="699"/>
      <c r="P741" s="890"/>
      <c r="Q741" s="456"/>
      <c r="R741" s="890"/>
      <c r="S741" s="890"/>
      <c r="V741" s="456"/>
      <c r="Z741" s="456"/>
    </row>
    <row r="742" ht="16.5" customHeight="1">
      <c r="D742" s="889"/>
      <c r="E742" s="699"/>
      <c r="F742" s="890"/>
      <c r="G742" s="699"/>
      <c r="H742" s="891"/>
      <c r="I742" s="456"/>
      <c r="J742" s="745"/>
      <c r="N742" s="699"/>
      <c r="P742" s="890"/>
      <c r="Q742" s="456"/>
      <c r="R742" s="890"/>
      <c r="S742" s="890"/>
      <c r="V742" s="456"/>
      <c r="Z742" s="456"/>
    </row>
    <row r="743" ht="16.5" customHeight="1">
      <c r="D743" s="889"/>
      <c r="E743" s="699"/>
      <c r="F743" s="890"/>
      <c r="G743" s="699"/>
      <c r="H743" s="891"/>
      <c r="I743" s="456"/>
      <c r="J743" s="745"/>
      <c r="N743" s="699"/>
      <c r="P743" s="890"/>
      <c r="Q743" s="456"/>
      <c r="R743" s="890"/>
      <c r="S743" s="890"/>
      <c r="V743" s="456"/>
      <c r="Z743" s="456"/>
    </row>
    <row r="744" ht="16.5" customHeight="1">
      <c r="D744" s="889"/>
      <c r="E744" s="699"/>
      <c r="F744" s="890"/>
      <c r="G744" s="699"/>
      <c r="H744" s="891"/>
      <c r="I744" s="456"/>
      <c r="J744" s="745"/>
      <c r="N744" s="699"/>
      <c r="P744" s="890"/>
      <c r="Q744" s="456"/>
      <c r="R744" s="890"/>
      <c r="S744" s="890"/>
      <c r="V744" s="456"/>
      <c r="Z744" s="456"/>
    </row>
    <row r="745" ht="16.5" customHeight="1">
      <c r="D745" s="889"/>
      <c r="E745" s="699"/>
      <c r="F745" s="890"/>
      <c r="G745" s="699"/>
      <c r="H745" s="891"/>
      <c r="I745" s="456"/>
      <c r="J745" s="745"/>
      <c r="N745" s="699"/>
      <c r="P745" s="890"/>
      <c r="Q745" s="456"/>
      <c r="R745" s="890"/>
      <c r="S745" s="890"/>
      <c r="V745" s="456"/>
      <c r="Z745" s="456"/>
    </row>
    <row r="746" ht="16.5" customHeight="1">
      <c r="D746" s="889"/>
      <c r="E746" s="699"/>
      <c r="F746" s="890"/>
      <c r="G746" s="699"/>
      <c r="H746" s="891"/>
      <c r="I746" s="456"/>
      <c r="J746" s="745"/>
      <c r="N746" s="699"/>
      <c r="P746" s="890"/>
      <c r="Q746" s="456"/>
      <c r="R746" s="890"/>
      <c r="S746" s="890"/>
      <c r="V746" s="456"/>
      <c r="Z746" s="456"/>
    </row>
    <row r="747" ht="16.5" customHeight="1">
      <c r="D747" s="889"/>
      <c r="E747" s="699"/>
      <c r="F747" s="890"/>
      <c r="G747" s="699"/>
      <c r="H747" s="891"/>
      <c r="I747" s="456"/>
      <c r="J747" s="745"/>
      <c r="N747" s="699"/>
      <c r="P747" s="890"/>
      <c r="Q747" s="456"/>
      <c r="R747" s="890"/>
      <c r="S747" s="890"/>
      <c r="V747" s="456"/>
      <c r="Z747" s="456"/>
    </row>
    <row r="748" ht="16.5" customHeight="1">
      <c r="D748" s="889"/>
      <c r="E748" s="699"/>
      <c r="F748" s="890"/>
      <c r="G748" s="699"/>
      <c r="H748" s="891"/>
      <c r="I748" s="456"/>
      <c r="J748" s="745"/>
      <c r="N748" s="699"/>
      <c r="P748" s="890"/>
      <c r="Q748" s="456"/>
      <c r="R748" s="890"/>
      <c r="S748" s="890"/>
      <c r="V748" s="456"/>
      <c r="Z748" s="456"/>
    </row>
    <row r="749" ht="16.5" customHeight="1">
      <c r="D749" s="889"/>
      <c r="E749" s="699"/>
      <c r="F749" s="890"/>
      <c r="G749" s="699"/>
      <c r="H749" s="891"/>
      <c r="I749" s="456"/>
      <c r="J749" s="745"/>
      <c r="N749" s="699"/>
      <c r="P749" s="890"/>
      <c r="Q749" s="456"/>
      <c r="R749" s="890"/>
      <c r="S749" s="890"/>
      <c r="V749" s="456"/>
      <c r="Z749" s="456"/>
    </row>
    <row r="750" ht="16.5" customHeight="1">
      <c r="D750" s="889"/>
      <c r="E750" s="699"/>
      <c r="F750" s="890"/>
      <c r="G750" s="699"/>
      <c r="H750" s="891"/>
      <c r="I750" s="456"/>
      <c r="J750" s="745"/>
      <c r="N750" s="699"/>
      <c r="P750" s="890"/>
      <c r="Q750" s="456"/>
      <c r="R750" s="890"/>
      <c r="S750" s="890"/>
      <c r="V750" s="456"/>
      <c r="Z750" s="456"/>
    </row>
    <row r="751" ht="16.5" customHeight="1">
      <c r="D751" s="889"/>
      <c r="E751" s="699"/>
      <c r="F751" s="890"/>
      <c r="G751" s="699"/>
      <c r="H751" s="891"/>
      <c r="I751" s="456"/>
      <c r="J751" s="745"/>
      <c r="N751" s="699"/>
      <c r="P751" s="890"/>
      <c r="Q751" s="456"/>
      <c r="R751" s="890"/>
      <c r="S751" s="890"/>
      <c r="V751" s="456"/>
      <c r="Z751" s="456"/>
    </row>
    <row r="752" ht="16.5" customHeight="1">
      <c r="D752" s="889"/>
      <c r="E752" s="699"/>
      <c r="F752" s="890"/>
      <c r="G752" s="699"/>
      <c r="H752" s="891"/>
      <c r="I752" s="456"/>
      <c r="J752" s="745"/>
      <c r="N752" s="699"/>
      <c r="P752" s="890"/>
      <c r="Q752" s="456"/>
      <c r="R752" s="890"/>
      <c r="S752" s="890"/>
      <c r="V752" s="456"/>
      <c r="Z752" s="456"/>
    </row>
    <row r="753" ht="16.5" customHeight="1">
      <c r="D753" s="889"/>
      <c r="E753" s="699"/>
      <c r="F753" s="890"/>
      <c r="G753" s="699"/>
      <c r="H753" s="891"/>
      <c r="I753" s="456"/>
      <c r="J753" s="745"/>
      <c r="N753" s="699"/>
      <c r="P753" s="890"/>
      <c r="Q753" s="456"/>
      <c r="R753" s="890"/>
      <c r="S753" s="890"/>
      <c r="V753" s="456"/>
      <c r="Z753" s="456"/>
    </row>
    <row r="754" ht="16.5" customHeight="1">
      <c r="D754" s="889"/>
      <c r="E754" s="699"/>
      <c r="F754" s="890"/>
      <c r="G754" s="699"/>
      <c r="H754" s="891"/>
      <c r="I754" s="456"/>
      <c r="J754" s="745"/>
      <c r="N754" s="699"/>
      <c r="P754" s="890"/>
      <c r="Q754" s="456"/>
      <c r="R754" s="890"/>
      <c r="S754" s="890"/>
      <c r="V754" s="456"/>
      <c r="Z754" s="456"/>
    </row>
    <row r="755" ht="16.5" customHeight="1">
      <c r="D755" s="889"/>
      <c r="E755" s="699"/>
      <c r="F755" s="890"/>
      <c r="G755" s="699"/>
      <c r="H755" s="891"/>
      <c r="I755" s="456"/>
      <c r="J755" s="745"/>
      <c r="N755" s="699"/>
      <c r="P755" s="890"/>
      <c r="Q755" s="456"/>
      <c r="R755" s="890"/>
      <c r="S755" s="890"/>
      <c r="V755" s="456"/>
      <c r="Z755" s="456"/>
    </row>
    <row r="756" ht="16.5" customHeight="1">
      <c r="D756" s="889"/>
      <c r="E756" s="699"/>
      <c r="F756" s="890"/>
      <c r="G756" s="699"/>
      <c r="H756" s="891"/>
      <c r="I756" s="456"/>
      <c r="J756" s="745"/>
      <c r="N756" s="699"/>
      <c r="P756" s="890"/>
      <c r="Q756" s="456"/>
      <c r="R756" s="890"/>
      <c r="S756" s="890"/>
      <c r="V756" s="456"/>
      <c r="Z756" s="456"/>
    </row>
    <row r="757" ht="16.5" customHeight="1">
      <c r="D757" s="889"/>
      <c r="E757" s="699"/>
      <c r="F757" s="890"/>
      <c r="G757" s="699"/>
      <c r="H757" s="891"/>
      <c r="I757" s="456"/>
      <c r="J757" s="745"/>
      <c r="N757" s="699"/>
      <c r="P757" s="890"/>
      <c r="Q757" s="456"/>
      <c r="R757" s="890"/>
      <c r="S757" s="890"/>
      <c r="V757" s="456"/>
      <c r="Z757" s="456"/>
    </row>
    <row r="758" ht="16.5" customHeight="1">
      <c r="D758" s="889"/>
      <c r="E758" s="699"/>
      <c r="F758" s="890"/>
      <c r="G758" s="699"/>
      <c r="H758" s="891"/>
      <c r="I758" s="456"/>
      <c r="J758" s="745"/>
      <c r="N758" s="699"/>
      <c r="P758" s="890"/>
      <c r="Q758" s="456"/>
      <c r="R758" s="890"/>
      <c r="S758" s="890"/>
      <c r="V758" s="456"/>
      <c r="Z758" s="456"/>
    </row>
    <row r="759" ht="16.5" customHeight="1">
      <c r="D759" s="889"/>
      <c r="E759" s="699"/>
      <c r="F759" s="890"/>
      <c r="G759" s="699"/>
      <c r="H759" s="891"/>
      <c r="I759" s="456"/>
      <c r="J759" s="745"/>
      <c r="N759" s="699"/>
      <c r="P759" s="890"/>
      <c r="Q759" s="456"/>
      <c r="R759" s="890"/>
      <c r="S759" s="890"/>
      <c r="V759" s="456"/>
      <c r="Z759" s="456"/>
    </row>
    <row r="760" ht="16.5" customHeight="1">
      <c r="D760" s="889"/>
      <c r="E760" s="699"/>
      <c r="F760" s="890"/>
      <c r="G760" s="699"/>
      <c r="H760" s="891"/>
      <c r="I760" s="456"/>
      <c r="J760" s="745"/>
      <c r="N760" s="699"/>
      <c r="P760" s="890"/>
      <c r="Q760" s="456"/>
      <c r="R760" s="890"/>
      <c r="S760" s="890"/>
      <c r="V760" s="456"/>
      <c r="Z760" s="456"/>
    </row>
    <row r="761" ht="16.5" customHeight="1">
      <c r="D761" s="889"/>
      <c r="E761" s="699"/>
      <c r="F761" s="890"/>
      <c r="G761" s="699"/>
      <c r="H761" s="891"/>
      <c r="I761" s="456"/>
      <c r="J761" s="745"/>
      <c r="N761" s="699"/>
      <c r="P761" s="890"/>
      <c r="Q761" s="456"/>
      <c r="R761" s="890"/>
      <c r="S761" s="890"/>
      <c r="V761" s="456"/>
      <c r="Z761" s="456"/>
    </row>
    <row r="762" ht="16.5" customHeight="1">
      <c r="D762" s="889"/>
      <c r="E762" s="699"/>
      <c r="F762" s="890"/>
      <c r="G762" s="699"/>
      <c r="H762" s="891"/>
      <c r="I762" s="456"/>
      <c r="J762" s="745"/>
      <c r="N762" s="699"/>
      <c r="P762" s="890"/>
      <c r="Q762" s="456"/>
      <c r="R762" s="890"/>
      <c r="S762" s="890"/>
      <c r="V762" s="456"/>
      <c r="Z762" s="456"/>
    </row>
    <row r="763" ht="16.5" customHeight="1">
      <c r="D763" s="889"/>
      <c r="E763" s="699"/>
      <c r="F763" s="890"/>
      <c r="G763" s="699"/>
      <c r="H763" s="891"/>
      <c r="I763" s="456"/>
      <c r="J763" s="745"/>
      <c r="N763" s="699"/>
      <c r="P763" s="890"/>
      <c r="Q763" s="456"/>
      <c r="R763" s="890"/>
      <c r="S763" s="890"/>
      <c r="V763" s="456"/>
      <c r="Z763" s="456"/>
    </row>
    <row r="764" ht="16.5" customHeight="1">
      <c r="D764" s="889"/>
      <c r="E764" s="699"/>
      <c r="F764" s="890"/>
      <c r="G764" s="699"/>
      <c r="H764" s="891"/>
      <c r="I764" s="456"/>
      <c r="J764" s="745"/>
      <c r="N764" s="699"/>
      <c r="P764" s="890"/>
      <c r="Q764" s="456"/>
      <c r="R764" s="890"/>
      <c r="S764" s="890"/>
      <c r="V764" s="456"/>
      <c r="Z764" s="456"/>
    </row>
    <row r="765" ht="16.5" customHeight="1">
      <c r="D765" s="889"/>
      <c r="E765" s="699"/>
      <c r="F765" s="890"/>
      <c r="G765" s="699"/>
      <c r="H765" s="891"/>
      <c r="I765" s="456"/>
      <c r="J765" s="745"/>
      <c r="N765" s="699"/>
      <c r="P765" s="890"/>
      <c r="Q765" s="456"/>
      <c r="R765" s="890"/>
      <c r="S765" s="890"/>
      <c r="V765" s="456"/>
      <c r="Z765" s="456"/>
    </row>
    <row r="766" ht="16.5" customHeight="1">
      <c r="D766" s="889"/>
      <c r="E766" s="699"/>
      <c r="F766" s="890"/>
      <c r="G766" s="699"/>
      <c r="H766" s="891"/>
      <c r="I766" s="456"/>
      <c r="J766" s="745"/>
      <c r="N766" s="699"/>
      <c r="P766" s="890"/>
      <c r="Q766" s="456"/>
      <c r="R766" s="890"/>
      <c r="S766" s="890"/>
      <c r="V766" s="456"/>
      <c r="Z766" s="456"/>
    </row>
    <row r="767" ht="16.5" customHeight="1">
      <c r="D767" s="889"/>
      <c r="E767" s="699"/>
      <c r="F767" s="890"/>
      <c r="G767" s="699"/>
      <c r="H767" s="891"/>
      <c r="I767" s="456"/>
      <c r="J767" s="745"/>
      <c r="N767" s="699"/>
      <c r="P767" s="890"/>
      <c r="Q767" s="456"/>
      <c r="R767" s="890"/>
      <c r="S767" s="890"/>
      <c r="V767" s="456"/>
      <c r="Z767" s="456"/>
    </row>
    <row r="768" ht="16.5" customHeight="1">
      <c r="D768" s="889"/>
      <c r="E768" s="699"/>
      <c r="F768" s="890"/>
      <c r="G768" s="699"/>
      <c r="H768" s="891"/>
      <c r="I768" s="456"/>
      <c r="J768" s="745"/>
      <c r="N768" s="699"/>
      <c r="P768" s="890"/>
      <c r="Q768" s="456"/>
      <c r="R768" s="890"/>
      <c r="S768" s="890"/>
      <c r="V768" s="456"/>
      <c r="Z768" s="456"/>
    </row>
    <row r="769" ht="16.5" customHeight="1">
      <c r="D769" s="889"/>
      <c r="E769" s="699"/>
      <c r="F769" s="890"/>
      <c r="G769" s="699"/>
      <c r="H769" s="891"/>
      <c r="I769" s="456"/>
      <c r="J769" s="745"/>
      <c r="N769" s="699"/>
      <c r="P769" s="890"/>
      <c r="Q769" s="456"/>
      <c r="R769" s="890"/>
      <c r="S769" s="890"/>
      <c r="V769" s="456"/>
      <c r="Z769" s="456"/>
    </row>
    <row r="770" ht="16.5" customHeight="1">
      <c r="D770" s="889"/>
      <c r="E770" s="699"/>
      <c r="F770" s="890"/>
      <c r="G770" s="699"/>
      <c r="H770" s="891"/>
      <c r="I770" s="456"/>
      <c r="J770" s="745"/>
      <c r="N770" s="699"/>
      <c r="P770" s="890"/>
      <c r="Q770" s="456"/>
      <c r="R770" s="890"/>
      <c r="S770" s="890"/>
      <c r="V770" s="456"/>
      <c r="Z770" s="456"/>
    </row>
    <row r="771" ht="16.5" customHeight="1">
      <c r="D771" s="889"/>
      <c r="E771" s="699"/>
      <c r="F771" s="890"/>
      <c r="G771" s="699"/>
      <c r="H771" s="891"/>
      <c r="I771" s="456"/>
      <c r="J771" s="745"/>
      <c r="N771" s="699"/>
      <c r="P771" s="890"/>
      <c r="Q771" s="456"/>
      <c r="R771" s="890"/>
      <c r="S771" s="890"/>
      <c r="V771" s="456"/>
      <c r="Z771" s="456"/>
    </row>
    <row r="772" ht="16.5" customHeight="1">
      <c r="D772" s="889"/>
      <c r="E772" s="699"/>
      <c r="F772" s="890"/>
      <c r="G772" s="699"/>
      <c r="H772" s="891"/>
      <c r="I772" s="456"/>
      <c r="J772" s="745"/>
      <c r="N772" s="699"/>
      <c r="P772" s="890"/>
      <c r="Q772" s="456"/>
      <c r="R772" s="890"/>
      <c r="S772" s="890"/>
      <c r="V772" s="456"/>
      <c r="Z772" s="456"/>
    </row>
    <row r="773" ht="16.5" customHeight="1">
      <c r="D773" s="889"/>
      <c r="E773" s="699"/>
      <c r="F773" s="890"/>
      <c r="G773" s="699"/>
      <c r="H773" s="891"/>
      <c r="I773" s="456"/>
      <c r="J773" s="745"/>
      <c r="N773" s="699"/>
      <c r="P773" s="890"/>
      <c r="Q773" s="456"/>
      <c r="R773" s="890"/>
      <c r="S773" s="890"/>
      <c r="V773" s="456"/>
      <c r="Z773" s="456"/>
    </row>
    <row r="774" ht="16.5" customHeight="1">
      <c r="D774" s="889"/>
      <c r="E774" s="699"/>
      <c r="F774" s="890"/>
      <c r="G774" s="699"/>
      <c r="H774" s="891"/>
      <c r="I774" s="456"/>
      <c r="J774" s="745"/>
      <c r="N774" s="699"/>
      <c r="P774" s="890"/>
      <c r="Q774" s="456"/>
      <c r="R774" s="890"/>
      <c r="S774" s="890"/>
      <c r="V774" s="456"/>
      <c r="Z774" s="456"/>
    </row>
    <row r="775" ht="16.5" customHeight="1">
      <c r="D775" s="889"/>
      <c r="E775" s="699"/>
      <c r="F775" s="890"/>
      <c r="G775" s="699"/>
      <c r="H775" s="891"/>
      <c r="I775" s="456"/>
      <c r="J775" s="745"/>
      <c r="N775" s="699"/>
      <c r="P775" s="890"/>
      <c r="Q775" s="456"/>
      <c r="R775" s="890"/>
      <c r="S775" s="890"/>
      <c r="V775" s="456"/>
      <c r="Z775" s="456"/>
    </row>
    <row r="776" ht="16.5" customHeight="1">
      <c r="D776" s="889"/>
      <c r="E776" s="699"/>
      <c r="F776" s="890"/>
      <c r="G776" s="699"/>
      <c r="H776" s="891"/>
      <c r="I776" s="456"/>
      <c r="J776" s="745"/>
      <c r="N776" s="699"/>
      <c r="P776" s="890"/>
      <c r="Q776" s="456"/>
      <c r="R776" s="890"/>
      <c r="S776" s="890"/>
      <c r="V776" s="456"/>
      <c r="Z776" s="456"/>
    </row>
    <row r="777" ht="16.5" customHeight="1">
      <c r="D777" s="889"/>
      <c r="E777" s="699"/>
      <c r="F777" s="890"/>
      <c r="G777" s="699"/>
      <c r="H777" s="891"/>
      <c r="I777" s="456"/>
      <c r="J777" s="745"/>
      <c r="N777" s="699"/>
      <c r="P777" s="890"/>
      <c r="Q777" s="456"/>
      <c r="R777" s="890"/>
      <c r="S777" s="890"/>
      <c r="V777" s="456"/>
      <c r="Z777" s="456"/>
    </row>
    <row r="778" ht="16.5" customHeight="1">
      <c r="D778" s="889"/>
      <c r="E778" s="699"/>
      <c r="F778" s="890"/>
      <c r="G778" s="699"/>
      <c r="H778" s="891"/>
      <c r="I778" s="456"/>
      <c r="J778" s="745"/>
      <c r="N778" s="699"/>
      <c r="P778" s="890"/>
      <c r="Q778" s="456"/>
      <c r="R778" s="890"/>
      <c r="S778" s="890"/>
      <c r="V778" s="456"/>
      <c r="Z778" s="456"/>
    </row>
    <row r="779" ht="16.5" customHeight="1">
      <c r="D779" s="889"/>
      <c r="E779" s="699"/>
      <c r="F779" s="890"/>
      <c r="G779" s="699"/>
      <c r="H779" s="891"/>
      <c r="I779" s="456"/>
      <c r="J779" s="745"/>
      <c r="N779" s="699"/>
      <c r="P779" s="890"/>
      <c r="Q779" s="456"/>
      <c r="R779" s="890"/>
      <c r="S779" s="890"/>
      <c r="V779" s="456"/>
      <c r="Z779" s="456"/>
    </row>
    <row r="780" ht="16.5" customHeight="1">
      <c r="D780" s="889"/>
      <c r="E780" s="699"/>
      <c r="F780" s="890"/>
      <c r="G780" s="699"/>
      <c r="H780" s="891"/>
      <c r="I780" s="456"/>
      <c r="J780" s="745"/>
      <c r="N780" s="699"/>
      <c r="P780" s="890"/>
      <c r="Q780" s="456"/>
      <c r="R780" s="890"/>
      <c r="S780" s="890"/>
      <c r="V780" s="456"/>
      <c r="Z780" s="456"/>
    </row>
    <row r="781" ht="16.5" customHeight="1">
      <c r="D781" s="889"/>
      <c r="E781" s="699"/>
      <c r="F781" s="890"/>
      <c r="G781" s="699"/>
      <c r="H781" s="891"/>
      <c r="I781" s="456"/>
      <c r="J781" s="745"/>
      <c r="N781" s="699"/>
      <c r="P781" s="890"/>
      <c r="Q781" s="456"/>
      <c r="R781" s="890"/>
      <c r="S781" s="890"/>
      <c r="V781" s="456"/>
      <c r="Z781" s="456"/>
    </row>
    <row r="782" ht="16.5" customHeight="1">
      <c r="D782" s="889"/>
      <c r="E782" s="699"/>
      <c r="F782" s="890"/>
      <c r="G782" s="699"/>
      <c r="H782" s="891"/>
      <c r="I782" s="456"/>
      <c r="J782" s="745"/>
      <c r="N782" s="699"/>
      <c r="P782" s="890"/>
      <c r="Q782" s="456"/>
      <c r="R782" s="890"/>
      <c r="S782" s="890"/>
      <c r="V782" s="456"/>
      <c r="Z782" s="456"/>
    </row>
    <row r="783" ht="16.5" customHeight="1">
      <c r="D783" s="889"/>
      <c r="E783" s="699"/>
      <c r="F783" s="890"/>
      <c r="G783" s="699"/>
      <c r="H783" s="891"/>
      <c r="I783" s="456"/>
      <c r="J783" s="745"/>
      <c r="N783" s="699"/>
      <c r="P783" s="890"/>
      <c r="Q783" s="456"/>
      <c r="R783" s="890"/>
      <c r="S783" s="890"/>
      <c r="V783" s="456"/>
      <c r="Z783" s="456"/>
    </row>
    <row r="784" ht="16.5" customHeight="1">
      <c r="D784" s="889"/>
      <c r="E784" s="699"/>
      <c r="F784" s="890"/>
      <c r="G784" s="699"/>
      <c r="H784" s="891"/>
      <c r="I784" s="456"/>
      <c r="J784" s="745"/>
      <c r="N784" s="699"/>
      <c r="P784" s="890"/>
      <c r="Q784" s="456"/>
      <c r="R784" s="890"/>
      <c r="S784" s="890"/>
      <c r="V784" s="456"/>
      <c r="Z784" s="456"/>
    </row>
    <row r="785" ht="16.5" customHeight="1">
      <c r="D785" s="889"/>
      <c r="E785" s="699"/>
      <c r="F785" s="890"/>
      <c r="G785" s="699"/>
      <c r="H785" s="891"/>
      <c r="I785" s="456"/>
      <c r="J785" s="745"/>
      <c r="N785" s="699"/>
      <c r="P785" s="890"/>
      <c r="Q785" s="456"/>
      <c r="R785" s="890"/>
      <c r="S785" s="890"/>
      <c r="V785" s="456"/>
      <c r="Z785" s="456"/>
    </row>
    <row r="786" ht="16.5" customHeight="1">
      <c r="D786" s="889"/>
      <c r="E786" s="699"/>
      <c r="F786" s="890"/>
      <c r="G786" s="699"/>
      <c r="H786" s="891"/>
      <c r="I786" s="456"/>
      <c r="J786" s="745"/>
      <c r="N786" s="699"/>
      <c r="P786" s="890"/>
      <c r="Q786" s="456"/>
      <c r="R786" s="890"/>
      <c r="S786" s="890"/>
      <c r="V786" s="456"/>
      <c r="Z786" s="456"/>
    </row>
    <row r="787" ht="16.5" customHeight="1">
      <c r="D787" s="889"/>
      <c r="E787" s="699"/>
      <c r="F787" s="890"/>
      <c r="G787" s="699"/>
      <c r="H787" s="891"/>
      <c r="I787" s="456"/>
      <c r="J787" s="745"/>
      <c r="N787" s="699"/>
      <c r="P787" s="890"/>
      <c r="Q787" s="456"/>
      <c r="R787" s="890"/>
      <c r="S787" s="890"/>
      <c r="V787" s="456"/>
      <c r="Z787" s="456"/>
    </row>
    <row r="788" ht="16.5" customHeight="1">
      <c r="D788" s="889"/>
      <c r="E788" s="699"/>
      <c r="F788" s="890"/>
      <c r="G788" s="699"/>
      <c r="H788" s="891"/>
      <c r="I788" s="456"/>
      <c r="J788" s="745"/>
      <c r="N788" s="699"/>
      <c r="P788" s="890"/>
      <c r="Q788" s="456"/>
      <c r="R788" s="890"/>
      <c r="S788" s="890"/>
      <c r="V788" s="456"/>
      <c r="Z788" s="456"/>
    </row>
    <row r="789" ht="16.5" customHeight="1">
      <c r="D789" s="889"/>
      <c r="E789" s="699"/>
      <c r="F789" s="890"/>
      <c r="G789" s="699"/>
      <c r="H789" s="891"/>
      <c r="I789" s="456"/>
      <c r="J789" s="745"/>
      <c r="N789" s="699"/>
      <c r="P789" s="890"/>
      <c r="Q789" s="456"/>
      <c r="R789" s="890"/>
      <c r="S789" s="890"/>
      <c r="V789" s="456"/>
      <c r="Z789" s="456"/>
    </row>
    <row r="790" ht="16.5" customHeight="1">
      <c r="D790" s="889"/>
      <c r="E790" s="699"/>
      <c r="F790" s="890"/>
      <c r="G790" s="699"/>
      <c r="H790" s="891"/>
      <c r="I790" s="456"/>
      <c r="J790" s="745"/>
      <c r="N790" s="699"/>
      <c r="P790" s="890"/>
      <c r="Q790" s="456"/>
      <c r="R790" s="890"/>
      <c r="S790" s="890"/>
      <c r="V790" s="456"/>
      <c r="Z790" s="456"/>
    </row>
    <row r="791" ht="16.5" customHeight="1">
      <c r="D791" s="889"/>
      <c r="E791" s="699"/>
      <c r="F791" s="890"/>
      <c r="G791" s="699"/>
      <c r="H791" s="891"/>
      <c r="I791" s="456"/>
      <c r="J791" s="745"/>
      <c r="N791" s="699"/>
      <c r="P791" s="890"/>
      <c r="Q791" s="456"/>
      <c r="R791" s="890"/>
      <c r="S791" s="890"/>
      <c r="V791" s="456"/>
      <c r="Z791" s="456"/>
    </row>
    <row r="792" ht="16.5" customHeight="1">
      <c r="D792" s="889"/>
      <c r="E792" s="699"/>
      <c r="F792" s="890"/>
      <c r="G792" s="699"/>
      <c r="H792" s="891"/>
      <c r="I792" s="456"/>
      <c r="J792" s="745"/>
      <c r="N792" s="699"/>
      <c r="P792" s="890"/>
      <c r="Q792" s="456"/>
      <c r="R792" s="890"/>
      <c r="S792" s="890"/>
      <c r="V792" s="456"/>
      <c r="Z792" s="456"/>
    </row>
    <row r="793" ht="16.5" customHeight="1">
      <c r="D793" s="889"/>
      <c r="E793" s="699"/>
      <c r="F793" s="890"/>
      <c r="G793" s="699"/>
      <c r="H793" s="891"/>
      <c r="I793" s="456"/>
      <c r="J793" s="745"/>
      <c r="N793" s="699"/>
      <c r="P793" s="890"/>
      <c r="Q793" s="456"/>
      <c r="R793" s="890"/>
      <c r="S793" s="890"/>
      <c r="V793" s="456"/>
      <c r="Z793" s="456"/>
    </row>
    <row r="794" ht="16.5" customHeight="1">
      <c r="D794" s="889"/>
      <c r="E794" s="699"/>
      <c r="F794" s="890"/>
      <c r="G794" s="699"/>
      <c r="H794" s="891"/>
      <c r="I794" s="456"/>
      <c r="J794" s="745"/>
      <c r="N794" s="699"/>
      <c r="P794" s="890"/>
      <c r="Q794" s="456"/>
      <c r="R794" s="890"/>
      <c r="S794" s="890"/>
      <c r="V794" s="456"/>
      <c r="Z794" s="456"/>
    </row>
    <row r="795" ht="16.5" customHeight="1">
      <c r="D795" s="889"/>
      <c r="E795" s="699"/>
      <c r="F795" s="890"/>
      <c r="G795" s="699"/>
      <c r="H795" s="891"/>
      <c r="I795" s="456"/>
      <c r="J795" s="745"/>
      <c r="N795" s="699"/>
      <c r="P795" s="890"/>
      <c r="Q795" s="456"/>
      <c r="R795" s="890"/>
      <c r="S795" s="890"/>
      <c r="V795" s="456"/>
      <c r="Z795" s="456"/>
    </row>
    <row r="796" ht="16.5" customHeight="1">
      <c r="D796" s="889"/>
      <c r="E796" s="699"/>
      <c r="F796" s="890"/>
      <c r="G796" s="699"/>
      <c r="H796" s="891"/>
      <c r="I796" s="456"/>
      <c r="J796" s="745"/>
      <c r="N796" s="699"/>
      <c r="P796" s="890"/>
      <c r="Q796" s="456"/>
      <c r="R796" s="890"/>
      <c r="S796" s="890"/>
      <c r="V796" s="456"/>
      <c r="Z796" s="456"/>
    </row>
    <row r="797" ht="16.5" customHeight="1">
      <c r="D797" s="889"/>
      <c r="E797" s="699"/>
      <c r="F797" s="890"/>
      <c r="G797" s="699"/>
      <c r="H797" s="891"/>
      <c r="I797" s="456"/>
      <c r="J797" s="745"/>
      <c r="N797" s="699"/>
      <c r="P797" s="890"/>
      <c r="Q797" s="456"/>
      <c r="R797" s="890"/>
      <c r="S797" s="890"/>
      <c r="V797" s="456"/>
      <c r="Z797" s="456"/>
    </row>
    <row r="798" ht="16.5" customHeight="1">
      <c r="D798" s="889"/>
      <c r="E798" s="699"/>
      <c r="F798" s="890"/>
      <c r="G798" s="699"/>
      <c r="H798" s="891"/>
      <c r="I798" s="456"/>
      <c r="J798" s="745"/>
      <c r="N798" s="699"/>
      <c r="P798" s="890"/>
      <c r="Q798" s="456"/>
      <c r="R798" s="890"/>
      <c r="S798" s="890"/>
      <c r="V798" s="456"/>
      <c r="Z798" s="456"/>
    </row>
    <row r="799" ht="16.5" customHeight="1">
      <c r="D799" s="889"/>
      <c r="E799" s="699"/>
      <c r="F799" s="890"/>
      <c r="G799" s="699"/>
      <c r="H799" s="891"/>
      <c r="I799" s="456"/>
      <c r="J799" s="745"/>
      <c r="N799" s="699"/>
      <c r="P799" s="890"/>
      <c r="Q799" s="456"/>
      <c r="R799" s="890"/>
      <c r="S799" s="890"/>
      <c r="V799" s="456"/>
      <c r="Z799" s="456"/>
    </row>
    <row r="800" ht="16.5" customHeight="1">
      <c r="D800" s="889"/>
      <c r="E800" s="699"/>
      <c r="F800" s="890"/>
      <c r="G800" s="699"/>
      <c r="H800" s="891"/>
      <c r="I800" s="456"/>
      <c r="J800" s="745"/>
      <c r="N800" s="699"/>
      <c r="P800" s="890"/>
      <c r="Q800" s="456"/>
      <c r="R800" s="890"/>
      <c r="S800" s="890"/>
      <c r="V800" s="456"/>
      <c r="Z800" s="456"/>
    </row>
    <row r="801" ht="16.5" customHeight="1">
      <c r="D801" s="889"/>
      <c r="E801" s="699"/>
      <c r="F801" s="890"/>
      <c r="G801" s="699"/>
      <c r="H801" s="891"/>
      <c r="I801" s="456"/>
      <c r="J801" s="745"/>
      <c r="N801" s="699"/>
      <c r="P801" s="890"/>
      <c r="Q801" s="456"/>
      <c r="R801" s="890"/>
      <c r="S801" s="890"/>
      <c r="V801" s="456"/>
      <c r="Z801" s="456"/>
    </row>
    <row r="802" ht="16.5" customHeight="1">
      <c r="D802" s="889"/>
      <c r="E802" s="699"/>
      <c r="F802" s="890"/>
      <c r="G802" s="699"/>
      <c r="H802" s="891"/>
      <c r="I802" s="456"/>
      <c r="J802" s="745"/>
      <c r="N802" s="699"/>
      <c r="P802" s="890"/>
      <c r="Q802" s="456"/>
      <c r="R802" s="890"/>
      <c r="S802" s="890"/>
      <c r="V802" s="456"/>
      <c r="Z802" s="456"/>
    </row>
    <row r="803" ht="16.5" customHeight="1">
      <c r="D803" s="889"/>
      <c r="E803" s="699"/>
      <c r="F803" s="890"/>
      <c r="G803" s="699"/>
      <c r="H803" s="891"/>
      <c r="I803" s="456"/>
      <c r="J803" s="745"/>
      <c r="N803" s="699"/>
      <c r="P803" s="890"/>
      <c r="Q803" s="456"/>
      <c r="R803" s="890"/>
      <c r="S803" s="890"/>
      <c r="V803" s="456"/>
      <c r="Z803" s="456"/>
    </row>
    <row r="804" ht="16.5" customHeight="1">
      <c r="D804" s="889"/>
      <c r="E804" s="699"/>
      <c r="F804" s="890"/>
      <c r="G804" s="699"/>
      <c r="H804" s="891"/>
      <c r="I804" s="456"/>
      <c r="J804" s="745"/>
      <c r="N804" s="699"/>
      <c r="P804" s="890"/>
      <c r="Q804" s="456"/>
      <c r="R804" s="890"/>
      <c r="S804" s="890"/>
      <c r="V804" s="456"/>
      <c r="Z804" s="456"/>
    </row>
    <row r="805" ht="16.5" customHeight="1">
      <c r="D805" s="889"/>
      <c r="E805" s="699"/>
      <c r="F805" s="890"/>
      <c r="G805" s="699"/>
      <c r="H805" s="891"/>
      <c r="I805" s="456"/>
      <c r="J805" s="745"/>
      <c r="N805" s="699"/>
      <c r="P805" s="890"/>
      <c r="Q805" s="456"/>
      <c r="R805" s="890"/>
      <c r="S805" s="890"/>
      <c r="V805" s="456"/>
      <c r="Z805" s="456"/>
    </row>
    <row r="806" ht="16.5" customHeight="1">
      <c r="D806" s="889"/>
      <c r="E806" s="699"/>
      <c r="F806" s="890"/>
      <c r="G806" s="699"/>
      <c r="H806" s="891"/>
      <c r="I806" s="456"/>
      <c r="J806" s="745"/>
      <c r="N806" s="699"/>
      <c r="P806" s="890"/>
      <c r="Q806" s="456"/>
      <c r="R806" s="890"/>
      <c r="S806" s="890"/>
      <c r="V806" s="456"/>
      <c r="Z806" s="456"/>
    </row>
    <row r="807" ht="16.5" customHeight="1">
      <c r="D807" s="889"/>
      <c r="E807" s="699"/>
      <c r="F807" s="890"/>
      <c r="G807" s="699"/>
      <c r="H807" s="891"/>
      <c r="I807" s="456"/>
      <c r="J807" s="745"/>
      <c r="N807" s="699"/>
      <c r="P807" s="890"/>
      <c r="Q807" s="456"/>
      <c r="R807" s="890"/>
      <c r="S807" s="890"/>
      <c r="V807" s="456"/>
      <c r="Z807" s="456"/>
    </row>
    <row r="808" ht="16.5" customHeight="1">
      <c r="D808" s="889"/>
      <c r="E808" s="699"/>
      <c r="F808" s="890"/>
      <c r="G808" s="699"/>
      <c r="H808" s="891"/>
      <c r="I808" s="456"/>
      <c r="J808" s="745"/>
      <c r="N808" s="699"/>
      <c r="P808" s="890"/>
      <c r="Q808" s="456"/>
      <c r="R808" s="890"/>
      <c r="S808" s="890"/>
      <c r="V808" s="456"/>
      <c r="Z808" s="456"/>
    </row>
    <row r="809" ht="16.5" customHeight="1">
      <c r="D809" s="889"/>
      <c r="E809" s="699"/>
      <c r="F809" s="890"/>
      <c r="G809" s="699"/>
      <c r="H809" s="891"/>
      <c r="I809" s="456"/>
      <c r="J809" s="745"/>
      <c r="N809" s="699"/>
      <c r="P809" s="890"/>
      <c r="Q809" s="456"/>
      <c r="R809" s="890"/>
      <c r="S809" s="890"/>
      <c r="V809" s="456"/>
      <c r="Z809" s="456"/>
    </row>
    <row r="810" ht="16.5" customHeight="1">
      <c r="D810" s="889"/>
      <c r="E810" s="699"/>
      <c r="F810" s="890"/>
      <c r="G810" s="699"/>
      <c r="H810" s="891"/>
      <c r="I810" s="456"/>
      <c r="J810" s="745"/>
      <c r="N810" s="699"/>
      <c r="P810" s="890"/>
      <c r="Q810" s="456"/>
      <c r="R810" s="890"/>
      <c r="S810" s="890"/>
      <c r="V810" s="456"/>
      <c r="Z810" s="456"/>
    </row>
    <row r="811" ht="16.5" customHeight="1">
      <c r="D811" s="889"/>
      <c r="E811" s="699"/>
      <c r="F811" s="890"/>
      <c r="G811" s="699"/>
      <c r="H811" s="891"/>
      <c r="I811" s="456"/>
      <c r="J811" s="745"/>
      <c r="N811" s="699"/>
      <c r="P811" s="890"/>
      <c r="Q811" s="456"/>
      <c r="R811" s="890"/>
      <c r="S811" s="890"/>
      <c r="V811" s="456"/>
      <c r="Z811" s="456"/>
    </row>
    <row r="812" ht="16.5" customHeight="1">
      <c r="D812" s="889"/>
      <c r="E812" s="699"/>
      <c r="F812" s="890"/>
      <c r="G812" s="699"/>
      <c r="H812" s="891"/>
      <c r="I812" s="456"/>
      <c r="J812" s="745"/>
      <c r="N812" s="699"/>
      <c r="P812" s="890"/>
      <c r="Q812" s="456"/>
      <c r="R812" s="890"/>
      <c r="S812" s="890"/>
      <c r="V812" s="456"/>
      <c r="Z812" s="456"/>
    </row>
    <row r="813" ht="16.5" customHeight="1">
      <c r="D813" s="889"/>
      <c r="E813" s="699"/>
      <c r="F813" s="890"/>
      <c r="G813" s="699"/>
      <c r="H813" s="891"/>
      <c r="I813" s="456"/>
      <c r="J813" s="745"/>
      <c r="N813" s="699"/>
      <c r="P813" s="890"/>
      <c r="Q813" s="456"/>
      <c r="R813" s="890"/>
      <c r="S813" s="890"/>
      <c r="V813" s="456"/>
      <c r="Z813" s="456"/>
    </row>
    <row r="814" ht="16.5" customHeight="1">
      <c r="D814" s="889"/>
      <c r="E814" s="699"/>
      <c r="F814" s="890"/>
      <c r="G814" s="699"/>
      <c r="H814" s="891"/>
      <c r="I814" s="456"/>
      <c r="J814" s="745"/>
      <c r="N814" s="699"/>
      <c r="P814" s="890"/>
      <c r="Q814" s="456"/>
      <c r="R814" s="890"/>
      <c r="S814" s="890"/>
      <c r="V814" s="456"/>
      <c r="Z814" s="456"/>
    </row>
    <row r="815" ht="16.5" customHeight="1">
      <c r="D815" s="889"/>
      <c r="E815" s="699"/>
      <c r="F815" s="890"/>
      <c r="G815" s="699"/>
      <c r="H815" s="891"/>
      <c r="I815" s="456"/>
      <c r="J815" s="745"/>
      <c r="N815" s="699"/>
      <c r="P815" s="890"/>
      <c r="Q815" s="456"/>
      <c r="R815" s="890"/>
      <c r="S815" s="890"/>
      <c r="V815" s="456"/>
      <c r="Z815" s="456"/>
    </row>
    <row r="816" ht="16.5" customHeight="1">
      <c r="D816" s="889"/>
      <c r="E816" s="699"/>
      <c r="F816" s="890"/>
      <c r="G816" s="699"/>
      <c r="H816" s="891"/>
      <c r="I816" s="456"/>
      <c r="J816" s="745"/>
      <c r="N816" s="699"/>
      <c r="P816" s="890"/>
      <c r="Q816" s="456"/>
      <c r="R816" s="890"/>
      <c r="S816" s="890"/>
      <c r="V816" s="456"/>
      <c r="Z816" s="456"/>
    </row>
    <row r="817" ht="16.5" customHeight="1">
      <c r="D817" s="889"/>
      <c r="E817" s="699"/>
      <c r="F817" s="890"/>
      <c r="G817" s="699"/>
      <c r="H817" s="891"/>
      <c r="I817" s="456"/>
      <c r="J817" s="745"/>
      <c r="N817" s="699"/>
      <c r="P817" s="890"/>
      <c r="Q817" s="456"/>
      <c r="R817" s="890"/>
      <c r="S817" s="890"/>
      <c r="V817" s="456"/>
      <c r="Z817" s="456"/>
    </row>
    <row r="818" ht="16.5" customHeight="1">
      <c r="D818" s="889"/>
      <c r="E818" s="699"/>
      <c r="F818" s="890"/>
      <c r="G818" s="699"/>
      <c r="H818" s="891"/>
      <c r="I818" s="456"/>
      <c r="J818" s="745"/>
      <c r="N818" s="699"/>
      <c r="P818" s="890"/>
      <c r="Q818" s="456"/>
      <c r="R818" s="890"/>
      <c r="S818" s="890"/>
      <c r="V818" s="456"/>
      <c r="Z818" s="456"/>
    </row>
    <row r="819" ht="16.5" customHeight="1">
      <c r="D819" s="889"/>
      <c r="E819" s="699"/>
      <c r="F819" s="890"/>
      <c r="G819" s="699"/>
      <c r="H819" s="891"/>
      <c r="I819" s="456"/>
      <c r="J819" s="745"/>
      <c r="N819" s="699"/>
      <c r="P819" s="890"/>
      <c r="Q819" s="456"/>
      <c r="R819" s="890"/>
      <c r="S819" s="890"/>
      <c r="V819" s="456"/>
      <c r="Z819" s="456"/>
    </row>
    <row r="820" ht="16.5" customHeight="1">
      <c r="D820" s="889"/>
      <c r="E820" s="699"/>
      <c r="F820" s="890"/>
      <c r="G820" s="699"/>
      <c r="H820" s="891"/>
      <c r="I820" s="456"/>
      <c r="J820" s="745"/>
      <c r="N820" s="699"/>
      <c r="P820" s="890"/>
      <c r="Q820" s="456"/>
      <c r="R820" s="890"/>
      <c r="S820" s="890"/>
      <c r="V820" s="456"/>
      <c r="Z820" s="456"/>
    </row>
    <row r="821" ht="16.5" customHeight="1">
      <c r="D821" s="889"/>
      <c r="E821" s="699"/>
      <c r="F821" s="890"/>
      <c r="G821" s="699"/>
      <c r="H821" s="891"/>
      <c r="I821" s="456"/>
      <c r="J821" s="745"/>
      <c r="N821" s="699"/>
      <c r="P821" s="890"/>
      <c r="Q821" s="456"/>
      <c r="R821" s="890"/>
      <c r="S821" s="890"/>
      <c r="V821" s="456"/>
      <c r="Z821" s="456"/>
    </row>
    <row r="822" ht="16.5" customHeight="1">
      <c r="D822" s="889"/>
      <c r="E822" s="699"/>
      <c r="F822" s="890"/>
      <c r="G822" s="699"/>
      <c r="H822" s="891"/>
      <c r="I822" s="456"/>
      <c r="J822" s="745"/>
      <c r="N822" s="699"/>
      <c r="P822" s="890"/>
      <c r="Q822" s="456"/>
      <c r="R822" s="890"/>
      <c r="S822" s="890"/>
      <c r="V822" s="456"/>
      <c r="Z822" s="456"/>
    </row>
    <row r="823" ht="16.5" customHeight="1">
      <c r="D823" s="889"/>
      <c r="E823" s="699"/>
      <c r="F823" s="890"/>
      <c r="G823" s="699"/>
      <c r="H823" s="891"/>
      <c r="I823" s="456"/>
      <c r="J823" s="745"/>
      <c r="N823" s="699"/>
      <c r="P823" s="890"/>
      <c r="Q823" s="456"/>
      <c r="R823" s="890"/>
      <c r="S823" s="890"/>
      <c r="V823" s="456"/>
      <c r="Z823" s="456"/>
    </row>
    <row r="824" ht="16.5" customHeight="1">
      <c r="D824" s="889"/>
      <c r="E824" s="699"/>
      <c r="F824" s="890"/>
      <c r="G824" s="699"/>
      <c r="H824" s="891"/>
      <c r="I824" s="456"/>
      <c r="J824" s="745"/>
      <c r="N824" s="699"/>
      <c r="P824" s="890"/>
      <c r="Q824" s="456"/>
      <c r="R824" s="890"/>
      <c r="S824" s="890"/>
      <c r="V824" s="456"/>
      <c r="Z824" s="456"/>
    </row>
    <row r="825" ht="16.5" customHeight="1">
      <c r="D825" s="889"/>
      <c r="E825" s="699"/>
      <c r="F825" s="890"/>
      <c r="G825" s="699"/>
      <c r="H825" s="891"/>
      <c r="I825" s="456"/>
      <c r="J825" s="745"/>
      <c r="N825" s="699"/>
      <c r="P825" s="890"/>
      <c r="Q825" s="456"/>
      <c r="R825" s="890"/>
      <c r="S825" s="890"/>
      <c r="V825" s="456"/>
      <c r="Z825" s="456"/>
    </row>
    <row r="826" ht="16.5" customHeight="1">
      <c r="D826" s="889"/>
      <c r="E826" s="699"/>
      <c r="F826" s="890"/>
      <c r="G826" s="699"/>
      <c r="H826" s="891"/>
      <c r="I826" s="456"/>
      <c r="J826" s="745"/>
      <c r="N826" s="699"/>
      <c r="P826" s="890"/>
      <c r="Q826" s="456"/>
      <c r="R826" s="890"/>
      <c r="S826" s="890"/>
      <c r="V826" s="456"/>
      <c r="Z826" s="456"/>
    </row>
    <row r="827" ht="16.5" customHeight="1">
      <c r="D827" s="889"/>
      <c r="E827" s="699"/>
      <c r="F827" s="890"/>
      <c r="G827" s="699"/>
      <c r="H827" s="891"/>
      <c r="I827" s="456"/>
      <c r="J827" s="745"/>
      <c r="N827" s="699"/>
      <c r="P827" s="890"/>
      <c r="Q827" s="456"/>
      <c r="R827" s="890"/>
      <c r="S827" s="890"/>
      <c r="V827" s="456"/>
      <c r="Z827" s="456"/>
    </row>
    <row r="828" ht="16.5" customHeight="1">
      <c r="D828" s="889"/>
      <c r="E828" s="699"/>
      <c r="F828" s="890"/>
      <c r="G828" s="699"/>
      <c r="H828" s="891"/>
      <c r="I828" s="456"/>
      <c r="J828" s="745"/>
      <c r="N828" s="699"/>
      <c r="P828" s="890"/>
      <c r="Q828" s="456"/>
      <c r="R828" s="890"/>
      <c r="S828" s="890"/>
      <c r="V828" s="456"/>
      <c r="Z828" s="456"/>
    </row>
    <row r="829" ht="16.5" customHeight="1">
      <c r="D829" s="889"/>
      <c r="E829" s="699"/>
      <c r="F829" s="890"/>
      <c r="G829" s="699"/>
      <c r="H829" s="891"/>
      <c r="I829" s="456"/>
      <c r="J829" s="745"/>
      <c r="N829" s="699"/>
      <c r="P829" s="890"/>
      <c r="Q829" s="456"/>
      <c r="R829" s="890"/>
      <c r="S829" s="890"/>
      <c r="V829" s="456"/>
      <c r="Z829" s="456"/>
    </row>
    <row r="830" ht="16.5" customHeight="1">
      <c r="D830" s="889"/>
      <c r="E830" s="699"/>
      <c r="F830" s="890"/>
      <c r="G830" s="699"/>
      <c r="H830" s="891"/>
      <c r="I830" s="456"/>
      <c r="J830" s="745"/>
      <c r="N830" s="699"/>
      <c r="P830" s="890"/>
      <c r="Q830" s="456"/>
      <c r="R830" s="890"/>
      <c r="S830" s="890"/>
      <c r="V830" s="456"/>
      <c r="Z830" s="456"/>
    </row>
    <row r="831" ht="16.5" customHeight="1">
      <c r="D831" s="889"/>
      <c r="E831" s="699"/>
      <c r="F831" s="890"/>
      <c r="G831" s="699"/>
      <c r="H831" s="891"/>
      <c r="I831" s="456"/>
      <c r="J831" s="745"/>
      <c r="N831" s="699"/>
      <c r="P831" s="890"/>
      <c r="Q831" s="456"/>
      <c r="R831" s="890"/>
      <c r="S831" s="890"/>
      <c r="V831" s="456"/>
      <c r="Z831" s="456"/>
    </row>
    <row r="832" ht="16.5" customHeight="1">
      <c r="D832" s="889"/>
      <c r="E832" s="699"/>
      <c r="F832" s="890"/>
      <c r="G832" s="699"/>
      <c r="H832" s="891"/>
      <c r="I832" s="456"/>
      <c r="J832" s="745"/>
      <c r="N832" s="699"/>
      <c r="P832" s="890"/>
      <c r="Q832" s="456"/>
      <c r="R832" s="890"/>
      <c r="S832" s="890"/>
      <c r="V832" s="456"/>
      <c r="Z832" s="456"/>
    </row>
    <row r="833" ht="16.5" customHeight="1">
      <c r="D833" s="889"/>
      <c r="E833" s="699"/>
      <c r="F833" s="890"/>
      <c r="G833" s="699"/>
      <c r="H833" s="891"/>
      <c r="I833" s="456"/>
      <c r="J833" s="745"/>
      <c r="N833" s="699"/>
      <c r="P833" s="890"/>
      <c r="Q833" s="456"/>
      <c r="R833" s="890"/>
      <c r="S833" s="890"/>
      <c r="V833" s="456"/>
      <c r="Z833" s="456"/>
    </row>
    <row r="834" ht="16.5" customHeight="1">
      <c r="D834" s="889"/>
      <c r="E834" s="699"/>
      <c r="F834" s="890"/>
      <c r="G834" s="699"/>
      <c r="H834" s="891"/>
      <c r="I834" s="456"/>
      <c r="J834" s="745"/>
      <c r="N834" s="699"/>
      <c r="P834" s="890"/>
      <c r="Q834" s="456"/>
      <c r="R834" s="890"/>
      <c r="S834" s="890"/>
      <c r="V834" s="456"/>
      <c r="Z834" s="456"/>
    </row>
    <row r="835" ht="16.5" customHeight="1">
      <c r="D835" s="889"/>
      <c r="E835" s="699"/>
      <c r="F835" s="890"/>
      <c r="G835" s="699"/>
      <c r="H835" s="891"/>
      <c r="I835" s="456"/>
      <c r="J835" s="745"/>
      <c r="N835" s="699"/>
      <c r="P835" s="890"/>
      <c r="Q835" s="456"/>
      <c r="R835" s="890"/>
      <c r="S835" s="890"/>
      <c r="V835" s="456"/>
      <c r="Z835" s="456"/>
    </row>
    <row r="836" ht="16.5" customHeight="1">
      <c r="D836" s="889"/>
      <c r="E836" s="699"/>
      <c r="F836" s="890"/>
      <c r="G836" s="699"/>
      <c r="H836" s="891"/>
      <c r="I836" s="456"/>
      <c r="J836" s="745"/>
      <c r="N836" s="699"/>
      <c r="P836" s="890"/>
      <c r="Q836" s="456"/>
      <c r="R836" s="890"/>
      <c r="S836" s="890"/>
      <c r="V836" s="456"/>
      <c r="Z836" s="456"/>
    </row>
    <row r="837" ht="16.5" customHeight="1">
      <c r="D837" s="889"/>
      <c r="E837" s="699"/>
      <c r="F837" s="890"/>
      <c r="G837" s="699"/>
      <c r="H837" s="891"/>
      <c r="I837" s="456"/>
      <c r="J837" s="745"/>
      <c r="N837" s="699"/>
      <c r="P837" s="890"/>
      <c r="Q837" s="456"/>
      <c r="R837" s="890"/>
      <c r="S837" s="890"/>
      <c r="V837" s="456"/>
      <c r="Z837" s="456"/>
    </row>
    <row r="838" ht="16.5" customHeight="1">
      <c r="D838" s="889"/>
      <c r="E838" s="699"/>
      <c r="F838" s="890"/>
      <c r="G838" s="699"/>
      <c r="H838" s="891"/>
      <c r="I838" s="456"/>
      <c r="J838" s="745"/>
      <c r="N838" s="699"/>
      <c r="P838" s="890"/>
      <c r="Q838" s="456"/>
      <c r="R838" s="890"/>
      <c r="S838" s="890"/>
      <c r="V838" s="456"/>
      <c r="Z838" s="456"/>
    </row>
    <row r="839" ht="16.5" customHeight="1">
      <c r="D839" s="889"/>
      <c r="E839" s="699"/>
      <c r="F839" s="890"/>
      <c r="G839" s="699"/>
      <c r="H839" s="891"/>
      <c r="I839" s="456"/>
      <c r="J839" s="745"/>
      <c r="N839" s="699"/>
      <c r="P839" s="890"/>
      <c r="Q839" s="456"/>
      <c r="R839" s="890"/>
      <c r="S839" s="890"/>
      <c r="V839" s="456"/>
      <c r="Z839" s="456"/>
    </row>
    <row r="840" ht="16.5" customHeight="1">
      <c r="D840" s="889"/>
      <c r="E840" s="699"/>
      <c r="F840" s="890"/>
      <c r="G840" s="699"/>
      <c r="H840" s="891"/>
      <c r="I840" s="456"/>
      <c r="J840" s="745"/>
      <c r="N840" s="699"/>
      <c r="P840" s="890"/>
      <c r="Q840" s="456"/>
      <c r="R840" s="890"/>
      <c r="S840" s="890"/>
      <c r="V840" s="456"/>
      <c r="Z840" s="456"/>
    </row>
    <row r="841" ht="16.5" customHeight="1">
      <c r="D841" s="889"/>
      <c r="E841" s="699"/>
      <c r="F841" s="890"/>
      <c r="G841" s="699"/>
      <c r="H841" s="891"/>
      <c r="I841" s="456"/>
      <c r="J841" s="745"/>
      <c r="N841" s="699"/>
      <c r="P841" s="890"/>
      <c r="Q841" s="456"/>
      <c r="R841" s="890"/>
      <c r="S841" s="890"/>
      <c r="V841" s="456"/>
      <c r="Z841" s="456"/>
    </row>
    <row r="842" ht="16.5" customHeight="1">
      <c r="D842" s="889"/>
      <c r="E842" s="699"/>
      <c r="F842" s="890"/>
      <c r="G842" s="699"/>
      <c r="H842" s="891"/>
      <c r="I842" s="456"/>
      <c r="J842" s="745"/>
      <c r="N842" s="699"/>
      <c r="P842" s="890"/>
      <c r="Q842" s="456"/>
      <c r="R842" s="890"/>
      <c r="S842" s="890"/>
      <c r="V842" s="456"/>
      <c r="Z842" s="456"/>
    </row>
    <row r="843" ht="16.5" customHeight="1">
      <c r="D843" s="889"/>
      <c r="E843" s="699"/>
      <c r="F843" s="890"/>
      <c r="G843" s="699"/>
      <c r="H843" s="891"/>
      <c r="I843" s="456"/>
      <c r="J843" s="745"/>
      <c r="N843" s="699"/>
      <c r="P843" s="890"/>
      <c r="Q843" s="456"/>
      <c r="R843" s="890"/>
      <c r="S843" s="890"/>
      <c r="V843" s="456"/>
      <c r="Z843" s="456"/>
    </row>
    <row r="844" ht="16.5" customHeight="1">
      <c r="D844" s="889"/>
      <c r="E844" s="699"/>
      <c r="F844" s="890"/>
      <c r="G844" s="699"/>
      <c r="H844" s="891"/>
      <c r="I844" s="456"/>
      <c r="J844" s="745"/>
      <c r="N844" s="699"/>
      <c r="P844" s="890"/>
      <c r="Q844" s="456"/>
      <c r="R844" s="890"/>
      <c r="S844" s="890"/>
      <c r="V844" s="456"/>
      <c r="Z844" s="456"/>
    </row>
    <row r="845" ht="16.5" customHeight="1">
      <c r="D845" s="889"/>
      <c r="E845" s="699"/>
      <c r="F845" s="890"/>
      <c r="G845" s="699"/>
      <c r="H845" s="891"/>
      <c r="I845" s="456"/>
      <c r="J845" s="745"/>
      <c r="N845" s="699"/>
      <c r="P845" s="890"/>
      <c r="Q845" s="456"/>
      <c r="R845" s="890"/>
      <c r="S845" s="890"/>
      <c r="V845" s="456"/>
      <c r="Z845" s="456"/>
    </row>
    <row r="846" ht="16.5" customHeight="1">
      <c r="D846" s="889"/>
      <c r="E846" s="699"/>
      <c r="F846" s="890"/>
      <c r="G846" s="699"/>
      <c r="H846" s="891"/>
      <c r="I846" s="456"/>
      <c r="J846" s="745"/>
      <c r="N846" s="699"/>
      <c r="P846" s="890"/>
      <c r="Q846" s="456"/>
      <c r="R846" s="890"/>
      <c r="S846" s="890"/>
      <c r="V846" s="456"/>
      <c r="Z846" s="456"/>
    </row>
    <row r="847" ht="16.5" customHeight="1">
      <c r="D847" s="889"/>
      <c r="E847" s="699"/>
      <c r="F847" s="890"/>
      <c r="G847" s="699"/>
      <c r="H847" s="891"/>
      <c r="I847" s="456"/>
      <c r="J847" s="745"/>
      <c r="N847" s="699"/>
      <c r="P847" s="890"/>
      <c r="Q847" s="456"/>
      <c r="R847" s="890"/>
      <c r="S847" s="890"/>
      <c r="V847" s="456"/>
      <c r="Z847" s="456"/>
    </row>
    <row r="848" ht="16.5" customHeight="1">
      <c r="D848" s="889"/>
      <c r="E848" s="699"/>
      <c r="F848" s="890"/>
      <c r="G848" s="699"/>
      <c r="H848" s="891"/>
      <c r="I848" s="456"/>
      <c r="J848" s="745"/>
      <c r="N848" s="699"/>
      <c r="P848" s="890"/>
      <c r="Q848" s="456"/>
      <c r="R848" s="890"/>
      <c r="S848" s="890"/>
      <c r="V848" s="456"/>
      <c r="Z848" s="456"/>
    </row>
    <row r="849" ht="16.5" customHeight="1">
      <c r="D849" s="889"/>
      <c r="E849" s="699"/>
      <c r="F849" s="890"/>
      <c r="G849" s="699"/>
      <c r="H849" s="891"/>
      <c r="I849" s="456"/>
      <c r="J849" s="745"/>
      <c r="N849" s="699"/>
      <c r="P849" s="890"/>
      <c r="Q849" s="456"/>
      <c r="R849" s="890"/>
      <c r="S849" s="890"/>
      <c r="V849" s="456"/>
      <c r="Z849" s="456"/>
    </row>
    <row r="850" ht="16.5" customHeight="1">
      <c r="D850" s="889"/>
      <c r="E850" s="699"/>
      <c r="F850" s="890"/>
      <c r="G850" s="699"/>
      <c r="H850" s="891"/>
      <c r="I850" s="456"/>
      <c r="J850" s="745"/>
      <c r="N850" s="699"/>
      <c r="P850" s="890"/>
      <c r="Q850" s="456"/>
      <c r="R850" s="890"/>
      <c r="S850" s="890"/>
      <c r="V850" s="456"/>
      <c r="Z850" s="456"/>
    </row>
    <row r="851" ht="16.5" customHeight="1">
      <c r="D851" s="889"/>
      <c r="E851" s="699"/>
      <c r="F851" s="890"/>
      <c r="G851" s="699"/>
      <c r="H851" s="891"/>
      <c r="I851" s="456"/>
      <c r="J851" s="745"/>
      <c r="N851" s="699"/>
      <c r="P851" s="890"/>
      <c r="Q851" s="456"/>
      <c r="R851" s="890"/>
      <c r="S851" s="890"/>
      <c r="V851" s="456"/>
      <c r="Z851" s="456"/>
    </row>
    <row r="852" ht="16.5" customHeight="1">
      <c r="D852" s="889"/>
      <c r="E852" s="699"/>
      <c r="F852" s="890"/>
      <c r="G852" s="699"/>
      <c r="H852" s="891"/>
      <c r="I852" s="456"/>
      <c r="J852" s="745"/>
      <c r="N852" s="699"/>
      <c r="P852" s="890"/>
      <c r="Q852" s="456"/>
      <c r="R852" s="890"/>
      <c r="S852" s="890"/>
      <c r="V852" s="456"/>
      <c r="Z852" s="456"/>
    </row>
    <row r="853" ht="16.5" customHeight="1">
      <c r="D853" s="889"/>
      <c r="E853" s="699"/>
      <c r="F853" s="890"/>
      <c r="G853" s="699"/>
      <c r="H853" s="891"/>
      <c r="I853" s="456"/>
      <c r="J853" s="745"/>
      <c r="N853" s="699"/>
      <c r="P853" s="890"/>
      <c r="Q853" s="456"/>
      <c r="R853" s="890"/>
      <c r="S853" s="890"/>
      <c r="V853" s="456"/>
      <c r="Z853" s="456"/>
    </row>
    <row r="854" ht="16.5" customHeight="1">
      <c r="D854" s="889"/>
      <c r="E854" s="699"/>
      <c r="F854" s="890"/>
      <c r="G854" s="699"/>
      <c r="H854" s="891"/>
      <c r="I854" s="456"/>
      <c r="J854" s="745"/>
      <c r="N854" s="699"/>
      <c r="P854" s="890"/>
      <c r="Q854" s="456"/>
      <c r="R854" s="890"/>
      <c r="S854" s="890"/>
      <c r="V854" s="456"/>
      <c r="Z854" s="456"/>
    </row>
    <row r="855" ht="16.5" customHeight="1">
      <c r="D855" s="889"/>
      <c r="E855" s="699"/>
      <c r="F855" s="890"/>
      <c r="G855" s="699"/>
      <c r="H855" s="891"/>
      <c r="I855" s="456"/>
      <c r="J855" s="745"/>
      <c r="N855" s="699"/>
      <c r="P855" s="890"/>
      <c r="Q855" s="456"/>
      <c r="R855" s="890"/>
      <c r="S855" s="890"/>
      <c r="V855" s="456"/>
      <c r="Z855" s="456"/>
    </row>
    <row r="856" ht="16.5" customHeight="1">
      <c r="D856" s="889"/>
      <c r="E856" s="699"/>
      <c r="F856" s="890"/>
      <c r="G856" s="699"/>
      <c r="H856" s="891"/>
      <c r="I856" s="456"/>
      <c r="J856" s="745"/>
      <c r="N856" s="699"/>
      <c r="P856" s="890"/>
      <c r="Q856" s="456"/>
      <c r="R856" s="890"/>
      <c r="S856" s="890"/>
      <c r="V856" s="456"/>
      <c r="Z856" s="456"/>
    </row>
    <row r="857" ht="16.5" customHeight="1">
      <c r="D857" s="889"/>
      <c r="E857" s="699"/>
      <c r="F857" s="890"/>
      <c r="G857" s="699"/>
      <c r="H857" s="891"/>
      <c r="I857" s="456"/>
      <c r="J857" s="745"/>
      <c r="N857" s="699"/>
      <c r="P857" s="890"/>
      <c r="Q857" s="456"/>
      <c r="R857" s="890"/>
      <c r="S857" s="890"/>
      <c r="V857" s="456"/>
      <c r="Z857" s="456"/>
    </row>
    <row r="858" ht="16.5" customHeight="1">
      <c r="D858" s="889"/>
      <c r="E858" s="699"/>
      <c r="F858" s="890"/>
      <c r="G858" s="699"/>
      <c r="H858" s="891"/>
      <c r="I858" s="456"/>
      <c r="J858" s="745"/>
      <c r="N858" s="699"/>
      <c r="P858" s="890"/>
      <c r="Q858" s="456"/>
      <c r="R858" s="890"/>
      <c r="S858" s="890"/>
      <c r="V858" s="456"/>
      <c r="Z858" s="456"/>
    </row>
    <row r="859" ht="16.5" customHeight="1">
      <c r="D859" s="889"/>
      <c r="E859" s="699"/>
      <c r="F859" s="890"/>
      <c r="G859" s="699"/>
      <c r="H859" s="891"/>
      <c r="I859" s="456"/>
      <c r="J859" s="745"/>
      <c r="N859" s="699"/>
      <c r="P859" s="890"/>
      <c r="Q859" s="456"/>
      <c r="R859" s="890"/>
      <c r="S859" s="890"/>
      <c r="V859" s="456"/>
      <c r="Z859" s="456"/>
    </row>
    <row r="860" ht="16.5" customHeight="1">
      <c r="D860" s="889"/>
      <c r="E860" s="699"/>
      <c r="F860" s="890"/>
      <c r="G860" s="699"/>
      <c r="H860" s="891"/>
      <c r="I860" s="456"/>
      <c r="J860" s="745"/>
      <c r="N860" s="699"/>
      <c r="P860" s="890"/>
      <c r="Q860" s="456"/>
      <c r="R860" s="890"/>
      <c r="S860" s="890"/>
      <c r="V860" s="456"/>
      <c r="Z860" s="456"/>
    </row>
    <row r="861" ht="16.5" customHeight="1">
      <c r="D861" s="889"/>
      <c r="E861" s="699"/>
      <c r="F861" s="890"/>
      <c r="G861" s="699"/>
      <c r="H861" s="891"/>
      <c r="I861" s="456"/>
      <c r="J861" s="745"/>
      <c r="N861" s="699"/>
      <c r="P861" s="890"/>
      <c r="Q861" s="456"/>
      <c r="R861" s="890"/>
      <c r="S861" s="890"/>
      <c r="V861" s="456"/>
      <c r="Z861" s="456"/>
    </row>
    <row r="862" ht="16.5" customHeight="1">
      <c r="D862" s="889"/>
      <c r="E862" s="699"/>
      <c r="F862" s="890"/>
      <c r="G862" s="699"/>
      <c r="H862" s="891"/>
      <c r="I862" s="456"/>
      <c r="J862" s="745"/>
      <c r="N862" s="699"/>
      <c r="P862" s="890"/>
      <c r="Q862" s="456"/>
      <c r="R862" s="890"/>
      <c r="S862" s="890"/>
      <c r="V862" s="456"/>
      <c r="Z862" s="456"/>
    </row>
    <row r="863" ht="16.5" customHeight="1">
      <c r="D863" s="889"/>
      <c r="E863" s="699"/>
      <c r="F863" s="890"/>
      <c r="G863" s="699"/>
      <c r="H863" s="891"/>
      <c r="I863" s="456"/>
      <c r="J863" s="745"/>
      <c r="N863" s="699"/>
      <c r="P863" s="890"/>
      <c r="Q863" s="456"/>
      <c r="R863" s="890"/>
      <c r="S863" s="890"/>
      <c r="V863" s="456"/>
      <c r="Z863" s="456"/>
    </row>
    <row r="864" ht="16.5" customHeight="1">
      <c r="D864" s="889"/>
      <c r="E864" s="699"/>
      <c r="F864" s="890"/>
      <c r="G864" s="699"/>
      <c r="H864" s="891"/>
      <c r="I864" s="456"/>
      <c r="J864" s="745"/>
      <c r="N864" s="699"/>
      <c r="P864" s="890"/>
      <c r="Q864" s="456"/>
      <c r="R864" s="890"/>
      <c r="S864" s="890"/>
      <c r="V864" s="456"/>
      <c r="Z864" s="456"/>
    </row>
    <row r="865" ht="16.5" customHeight="1">
      <c r="D865" s="889"/>
      <c r="E865" s="699"/>
      <c r="F865" s="890"/>
      <c r="G865" s="699"/>
      <c r="H865" s="891"/>
      <c r="I865" s="456"/>
      <c r="J865" s="745"/>
      <c r="N865" s="699"/>
      <c r="P865" s="890"/>
      <c r="Q865" s="456"/>
      <c r="R865" s="890"/>
      <c r="S865" s="890"/>
      <c r="V865" s="456"/>
      <c r="Z865" s="456"/>
    </row>
    <row r="866" ht="16.5" customHeight="1">
      <c r="D866" s="889"/>
      <c r="E866" s="699"/>
      <c r="F866" s="890"/>
      <c r="G866" s="699"/>
      <c r="H866" s="891"/>
      <c r="I866" s="456"/>
      <c r="J866" s="745"/>
      <c r="N866" s="699"/>
      <c r="P866" s="890"/>
      <c r="Q866" s="456"/>
      <c r="R866" s="890"/>
      <c r="S866" s="890"/>
      <c r="V866" s="456"/>
      <c r="Z866" s="456"/>
    </row>
    <row r="867" ht="16.5" customHeight="1">
      <c r="D867" s="889"/>
      <c r="E867" s="699"/>
      <c r="F867" s="890"/>
      <c r="G867" s="699"/>
      <c r="H867" s="891"/>
      <c r="I867" s="456"/>
      <c r="J867" s="745"/>
      <c r="N867" s="699"/>
      <c r="P867" s="890"/>
      <c r="Q867" s="456"/>
      <c r="R867" s="890"/>
      <c r="S867" s="890"/>
      <c r="V867" s="456"/>
      <c r="Z867" s="456"/>
    </row>
    <row r="868" ht="16.5" customHeight="1">
      <c r="D868" s="889"/>
      <c r="E868" s="699"/>
      <c r="F868" s="890"/>
      <c r="G868" s="699"/>
      <c r="H868" s="891"/>
      <c r="I868" s="456"/>
      <c r="J868" s="745"/>
      <c r="N868" s="699"/>
      <c r="P868" s="890"/>
      <c r="Q868" s="456"/>
      <c r="R868" s="890"/>
      <c r="S868" s="890"/>
      <c r="V868" s="456"/>
      <c r="Z868" s="456"/>
    </row>
    <row r="869" ht="16.5" customHeight="1">
      <c r="D869" s="889"/>
      <c r="E869" s="699"/>
      <c r="F869" s="890"/>
      <c r="G869" s="699"/>
      <c r="H869" s="891"/>
      <c r="I869" s="456"/>
      <c r="J869" s="745"/>
      <c r="N869" s="699"/>
      <c r="P869" s="890"/>
      <c r="Q869" s="456"/>
      <c r="R869" s="890"/>
      <c r="S869" s="890"/>
      <c r="V869" s="456"/>
      <c r="Z869" s="456"/>
    </row>
    <row r="870" ht="16.5" customHeight="1">
      <c r="D870" s="889"/>
      <c r="E870" s="699"/>
      <c r="F870" s="890"/>
      <c r="G870" s="699"/>
      <c r="H870" s="891"/>
      <c r="I870" s="456"/>
      <c r="J870" s="745"/>
      <c r="N870" s="699"/>
      <c r="P870" s="890"/>
      <c r="Q870" s="456"/>
      <c r="R870" s="890"/>
      <c r="S870" s="890"/>
      <c r="V870" s="456"/>
      <c r="Z870" s="456"/>
    </row>
    <row r="871" ht="16.5" customHeight="1">
      <c r="D871" s="889"/>
      <c r="E871" s="699"/>
      <c r="F871" s="890"/>
      <c r="G871" s="699"/>
      <c r="H871" s="891"/>
      <c r="I871" s="456"/>
      <c r="J871" s="745"/>
      <c r="N871" s="699"/>
      <c r="P871" s="890"/>
      <c r="Q871" s="456"/>
      <c r="R871" s="890"/>
      <c r="S871" s="890"/>
      <c r="V871" s="456"/>
      <c r="Z871" s="456"/>
    </row>
    <row r="872" ht="16.5" customHeight="1">
      <c r="D872" s="889"/>
      <c r="E872" s="699"/>
      <c r="F872" s="890"/>
      <c r="G872" s="699"/>
      <c r="H872" s="891"/>
      <c r="I872" s="456"/>
      <c r="J872" s="745"/>
      <c r="N872" s="699"/>
      <c r="P872" s="890"/>
      <c r="Q872" s="456"/>
      <c r="R872" s="890"/>
      <c r="S872" s="890"/>
      <c r="V872" s="456"/>
      <c r="Z872" s="456"/>
    </row>
    <row r="873" ht="16.5" customHeight="1">
      <c r="D873" s="889"/>
      <c r="E873" s="699"/>
      <c r="F873" s="890"/>
      <c r="G873" s="699"/>
      <c r="H873" s="891"/>
      <c r="I873" s="456"/>
      <c r="J873" s="745"/>
      <c r="N873" s="699"/>
      <c r="P873" s="890"/>
      <c r="Q873" s="456"/>
      <c r="R873" s="890"/>
      <c r="S873" s="890"/>
      <c r="V873" s="456"/>
      <c r="Z873" s="456"/>
    </row>
    <row r="874" ht="16.5" customHeight="1">
      <c r="D874" s="889"/>
      <c r="E874" s="699"/>
      <c r="F874" s="890"/>
      <c r="G874" s="699"/>
      <c r="H874" s="891"/>
      <c r="I874" s="456"/>
      <c r="J874" s="745"/>
      <c r="N874" s="699"/>
      <c r="P874" s="890"/>
      <c r="Q874" s="456"/>
      <c r="R874" s="890"/>
      <c r="S874" s="890"/>
      <c r="V874" s="456"/>
      <c r="Z874" s="456"/>
    </row>
    <row r="875" ht="16.5" customHeight="1">
      <c r="D875" s="889"/>
      <c r="E875" s="699"/>
      <c r="F875" s="890"/>
      <c r="G875" s="699"/>
      <c r="H875" s="891"/>
      <c r="I875" s="456"/>
      <c r="J875" s="745"/>
      <c r="N875" s="699"/>
      <c r="P875" s="890"/>
      <c r="Q875" s="456"/>
      <c r="R875" s="890"/>
      <c r="S875" s="890"/>
      <c r="V875" s="456"/>
      <c r="Z875" s="456"/>
    </row>
    <row r="876" ht="16.5" customHeight="1">
      <c r="D876" s="889"/>
      <c r="E876" s="699"/>
      <c r="F876" s="890"/>
      <c r="G876" s="699"/>
      <c r="H876" s="891"/>
      <c r="I876" s="456"/>
      <c r="J876" s="745"/>
      <c r="N876" s="699"/>
      <c r="P876" s="890"/>
      <c r="Q876" s="456"/>
      <c r="R876" s="890"/>
      <c r="S876" s="890"/>
      <c r="V876" s="456"/>
      <c r="Z876" s="456"/>
    </row>
    <row r="877" ht="16.5" customHeight="1">
      <c r="D877" s="889"/>
      <c r="E877" s="699"/>
      <c r="F877" s="890"/>
      <c r="G877" s="699"/>
      <c r="H877" s="891"/>
      <c r="I877" s="456"/>
      <c r="J877" s="745"/>
      <c r="N877" s="699"/>
      <c r="P877" s="890"/>
      <c r="Q877" s="456"/>
      <c r="R877" s="890"/>
      <c r="S877" s="890"/>
      <c r="V877" s="456"/>
      <c r="Z877" s="456"/>
    </row>
    <row r="878" ht="16.5" customHeight="1">
      <c r="D878" s="889"/>
      <c r="E878" s="699"/>
      <c r="F878" s="890"/>
      <c r="G878" s="699"/>
      <c r="H878" s="891"/>
      <c r="I878" s="456"/>
      <c r="J878" s="745"/>
      <c r="N878" s="699"/>
      <c r="P878" s="890"/>
      <c r="Q878" s="456"/>
      <c r="R878" s="890"/>
      <c r="S878" s="890"/>
      <c r="V878" s="456"/>
      <c r="Z878" s="456"/>
    </row>
    <row r="879" ht="16.5" customHeight="1">
      <c r="D879" s="889"/>
      <c r="E879" s="699"/>
      <c r="F879" s="890"/>
      <c r="G879" s="699"/>
      <c r="H879" s="891"/>
      <c r="I879" s="456"/>
      <c r="J879" s="745"/>
      <c r="N879" s="699"/>
      <c r="P879" s="890"/>
      <c r="Q879" s="456"/>
      <c r="R879" s="890"/>
      <c r="S879" s="890"/>
      <c r="V879" s="456"/>
      <c r="Z879" s="456"/>
    </row>
    <row r="880" ht="16.5" customHeight="1">
      <c r="D880" s="889"/>
      <c r="E880" s="699"/>
      <c r="F880" s="890"/>
      <c r="G880" s="699"/>
      <c r="H880" s="891"/>
      <c r="I880" s="456"/>
      <c r="J880" s="745"/>
      <c r="N880" s="699"/>
      <c r="P880" s="890"/>
      <c r="Q880" s="456"/>
      <c r="R880" s="890"/>
      <c r="S880" s="890"/>
      <c r="V880" s="456"/>
      <c r="Z880" s="456"/>
    </row>
    <row r="881" ht="16.5" customHeight="1">
      <c r="D881" s="889"/>
      <c r="E881" s="699"/>
      <c r="F881" s="890"/>
      <c r="G881" s="699"/>
      <c r="H881" s="891"/>
      <c r="I881" s="456"/>
      <c r="J881" s="745"/>
      <c r="N881" s="699"/>
      <c r="P881" s="890"/>
      <c r="Q881" s="456"/>
      <c r="R881" s="890"/>
      <c r="S881" s="890"/>
      <c r="V881" s="456"/>
      <c r="Z881" s="456"/>
    </row>
    <row r="882" ht="16.5" customHeight="1">
      <c r="D882" s="889"/>
      <c r="E882" s="699"/>
      <c r="F882" s="890"/>
      <c r="G882" s="699"/>
      <c r="H882" s="891"/>
      <c r="I882" s="456"/>
      <c r="J882" s="745"/>
      <c r="N882" s="699"/>
      <c r="P882" s="890"/>
      <c r="Q882" s="456"/>
      <c r="R882" s="890"/>
      <c r="S882" s="890"/>
      <c r="V882" s="456"/>
      <c r="Z882" s="456"/>
    </row>
    <row r="883" ht="16.5" customHeight="1">
      <c r="D883" s="889"/>
      <c r="E883" s="699"/>
      <c r="F883" s="890"/>
      <c r="G883" s="699"/>
      <c r="H883" s="891"/>
      <c r="I883" s="456"/>
      <c r="J883" s="745"/>
      <c r="N883" s="699"/>
      <c r="P883" s="890"/>
      <c r="Q883" s="456"/>
      <c r="R883" s="890"/>
      <c r="S883" s="890"/>
      <c r="V883" s="456"/>
      <c r="Z883" s="456"/>
    </row>
    <row r="884" ht="16.5" customHeight="1">
      <c r="D884" s="889"/>
      <c r="E884" s="699"/>
      <c r="F884" s="890"/>
      <c r="G884" s="699"/>
      <c r="H884" s="891"/>
      <c r="I884" s="456"/>
      <c r="J884" s="745"/>
      <c r="N884" s="699"/>
      <c r="P884" s="890"/>
      <c r="Q884" s="456"/>
      <c r="R884" s="890"/>
      <c r="S884" s="890"/>
      <c r="V884" s="456"/>
      <c r="Z884" s="456"/>
    </row>
    <row r="885" ht="16.5" customHeight="1">
      <c r="D885" s="889"/>
      <c r="E885" s="699"/>
      <c r="F885" s="890"/>
      <c r="G885" s="699"/>
      <c r="H885" s="891"/>
      <c r="I885" s="456"/>
      <c r="J885" s="745"/>
      <c r="N885" s="699"/>
      <c r="P885" s="890"/>
      <c r="Q885" s="456"/>
      <c r="R885" s="890"/>
      <c r="S885" s="890"/>
      <c r="V885" s="456"/>
      <c r="Z885" s="456"/>
    </row>
    <row r="886" ht="16.5" customHeight="1">
      <c r="D886" s="889"/>
      <c r="E886" s="699"/>
      <c r="F886" s="890"/>
      <c r="G886" s="699"/>
      <c r="H886" s="891"/>
      <c r="I886" s="456"/>
      <c r="J886" s="745"/>
      <c r="N886" s="699"/>
      <c r="P886" s="890"/>
      <c r="Q886" s="456"/>
      <c r="R886" s="890"/>
      <c r="S886" s="890"/>
      <c r="V886" s="456"/>
      <c r="Z886" s="456"/>
    </row>
    <row r="887" ht="16.5" customHeight="1">
      <c r="D887" s="889"/>
      <c r="E887" s="699"/>
      <c r="F887" s="890"/>
      <c r="G887" s="699"/>
      <c r="H887" s="891"/>
      <c r="I887" s="456"/>
      <c r="J887" s="745"/>
      <c r="N887" s="699"/>
      <c r="P887" s="890"/>
      <c r="Q887" s="456"/>
      <c r="R887" s="890"/>
      <c r="S887" s="890"/>
      <c r="V887" s="456"/>
      <c r="Z887" s="456"/>
    </row>
    <row r="888" ht="16.5" customHeight="1">
      <c r="D888" s="889"/>
      <c r="E888" s="699"/>
      <c r="F888" s="890"/>
      <c r="G888" s="699"/>
      <c r="H888" s="891"/>
      <c r="I888" s="456"/>
      <c r="J888" s="745"/>
      <c r="N888" s="699"/>
      <c r="P888" s="890"/>
      <c r="Q888" s="456"/>
      <c r="R888" s="890"/>
      <c r="S888" s="890"/>
      <c r="V888" s="456"/>
      <c r="Z888" s="456"/>
    </row>
    <row r="889" ht="16.5" customHeight="1">
      <c r="D889" s="889"/>
      <c r="E889" s="699"/>
      <c r="F889" s="890"/>
      <c r="G889" s="699"/>
      <c r="H889" s="891"/>
      <c r="I889" s="456"/>
      <c r="J889" s="745"/>
      <c r="N889" s="699"/>
      <c r="P889" s="890"/>
      <c r="Q889" s="456"/>
      <c r="R889" s="890"/>
      <c r="S889" s="890"/>
      <c r="V889" s="456"/>
      <c r="Z889" s="456"/>
    </row>
    <row r="890" ht="16.5" customHeight="1">
      <c r="D890" s="889"/>
      <c r="E890" s="699"/>
      <c r="F890" s="890"/>
      <c r="G890" s="699"/>
      <c r="H890" s="891"/>
      <c r="I890" s="456"/>
      <c r="J890" s="745"/>
      <c r="N890" s="699"/>
      <c r="P890" s="890"/>
      <c r="Q890" s="456"/>
      <c r="R890" s="890"/>
      <c r="S890" s="890"/>
      <c r="V890" s="456"/>
      <c r="Z890" s="456"/>
    </row>
    <row r="891" ht="16.5" customHeight="1">
      <c r="D891" s="889"/>
      <c r="E891" s="699"/>
      <c r="F891" s="890"/>
      <c r="G891" s="699"/>
      <c r="H891" s="891"/>
      <c r="I891" s="456"/>
      <c r="J891" s="745"/>
      <c r="N891" s="699"/>
      <c r="P891" s="890"/>
      <c r="Q891" s="456"/>
      <c r="R891" s="890"/>
      <c r="S891" s="890"/>
      <c r="V891" s="456"/>
      <c r="Z891" s="456"/>
    </row>
    <row r="892" ht="16.5" customHeight="1">
      <c r="D892" s="889"/>
      <c r="E892" s="699"/>
      <c r="F892" s="890"/>
      <c r="G892" s="699"/>
      <c r="H892" s="891"/>
      <c r="I892" s="456"/>
      <c r="J892" s="745"/>
      <c r="N892" s="699"/>
      <c r="P892" s="890"/>
      <c r="Q892" s="456"/>
      <c r="R892" s="890"/>
      <c r="S892" s="890"/>
      <c r="V892" s="456"/>
      <c r="Z892" s="456"/>
    </row>
    <row r="893" ht="16.5" customHeight="1">
      <c r="D893" s="889"/>
      <c r="E893" s="699"/>
      <c r="F893" s="890"/>
      <c r="G893" s="699"/>
      <c r="H893" s="891"/>
      <c r="I893" s="456"/>
      <c r="J893" s="745"/>
      <c r="N893" s="699"/>
      <c r="P893" s="890"/>
      <c r="Q893" s="456"/>
      <c r="R893" s="890"/>
      <c r="S893" s="890"/>
      <c r="V893" s="456"/>
      <c r="Z893" s="456"/>
    </row>
    <row r="894" ht="16.5" customHeight="1">
      <c r="D894" s="889"/>
      <c r="E894" s="699"/>
      <c r="F894" s="890"/>
      <c r="G894" s="699"/>
      <c r="H894" s="891"/>
      <c r="I894" s="456"/>
      <c r="J894" s="745"/>
      <c r="N894" s="699"/>
      <c r="P894" s="890"/>
      <c r="Q894" s="456"/>
      <c r="R894" s="890"/>
      <c r="S894" s="890"/>
      <c r="V894" s="456"/>
      <c r="Z894" s="456"/>
    </row>
    <row r="895" ht="16.5" customHeight="1">
      <c r="D895" s="889"/>
      <c r="E895" s="699"/>
      <c r="F895" s="890"/>
      <c r="G895" s="699"/>
      <c r="H895" s="891"/>
      <c r="I895" s="456"/>
      <c r="J895" s="745"/>
      <c r="N895" s="699"/>
      <c r="P895" s="890"/>
      <c r="Q895" s="456"/>
      <c r="R895" s="890"/>
      <c r="S895" s="890"/>
      <c r="V895" s="456"/>
      <c r="Z895" s="456"/>
    </row>
    <row r="896" ht="16.5" customHeight="1">
      <c r="D896" s="889"/>
      <c r="E896" s="699"/>
      <c r="F896" s="890"/>
      <c r="G896" s="699"/>
      <c r="H896" s="891"/>
      <c r="I896" s="456"/>
      <c r="J896" s="745"/>
      <c r="N896" s="699"/>
      <c r="P896" s="890"/>
      <c r="Q896" s="456"/>
      <c r="R896" s="890"/>
      <c r="S896" s="890"/>
      <c r="V896" s="456"/>
      <c r="Z896" s="456"/>
    </row>
    <row r="897" ht="16.5" customHeight="1">
      <c r="D897" s="889"/>
      <c r="E897" s="699"/>
      <c r="F897" s="890"/>
      <c r="G897" s="699"/>
      <c r="H897" s="891"/>
      <c r="I897" s="456"/>
      <c r="J897" s="745"/>
      <c r="N897" s="699"/>
      <c r="P897" s="890"/>
      <c r="Q897" s="456"/>
      <c r="R897" s="890"/>
      <c r="S897" s="890"/>
      <c r="V897" s="456"/>
      <c r="Z897" s="456"/>
    </row>
    <row r="898" ht="16.5" customHeight="1">
      <c r="D898" s="889"/>
      <c r="E898" s="699"/>
      <c r="F898" s="890"/>
      <c r="G898" s="699"/>
      <c r="H898" s="891"/>
      <c r="I898" s="456"/>
      <c r="J898" s="745"/>
      <c r="N898" s="699"/>
      <c r="P898" s="890"/>
      <c r="Q898" s="456"/>
      <c r="R898" s="890"/>
      <c r="S898" s="890"/>
      <c r="V898" s="456"/>
      <c r="Z898" s="456"/>
    </row>
    <row r="899" ht="16.5" customHeight="1">
      <c r="D899" s="889"/>
      <c r="E899" s="699"/>
      <c r="F899" s="890"/>
      <c r="G899" s="699"/>
      <c r="H899" s="891"/>
      <c r="I899" s="456"/>
      <c r="J899" s="745"/>
      <c r="N899" s="699"/>
      <c r="P899" s="890"/>
      <c r="Q899" s="456"/>
      <c r="R899" s="890"/>
      <c r="S899" s="890"/>
      <c r="V899" s="456"/>
      <c r="Z899" s="456"/>
    </row>
    <row r="900" ht="16.5" customHeight="1">
      <c r="D900" s="889"/>
      <c r="E900" s="699"/>
      <c r="F900" s="890"/>
      <c r="G900" s="699"/>
      <c r="H900" s="891"/>
      <c r="I900" s="456"/>
      <c r="J900" s="745"/>
      <c r="N900" s="699"/>
      <c r="P900" s="890"/>
      <c r="Q900" s="456"/>
      <c r="R900" s="890"/>
      <c r="S900" s="890"/>
      <c r="V900" s="456"/>
      <c r="Z900" s="456"/>
    </row>
    <row r="901" ht="16.5" customHeight="1">
      <c r="D901" s="889"/>
      <c r="E901" s="699"/>
      <c r="F901" s="890"/>
      <c r="G901" s="699"/>
      <c r="H901" s="891"/>
      <c r="I901" s="456"/>
      <c r="J901" s="745"/>
      <c r="N901" s="699"/>
      <c r="P901" s="890"/>
      <c r="Q901" s="456"/>
      <c r="R901" s="890"/>
      <c r="S901" s="890"/>
      <c r="V901" s="456"/>
      <c r="Z901" s="456"/>
    </row>
    <row r="902" ht="16.5" customHeight="1">
      <c r="D902" s="889"/>
      <c r="E902" s="699"/>
      <c r="F902" s="890"/>
      <c r="G902" s="699"/>
      <c r="H902" s="891"/>
      <c r="I902" s="456"/>
      <c r="J902" s="745"/>
      <c r="N902" s="699"/>
      <c r="P902" s="890"/>
      <c r="Q902" s="456"/>
      <c r="R902" s="890"/>
      <c r="S902" s="890"/>
      <c r="V902" s="456"/>
      <c r="Z902" s="456"/>
    </row>
    <row r="903" ht="16.5" customHeight="1">
      <c r="D903" s="889"/>
      <c r="E903" s="699"/>
      <c r="F903" s="890"/>
      <c r="G903" s="699"/>
      <c r="H903" s="891"/>
      <c r="I903" s="456"/>
      <c r="J903" s="745"/>
      <c r="N903" s="699"/>
      <c r="P903" s="890"/>
      <c r="Q903" s="456"/>
      <c r="R903" s="890"/>
      <c r="S903" s="890"/>
      <c r="V903" s="456"/>
      <c r="Z903" s="456"/>
    </row>
    <row r="904" ht="16.5" customHeight="1">
      <c r="D904" s="889"/>
      <c r="E904" s="699"/>
      <c r="F904" s="890"/>
      <c r="G904" s="699"/>
      <c r="H904" s="891"/>
      <c r="I904" s="456"/>
      <c r="J904" s="745"/>
      <c r="N904" s="699"/>
      <c r="P904" s="890"/>
      <c r="Q904" s="456"/>
      <c r="R904" s="890"/>
      <c r="S904" s="890"/>
      <c r="V904" s="456"/>
      <c r="Z904" s="456"/>
    </row>
    <row r="905" ht="16.5" customHeight="1">
      <c r="D905" s="889"/>
      <c r="E905" s="699"/>
      <c r="F905" s="890"/>
      <c r="G905" s="699"/>
      <c r="H905" s="891"/>
      <c r="I905" s="456"/>
      <c r="J905" s="745"/>
      <c r="N905" s="699"/>
      <c r="P905" s="890"/>
      <c r="Q905" s="456"/>
      <c r="R905" s="890"/>
      <c r="S905" s="890"/>
      <c r="V905" s="456"/>
      <c r="Z905" s="456"/>
    </row>
    <row r="906" ht="16.5" customHeight="1">
      <c r="D906" s="889"/>
      <c r="E906" s="699"/>
      <c r="F906" s="890"/>
      <c r="G906" s="699"/>
      <c r="H906" s="891"/>
      <c r="I906" s="456"/>
      <c r="J906" s="745"/>
      <c r="N906" s="699"/>
      <c r="P906" s="890"/>
      <c r="Q906" s="456"/>
      <c r="R906" s="890"/>
      <c r="S906" s="890"/>
      <c r="V906" s="456"/>
      <c r="Z906" s="456"/>
    </row>
    <row r="907" ht="16.5" customHeight="1">
      <c r="D907" s="889"/>
      <c r="E907" s="699"/>
      <c r="F907" s="890"/>
      <c r="G907" s="699"/>
      <c r="H907" s="891"/>
      <c r="I907" s="456"/>
      <c r="J907" s="745"/>
      <c r="N907" s="699"/>
      <c r="P907" s="890"/>
      <c r="Q907" s="456"/>
      <c r="R907" s="890"/>
      <c r="S907" s="890"/>
      <c r="V907" s="456"/>
      <c r="Z907" s="456"/>
    </row>
    <row r="908" ht="16.5" customHeight="1">
      <c r="D908" s="889"/>
      <c r="E908" s="699"/>
      <c r="F908" s="890"/>
      <c r="G908" s="699"/>
      <c r="H908" s="891"/>
      <c r="I908" s="456"/>
      <c r="J908" s="745"/>
      <c r="N908" s="699"/>
      <c r="P908" s="890"/>
      <c r="Q908" s="456"/>
      <c r="R908" s="890"/>
      <c r="S908" s="890"/>
      <c r="V908" s="456"/>
      <c r="Z908" s="456"/>
    </row>
    <row r="909" ht="16.5" customHeight="1">
      <c r="D909" s="889"/>
      <c r="E909" s="699"/>
      <c r="F909" s="890"/>
      <c r="G909" s="699"/>
      <c r="H909" s="891"/>
      <c r="I909" s="456"/>
      <c r="J909" s="745"/>
      <c r="N909" s="699"/>
      <c r="P909" s="890"/>
      <c r="Q909" s="456"/>
      <c r="R909" s="890"/>
      <c r="S909" s="890"/>
      <c r="V909" s="456"/>
      <c r="Z909" s="456"/>
    </row>
    <row r="910" ht="16.5" customHeight="1">
      <c r="D910" s="889"/>
      <c r="E910" s="699"/>
      <c r="F910" s="890"/>
      <c r="G910" s="699"/>
      <c r="H910" s="891"/>
      <c r="I910" s="456"/>
      <c r="J910" s="745"/>
      <c r="N910" s="699"/>
      <c r="P910" s="890"/>
      <c r="Q910" s="456"/>
      <c r="R910" s="890"/>
      <c r="S910" s="890"/>
      <c r="V910" s="456"/>
      <c r="Z910" s="456"/>
    </row>
    <row r="911" ht="16.5" customHeight="1">
      <c r="D911" s="889"/>
      <c r="E911" s="699"/>
      <c r="F911" s="890"/>
      <c r="G911" s="699"/>
      <c r="H911" s="891"/>
      <c r="I911" s="456"/>
      <c r="J911" s="745"/>
      <c r="N911" s="699"/>
      <c r="P911" s="890"/>
      <c r="Q911" s="456"/>
      <c r="R911" s="890"/>
      <c r="S911" s="890"/>
      <c r="V911" s="456"/>
      <c r="Z911" s="456"/>
    </row>
    <row r="912" ht="16.5" customHeight="1">
      <c r="D912" s="889"/>
      <c r="E912" s="699"/>
      <c r="F912" s="890"/>
      <c r="G912" s="699"/>
      <c r="H912" s="891"/>
      <c r="I912" s="456"/>
      <c r="J912" s="745"/>
      <c r="N912" s="699"/>
      <c r="P912" s="890"/>
      <c r="Q912" s="456"/>
      <c r="R912" s="890"/>
      <c r="S912" s="890"/>
      <c r="V912" s="456"/>
      <c r="Z912" s="456"/>
    </row>
    <row r="913" ht="16.5" customHeight="1">
      <c r="D913" s="889"/>
      <c r="E913" s="699"/>
      <c r="F913" s="890"/>
      <c r="G913" s="699"/>
      <c r="H913" s="891"/>
      <c r="I913" s="456"/>
      <c r="J913" s="745"/>
      <c r="N913" s="699"/>
      <c r="P913" s="890"/>
      <c r="Q913" s="456"/>
      <c r="R913" s="890"/>
      <c r="S913" s="890"/>
      <c r="V913" s="456"/>
      <c r="Z913" s="456"/>
    </row>
    <row r="914" ht="16.5" customHeight="1">
      <c r="D914" s="889"/>
      <c r="E914" s="699"/>
      <c r="F914" s="890"/>
      <c r="G914" s="699"/>
      <c r="H914" s="891"/>
      <c r="I914" s="456"/>
      <c r="J914" s="745"/>
      <c r="N914" s="699"/>
      <c r="P914" s="890"/>
      <c r="Q914" s="456"/>
      <c r="R914" s="890"/>
      <c r="S914" s="890"/>
      <c r="V914" s="456"/>
      <c r="Z914" s="456"/>
    </row>
    <row r="915" ht="16.5" customHeight="1">
      <c r="D915" s="889"/>
      <c r="E915" s="699"/>
      <c r="F915" s="890"/>
      <c r="G915" s="699"/>
      <c r="H915" s="891"/>
      <c r="I915" s="456"/>
      <c r="J915" s="745"/>
      <c r="N915" s="699"/>
      <c r="P915" s="890"/>
      <c r="Q915" s="456"/>
      <c r="R915" s="890"/>
      <c r="S915" s="890"/>
      <c r="V915" s="456"/>
      <c r="Z915" s="456"/>
    </row>
    <row r="916" ht="16.5" customHeight="1">
      <c r="D916" s="889"/>
      <c r="E916" s="699"/>
      <c r="F916" s="890"/>
      <c r="G916" s="699"/>
      <c r="H916" s="891"/>
      <c r="I916" s="456"/>
      <c r="J916" s="745"/>
      <c r="N916" s="699"/>
      <c r="P916" s="890"/>
      <c r="Q916" s="456"/>
      <c r="R916" s="890"/>
      <c r="S916" s="890"/>
      <c r="V916" s="456"/>
      <c r="Z916" s="456"/>
    </row>
    <row r="917" ht="16.5" customHeight="1">
      <c r="D917" s="889"/>
      <c r="E917" s="699"/>
      <c r="F917" s="890"/>
      <c r="G917" s="699"/>
      <c r="H917" s="891"/>
      <c r="I917" s="456"/>
      <c r="J917" s="745"/>
      <c r="N917" s="699"/>
      <c r="P917" s="890"/>
      <c r="Q917" s="456"/>
      <c r="R917" s="890"/>
      <c r="S917" s="890"/>
      <c r="V917" s="456"/>
      <c r="Z917" s="456"/>
    </row>
    <row r="918" ht="16.5" customHeight="1">
      <c r="D918" s="889"/>
      <c r="E918" s="699"/>
      <c r="F918" s="890"/>
      <c r="G918" s="699"/>
      <c r="H918" s="891"/>
      <c r="I918" s="456"/>
      <c r="J918" s="745"/>
      <c r="N918" s="699"/>
      <c r="P918" s="890"/>
      <c r="Q918" s="456"/>
      <c r="R918" s="890"/>
      <c r="S918" s="890"/>
      <c r="V918" s="456"/>
      <c r="Z918" s="456"/>
    </row>
    <row r="919" ht="16.5" customHeight="1">
      <c r="D919" s="889"/>
      <c r="E919" s="699"/>
      <c r="F919" s="890"/>
      <c r="G919" s="699"/>
      <c r="H919" s="891"/>
      <c r="I919" s="456"/>
      <c r="J919" s="745"/>
      <c r="N919" s="699"/>
      <c r="P919" s="890"/>
      <c r="Q919" s="456"/>
      <c r="R919" s="890"/>
      <c r="S919" s="890"/>
      <c r="V919" s="456"/>
      <c r="Z919" s="456"/>
    </row>
    <row r="920" ht="16.5" customHeight="1">
      <c r="D920" s="889"/>
      <c r="E920" s="699"/>
      <c r="F920" s="890"/>
      <c r="G920" s="699"/>
      <c r="H920" s="891"/>
      <c r="I920" s="456"/>
      <c r="J920" s="745"/>
      <c r="N920" s="699"/>
      <c r="P920" s="890"/>
      <c r="Q920" s="456"/>
      <c r="R920" s="890"/>
      <c r="S920" s="890"/>
      <c r="V920" s="456"/>
      <c r="Z920" s="456"/>
    </row>
    <row r="921" ht="16.5" customHeight="1">
      <c r="D921" s="889"/>
      <c r="E921" s="699"/>
      <c r="F921" s="890"/>
      <c r="G921" s="699"/>
      <c r="H921" s="891"/>
      <c r="I921" s="456"/>
      <c r="J921" s="745"/>
      <c r="N921" s="699"/>
      <c r="P921" s="890"/>
      <c r="Q921" s="456"/>
      <c r="R921" s="890"/>
      <c r="S921" s="890"/>
      <c r="V921" s="456"/>
      <c r="Z921" s="456"/>
    </row>
    <row r="922" ht="16.5" customHeight="1">
      <c r="D922" s="889"/>
      <c r="E922" s="699"/>
      <c r="F922" s="890"/>
      <c r="G922" s="699"/>
      <c r="H922" s="891"/>
      <c r="I922" s="456"/>
      <c r="J922" s="745"/>
      <c r="N922" s="699"/>
      <c r="P922" s="890"/>
      <c r="Q922" s="456"/>
      <c r="R922" s="890"/>
      <c r="S922" s="890"/>
      <c r="V922" s="456"/>
      <c r="Z922" s="456"/>
    </row>
    <row r="923" ht="16.5" customHeight="1">
      <c r="D923" s="889"/>
      <c r="E923" s="699"/>
      <c r="F923" s="890"/>
      <c r="G923" s="699"/>
      <c r="H923" s="891"/>
      <c r="I923" s="456"/>
      <c r="J923" s="745"/>
      <c r="N923" s="699"/>
      <c r="P923" s="890"/>
      <c r="Q923" s="456"/>
      <c r="R923" s="890"/>
      <c r="S923" s="890"/>
      <c r="V923" s="456"/>
      <c r="Z923" s="456"/>
    </row>
    <row r="924" ht="16.5" customHeight="1">
      <c r="D924" s="889"/>
      <c r="E924" s="699"/>
      <c r="F924" s="890"/>
      <c r="G924" s="699"/>
      <c r="H924" s="891"/>
      <c r="I924" s="456"/>
      <c r="J924" s="745"/>
      <c r="N924" s="699"/>
      <c r="P924" s="890"/>
      <c r="Q924" s="456"/>
      <c r="R924" s="890"/>
      <c r="S924" s="890"/>
      <c r="V924" s="456"/>
      <c r="Z924" s="456"/>
    </row>
    <row r="925" ht="16.5" customHeight="1">
      <c r="D925" s="889"/>
      <c r="E925" s="699"/>
      <c r="F925" s="890"/>
      <c r="G925" s="699"/>
      <c r="H925" s="891"/>
      <c r="I925" s="456"/>
      <c r="J925" s="745"/>
      <c r="N925" s="699"/>
      <c r="P925" s="890"/>
      <c r="Q925" s="456"/>
      <c r="R925" s="890"/>
      <c r="S925" s="890"/>
      <c r="V925" s="456"/>
      <c r="Z925" s="456"/>
    </row>
    <row r="926" ht="16.5" customHeight="1">
      <c r="D926" s="889"/>
      <c r="E926" s="699"/>
      <c r="F926" s="890"/>
      <c r="G926" s="699"/>
      <c r="H926" s="891"/>
      <c r="I926" s="456"/>
      <c r="J926" s="745"/>
      <c r="N926" s="699"/>
      <c r="P926" s="890"/>
      <c r="Q926" s="456"/>
      <c r="R926" s="890"/>
      <c r="S926" s="890"/>
      <c r="V926" s="456"/>
      <c r="Z926" s="456"/>
    </row>
    <row r="927" ht="16.5" customHeight="1">
      <c r="D927" s="889"/>
      <c r="E927" s="699"/>
      <c r="F927" s="890"/>
      <c r="G927" s="699"/>
      <c r="H927" s="891"/>
      <c r="I927" s="456"/>
      <c r="J927" s="745"/>
      <c r="N927" s="699"/>
      <c r="P927" s="890"/>
      <c r="Q927" s="456"/>
      <c r="R927" s="890"/>
      <c r="S927" s="890"/>
      <c r="V927" s="456"/>
      <c r="Z927" s="456"/>
    </row>
    <row r="928" ht="16.5" customHeight="1">
      <c r="D928" s="889"/>
      <c r="E928" s="699"/>
      <c r="F928" s="890"/>
      <c r="G928" s="699"/>
      <c r="H928" s="891"/>
      <c r="I928" s="456"/>
      <c r="J928" s="745"/>
      <c r="N928" s="699"/>
      <c r="P928" s="890"/>
      <c r="Q928" s="456"/>
      <c r="R928" s="890"/>
      <c r="S928" s="890"/>
      <c r="V928" s="456"/>
      <c r="Z928" s="456"/>
    </row>
    <row r="929" ht="16.5" customHeight="1">
      <c r="D929" s="889"/>
      <c r="E929" s="699"/>
      <c r="F929" s="890"/>
      <c r="G929" s="699"/>
      <c r="H929" s="891"/>
      <c r="I929" s="456"/>
      <c r="J929" s="745"/>
      <c r="N929" s="699"/>
      <c r="P929" s="890"/>
      <c r="Q929" s="456"/>
      <c r="R929" s="890"/>
      <c r="S929" s="890"/>
      <c r="V929" s="456"/>
      <c r="Z929" s="456"/>
    </row>
    <row r="930" ht="16.5" customHeight="1">
      <c r="D930" s="889"/>
      <c r="E930" s="699"/>
      <c r="F930" s="890"/>
      <c r="G930" s="699"/>
      <c r="H930" s="891"/>
      <c r="I930" s="456"/>
      <c r="J930" s="745"/>
      <c r="N930" s="699"/>
      <c r="P930" s="890"/>
      <c r="Q930" s="456"/>
      <c r="R930" s="890"/>
      <c r="S930" s="890"/>
      <c r="V930" s="456"/>
      <c r="Z930" s="456"/>
    </row>
    <row r="931" ht="16.5" customHeight="1">
      <c r="D931" s="889"/>
      <c r="E931" s="699"/>
      <c r="F931" s="890"/>
      <c r="G931" s="699"/>
      <c r="H931" s="891"/>
      <c r="I931" s="456"/>
      <c r="J931" s="745"/>
      <c r="N931" s="699"/>
      <c r="P931" s="890"/>
      <c r="Q931" s="456"/>
      <c r="R931" s="890"/>
      <c r="S931" s="890"/>
      <c r="V931" s="456"/>
      <c r="Z931" s="456"/>
    </row>
    <row r="932" ht="16.5" customHeight="1">
      <c r="D932" s="889"/>
      <c r="E932" s="699"/>
      <c r="F932" s="890"/>
      <c r="G932" s="699"/>
      <c r="H932" s="891"/>
      <c r="I932" s="456"/>
      <c r="J932" s="745"/>
      <c r="N932" s="699"/>
      <c r="P932" s="890"/>
      <c r="Q932" s="456"/>
      <c r="R932" s="890"/>
      <c r="S932" s="890"/>
      <c r="V932" s="456"/>
      <c r="Z932" s="456"/>
    </row>
    <row r="933" ht="16.5" customHeight="1">
      <c r="D933" s="889"/>
      <c r="E933" s="699"/>
      <c r="F933" s="890"/>
      <c r="G933" s="699"/>
      <c r="H933" s="891"/>
      <c r="I933" s="456"/>
      <c r="J933" s="745"/>
      <c r="N933" s="699"/>
      <c r="P933" s="890"/>
      <c r="Q933" s="456"/>
      <c r="R933" s="890"/>
      <c r="S933" s="890"/>
      <c r="V933" s="456"/>
      <c r="Z933" s="456"/>
    </row>
    <row r="934" ht="16.5" customHeight="1">
      <c r="D934" s="889"/>
      <c r="E934" s="699"/>
      <c r="F934" s="890"/>
      <c r="G934" s="699"/>
      <c r="H934" s="891"/>
      <c r="I934" s="456"/>
      <c r="J934" s="745"/>
      <c r="N934" s="699"/>
      <c r="P934" s="890"/>
      <c r="Q934" s="456"/>
      <c r="R934" s="890"/>
      <c r="S934" s="890"/>
      <c r="V934" s="456"/>
      <c r="Z934" s="456"/>
    </row>
    <row r="935" ht="16.5" customHeight="1">
      <c r="D935" s="889"/>
      <c r="E935" s="699"/>
      <c r="F935" s="890"/>
      <c r="G935" s="699"/>
      <c r="H935" s="891"/>
      <c r="I935" s="456"/>
      <c r="J935" s="745"/>
      <c r="N935" s="699"/>
      <c r="P935" s="890"/>
      <c r="Q935" s="456"/>
      <c r="R935" s="890"/>
      <c r="S935" s="890"/>
      <c r="V935" s="456"/>
      <c r="Z935" s="456"/>
    </row>
    <row r="936" ht="16.5" customHeight="1">
      <c r="D936" s="889"/>
      <c r="E936" s="699"/>
      <c r="F936" s="890"/>
      <c r="G936" s="699"/>
      <c r="H936" s="891"/>
      <c r="I936" s="456"/>
      <c r="J936" s="745"/>
      <c r="N936" s="699"/>
      <c r="P936" s="890"/>
      <c r="Q936" s="456"/>
      <c r="R936" s="890"/>
      <c r="S936" s="890"/>
      <c r="V936" s="456"/>
      <c r="Z936" s="456"/>
    </row>
    <row r="937" ht="16.5" customHeight="1">
      <c r="D937" s="889"/>
      <c r="E937" s="699"/>
      <c r="F937" s="890"/>
      <c r="G937" s="699"/>
      <c r="H937" s="891"/>
      <c r="I937" s="456"/>
      <c r="J937" s="745"/>
      <c r="N937" s="699"/>
      <c r="P937" s="890"/>
      <c r="Q937" s="456"/>
      <c r="R937" s="890"/>
      <c r="S937" s="890"/>
      <c r="V937" s="456"/>
      <c r="Z937" s="456"/>
    </row>
    <row r="938" ht="16.5" customHeight="1">
      <c r="D938" s="889"/>
      <c r="E938" s="699"/>
      <c r="F938" s="890"/>
      <c r="G938" s="699"/>
      <c r="H938" s="891"/>
      <c r="I938" s="456"/>
      <c r="J938" s="745"/>
      <c r="N938" s="699"/>
      <c r="P938" s="890"/>
      <c r="Q938" s="456"/>
      <c r="R938" s="890"/>
      <c r="S938" s="890"/>
      <c r="V938" s="456"/>
      <c r="Z938" s="456"/>
    </row>
    <row r="939" ht="16.5" customHeight="1">
      <c r="D939" s="889"/>
      <c r="E939" s="699"/>
      <c r="F939" s="890"/>
      <c r="G939" s="699"/>
      <c r="H939" s="891"/>
      <c r="I939" s="456"/>
      <c r="J939" s="745"/>
      <c r="N939" s="699"/>
      <c r="P939" s="890"/>
      <c r="Q939" s="456"/>
      <c r="R939" s="890"/>
      <c r="S939" s="890"/>
      <c r="V939" s="456"/>
      <c r="Z939" s="456"/>
    </row>
    <row r="940" ht="16.5" customHeight="1">
      <c r="D940" s="889"/>
      <c r="E940" s="699"/>
      <c r="F940" s="890"/>
      <c r="G940" s="699"/>
      <c r="H940" s="891"/>
      <c r="I940" s="456"/>
      <c r="J940" s="745"/>
      <c r="N940" s="699"/>
      <c r="P940" s="890"/>
      <c r="Q940" s="456"/>
      <c r="R940" s="890"/>
      <c r="S940" s="890"/>
      <c r="V940" s="456"/>
      <c r="Z940" s="456"/>
    </row>
    <row r="941" ht="16.5" customHeight="1">
      <c r="D941" s="889"/>
      <c r="E941" s="699"/>
      <c r="F941" s="890"/>
      <c r="G941" s="699"/>
      <c r="H941" s="891"/>
      <c r="I941" s="456"/>
      <c r="J941" s="745"/>
      <c r="N941" s="699"/>
      <c r="P941" s="890"/>
      <c r="Q941" s="456"/>
      <c r="R941" s="890"/>
      <c r="S941" s="890"/>
      <c r="V941" s="456"/>
      <c r="Z941" s="456"/>
    </row>
    <row r="942" ht="16.5" customHeight="1">
      <c r="D942" s="889"/>
      <c r="E942" s="699"/>
      <c r="F942" s="890"/>
      <c r="G942" s="699"/>
      <c r="H942" s="891"/>
      <c r="I942" s="456"/>
      <c r="J942" s="745"/>
      <c r="N942" s="699"/>
      <c r="P942" s="890"/>
      <c r="Q942" s="456"/>
      <c r="R942" s="890"/>
      <c r="S942" s="890"/>
      <c r="V942" s="456"/>
      <c r="Z942" s="456"/>
    </row>
    <row r="943" ht="16.5" customHeight="1">
      <c r="D943" s="889"/>
      <c r="E943" s="699"/>
      <c r="F943" s="890"/>
      <c r="G943" s="699"/>
      <c r="H943" s="891"/>
      <c r="I943" s="456"/>
      <c r="J943" s="745"/>
      <c r="N943" s="699"/>
      <c r="P943" s="890"/>
      <c r="Q943" s="456"/>
      <c r="R943" s="890"/>
      <c r="S943" s="890"/>
      <c r="V943" s="456"/>
      <c r="Z943" s="456"/>
    </row>
    <row r="944" ht="16.5" customHeight="1">
      <c r="D944" s="889"/>
      <c r="E944" s="699"/>
      <c r="F944" s="890"/>
      <c r="G944" s="699"/>
      <c r="H944" s="891"/>
      <c r="I944" s="456"/>
      <c r="J944" s="745"/>
      <c r="N944" s="699"/>
      <c r="P944" s="890"/>
      <c r="Q944" s="456"/>
      <c r="R944" s="890"/>
      <c r="S944" s="890"/>
      <c r="V944" s="456"/>
      <c r="Z944" s="456"/>
    </row>
    <row r="945" ht="16.5" customHeight="1">
      <c r="D945" s="889"/>
      <c r="E945" s="699"/>
      <c r="F945" s="890"/>
      <c r="G945" s="699"/>
      <c r="H945" s="891"/>
      <c r="I945" s="456"/>
      <c r="J945" s="745"/>
      <c r="N945" s="699"/>
      <c r="P945" s="890"/>
      <c r="Q945" s="456"/>
      <c r="R945" s="890"/>
      <c r="S945" s="890"/>
      <c r="V945" s="456"/>
      <c r="Z945" s="456"/>
    </row>
    <row r="946" ht="16.5" customHeight="1">
      <c r="D946" s="889"/>
      <c r="E946" s="699"/>
      <c r="F946" s="890"/>
      <c r="G946" s="699"/>
      <c r="H946" s="891"/>
      <c r="I946" s="456"/>
      <c r="J946" s="745"/>
      <c r="N946" s="699"/>
      <c r="P946" s="890"/>
      <c r="Q946" s="456"/>
      <c r="R946" s="890"/>
      <c r="S946" s="890"/>
      <c r="V946" s="456"/>
      <c r="Z946" s="456"/>
    </row>
    <row r="947" ht="16.5" customHeight="1">
      <c r="D947" s="889"/>
      <c r="E947" s="699"/>
      <c r="F947" s="890"/>
      <c r="G947" s="699"/>
      <c r="H947" s="891"/>
      <c r="I947" s="456"/>
      <c r="J947" s="745"/>
      <c r="N947" s="699"/>
      <c r="P947" s="890"/>
      <c r="Q947" s="456"/>
      <c r="R947" s="890"/>
      <c r="S947" s="890"/>
      <c r="V947" s="456"/>
      <c r="Z947" s="456"/>
    </row>
    <row r="948" ht="16.5" customHeight="1">
      <c r="D948" s="889"/>
      <c r="E948" s="699"/>
      <c r="F948" s="890"/>
      <c r="G948" s="699"/>
      <c r="H948" s="891"/>
      <c r="I948" s="456"/>
      <c r="J948" s="745"/>
      <c r="N948" s="699"/>
      <c r="P948" s="890"/>
      <c r="Q948" s="456"/>
      <c r="R948" s="890"/>
      <c r="S948" s="890"/>
      <c r="V948" s="456"/>
      <c r="Z948" s="456"/>
    </row>
    <row r="949" ht="16.5" customHeight="1">
      <c r="D949" s="889"/>
      <c r="E949" s="699"/>
      <c r="F949" s="890"/>
      <c r="G949" s="699"/>
      <c r="H949" s="891"/>
      <c r="I949" s="456"/>
      <c r="J949" s="745"/>
      <c r="N949" s="699"/>
      <c r="P949" s="890"/>
      <c r="Q949" s="456"/>
      <c r="R949" s="890"/>
      <c r="S949" s="890"/>
      <c r="V949" s="456"/>
      <c r="Z949" s="456"/>
    </row>
    <row r="950" ht="16.5" customHeight="1">
      <c r="D950" s="889"/>
      <c r="E950" s="699"/>
      <c r="F950" s="890"/>
      <c r="G950" s="699"/>
      <c r="H950" s="891"/>
      <c r="I950" s="456"/>
      <c r="J950" s="745"/>
      <c r="N950" s="699"/>
      <c r="P950" s="890"/>
      <c r="Q950" s="456"/>
      <c r="R950" s="890"/>
      <c r="S950" s="890"/>
      <c r="V950" s="456"/>
      <c r="Z950" s="456"/>
    </row>
    <row r="951" ht="16.5" customHeight="1">
      <c r="D951" s="889"/>
      <c r="E951" s="699"/>
      <c r="F951" s="890"/>
      <c r="G951" s="699"/>
      <c r="H951" s="891"/>
      <c r="I951" s="456"/>
      <c r="J951" s="745"/>
      <c r="N951" s="699"/>
      <c r="P951" s="890"/>
      <c r="Q951" s="456"/>
      <c r="R951" s="890"/>
      <c r="S951" s="890"/>
      <c r="V951" s="456"/>
      <c r="Z951" s="456"/>
    </row>
    <row r="952" ht="16.5" customHeight="1">
      <c r="D952" s="889"/>
      <c r="E952" s="699"/>
      <c r="F952" s="890"/>
      <c r="G952" s="699"/>
      <c r="H952" s="891"/>
      <c r="I952" s="456"/>
      <c r="J952" s="745"/>
      <c r="N952" s="699"/>
      <c r="P952" s="890"/>
      <c r="Q952" s="456"/>
      <c r="R952" s="890"/>
      <c r="S952" s="890"/>
      <c r="V952" s="456"/>
      <c r="Z952" s="456"/>
    </row>
    <row r="953" ht="16.5" customHeight="1">
      <c r="D953" s="889"/>
      <c r="E953" s="699"/>
      <c r="F953" s="890"/>
      <c r="G953" s="699"/>
      <c r="H953" s="891"/>
      <c r="I953" s="456"/>
      <c r="J953" s="745"/>
      <c r="N953" s="699"/>
      <c r="P953" s="890"/>
      <c r="Q953" s="456"/>
      <c r="R953" s="890"/>
      <c r="S953" s="890"/>
      <c r="V953" s="456"/>
      <c r="Z953" s="456"/>
    </row>
    <row r="954" ht="16.5" customHeight="1">
      <c r="D954" s="889"/>
      <c r="E954" s="699"/>
      <c r="F954" s="890"/>
      <c r="G954" s="699"/>
      <c r="H954" s="891"/>
      <c r="I954" s="456"/>
      <c r="J954" s="745"/>
      <c r="N954" s="699"/>
      <c r="P954" s="890"/>
      <c r="Q954" s="456"/>
      <c r="R954" s="890"/>
      <c r="S954" s="890"/>
      <c r="V954" s="456"/>
      <c r="Z954" s="456"/>
    </row>
    <row r="955" ht="16.5" customHeight="1">
      <c r="D955" s="889"/>
      <c r="E955" s="699"/>
      <c r="F955" s="890"/>
      <c r="G955" s="699"/>
      <c r="H955" s="891"/>
      <c r="I955" s="456"/>
      <c r="J955" s="745"/>
      <c r="N955" s="699"/>
      <c r="P955" s="890"/>
      <c r="Q955" s="456"/>
      <c r="R955" s="890"/>
      <c r="S955" s="890"/>
      <c r="V955" s="456"/>
      <c r="Z955" s="456"/>
    </row>
    <row r="956" ht="16.5" customHeight="1">
      <c r="D956" s="889"/>
      <c r="E956" s="699"/>
      <c r="F956" s="890"/>
      <c r="G956" s="699"/>
      <c r="H956" s="891"/>
      <c r="I956" s="456"/>
      <c r="J956" s="745"/>
      <c r="N956" s="699"/>
      <c r="P956" s="890"/>
      <c r="Q956" s="456"/>
      <c r="R956" s="890"/>
      <c r="S956" s="890"/>
      <c r="V956" s="456"/>
      <c r="Z956" s="456"/>
    </row>
    <row r="957" ht="16.5" customHeight="1">
      <c r="D957" s="889"/>
      <c r="E957" s="699"/>
      <c r="F957" s="890"/>
      <c r="G957" s="699"/>
      <c r="H957" s="891"/>
      <c r="I957" s="456"/>
      <c r="J957" s="745"/>
      <c r="N957" s="699"/>
      <c r="P957" s="890"/>
      <c r="Q957" s="456"/>
      <c r="R957" s="890"/>
      <c r="S957" s="890"/>
      <c r="V957" s="456"/>
      <c r="Z957" s="456"/>
    </row>
    <row r="958" ht="16.5" customHeight="1">
      <c r="D958" s="889"/>
      <c r="E958" s="699"/>
      <c r="F958" s="890"/>
      <c r="G958" s="699"/>
      <c r="H958" s="891"/>
      <c r="I958" s="456"/>
      <c r="J958" s="745"/>
      <c r="N958" s="699"/>
      <c r="P958" s="890"/>
      <c r="Q958" s="456"/>
      <c r="R958" s="890"/>
      <c r="S958" s="890"/>
      <c r="V958" s="456"/>
      <c r="Z958" s="456"/>
    </row>
    <row r="959" ht="16.5" customHeight="1">
      <c r="D959" s="889"/>
      <c r="E959" s="699"/>
      <c r="F959" s="890"/>
      <c r="G959" s="699"/>
      <c r="H959" s="891"/>
      <c r="I959" s="456"/>
      <c r="J959" s="745"/>
      <c r="N959" s="699"/>
      <c r="P959" s="890"/>
      <c r="Q959" s="456"/>
      <c r="R959" s="890"/>
      <c r="S959" s="890"/>
      <c r="V959" s="456"/>
      <c r="Z959" s="456"/>
    </row>
    <row r="960" ht="16.5" customHeight="1">
      <c r="D960" s="889"/>
      <c r="E960" s="699"/>
      <c r="F960" s="890"/>
      <c r="G960" s="699"/>
      <c r="H960" s="891"/>
      <c r="I960" s="456"/>
      <c r="J960" s="745"/>
      <c r="N960" s="699"/>
      <c r="P960" s="890"/>
      <c r="Q960" s="456"/>
      <c r="R960" s="890"/>
      <c r="S960" s="890"/>
      <c r="V960" s="456"/>
      <c r="Z960" s="456"/>
    </row>
    <row r="961" ht="16.5" customHeight="1">
      <c r="D961" s="889"/>
      <c r="E961" s="699"/>
      <c r="F961" s="890"/>
      <c r="G961" s="699"/>
      <c r="H961" s="891"/>
      <c r="I961" s="456"/>
      <c r="J961" s="745"/>
      <c r="N961" s="699"/>
      <c r="P961" s="890"/>
      <c r="Q961" s="456"/>
      <c r="R961" s="890"/>
      <c r="S961" s="890"/>
      <c r="V961" s="456"/>
      <c r="Z961" s="456"/>
    </row>
    <row r="962" ht="16.5" customHeight="1">
      <c r="D962" s="889"/>
      <c r="E962" s="699"/>
      <c r="F962" s="890"/>
      <c r="G962" s="699"/>
      <c r="H962" s="891"/>
      <c r="I962" s="456"/>
      <c r="J962" s="745"/>
      <c r="N962" s="699"/>
      <c r="P962" s="890"/>
      <c r="Q962" s="456"/>
      <c r="R962" s="890"/>
      <c r="S962" s="890"/>
      <c r="V962" s="456"/>
      <c r="Z962" s="456"/>
    </row>
    <row r="963" ht="16.5" customHeight="1">
      <c r="D963" s="889"/>
      <c r="E963" s="699"/>
      <c r="F963" s="890"/>
      <c r="G963" s="699"/>
      <c r="H963" s="891"/>
      <c r="I963" s="456"/>
      <c r="J963" s="745"/>
      <c r="N963" s="699"/>
      <c r="P963" s="890"/>
      <c r="Q963" s="456"/>
      <c r="R963" s="890"/>
      <c r="S963" s="890"/>
      <c r="V963" s="456"/>
      <c r="Z963" s="456"/>
    </row>
    <row r="964" ht="16.5" customHeight="1">
      <c r="D964" s="889"/>
      <c r="E964" s="699"/>
      <c r="F964" s="890"/>
      <c r="G964" s="699"/>
      <c r="H964" s="891"/>
      <c r="I964" s="456"/>
      <c r="J964" s="745"/>
      <c r="N964" s="699"/>
      <c r="P964" s="890"/>
      <c r="Q964" s="456"/>
      <c r="R964" s="890"/>
      <c r="S964" s="890"/>
      <c r="V964" s="456"/>
      <c r="Z964" s="456"/>
    </row>
    <row r="965" ht="16.5" customHeight="1">
      <c r="D965" s="889"/>
      <c r="E965" s="699"/>
      <c r="F965" s="890"/>
      <c r="G965" s="699"/>
      <c r="H965" s="891"/>
      <c r="I965" s="456"/>
      <c r="J965" s="745"/>
      <c r="N965" s="699"/>
      <c r="P965" s="890"/>
      <c r="Q965" s="456"/>
      <c r="R965" s="890"/>
      <c r="S965" s="890"/>
      <c r="V965" s="456"/>
      <c r="Z965" s="456"/>
    </row>
    <row r="966" ht="16.5" customHeight="1">
      <c r="D966" s="889"/>
      <c r="E966" s="699"/>
      <c r="F966" s="890"/>
      <c r="G966" s="699"/>
      <c r="H966" s="891"/>
      <c r="I966" s="456"/>
      <c r="J966" s="745"/>
      <c r="N966" s="699"/>
      <c r="P966" s="890"/>
      <c r="Q966" s="456"/>
      <c r="R966" s="890"/>
      <c r="S966" s="890"/>
      <c r="V966" s="456"/>
      <c r="Z966" s="456"/>
    </row>
    <row r="967" ht="16.5" customHeight="1">
      <c r="D967" s="889"/>
      <c r="E967" s="699"/>
      <c r="F967" s="890"/>
      <c r="G967" s="699"/>
      <c r="H967" s="891"/>
      <c r="I967" s="456"/>
      <c r="J967" s="745"/>
      <c r="N967" s="699"/>
      <c r="P967" s="890"/>
      <c r="Q967" s="456"/>
      <c r="R967" s="890"/>
      <c r="S967" s="890"/>
      <c r="V967" s="456"/>
      <c r="Z967" s="456"/>
    </row>
    <row r="968" ht="16.5" customHeight="1">
      <c r="D968" s="889"/>
      <c r="E968" s="699"/>
      <c r="F968" s="890"/>
      <c r="G968" s="699"/>
      <c r="H968" s="891"/>
      <c r="I968" s="456"/>
      <c r="J968" s="745"/>
      <c r="N968" s="699"/>
      <c r="P968" s="890"/>
      <c r="Q968" s="456"/>
      <c r="R968" s="890"/>
      <c r="S968" s="890"/>
      <c r="V968" s="456"/>
      <c r="Z968" s="456"/>
    </row>
    <row r="969" ht="16.5" customHeight="1">
      <c r="D969" s="889"/>
      <c r="E969" s="699"/>
      <c r="F969" s="890"/>
      <c r="G969" s="699"/>
      <c r="H969" s="891"/>
      <c r="I969" s="456"/>
      <c r="J969" s="745"/>
      <c r="N969" s="699"/>
      <c r="P969" s="890"/>
      <c r="Q969" s="456"/>
      <c r="R969" s="890"/>
      <c r="S969" s="890"/>
      <c r="V969" s="456"/>
      <c r="Z969" s="456"/>
    </row>
    <row r="970" ht="16.5" customHeight="1">
      <c r="D970" s="889"/>
      <c r="E970" s="699"/>
      <c r="F970" s="890"/>
      <c r="G970" s="699"/>
      <c r="H970" s="891"/>
      <c r="I970" s="456"/>
      <c r="J970" s="745"/>
      <c r="N970" s="699"/>
      <c r="P970" s="890"/>
      <c r="Q970" s="456"/>
      <c r="R970" s="890"/>
      <c r="S970" s="890"/>
      <c r="V970" s="456"/>
      <c r="Z970" s="456"/>
    </row>
    <row r="971" ht="16.5" customHeight="1">
      <c r="D971" s="889"/>
      <c r="E971" s="699"/>
      <c r="F971" s="890"/>
      <c r="G971" s="699"/>
      <c r="H971" s="891"/>
      <c r="I971" s="456"/>
      <c r="J971" s="745"/>
      <c r="N971" s="699"/>
      <c r="P971" s="890"/>
      <c r="Q971" s="456"/>
      <c r="R971" s="890"/>
      <c r="S971" s="890"/>
      <c r="V971" s="456"/>
      <c r="Z971" s="456"/>
    </row>
    <row r="972" ht="16.5" customHeight="1">
      <c r="D972" s="889"/>
      <c r="E972" s="699"/>
      <c r="F972" s="890"/>
      <c r="G972" s="699"/>
      <c r="H972" s="891"/>
      <c r="I972" s="456"/>
      <c r="J972" s="745"/>
      <c r="N972" s="699"/>
      <c r="P972" s="890"/>
      <c r="Q972" s="456"/>
      <c r="R972" s="890"/>
      <c r="S972" s="890"/>
      <c r="V972" s="456"/>
      <c r="Z972" s="456"/>
    </row>
    <row r="973" ht="16.5" customHeight="1">
      <c r="D973" s="889"/>
      <c r="E973" s="699"/>
      <c r="F973" s="890"/>
      <c r="G973" s="699"/>
      <c r="H973" s="891"/>
      <c r="I973" s="456"/>
      <c r="J973" s="745"/>
      <c r="N973" s="699"/>
      <c r="P973" s="890"/>
      <c r="Q973" s="456"/>
      <c r="R973" s="890"/>
      <c r="S973" s="890"/>
      <c r="V973" s="456"/>
      <c r="Z973" s="456"/>
    </row>
    <row r="974" ht="16.5" customHeight="1">
      <c r="D974" s="889"/>
      <c r="E974" s="699"/>
      <c r="F974" s="890"/>
      <c r="G974" s="699"/>
      <c r="H974" s="891"/>
      <c r="I974" s="456"/>
      <c r="J974" s="745"/>
      <c r="N974" s="699"/>
      <c r="P974" s="890"/>
      <c r="Q974" s="456"/>
      <c r="R974" s="890"/>
      <c r="S974" s="890"/>
      <c r="V974" s="456"/>
      <c r="Z974" s="456"/>
    </row>
    <row r="975" ht="16.5" customHeight="1">
      <c r="D975" s="889"/>
      <c r="E975" s="699"/>
      <c r="F975" s="890"/>
      <c r="G975" s="699"/>
      <c r="H975" s="891"/>
      <c r="I975" s="456"/>
      <c r="J975" s="745"/>
      <c r="N975" s="699"/>
      <c r="P975" s="890"/>
      <c r="Q975" s="456"/>
      <c r="R975" s="890"/>
      <c r="S975" s="890"/>
      <c r="V975" s="456"/>
      <c r="Z975" s="456"/>
    </row>
    <row r="976" ht="16.5" customHeight="1">
      <c r="D976" s="889"/>
      <c r="E976" s="699"/>
      <c r="G976" s="699"/>
      <c r="H976" s="891"/>
      <c r="I976" s="456"/>
      <c r="J976" s="745"/>
      <c r="N976" s="699"/>
      <c r="Q976" s="456"/>
      <c r="V976" s="456"/>
      <c r="Z976" s="456"/>
    </row>
    <row r="977" ht="16.5" customHeight="1">
      <c r="D977" s="889"/>
      <c r="E977" s="699"/>
      <c r="G977" s="699"/>
      <c r="H977" s="891"/>
      <c r="I977" s="456"/>
      <c r="J977" s="745"/>
      <c r="N977" s="699"/>
      <c r="Q977" s="456"/>
      <c r="V977" s="456"/>
      <c r="Z977" s="456"/>
    </row>
    <row r="978" ht="16.5" customHeight="1">
      <c r="D978" s="889"/>
      <c r="E978" s="699"/>
      <c r="G978" s="699"/>
      <c r="H978" s="891"/>
      <c r="I978" s="456"/>
      <c r="J978" s="745"/>
      <c r="N978" s="699"/>
      <c r="Q978" s="456"/>
      <c r="V978" s="456"/>
      <c r="Z978" s="456"/>
    </row>
    <row r="979" ht="16.5" customHeight="1">
      <c r="D979" s="889"/>
      <c r="E979" s="699"/>
      <c r="G979" s="699"/>
      <c r="H979" s="891"/>
      <c r="I979" s="456"/>
      <c r="J979" s="745"/>
      <c r="N979" s="699"/>
      <c r="Q979" s="456"/>
      <c r="V979" s="456"/>
      <c r="Z979" s="456"/>
    </row>
    <row r="980" ht="16.5" customHeight="1">
      <c r="D980" s="889"/>
      <c r="E980" s="699"/>
      <c r="G980" s="699"/>
      <c r="H980" s="891"/>
      <c r="I980" s="456"/>
      <c r="J980" s="745"/>
      <c r="N980" s="699"/>
      <c r="Q980" s="456"/>
      <c r="V980" s="456"/>
      <c r="Z980" s="456"/>
    </row>
    <row r="981" ht="16.5" customHeight="1">
      <c r="D981" s="889"/>
      <c r="E981" s="699"/>
      <c r="G981" s="699"/>
      <c r="H981" s="891"/>
      <c r="I981" s="456"/>
      <c r="J981" s="745"/>
      <c r="N981" s="699"/>
      <c r="Q981" s="456"/>
      <c r="V981" s="456"/>
      <c r="Z981" s="456"/>
    </row>
    <row r="982" ht="16.5" customHeight="1">
      <c r="D982" s="889"/>
      <c r="E982" s="699"/>
      <c r="G982" s="699"/>
      <c r="H982" s="891"/>
      <c r="I982" s="456"/>
      <c r="J982" s="745"/>
      <c r="N982" s="699"/>
      <c r="Q982" s="456"/>
      <c r="V982" s="456"/>
      <c r="Z982" s="456"/>
    </row>
    <row r="983" ht="16.5" customHeight="1">
      <c r="D983" s="889"/>
      <c r="E983" s="699"/>
      <c r="G983" s="699"/>
      <c r="H983" s="891"/>
      <c r="I983" s="456"/>
      <c r="J983" s="745"/>
      <c r="N983" s="699"/>
      <c r="Q983" s="456"/>
      <c r="V983" s="456"/>
      <c r="Z983" s="456"/>
    </row>
    <row r="984" ht="16.5" customHeight="1">
      <c r="D984" s="889"/>
      <c r="E984" s="699"/>
      <c r="G984" s="699"/>
      <c r="H984" s="891"/>
      <c r="I984" s="456"/>
      <c r="J984" s="745"/>
      <c r="N984" s="699"/>
      <c r="Q984" s="456"/>
      <c r="V984" s="456"/>
      <c r="Z984" s="456"/>
    </row>
    <row r="985" ht="16.5" customHeight="1">
      <c r="D985" s="889"/>
      <c r="E985" s="699"/>
      <c r="G985" s="699"/>
      <c r="H985" s="891"/>
      <c r="I985" s="456"/>
      <c r="J985" s="745"/>
      <c r="N985" s="699"/>
      <c r="Q985" s="456"/>
      <c r="V985" s="456"/>
      <c r="Z985" s="456"/>
    </row>
    <row r="986" ht="16.5" customHeight="1">
      <c r="D986" s="889"/>
      <c r="E986" s="699"/>
      <c r="G986" s="699"/>
      <c r="H986" s="891"/>
      <c r="I986" s="456"/>
      <c r="J986" s="745"/>
      <c r="N986" s="699"/>
      <c r="Q986" s="456"/>
      <c r="V986" s="456"/>
      <c r="Z986" s="456"/>
    </row>
    <row r="987" ht="16.5" customHeight="1">
      <c r="D987" s="889"/>
      <c r="E987" s="699"/>
      <c r="G987" s="699"/>
      <c r="H987" s="891"/>
      <c r="I987" s="456"/>
      <c r="J987" s="745"/>
      <c r="N987" s="699"/>
      <c r="Q987" s="456"/>
      <c r="V987" s="456"/>
      <c r="Z987" s="456"/>
    </row>
    <row r="988" ht="16.5" customHeight="1">
      <c r="D988" s="889"/>
      <c r="E988" s="699"/>
      <c r="G988" s="699"/>
      <c r="H988" s="891"/>
      <c r="I988" s="456"/>
      <c r="J988" s="745"/>
      <c r="N988" s="699"/>
      <c r="Q988" s="456"/>
      <c r="V988" s="456"/>
      <c r="Z988" s="456"/>
    </row>
    <row r="989" ht="16.5" customHeight="1">
      <c r="D989" s="889"/>
      <c r="E989" s="699"/>
      <c r="G989" s="699"/>
      <c r="H989" s="891"/>
      <c r="I989" s="456"/>
      <c r="J989" s="745"/>
      <c r="N989" s="699"/>
      <c r="Q989" s="456"/>
      <c r="V989" s="456"/>
      <c r="Z989" s="456"/>
    </row>
    <row r="990" ht="16.5" customHeight="1">
      <c r="D990" s="889"/>
      <c r="E990" s="699"/>
      <c r="G990" s="699"/>
      <c r="H990" s="891"/>
      <c r="I990" s="456"/>
      <c r="J990" s="745"/>
      <c r="N990" s="699"/>
      <c r="Q990" s="456"/>
      <c r="V990" s="456"/>
      <c r="Z990" s="456"/>
    </row>
    <row r="991" ht="16.5" customHeight="1">
      <c r="D991" s="889"/>
      <c r="E991" s="699"/>
      <c r="G991" s="699"/>
      <c r="H991" s="891"/>
      <c r="I991" s="456"/>
      <c r="J991" s="745"/>
      <c r="N991" s="699"/>
      <c r="Q991" s="456"/>
      <c r="V991" s="456"/>
      <c r="Z991" s="456"/>
    </row>
    <row r="992" ht="16.5" customHeight="1">
      <c r="D992" s="889"/>
      <c r="E992" s="699"/>
      <c r="G992" s="699"/>
      <c r="H992" s="891"/>
      <c r="I992" s="456"/>
      <c r="J992" s="745"/>
      <c r="N992" s="699"/>
      <c r="Q992" s="456"/>
      <c r="V992" s="456"/>
      <c r="Z992" s="456"/>
    </row>
    <row r="993" ht="16.5" customHeight="1">
      <c r="D993" s="889"/>
      <c r="E993" s="699"/>
      <c r="G993" s="699"/>
      <c r="H993" s="891"/>
      <c r="I993" s="456"/>
      <c r="J993" s="745"/>
      <c r="N993" s="699"/>
      <c r="Q993" s="456"/>
      <c r="V993" s="456"/>
      <c r="Z993" s="456"/>
    </row>
    <row r="994" ht="16.5" customHeight="1">
      <c r="D994" s="889"/>
      <c r="E994" s="699"/>
      <c r="G994" s="699"/>
      <c r="H994" s="891"/>
      <c r="I994" s="456"/>
      <c r="J994" s="745"/>
      <c r="N994" s="699"/>
      <c r="Q994" s="456"/>
      <c r="V994" s="456"/>
      <c r="Z994" s="456"/>
    </row>
    <row r="995" ht="16.5" customHeight="1">
      <c r="D995" s="889"/>
      <c r="E995" s="699"/>
      <c r="G995" s="699"/>
      <c r="H995" s="891"/>
      <c r="I995" s="456"/>
      <c r="J995" s="745"/>
      <c r="N995" s="699"/>
      <c r="Q995" s="456"/>
      <c r="V995" s="456"/>
      <c r="Z995" s="456"/>
    </row>
    <row r="996" ht="16.5" customHeight="1">
      <c r="D996" s="889"/>
      <c r="E996" s="699"/>
      <c r="G996" s="699"/>
      <c r="H996" s="891"/>
      <c r="I996" s="456"/>
      <c r="J996" s="745"/>
      <c r="N996" s="699"/>
      <c r="Q996" s="456"/>
      <c r="V996" s="456"/>
      <c r="Z996" s="456"/>
    </row>
    <row r="997" ht="16.5" customHeight="1">
      <c r="D997" s="889"/>
      <c r="E997" s="699"/>
      <c r="G997" s="699"/>
      <c r="H997" s="891"/>
      <c r="I997" s="456"/>
      <c r="J997" s="745"/>
      <c r="N997" s="699"/>
      <c r="Q997" s="456"/>
      <c r="V997" s="456"/>
      <c r="Z997" s="456"/>
    </row>
    <row r="998" ht="16.5" customHeight="1">
      <c r="D998" s="889"/>
      <c r="E998" s="699"/>
      <c r="G998" s="699"/>
      <c r="H998" s="891"/>
      <c r="I998" s="456"/>
      <c r="J998" s="745"/>
      <c r="N998" s="699"/>
      <c r="Q998" s="456"/>
      <c r="V998" s="456"/>
      <c r="Z998" s="456"/>
    </row>
    <row r="999" ht="16.5" customHeight="1">
      <c r="D999" s="889"/>
      <c r="E999" s="699"/>
      <c r="G999" s="699"/>
      <c r="H999" s="891"/>
      <c r="I999" s="456"/>
      <c r="J999" s="745"/>
      <c r="N999" s="699"/>
      <c r="Q999" s="456"/>
      <c r="V999" s="456"/>
      <c r="Z999" s="456"/>
    </row>
    <row r="1000" ht="16.5" customHeight="1">
      <c r="D1000" s="889"/>
      <c r="E1000" s="699"/>
      <c r="G1000" s="699"/>
      <c r="H1000" s="891"/>
      <c r="I1000" s="456"/>
      <c r="J1000" s="745"/>
      <c r="N1000" s="699"/>
      <c r="Q1000" s="456"/>
      <c r="V1000" s="456"/>
      <c r="Z1000" s="456"/>
    </row>
  </sheetData>
  <conditionalFormatting sqref="E324:E1000">
    <cfRule type="expression" dxfId="15" priority="1">
      <formula>AND($E324&lt;&gt;"",$R324="")</formula>
    </cfRule>
  </conditionalFormatting>
  <conditionalFormatting sqref="O4:O323 W4:X323">
    <cfRule type="cellIs" dxfId="2" priority="2" operator="greaterThan">
      <formula>0</formula>
    </cfRule>
  </conditionalFormatting>
  <conditionalFormatting sqref="O4:O323 W4:X323">
    <cfRule type="cellIs" dxfId="10" priority="3" operator="lessThan">
      <formula>0</formula>
    </cfRule>
  </conditionalFormatting>
  <conditionalFormatting sqref="E4:E323">
    <cfRule type="expression" dxfId="15" priority="4">
      <formula>AND($E4&lt;&gt;"",$P4="")</formula>
    </cfRule>
  </conditionalFormatting>
  <dataValidations>
    <dataValidation type="list" allowBlank="1" sqref="C4:C323">
      <formula1>'투자관리'!$C$27:$C$32</formula1>
    </dataValidation>
  </dataValidations>
  <printOptions/>
  <pageMargins bottom="0.75" footer="0.0" header="0.0" left="0.7" right="0.7" top="0.75"/>
  <pageSetup paperSize="9" scale="48" orientation="portrait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4.57"/>
    <col customWidth="1" min="3" max="3" width="10.57"/>
    <col customWidth="1" min="4" max="4" width="20.57"/>
    <col customWidth="1" min="5" max="13" width="10.57"/>
    <col customWidth="1" min="14" max="14" width="4.71"/>
    <col customWidth="1" min="15" max="33" width="9.43"/>
  </cols>
  <sheetData>
    <row r="1" ht="40.5" customHeight="1">
      <c r="A1" s="1"/>
      <c r="B1" s="400" t="s">
        <v>473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6"/>
      <c r="N1" s="1"/>
    </row>
    <row r="2" ht="16.5" customHeight="1">
      <c r="B2" s="699"/>
      <c r="C2" s="699"/>
      <c r="D2" s="699"/>
      <c r="E2" s="700"/>
      <c r="F2" s="700"/>
      <c r="G2" s="701"/>
      <c r="H2" s="701"/>
      <c r="I2" s="701"/>
      <c r="J2" s="701"/>
      <c r="K2" s="701"/>
      <c r="L2" s="701"/>
      <c r="M2" s="701"/>
    </row>
    <row r="3" ht="24.75" customHeight="1">
      <c r="B3" s="699"/>
      <c r="C3" s="699"/>
      <c r="D3" s="699"/>
      <c r="E3" s="700"/>
      <c r="F3" s="700"/>
      <c r="G3" s="701"/>
      <c r="H3" s="701"/>
      <c r="I3" s="701"/>
      <c r="J3" s="701"/>
      <c r="K3" s="892" t="s">
        <v>215</v>
      </c>
      <c r="L3" s="893" t="s">
        <v>474</v>
      </c>
      <c r="M3" s="894" t="s">
        <v>475</v>
      </c>
    </row>
    <row r="4" ht="24.75" customHeight="1">
      <c r="B4" s="699"/>
      <c r="C4" s="895"/>
      <c r="D4" s="699"/>
      <c r="E4" s="700"/>
      <c r="F4" s="700"/>
      <c r="G4" s="701"/>
      <c r="H4" s="701"/>
      <c r="I4" s="701"/>
      <c r="J4" s="701"/>
      <c r="K4" s="896"/>
      <c r="L4" s="462">
        <f>SUM($L$7:$L$92)</f>
        <v>5011800</v>
      </c>
      <c r="M4" s="897">
        <f>SUM($M$7:$M$92)</f>
        <v>294988200</v>
      </c>
    </row>
    <row r="5" ht="16.5" customHeight="1">
      <c r="B5" s="699"/>
      <c r="C5" s="699"/>
      <c r="D5" s="699"/>
      <c r="E5" s="700"/>
      <c r="F5" s="700"/>
      <c r="G5" s="701"/>
      <c r="H5" s="701"/>
      <c r="I5" s="701"/>
      <c r="J5" s="701"/>
      <c r="K5" s="701"/>
      <c r="L5" s="701"/>
      <c r="M5" s="701"/>
    </row>
    <row r="6" ht="24.75" customHeight="1">
      <c r="B6" s="402" t="s">
        <v>286</v>
      </c>
      <c r="C6" s="402" t="s">
        <v>476</v>
      </c>
      <c r="D6" s="402" t="s">
        <v>477</v>
      </c>
      <c r="E6" s="403" t="s">
        <v>478</v>
      </c>
      <c r="F6" s="403" t="s">
        <v>339</v>
      </c>
      <c r="G6" s="403" t="s">
        <v>340</v>
      </c>
      <c r="H6" s="403" t="s">
        <v>260</v>
      </c>
      <c r="I6" s="403" t="s">
        <v>479</v>
      </c>
      <c r="J6" s="403" t="s">
        <v>480</v>
      </c>
      <c r="K6" s="403" t="s">
        <v>481</v>
      </c>
      <c r="L6" s="403" t="s">
        <v>474</v>
      </c>
      <c r="M6" s="404" t="s">
        <v>475</v>
      </c>
    </row>
    <row r="7" ht="24.75" customHeight="1">
      <c r="B7" s="624">
        <v>1.0</v>
      </c>
      <c r="C7" s="898" t="str">
        <f>'대출1'!$B$4</f>
        <v>새마을금고</v>
      </c>
      <c r="D7" s="898" t="str">
        <f>'대출1'!$C$4</f>
        <v>주택담보대출</v>
      </c>
      <c r="E7" s="899">
        <f>'대출1'!$G$4</f>
        <v>45996</v>
      </c>
      <c r="F7" s="900">
        <f>'대출1'!$H$4</f>
        <v>56939</v>
      </c>
      <c r="G7" s="901">
        <f t="shared" ref="G7:G11" si="1">IF(F7="","",DATEDIF(E7,F7+1,"m"))</f>
        <v>359</v>
      </c>
      <c r="H7" s="901">
        <f t="shared" ref="H7:H11" si="2">IF(F7="","",IF(F7&lt;TODAY(),0,DATEDIF(TODAY(),F7,"m")))</f>
        <v>354</v>
      </c>
      <c r="I7" s="902">
        <f>'대출1'!$D$4</f>
        <v>300000000</v>
      </c>
      <c r="J7" s="903">
        <f>'대출1'!$E$6</f>
        <v>174125351.7</v>
      </c>
      <c r="K7" s="904">
        <f>'대출1'!$F$6</f>
        <v>473292051.7</v>
      </c>
      <c r="L7" s="905">
        <f>'대출1'!$G$6</f>
        <v>5011800</v>
      </c>
      <c r="M7" s="906">
        <f>'대출1'!$H$6</f>
        <v>294988200</v>
      </c>
    </row>
    <row r="8" ht="24.75" customHeight="1">
      <c r="B8" s="416">
        <v>2.0</v>
      </c>
      <c r="C8" s="740" t="str">
        <f>'대출2'!$B$4</f>
        <v/>
      </c>
      <c r="D8" s="613" t="str">
        <f>'대출2'!C$4</f>
        <v/>
      </c>
      <c r="E8" s="907" t="str">
        <f>'대출2'!G$4</f>
        <v/>
      </c>
      <c r="F8" s="908" t="str">
        <f>'대출2'!H$4</f>
        <v/>
      </c>
      <c r="G8" s="737" t="str">
        <f t="shared" si="1"/>
        <v/>
      </c>
      <c r="H8" s="737" t="str">
        <f t="shared" si="2"/>
        <v/>
      </c>
      <c r="I8" s="909" t="str">
        <f>'대출2'!$D$4</f>
        <v/>
      </c>
      <c r="J8" s="245">
        <f>'대출2'!$E$6</f>
        <v>0</v>
      </c>
      <c r="K8" s="910">
        <f>'대출2'!F$6</f>
        <v>0</v>
      </c>
      <c r="L8" s="741" t="str">
        <f>'대출2'!$G$6</f>
        <v/>
      </c>
      <c r="M8" s="653" t="str">
        <f>'대출2'!$H$6</f>
        <v/>
      </c>
      <c r="Z8" s="718"/>
    </row>
    <row r="9" ht="24.75" customHeight="1">
      <c r="B9" s="411">
        <v>3.0</v>
      </c>
      <c r="C9" s="740" t="str">
        <f>'대출3'!$B$4</f>
        <v/>
      </c>
      <c r="D9" s="613" t="str">
        <f>'대출3'!$C$4</f>
        <v/>
      </c>
      <c r="E9" s="907" t="str">
        <f>'대출3'!$G$4</f>
        <v/>
      </c>
      <c r="F9" s="908" t="str">
        <f>'대출3'!$H$4</f>
        <v/>
      </c>
      <c r="G9" s="737" t="str">
        <f t="shared" si="1"/>
        <v/>
      </c>
      <c r="H9" s="737" t="str">
        <f t="shared" si="2"/>
        <v/>
      </c>
      <c r="I9" s="909" t="str">
        <f>'대출3'!$D$4</f>
        <v/>
      </c>
      <c r="J9" s="245">
        <f>'대출3'!$E$6</f>
        <v>0</v>
      </c>
      <c r="K9" s="910">
        <f>'대출3'!$F$6</f>
        <v>0</v>
      </c>
      <c r="L9" s="741" t="str">
        <f>'대출3'!$G$6</f>
        <v/>
      </c>
      <c r="M9" s="653" t="str">
        <f>'대출3'!$H$6</f>
        <v/>
      </c>
    </row>
    <row r="10" ht="24.75" customHeight="1">
      <c r="B10" s="733">
        <v>4.0</v>
      </c>
      <c r="C10" s="740" t="str">
        <f>'대출4'!$B$4</f>
        <v/>
      </c>
      <c r="D10" s="613" t="str">
        <f>'대출4'!$C$4</f>
        <v/>
      </c>
      <c r="E10" s="907" t="str">
        <f>'대출4'!$G$4</f>
        <v/>
      </c>
      <c r="F10" s="908" t="str">
        <f>'대출4'!$H$4</f>
        <v/>
      </c>
      <c r="G10" s="737" t="str">
        <f t="shared" si="1"/>
        <v/>
      </c>
      <c r="H10" s="737" t="str">
        <f t="shared" si="2"/>
        <v/>
      </c>
      <c r="I10" s="909" t="str">
        <f>'대출4'!$D$4</f>
        <v/>
      </c>
      <c r="J10" s="245">
        <f>'대출4'!$E$6</f>
        <v>0</v>
      </c>
      <c r="K10" s="910">
        <f>'대출4'!$F$6</f>
        <v>0</v>
      </c>
      <c r="L10" s="741" t="str">
        <f>'대출4'!$G$6</f>
        <v/>
      </c>
      <c r="M10" s="653" t="str">
        <f>'대출4'!$H$6</f>
        <v/>
      </c>
    </row>
    <row r="11" ht="24.75" customHeight="1">
      <c r="B11" s="733">
        <v>5.0</v>
      </c>
      <c r="C11" s="740" t="str">
        <f>'대출5'!$B$4</f>
        <v/>
      </c>
      <c r="D11" s="613" t="str">
        <f>'대출5'!$C$4</f>
        <v/>
      </c>
      <c r="E11" s="907" t="str">
        <f>'대출5'!$G$4</f>
        <v/>
      </c>
      <c r="F11" s="908" t="str">
        <f>'대출5'!$H$4</f>
        <v/>
      </c>
      <c r="G11" s="737" t="str">
        <f t="shared" si="1"/>
        <v/>
      </c>
      <c r="H11" s="737" t="str">
        <f t="shared" si="2"/>
        <v/>
      </c>
      <c r="I11" s="909" t="str">
        <f>'대출5'!$D$4</f>
        <v/>
      </c>
      <c r="J11" s="245">
        <f>'대출5'!$E$6</f>
        <v>0</v>
      </c>
      <c r="K11" s="910">
        <f>'대출5'!$F$6</f>
        <v>0</v>
      </c>
      <c r="L11" s="741" t="str">
        <f>'대출5'!$G$6</f>
        <v/>
      </c>
      <c r="M11" s="653" t="str">
        <f>'대출5'!$H$6</f>
        <v/>
      </c>
    </row>
    <row r="12" ht="24.75" customHeight="1">
      <c r="B12" s="219"/>
      <c r="C12" s="895"/>
      <c r="D12" s="219"/>
      <c r="E12" s="219"/>
      <c r="F12" s="219"/>
      <c r="G12" s="219"/>
      <c r="H12" s="219"/>
      <c r="I12" s="219"/>
      <c r="J12" s="219"/>
      <c r="K12" s="129"/>
      <c r="L12" s="129"/>
      <c r="M12" s="219"/>
    </row>
    <row r="13" ht="24.75" customHeight="1">
      <c r="B13" s="219"/>
      <c r="C13" s="895"/>
      <c r="D13" s="219"/>
      <c r="E13" s="219"/>
      <c r="F13" s="219"/>
      <c r="G13" s="219"/>
      <c r="H13" s="219"/>
      <c r="I13" s="219"/>
      <c r="J13" s="219"/>
      <c r="K13" s="129"/>
      <c r="L13" s="129"/>
      <c r="M13" s="219"/>
    </row>
    <row r="14" ht="24.75" customHeight="1">
      <c r="B14" s="219"/>
      <c r="C14" s="219"/>
      <c r="D14" s="219"/>
      <c r="E14" s="219"/>
      <c r="F14" s="219"/>
      <c r="G14" s="219"/>
      <c r="H14" s="219"/>
      <c r="I14" s="219"/>
      <c r="J14" s="219"/>
      <c r="K14" s="129"/>
      <c r="L14" s="129"/>
      <c r="M14" s="219"/>
      <c r="Q14" s="10"/>
      <c r="R14" s="10"/>
      <c r="S14" s="10"/>
    </row>
    <row r="15" ht="24.75" customHeight="1">
      <c r="B15" s="219"/>
      <c r="C15" s="219"/>
      <c r="D15" s="219"/>
      <c r="E15" s="219"/>
      <c r="F15" s="219"/>
      <c r="G15" s="219"/>
      <c r="H15" s="219"/>
      <c r="I15" s="219"/>
      <c r="J15" s="219"/>
      <c r="K15" s="129"/>
      <c r="L15" s="129"/>
      <c r="M15" s="219"/>
      <c r="Q15" s="10"/>
      <c r="R15" s="10"/>
      <c r="S15" s="10"/>
    </row>
    <row r="16" ht="24.75" customHeight="1">
      <c r="B16" s="219"/>
      <c r="C16" s="219"/>
      <c r="D16" s="219"/>
      <c r="E16" s="219"/>
      <c r="F16" s="219"/>
      <c r="G16" s="219"/>
      <c r="H16" s="219"/>
      <c r="I16" s="219"/>
      <c r="J16" s="219"/>
      <c r="K16" s="129"/>
      <c r="L16" s="129"/>
      <c r="M16" s="219"/>
      <c r="Q16" s="10"/>
      <c r="R16" s="10"/>
      <c r="S16" s="10"/>
      <c r="W16" s="723"/>
      <c r="X16" s="10"/>
      <c r="Y16" s="10"/>
      <c r="AC16" s="10"/>
      <c r="AD16" s="10"/>
      <c r="AE16" s="10"/>
    </row>
    <row r="17" ht="24.75" customHeight="1">
      <c r="B17" s="219"/>
      <c r="C17" s="219"/>
      <c r="D17" s="219"/>
      <c r="E17" s="219"/>
      <c r="F17" s="219"/>
      <c r="G17" s="219"/>
      <c r="H17" s="219"/>
      <c r="I17" s="219"/>
      <c r="J17" s="219"/>
      <c r="K17" s="129"/>
      <c r="L17" s="129"/>
      <c r="M17" s="219"/>
      <c r="N17" s="219"/>
      <c r="Q17" s="214"/>
      <c r="T17" s="214"/>
      <c r="W17" s="214"/>
      <c r="Z17" s="214"/>
      <c r="AC17" s="214"/>
      <c r="AF17" s="214"/>
    </row>
    <row r="18" ht="24.75" customHeight="1">
      <c r="B18" s="219"/>
      <c r="C18" s="219"/>
      <c r="D18" s="219"/>
      <c r="E18" s="219"/>
      <c r="F18" s="219"/>
      <c r="G18" s="219"/>
      <c r="H18" s="219"/>
      <c r="I18" s="219"/>
      <c r="J18" s="219"/>
      <c r="K18" s="129"/>
      <c r="L18" s="129"/>
      <c r="M18" s="219"/>
      <c r="N18" s="482"/>
      <c r="Q18" s="724"/>
      <c r="T18" s="724"/>
      <c r="W18" s="724"/>
      <c r="Z18" s="724"/>
      <c r="AC18" s="724"/>
      <c r="AE18" s="725"/>
      <c r="AF18" s="724"/>
    </row>
    <row r="19" ht="24.75" customHeight="1">
      <c r="B19" s="219"/>
      <c r="C19" s="219"/>
      <c r="D19" s="219"/>
      <c r="E19" s="219"/>
      <c r="F19" s="219"/>
      <c r="G19" s="219"/>
      <c r="H19" s="219"/>
      <c r="I19" s="219"/>
      <c r="J19" s="219"/>
      <c r="K19" s="129"/>
      <c r="L19" s="129"/>
      <c r="M19" s="219"/>
    </row>
    <row r="20" ht="24.75" customHeight="1">
      <c r="B20" s="21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911"/>
    </row>
    <row r="21" ht="24.75" customHeight="1">
      <c r="B21" s="21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911"/>
    </row>
    <row r="22" ht="24.75" customHeight="1">
      <c r="B22" s="21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911"/>
    </row>
    <row r="23" ht="24.75" customHeight="1">
      <c r="B23" s="21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911"/>
    </row>
    <row r="24" ht="24.75" customHeight="1">
      <c r="B24" s="21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911"/>
    </row>
    <row r="25" ht="24.75" customHeight="1">
      <c r="B25" s="21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911"/>
    </row>
    <row r="26" ht="24.75" customHeight="1">
      <c r="B26" s="21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911"/>
    </row>
    <row r="27" ht="24.75" customHeight="1">
      <c r="B27" s="21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911"/>
    </row>
    <row r="28" ht="24.75" customHeight="1">
      <c r="B28" s="219"/>
      <c r="C28" s="219"/>
      <c r="D28" s="219"/>
      <c r="E28" s="219"/>
      <c r="F28" s="219"/>
      <c r="G28" s="219"/>
      <c r="H28" s="219"/>
      <c r="I28" s="219"/>
      <c r="J28" s="219"/>
      <c r="K28" s="129"/>
      <c r="L28" s="129"/>
      <c r="M28" s="219"/>
    </row>
    <row r="29" ht="24.75" customHeight="1">
      <c r="B29" s="219"/>
      <c r="C29" s="219"/>
      <c r="D29" s="219"/>
      <c r="E29" s="219"/>
      <c r="F29" s="219"/>
      <c r="G29" s="219"/>
      <c r="H29" s="219"/>
      <c r="I29" s="219"/>
      <c r="J29" s="219"/>
      <c r="K29" s="129"/>
      <c r="L29" s="129"/>
      <c r="M29" s="219"/>
    </row>
    <row r="30" ht="24.75" customHeight="1">
      <c r="B30" s="219"/>
      <c r="C30" s="219"/>
      <c r="D30" s="219"/>
      <c r="E30" s="219"/>
      <c r="F30" s="219"/>
      <c r="G30" s="219"/>
      <c r="H30" s="219"/>
      <c r="I30" s="219"/>
      <c r="J30" s="219"/>
      <c r="K30" s="129"/>
      <c r="L30" s="129"/>
      <c r="M30" s="219"/>
    </row>
    <row r="31" ht="24.75" customHeight="1">
      <c r="B31" s="219"/>
      <c r="C31" s="219"/>
      <c r="D31" s="219"/>
      <c r="E31" s="219"/>
      <c r="F31" s="219"/>
      <c r="G31" s="219"/>
      <c r="H31" s="219"/>
      <c r="I31" s="219"/>
      <c r="J31" s="219"/>
      <c r="K31" s="129"/>
      <c r="L31" s="129"/>
      <c r="M31" s="219"/>
    </row>
    <row r="32" ht="24.75" customHeight="1">
      <c r="B32" s="219"/>
      <c r="C32" s="219"/>
      <c r="D32" s="219"/>
      <c r="E32" s="219"/>
      <c r="F32" s="219"/>
      <c r="G32" s="219"/>
      <c r="H32" s="219"/>
      <c r="I32" s="219"/>
      <c r="J32" s="219"/>
      <c r="K32" s="129"/>
      <c r="L32" s="129"/>
      <c r="M32" s="219"/>
    </row>
    <row r="33" ht="24.75" customHeight="1">
      <c r="B33" s="219"/>
      <c r="C33" s="219"/>
      <c r="D33" s="219"/>
      <c r="E33" s="219"/>
      <c r="F33" s="219"/>
      <c r="G33" s="219"/>
      <c r="H33" s="219"/>
      <c r="I33" s="219"/>
      <c r="J33" s="219"/>
      <c r="K33" s="129"/>
      <c r="L33" s="129"/>
      <c r="M33" s="219"/>
    </row>
    <row r="34" ht="24.75" customHeight="1">
      <c r="B34" s="219"/>
      <c r="C34" s="219"/>
      <c r="D34" s="219"/>
      <c r="E34" s="219"/>
      <c r="F34" s="219"/>
      <c r="G34" s="219"/>
      <c r="H34" s="219"/>
      <c r="I34" s="219"/>
      <c r="J34" s="219"/>
      <c r="K34" s="129"/>
      <c r="L34" s="129"/>
      <c r="M34" s="219"/>
    </row>
    <row r="35" ht="24.75" customHeight="1">
      <c r="B35" s="214"/>
      <c r="C35" s="214"/>
      <c r="D35" s="214"/>
      <c r="E35" s="214"/>
      <c r="F35" s="214"/>
      <c r="G35" s="722"/>
      <c r="H35" s="722"/>
      <c r="I35" s="722"/>
      <c r="J35" s="722"/>
      <c r="K35" s="912"/>
      <c r="L35" s="912"/>
      <c r="M35" s="722"/>
    </row>
    <row r="36" ht="24.75" customHeight="1">
      <c r="B36" s="214"/>
      <c r="C36" s="214"/>
      <c r="D36" s="214"/>
      <c r="E36" s="214"/>
      <c r="F36" s="214"/>
      <c r="G36" s="722"/>
      <c r="H36" s="722"/>
      <c r="I36" s="722"/>
      <c r="J36" s="722"/>
      <c r="K36" s="912"/>
      <c r="L36" s="912"/>
      <c r="M36" s="722"/>
    </row>
    <row r="37" ht="24.75" customHeight="1">
      <c r="B37" s="214"/>
      <c r="C37" s="214"/>
      <c r="D37" s="214"/>
      <c r="E37" s="214"/>
      <c r="F37" s="214"/>
      <c r="G37" s="722"/>
      <c r="H37" s="722"/>
      <c r="I37" s="722"/>
      <c r="J37" s="722"/>
      <c r="K37" s="912"/>
      <c r="L37" s="912"/>
      <c r="M37" s="722"/>
    </row>
    <row r="38" ht="24.75" customHeight="1">
      <c r="B38" s="214"/>
      <c r="C38" s="214"/>
      <c r="D38" s="214"/>
      <c r="E38" s="214"/>
      <c r="F38" s="214"/>
      <c r="G38" s="722"/>
      <c r="H38" s="722"/>
      <c r="I38" s="722"/>
      <c r="J38" s="722"/>
      <c r="K38" s="722"/>
      <c r="L38" s="722"/>
      <c r="M38" s="722"/>
    </row>
    <row r="39" ht="24.75" customHeight="1">
      <c r="B39" s="214"/>
      <c r="C39" s="214"/>
      <c r="D39" s="214"/>
      <c r="E39" s="214"/>
      <c r="F39" s="214"/>
      <c r="G39" s="722"/>
      <c r="H39" s="722"/>
      <c r="I39" s="722"/>
      <c r="J39" s="722"/>
      <c r="K39" s="722"/>
      <c r="L39" s="722"/>
      <c r="M39" s="722"/>
    </row>
    <row r="40" ht="24.75" customHeight="1">
      <c r="B40" s="214"/>
      <c r="C40" s="214"/>
      <c r="D40" s="214"/>
      <c r="E40" s="214"/>
      <c r="F40" s="214"/>
      <c r="G40" s="722"/>
      <c r="H40" s="722"/>
      <c r="I40" s="722"/>
      <c r="J40" s="722"/>
      <c r="K40" s="722"/>
      <c r="L40" s="722"/>
      <c r="M40" s="722"/>
    </row>
    <row r="41" ht="24.75" customHeight="1">
      <c r="B41" s="214"/>
      <c r="C41" s="214"/>
      <c r="D41" s="214"/>
      <c r="E41" s="214"/>
      <c r="F41" s="214"/>
      <c r="G41" s="722"/>
      <c r="H41" s="722"/>
      <c r="I41" s="722"/>
      <c r="J41" s="722"/>
      <c r="K41" s="722"/>
      <c r="L41" s="722"/>
      <c r="M41" s="722"/>
    </row>
    <row r="42" ht="24.75" customHeight="1">
      <c r="B42" s="214"/>
      <c r="C42" s="214"/>
      <c r="D42" s="214"/>
      <c r="E42" s="214"/>
      <c r="F42" s="214"/>
      <c r="G42" s="722"/>
      <c r="H42" s="722"/>
      <c r="I42" s="722"/>
      <c r="J42" s="722"/>
      <c r="K42" s="722"/>
      <c r="L42" s="722"/>
      <c r="M42" s="722"/>
    </row>
    <row r="43" ht="24.75" customHeight="1">
      <c r="B43" s="214"/>
      <c r="C43" s="214"/>
      <c r="D43" s="214"/>
      <c r="E43" s="214"/>
      <c r="F43" s="214"/>
      <c r="G43" s="722"/>
      <c r="H43" s="722"/>
      <c r="I43" s="722"/>
      <c r="J43" s="722"/>
      <c r="K43" s="722"/>
      <c r="L43" s="722"/>
      <c r="M43" s="722"/>
    </row>
    <row r="44" ht="24.75" customHeight="1">
      <c r="B44" s="214"/>
      <c r="C44" s="214"/>
      <c r="D44" s="214"/>
      <c r="E44" s="214"/>
      <c r="F44" s="214"/>
      <c r="G44" s="722"/>
      <c r="H44" s="722"/>
      <c r="I44" s="722"/>
      <c r="J44" s="722"/>
      <c r="K44" s="722"/>
      <c r="L44" s="722"/>
      <c r="M44" s="722"/>
    </row>
    <row r="45" ht="24.75" customHeight="1">
      <c r="B45" s="214"/>
      <c r="C45" s="214"/>
      <c r="D45" s="214"/>
      <c r="E45" s="214"/>
      <c r="F45" s="214"/>
      <c r="G45" s="722"/>
      <c r="H45" s="722"/>
      <c r="I45" s="722"/>
      <c r="J45" s="722"/>
      <c r="K45" s="722"/>
      <c r="L45" s="722"/>
      <c r="M45" s="722"/>
    </row>
    <row r="46" ht="24.75" customHeight="1">
      <c r="B46" s="214"/>
      <c r="C46" s="214"/>
      <c r="D46" s="214"/>
      <c r="E46" s="214"/>
      <c r="F46" s="214"/>
      <c r="G46" s="722"/>
      <c r="H46" s="722"/>
      <c r="I46" s="722"/>
      <c r="J46" s="722"/>
      <c r="K46" s="722"/>
      <c r="L46" s="722"/>
      <c r="M46" s="722"/>
    </row>
    <row r="47" ht="24.75" customHeight="1">
      <c r="B47" s="214"/>
      <c r="C47" s="214"/>
      <c r="D47" s="214"/>
      <c r="E47" s="214"/>
      <c r="F47" s="214"/>
      <c r="G47" s="722"/>
      <c r="H47" s="722"/>
      <c r="I47" s="722"/>
      <c r="J47" s="722"/>
      <c r="K47" s="722"/>
      <c r="L47" s="722"/>
      <c r="M47" s="722"/>
    </row>
    <row r="48" ht="24.75" customHeight="1">
      <c r="B48" s="214"/>
      <c r="C48" s="214"/>
      <c r="D48" s="214"/>
      <c r="E48" s="214"/>
      <c r="F48" s="214"/>
      <c r="G48" s="722"/>
      <c r="H48" s="722"/>
      <c r="I48" s="722"/>
      <c r="J48" s="722"/>
      <c r="K48" s="722"/>
      <c r="L48" s="722"/>
      <c r="M48" s="722"/>
    </row>
    <row r="49" ht="16.5" customHeight="1">
      <c r="B49" s="214"/>
      <c r="C49" s="214"/>
      <c r="D49" s="214"/>
      <c r="E49" s="214"/>
      <c r="F49" s="214"/>
      <c r="G49" s="722"/>
      <c r="H49" s="722"/>
      <c r="I49" s="722"/>
      <c r="J49" s="722"/>
      <c r="K49" s="722"/>
      <c r="L49" s="722"/>
      <c r="M49" s="722"/>
    </row>
    <row r="50" ht="16.5" customHeight="1">
      <c r="B50" s="214"/>
      <c r="C50" s="214"/>
      <c r="D50" s="214"/>
      <c r="E50" s="214"/>
      <c r="F50" s="214"/>
      <c r="G50" s="722"/>
      <c r="H50" s="722"/>
      <c r="I50" s="722"/>
      <c r="J50" s="722"/>
      <c r="K50" s="722"/>
      <c r="L50" s="722"/>
      <c r="M50" s="722"/>
    </row>
    <row r="51" ht="16.5" customHeight="1">
      <c r="B51" s="214"/>
      <c r="C51" s="214"/>
      <c r="D51" s="214"/>
      <c r="E51" s="214"/>
      <c r="F51" s="214"/>
      <c r="G51" s="722"/>
      <c r="H51" s="722"/>
      <c r="I51" s="722"/>
      <c r="J51" s="722"/>
      <c r="K51" s="722"/>
      <c r="L51" s="722"/>
      <c r="M51" s="722"/>
    </row>
    <row r="52" ht="16.5" customHeight="1">
      <c r="B52" s="214"/>
      <c r="C52" s="214"/>
      <c r="D52" s="214"/>
      <c r="E52" s="214"/>
      <c r="F52" s="214"/>
      <c r="G52" s="722"/>
      <c r="H52" s="722"/>
      <c r="I52" s="722"/>
      <c r="J52" s="722"/>
      <c r="K52" s="722"/>
      <c r="L52" s="722"/>
      <c r="M52" s="722"/>
      <c r="Q52" s="10"/>
      <c r="R52" s="726"/>
      <c r="T52" s="184"/>
      <c r="U52" s="10"/>
      <c r="V52" s="10"/>
    </row>
    <row r="53" ht="16.5" customHeight="1">
      <c r="B53" s="214"/>
      <c r="C53" s="214"/>
      <c r="D53" s="214"/>
      <c r="E53" s="214"/>
      <c r="F53" s="214"/>
      <c r="G53" s="722"/>
      <c r="H53" s="722"/>
      <c r="I53" s="722"/>
      <c r="J53" s="722"/>
      <c r="K53" s="722"/>
      <c r="L53" s="722"/>
      <c r="M53" s="722"/>
      <c r="Q53" s="10"/>
      <c r="R53" s="10"/>
      <c r="S53" s="10"/>
      <c r="T53" s="10"/>
      <c r="U53" s="10"/>
      <c r="V53" s="10"/>
    </row>
    <row r="54" ht="16.5" customHeight="1">
      <c r="B54" s="214"/>
      <c r="C54" s="214"/>
      <c r="D54" s="214"/>
      <c r="E54" s="214"/>
      <c r="F54" s="214"/>
      <c r="G54" s="722"/>
      <c r="H54" s="722"/>
      <c r="I54" s="722"/>
      <c r="J54" s="722"/>
      <c r="K54" s="722"/>
      <c r="L54" s="722"/>
      <c r="M54" s="722"/>
      <c r="Q54" s="10"/>
      <c r="R54" s="10"/>
      <c r="S54" s="10"/>
      <c r="T54" s="10"/>
      <c r="U54" s="10"/>
      <c r="V54" s="10"/>
    </row>
    <row r="55" ht="16.5" customHeight="1">
      <c r="B55" s="214"/>
      <c r="C55" s="214"/>
      <c r="D55" s="214"/>
      <c r="E55" s="214"/>
      <c r="F55" s="214"/>
      <c r="G55" s="722"/>
      <c r="H55" s="722"/>
      <c r="I55" s="722"/>
      <c r="J55" s="722"/>
      <c r="K55" s="722"/>
      <c r="L55" s="722"/>
      <c r="M55" s="722"/>
      <c r="Q55" s="10"/>
      <c r="R55" s="10"/>
      <c r="S55" s="10"/>
      <c r="T55" s="10"/>
      <c r="U55" s="10"/>
      <c r="V55" s="10"/>
    </row>
    <row r="56" ht="16.5" customHeight="1">
      <c r="B56" s="214"/>
      <c r="C56" s="214"/>
      <c r="D56" s="214"/>
      <c r="E56" s="214"/>
      <c r="F56" s="214"/>
      <c r="G56" s="722"/>
      <c r="H56" s="722"/>
      <c r="I56" s="722"/>
      <c r="J56" s="722"/>
      <c r="K56" s="722"/>
      <c r="L56" s="722"/>
      <c r="M56" s="722"/>
      <c r="Q56" s="10"/>
      <c r="R56" s="10"/>
      <c r="S56" s="10"/>
      <c r="T56" s="10"/>
      <c r="U56" s="10"/>
      <c r="V56" s="10"/>
    </row>
    <row r="57" ht="16.5" customHeight="1">
      <c r="B57" s="214"/>
      <c r="C57" s="214"/>
      <c r="D57" s="214"/>
      <c r="E57" s="214"/>
      <c r="F57" s="214"/>
      <c r="G57" s="722"/>
      <c r="H57" s="722"/>
      <c r="I57" s="722"/>
      <c r="J57" s="722"/>
      <c r="K57" s="722"/>
      <c r="L57" s="722"/>
      <c r="M57" s="722"/>
      <c r="Q57" s="10"/>
      <c r="R57" s="10"/>
      <c r="S57" s="10"/>
      <c r="T57" s="10"/>
      <c r="U57" s="10"/>
      <c r="V57" s="10"/>
    </row>
    <row r="58" ht="16.5" customHeight="1">
      <c r="B58" s="214"/>
      <c r="C58" s="214"/>
      <c r="D58" s="214"/>
      <c r="E58" s="214"/>
      <c r="F58" s="214"/>
      <c r="G58" s="722"/>
      <c r="H58" s="722"/>
      <c r="I58" s="722"/>
      <c r="J58" s="722"/>
      <c r="K58" s="722"/>
      <c r="L58" s="722"/>
      <c r="M58" s="722"/>
      <c r="Q58" s="10"/>
      <c r="R58" s="10"/>
      <c r="S58" s="10"/>
      <c r="T58" s="10"/>
      <c r="U58" s="10"/>
      <c r="V58" s="10"/>
    </row>
    <row r="59" ht="16.5" customHeight="1">
      <c r="B59" s="214"/>
      <c r="C59" s="214"/>
      <c r="D59" s="214"/>
      <c r="E59" s="214"/>
      <c r="F59" s="214"/>
      <c r="G59" s="722"/>
      <c r="H59" s="722"/>
      <c r="I59" s="722"/>
      <c r="J59" s="722"/>
      <c r="K59" s="722"/>
      <c r="L59" s="722"/>
      <c r="M59" s="722"/>
      <c r="Q59" s="10"/>
      <c r="R59" s="10"/>
      <c r="S59" s="10"/>
      <c r="T59" s="10"/>
      <c r="U59" s="10"/>
      <c r="V59" s="10"/>
    </row>
    <row r="60" ht="16.5" customHeight="1">
      <c r="B60" s="214"/>
      <c r="C60" s="214"/>
      <c r="D60" s="214"/>
      <c r="E60" s="214"/>
      <c r="F60" s="214"/>
      <c r="G60" s="722"/>
      <c r="H60" s="722"/>
      <c r="I60" s="722"/>
      <c r="J60" s="722"/>
      <c r="K60" s="722"/>
      <c r="L60" s="722"/>
      <c r="M60" s="722"/>
      <c r="Q60" s="10"/>
      <c r="R60" s="10"/>
      <c r="S60" s="10"/>
      <c r="T60" s="10"/>
      <c r="U60" s="10"/>
      <c r="V60" s="10"/>
    </row>
    <row r="61" ht="16.5" customHeight="1">
      <c r="B61" s="214"/>
      <c r="C61" s="214"/>
      <c r="D61" s="214"/>
      <c r="E61" s="214"/>
      <c r="F61" s="214"/>
      <c r="G61" s="722"/>
      <c r="H61" s="722"/>
      <c r="I61" s="722"/>
      <c r="J61" s="722"/>
      <c r="K61" s="722"/>
      <c r="L61" s="722"/>
      <c r="M61" s="722"/>
      <c r="Q61" s="10"/>
      <c r="R61" s="10"/>
      <c r="S61" s="10"/>
      <c r="T61" s="10"/>
      <c r="U61" s="10"/>
      <c r="V61" s="10"/>
    </row>
    <row r="62" ht="16.5" customHeight="1">
      <c r="B62" s="214"/>
      <c r="C62" s="214"/>
      <c r="D62" s="214"/>
      <c r="E62" s="214"/>
      <c r="F62" s="214"/>
      <c r="G62" s="722"/>
      <c r="H62" s="722"/>
      <c r="I62" s="722"/>
      <c r="J62" s="722"/>
      <c r="K62" s="722"/>
      <c r="L62" s="722"/>
      <c r="M62" s="722"/>
      <c r="Q62" s="10"/>
      <c r="R62" s="10"/>
      <c r="S62" s="10"/>
      <c r="T62" s="10"/>
      <c r="U62" s="10"/>
      <c r="V62" s="10"/>
    </row>
    <row r="63" ht="16.5" customHeight="1">
      <c r="B63" s="214"/>
      <c r="C63" s="214"/>
      <c r="D63" s="214"/>
      <c r="E63" s="214"/>
      <c r="F63" s="214"/>
      <c r="G63" s="722"/>
      <c r="H63" s="722"/>
      <c r="I63" s="722"/>
      <c r="J63" s="722"/>
      <c r="K63" s="722"/>
      <c r="L63" s="722"/>
      <c r="M63" s="722"/>
      <c r="Q63" s="10"/>
      <c r="R63" s="10"/>
      <c r="S63" s="10"/>
      <c r="T63" s="10"/>
      <c r="U63" s="10"/>
      <c r="V63" s="10"/>
    </row>
    <row r="64" ht="16.5" customHeight="1">
      <c r="B64" s="214"/>
      <c r="C64" s="214"/>
      <c r="D64" s="214"/>
      <c r="E64" s="214"/>
      <c r="F64" s="214"/>
      <c r="G64" s="722"/>
      <c r="H64" s="722"/>
      <c r="I64" s="722"/>
      <c r="J64" s="722"/>
      <c r="K64" s="722"/>
      <c r="L64" s="722"/>
      <c r="M64" s="722"/>
      <c r="Q64" s="10"/>
      <c r="R64" s="10"/>
      <c r="S64" s="10"/>
      <c r="T64" s="10"/>
      <c r="U64" s="10"/>
      <c r="V64" s="10"/>
    </row>
    <row r="65" ht="16.5" customHeight="1">
      <c r="B65" s="214"/>
      <c r="C65" s="214"/>
      <c r="D65" s="214"/>
      <c r="E65" s="214"/>
      <c r="F65" s="214"/>
      <c r="G65" s="722"/>
      <c r="H65" s="722"/>
      <c r="I65" s="722"/>
      <c r="J65" s="722"/>
      <c r="K65" s="722"/>
      <c r="L65" s="722"/>
      <c r="M65" s="722"/>
      <c r="Q65" s="10"/>
      <c r="R65" s="10"/>
      <c r="S65" s="10"/>
      <c r="T65" s="10"/>
      <c r="U65" s="10"/>
      <c r="V65" s="10"/>
    </row>
    <row r="66" ht="16.5" customHeight="1">
      <c r="B66" s="214"/>
      <c r="C66" s="214"/>
      <c r="D66" s="214"/>
      <c r="E66" s="214"/>
      <c r="F66" s="214"/>
      <c r="G66" s="722"/>
      <c r="H66" s="722"/>
      <c r="I66" s="722"/>
      <c r="J66" s="722"/>
      <c r="K66" s="722"/>
      <c r="L66" s="722"/>
      <c r="M66" s="722"/>
      <c r="Q66" s="10"/>
      <c r="R66" s="10"/>
      <c r="S66" s="10"/>
      <c r="T66" s="10"/>
      <c r="U66" s="10"/>
      <c r="V66" s="10"/>
    </row>
    <row r="67" ht="16.5" customHeight="1">
      <c r="B67" s="214"/>
      <c r="C67" s="214"/>
      <c r="D67" s="214"/>
      <c r="E67" s="214"/>
      <c r="F67" s="214"/>
      <c r="G67" s="722"/>
      <c r="H67" s="722"/>
      <c r="I67" s="722"/>
      <c r="J67" s="722"/>
      <c r="K67" s="722"/>
      <c r="L67" s="722"/>
      <c r="M67" s="722"/>
      <c r="Q67" s="10"/>
      <c r="R67" s="10"/>
      <c r="S67" s="10"/>
      <c r="T67" s="10"/>
      <c r="U67" s="10"/>
      <c r="V67" s="10"/>
    </row>
    <row r="68" ht="16.5" customHeight="1">
      <c r="B68" s="214"/>
      <c r="C68" s="214"/>
      <c r="D68" s="214"/>
      <c r="E68" s="214"/>
      <c r="F68" s="214"/>
      <c r="G68" s="722"/>
      <c r="H68" s="722"/>
      <c r="I68" s="722"/>
      <c r="J68" s="722"/>
      <c r="K68" s="722"/>
      <c r="L68" s="722"/>
      <c r="M68" s="722"/>
      <c r="Q68" s="10"/>
      <c r="R68" s="10"/>
      <c r="S68" s="10"/>
      <c r="T68" s="10"/>
      <c r="U68" s="10"/>
      <c r="V68" s="10"/>
    </row>
    <row r="69" ht="16.5" customHeight="1">
      <c r="B69" s="214"/>
      <c r="C69" s="214"/>
      <c r="D69" s="214"/>
      <c r="E69" s="214"/>
      <c r="F69" s="214"/>
      <c r="G69" s="722"/>
      <c r="H69" s="722"/>
      <c r="I69" s="722"/>
      <c r="J69" s="722"/>
      <c r="K69" s="722"/>
      <c r="L69" s="722"/>
      <c r="M69" s="722"/>
      <c r="Q69" s="10"/>
      <c r="R69" s="10"/>
      <c r="S69" s="10"/>
      <c r="T69" s="10"/>
      <c r="U69" s="10"/>
      <c r="V69" s="10"/>
    </row>
    <row r="70" ht="16.5" customHeight="1">
      <c r="B70" s="214"/>
      <c r="C70" s="214"/>
      <c r="D70" s="214"/>
      <c r="E70" s="214"/>
      <c r="F70" s="214"/>
      <c r="G70" s="722"/>
      <c r="H70" s="722"/>
      <c r="I70" s="722"/>
      <c r="J70" s="722"/>
      <c r="K70" s="722"/>
      <c r="L70" s="722"/>
      <c r="M70" s="722"/>
      <c r="Q70" s="10"/>
      <c r="R70" s="10"/>
      <c r="S70" s="10"/>
      <c r="T70" s="10"/>
      <c r="U70" s="10"/>
      <c r="V70" s="10"/>
    </row>
    <row r="71" ht="16.5" customHeight="1">
      <c r="B71" s="214"/>
      <c r="C71" s="214"/>
      <c r="D71" s="214"/>
      <c r="E71" s="214"/>
      <c r="F71" s="214"/>
      <c r="G71" s="722"/>
      <c r="H71" s="722"/>
      <c r="I71" s="722"/>
      <c r="J71" s="722"/>
      <c r="K71" s="722"/>
      <c r="L71" s="722"/>
      <c r="M71" s="722"/>
      <c r="Q71" s="10"/>
      <c r="R71" s="10"/>
      <c r="S71" s="10"/>
      <c r="T71" s="10"/>
      <c r="U71" s="10"/>
      <c r="V71" s="10"/>
    </row>
    <row r="72" ht="16.5" customHeight="1">
      <c r="B72" s="214"/>
      <c r="C72" s="214"/>
      <c r="D72" s="214"/>
      <c r="E72" s="214"/>
      <c r="F72" s="214"/>
      <c r="G72" s="722"/>
      <c r="H72" s="722"/>
      <c r="I72" s="722"/>
      <c r="J72" s="722"/>
      <c r="K72" s="722"/>
      <c r="L72" s="722"/>
      <c r="M72" s="722"/>
      <c r="Q72" s="10"/>
      <c r="R72" s="10"/>
      <c r="S72" s="10"/>
      <c r="T72" s="10"/>
      <c r="U72" s="10"/>
      <c r="V72" s="10"/>
    </row>
    <row r="73" ht="16.5" customHeight="1">
      <c r="B73" s="214"/>
      <c r="C73" s="214"/>
      <c r="D73" s="214"/>
      <c r="E73" s="214"/>
      <c r="F73" s="214"/>
      <c r="G73" s="722"/>
      <c r="H73" s="722"/>
      <c r="I73" s="722"/>
      <c r="J73" s="722"/>
      <c r="K73" s="722"/>
      <c r="L73" s="722"/>
      <c r="M73" s="722"/>
      <c r="Q73" s="10"/>
      <c r="R73" s="10"/>
      <c r="S73" s="10"/>
      <c r="T73" s="10"/>
      <c r="U73" s="10"/>
      <c r="V73" s="10"/>
    </row>
    <row r="74" ht="16.5" customHeight="1">
      <c r="B74" s="214"/>
      <c r="C74" s="214"/>
      <c r="D74" s="214"/>
      <c r="E74" s="214"/>
      <c r="F74" s="214"/>
      <c r="G74" s="722"/>
      <c r="H74" s="722"/>
      <c r="I74" s="722"/>
      <c r="J74" s="722"/>
      <c r="K74" s="722"/>
      <c r="L74" s="722"/>
      <c r="M74" s="722"/>
      <c r="Q74" s="10"/>
      <c r="R74" s="10"/>
      <c r="S74" s="10"/>
      <c r="T74" s="10"/>
      <c r="U74" s="10"/>
      <c r="V74" s="10"/>
    </row>
    <row r="75" ht="16.5" customHeight="1">
      <c r="B75" s="214"/>
      <c r="C75" s="214"/>
      <c r="D75" s="214"/>
      <c r="E75" s="214"/>
      <c r="F75" s="214"/>
      <c r="G75" s="722"/>
      <c r="H75" s="722"/>
      <c r="I75" s="722"/>
      <c r="J75" s="722"/>
      <c r="K75" s="722"/>
      <c r="L75" s="722"/>
      <c r="M75" s="722"/>
      <c r="Q75" s="10"/>
      <c r="R75" s="10"/>
      <c r="S75" s="10"/>
      <c r="T75" s="10"/>
      <c r="U75" s="10"/>
      <c r="V75" s="10"/>
    </row>
    <row r="76" ht="16.5" customHeight="1">
      <c r="B76" s="214"/>
      <c r="C76" s="214"/>
      <c r="D76" s="214"/>
      <c r="E76" s="214"/>
      <c r="F76" s="214"/>
      <c r="G76" s="722"/>
      <c r="H76" s="722"/>
      <c r="I76" s="722"/>
      <c r="J76" s="722"/>
      <c r="K76" s="722"/>
      <c r="L76" s="722"/>
      <c r="M76" s="722"/>
      <c r="Q76" s="10"/>
      <c r="R76" s="10"/>
      <c r="S76" s="10"/>
      <c r="T76" s="10"/>
      <c r="U76" s="10"/>
      <c r="V76" s="10"/>
    </row>
    <row r="77" ht="16.5" customHeight="1">
      <c r="B77" s="214"/>
      <c r="C77" s="214"/>
      <c r="D77" s="214"/>
      <c r="E77" s="214"/>
      <c r="F77" s="214"/>
      <c r="G77" s="722"/>
      <c r="H77" s="722"/>
      <c r="I77" s="722"/>
      <c r="J77" s="722"/>
      <c r="K77" s="722"/>
      <c r="L77" s="722"/>
      <c r="M77" s="722"/>
      <c r="Q77" s="10"/>
      <c r="R77" s="10"/>
      <c r="S77" s="10"/>
      <c r="T77" s="10"/>
      <c r="U77" s="10"/>
      <c r="V77" s="10"/>
    </row>
    <row r="78" ht="16.5" customHeight="1">
      <c r="B78" s="214"/>
      <c r="C78" s="214"/>
      <c r="D78" s="214"/>
      <c r="E78" s="214"/>
      <c r="F78" s="214"/>
      <c r="G78" s="722"/>
      <c r="H78" s="722"/>
      <c r="I78" s="722"/>
      <c r="J78" s="722"/>
      <c r="K78" s="722"/>
      <c r="L78" s="722"/>
      <c r="M78" s="722"/>
      <c r="Q78" s="10"/>
      <c r="R78" s="10"/>
      <c r="S78" s="10"/>
      <c r="T78" s="10"/>
      <c r="U78" s="10"/>
      <c r="V78" s="10"/>
    </row>
    <row r="79" ht="16.5" customHeight="1">
      <c r="B79" s="214"/>
      <c r="C79" s="214"/>
      <c r="D79" s="214"/>
      <c r="E79" s="214"/>
      <c r="F79" s="214"/>
      <c r="G79" s="722"/>
      <c r="H79" s="722"/>
      <c r="I79" s="722"/>
      <c r="J79" s="722"/>
      <c r="K79" s="722"/>
      <c r="L79" s="722"/>
      <c r="M79" s="722"/>
      <c r="Q79" s="10"/>
      <c r="R79" s="10"/>
      <c r="S79" s="10"/>
      <c r="T79" s="10"/>
      <c r="U79" s="10"/>
      <c r="V79" s="10"/>
    </row>
    <row r="80" ht="16.5" customHeight="1">
      <c r="B80" s="214"/>
      <c r="C80" s="214"/>
      <c r="D80" s="214"/>
      <c r="E80" s="214"/>
      <c r="F80" s="214"/>
      <c r="G80" s="722"/>
      <c r="H80" s="722"/>
      <c r="I80" s="722"/>
      <c r="J80" s="722"/>
      <c r="K80" s="722"/>
      <c r="L80" s="722"/>
      <c r="M80" s="722"/>
      <c r="Q80" s="10"/>
      <c r="R80" s="10"/>
      <c r="S80" s="10"/>
      <c r="T80" s="10"/>
      <c r="U80" s="10"/>
      <c r="V80" s="10"/>
    </row>
    <row r="81" ht="16.5" customHeight="1">
      <c r="B81" s="214"/>
      <c r="C81" s="214"/>
      <c r="D81" s="214"/>
      <c r="E81" s="214"/>
      <c r="F81" s="214"/>
      <c r="G81" s="722"/>
      <c r="H81" s="722"/>
      <c r="I81" s="722"/>
      <c r="J81" s="722"/>
      <c r="K81" s="722"/>
      <c r="L81" s="722"/>
      <c r="M81" s="722"/>
      <c r="Q81" s="10"/>
      <c r="R81" s="10"/>
      <c r="S81" s="10"/>
      <c r="T81" s="10"/>
      <c r="U81" s="10"/>
      <c r="V81" s="10"/>
    </row>
    <row r="82" ht="16.5" customHeight="1">
      <c r="B82" s="214"/>
      <c r="C82" s="214"/>
      <c r="D82" s="214"/>
      <c r="E82" s="214"/>
      <c r="F82" s="214"/>
      <c r="G82" s="722"/>
      <c r="H82" s="722"/>
      <c r="I82" s="722"/>
      <c r="J82" s="722"/>
      <c r="K82" s="722"/>
      <c r="L82" s="722"/>
      <c r="M82" s="722"/>
      <c r="Q82" s="10"/>
      <c r="R82" s="10"/>
      <c r="S82" s="10"/>
      <c r="T82" s="10"/>
      <c r="U82" s="10"/>
      <c r="V82" s="10"/>
    </row>
    <row r="83" ht="16.5" customHeight="1">
      <c r="B83" s="214"/>
      <c r="C83" s="214"/>
      <c r="D83" s="214"/>
      <c r="E83" s="214"/>
      <c r="F83" s="214"/>
      <c r="G83" s="722"/>
      <c r="H83" s="722"/>
      <c r="I83" s="722"/>
      <c r="J83" s="722"/>
      <c r="K83" s="722"/>
      <c r="L83" s="722"/>
      <c r="M83" s="722"/>
      <c r="Q83" s="10"/>
      <c r="R83" s="10"/>
      <c r="S83" s="10"/>
      <c r="T83" s="10"/>
      <c r="U83" s="10"/>
      <c r="V83" s="10"/>
    </row>
    <row r="84" ht="16.5" customHeight="1">
      <c r="B84" s="214"/>
      <c r="C84" s="214"/>
      <c r="D84" s="214"/>
      <c r="E84" s="214"/>
      <c r="F84" s="214"/>
      <c r="G84" s="722"/>
      <c r="H84" s="722"/>
      <c r="I84" s="722"/>
      <c r="J84" s="722"/>
      <c r="K84" s="722"/>
      <c r="L84" s="722"/>
      <c r="M84" s="722"/>
      <c r="Q84" s="10"/>
      <c r="R84" s="10"/>
      <c r="S84" s="10"/>
      <c r="T84" s="10"/>
      <c r="U84" s="10"/>
      <c r="V84" s="10"/>
    </row>
    <row r="85" ht="16.5" customHeight="1">
      <c r="B85" s="214"/>
      <c r="C85" s="214"/>
      <c r="D85" s="214"/>
      <c r="E85" s="214"/>
      <c r="F85" s="214"/>
      <c r="G85" s="722"/>
      <c r="H85" s="722"/>
      <c r="I85" s="722"/>
      <c r="J85" s="722"/>
      <c r="K85" s="722"/>
      <c r="L85" s="722"/>
      <c r="M85" s="722"/>
    </row>
    <row r="86" ht="16.5" customHeight="1">
      <c r="B86" s="214"/>
      <c r="C86" s="214"/>
      <c r="D86" s="214"/>
      <c r="E86" s="214"/>
      <c r="F86" s="214"/>
      <c r="G86" s="722"/>
      <c r="H86" s="722"/>
      <c r="I86" s="722"/>
      <c r="J86" s="722"/>
      <c r="K86" s="722"/>
      <c r="L86" s="722"/>
      <c r="M86" s="722"/>
    </row>
    <row r="87" ht="16.5" customHeight="1">
      <c r="B87" s="214"/>
      <c r="C87" s="214"/>
      <c r="D87" s="214"/>
      <c r="E87" s="214"/>
      <c r="F87" s="214"/>
      <c r="G87" s="722"/>
      <c r="H87" s="722"/>
      <c r="I87" s="722"/>
      <c r="J87" s="722"/>
      <c r="K87" s="722"/>
      <c r="L87" s="722"/>
      <c r="M87" s="722"/>
    </row>
    <row r="88" ht="16.5" customHeight="1">
      <c r="B88" s="214"/>
      <c r="C88" s="214"/>
      <c r="D88" s="214"/>
      <c r="E88" s="214"/>
      <c r="F88" s="214"/>
      <c r="G88" s="722"/>
      <c r="H88" s="722"/>
      <c r="I88" s="722"/>
      <c r="J88" s="722"/>
      <c r="K88" s="722"/>
      <c r="L88" s="722"/>
      <c r="M88" s="722"/>
    </row>
    <row r="89" ht="16.5" customHeight="1">
      <c r="B89" s="214"/>
      <c r="C89" s="214"/>
      <c r="D89" s="214"/>
      <c r="E89" s="214"/>
      <c r="F89" s="214"/>
      <c r="G89" s="722"/>
      <c r="H89" s="722"/>
      <c r="I89" s="722"/>
      <c r="J89" s="722"/>
      <c r="K89" s="722"/>
      <c r="L89" s="722"/>
      <c r="M89" s="722"/>
    </row>
    <row r="90" ht="16.5" customHeight="1">
      <c r="B90" s="214"/>
      <c r="C90" s="214"/>
      <c r="D90" s="214"/>
      <c r="E90" s="214"/>
      <c r="F90" s="214"/>
      <c r="G90" s="722"/>
      <c r="H90" s="722"/>
      <c r="I90" s="722"/>
      <c r="J90" s="722"/>
      <c r="K90" s="722"/>
      <c r="L90" s="722"/>
      <c r="M90" s="722"/>
    </row>
    <row r="91" ht="16.5" customHeight="1">
      <c r="B91" s="214"/>
      <c r="C91" s="214"/>
      <c r="D91" s="214"/>
      <c r="E91" s="214"/>
      <c r="F91" s="214"/>
      <c r="G91" s="722"/>
      <c r="H91" s="722"/>
      <c r="I91" s="722"/>
      <c r="J91" s="722"/>
      <c r="K91" s="722"/>
      <c r="L91" s="722"/>
      <c r="M91" s="722"/>
    </row>
    <row r="92" ht="16.5" customHeight="1">
      <c r="B92" s="214"/>
      <c r="C92" s="214"/>
      <c r="D92" s="214"/>
      <c r="E92" s="214"/>
      <c r="F92" s="214"/>
      <c r="G92" s="722"/>
      <c r="H92" s="722"/>
      <c r="I92" s="722"/>
      <c r="J92" s="722"/>
      <c r="K92" s="722"/>
      <c r="L92" s="722"/>
      <c r="M92" s="722"/>
    </row>
    <row r="93" ht="16.5" customHeight="1">
      <c r="B93" s="214"/>
      <c r="C93" s="214"/>
      <c r="D93" s="214"/>
      <c r="E93" s="214"/>
      <c r="F93" s="214"/>
      <c r="G93" s="722"/>
      <c r="H93" s="722"/>
      <c r="I93" s="722"/>
      <c r="J93" s="722"/>
      <c r="K93" s="722"/>
      <c r="L93" s="722"/>
      <c r="M93" s="722"/>
    </row>
    <row r="94" ht="16.5" customHeight="1">
      <c r="B94" s="214"/>
      <c r="C94" s="214"/>
      <c r="D94" s="214"/>
      <c r="E94" s="214"/>
      <c r="F94" s="214"/>
      <c r="G94" s="722"/>
      <c r="H94" s="722"/>
      <c r="I94" s="722"/>
      <c r="J94" s="722"/>
      <c r="K94" s="722"/>
      <c r="L94" s="722"/>
      <c r="M94" s="722"/>
    </row>
    <row r="95" ht="16.5" customHeight="1">
      <c r="B95" s="214"/>
      <c r="C95" s="214"/>
      <c r="D95" s="214"/>
      <c r="E95" s="214"/>
      <c r="F95" s="214"/>
      <c r="G95" s="722"/>
      <c r="H95" s="722"/>
      <c r="I95" s="722"/>
      <c r="J95" s="722"/>
      <c r="K95" s="722"/>
      <c r="L95" s="722"/>
      <c r="M95" s="722"/>
    </row>
    <row r="96" ht="16.5" customHeight="1">
      <c r="B96" s="214"/>
      <c r="C96" s="214"/>
      <c r="D96" s="214"/>
      <c r="E96" s="214"/>
      <c r="F96" s="214"/>
      <c r="G96" s="722"/>
      <c r="H96" s="722"/>
      <c r="I96" s="722"/>
      <c r="J96" s="722"/>
      <c r="K96" s="722"/>
      <c r="L96" s="722"/>
      <c r="M96" s="722"/>
    </row>
    <row r="97" ht="16.5" customHeight="1">
      <c r="B97" s="214"/>
      <c r="C97" s="214"/>
      <c r="D97" s="214"/>
      <c r="E97" s="214"/>
      <c r="F97" s="214"/>
      <c r="G97" s="722"/>
      <c r="H97" s="722"/>
      <c r="I97" s="722"/>
      <c r="J97" s="722"/>
      <c r="K97" s="722"/>
      <c r="L97" s="722"/>
      <c r="M97" s="722"/>
    </row>
    <row r="98" ht="16.5" customHeight="1">
      <c r="B98" s="214"/>
      <c r="C98" s="214"/>
      <c r="D98" s="214"/>
      <c r="E98" s="214"/>
      <c r="F98" s="214"/>
      <c r="G98" s="722"/>
      <c r="H98" s="722"/>
      <c r="I98" s="722"/>
      <c r="J98" s="722"/>
      <c r="K98" s="722"/>
      <c r="L98" s="722"/>
      <c r="M98" s="722"/>
    </row>
    <row r="99" ht="16.5" customHeight="1">
      <c r="B99" s="214"/>
      <c r="C99" s="214"/>
      <c r="D99" s="214"/>
      <c r="E99" s="214"/>
      <c r="F99" s="214"/>
      <c r="G99" s="722"/>
      <c r="H99" s="722"/>
      <c r="I99" s="722"/>
      <c r="J99" s="722"/>
      <c r="K99" s="722"/>
      <c r="L99" s="722"/>
      <c r="M99" s="722"/>
    </row>
    <row r="100" ht="16.5" customHeight="1">
      <c r="B100" s="214"/>
      <c r="C100" s="214"/>
      <c r="D100" s="214"/>
      <c r="E100" s="214"/>
      <c r="F100" s="214"/>
      <c r="G100" s="722"/>
      <c r="H100" s="722"/>
      <c r="I100" s="722"/>
      <c r="J100" s="722"/>
      <c r="K100" s="722"/>
      <c r="L100" s="722"/>
      <c r="M100" s="722"/>
    </row>
    <row r="101" ht="16.5" customHeight="1">
      <c r="B101" s="214"/>
      <c r="C101" s="214"/>
      <c r="D101" s="214"/>
      <c r="E101" s="214"/>
      <c r="F101" s="214"/>
      <c r="G101" s="722"/>
      <c r="H101" s="722"/>
      <c r="I101" s="722"/>
      <c r="J101" s="722"/>
      <c r="K101" s="722"/>
      <c r="L101" s="722"/>
      <c r="M101" s="722"/>
    </row>
    <row r="102" ht="16.5" customHeight="1">
      <c r="B102" s="214"/>
      <c r="C102" s="214"/>
      <c r="D102" s="214"/>
      <c r="E102" s="214"/>
      <c r="F102" s="214"/>
      <c r="G102" s="722"/>
      <c r="H102" s="722"/>
      <c r="I102" s="722"/>
      <c r="J102" s="722"/>
      <c r="K102" s="722"/>
      <c r="L102" s="722"/>
      <c r="M102" s="722"/>
    </row>
    <row r="103" ht="16.5" customHeight="1">
      <c r="B103" s="214"/>
      <c r="C103" s="214"/>
      <c r="D103" s="214"/>
      <c r="E103" s="214"/>
      <c r="F103" s="214"/>
      <c r="G103" s="722"/>
      <c r="H103" s="722"/>
      <c r="I103" s="722"/>
      <c r="J103" s="722"/>
      <c r="K103" s="722"/>
      <c r="L103" s="722"/>
      <c r="M103" s="722"/>
    </row>
    <row r="104" ht="16.5" customHeight="1">
      <c r="B104" s="214"/>
      <c r="C104" s="214"/>
      <c r="D104" s="214"/>
      <c r="E104" s="214"/>
      <c r="F104" s="214"/>
      <c r="G104" s="722"/>
      <c r="H104" s="722"/>
      <c r="I104" s="722"/>
      <c r="J104" s="722"/>
      <c r="K104" s="722"/>
      <c r="L104" s="722"/>
      <c r="M104" s="722"/>
    </row>
    <row r="105" ht="16.5" customHeight="1">
      <c r="B105" s="214"/>
      <c r="C105" s="214"/>
      <c r="D105" s="214"/>
      <c r="E105" s="214"/>
      <c r="F105" s="214"/>
      <c r="G105" s="722"/>
      <c r="H105" s="722"/>
      <c r="I105" s="722"/>
      <c r="J105" s="722"/>
      <c r="K105" s="722"/>
      <c r="L105" s="722"/>
      <c r="M105" s="722"/>
    </row>
    <row r="106" ht="16.5" customHeight="1">
      <c r="B106" s="214"/>
      <c r="C106" s="214"/>
      <c r="D106" s="214"/>
      <c r="E106" s="214"/>
      <c r="F106" s="214"/>
      <c r="G106" s="722"/>
      <c r="H106" s="722"/>
      <c r="I106" s="722"/>
      <c r="J106" s="722"/>
      <c r="K106" s="722"/>
      <c r="L106" s="722"/>
      <c r="M106" s="722"/>
    </row>
    <row r="107" ht="16.5" customHeight="1">
      <c r="B107" s="214"/>
      <c r="C107" s="214"/>
      <c r="D107" s="214"/>
      <c r="E107" s="214"/>
      <c r="F107" s="214"/>
      <c r="G107" s="722"/>
      <c r="H107" s="722"/>
      <c r="I107" s="722"/>
      <c r="J107" s="722"/>
      <c r="K107" s="722"/>
      <c r="L107" s="722"/>
      <c r="M107" s="722"/>
    </row>
    <row r="108" ht="16.5" customHeight="1">
      <c r="B108" s="214"/>
      <c r="C108" s="214"/>
      <c r="D108" s="214"/>
      <c r="E108" s="214"/>
      <c r="F108" s="214"/>
      <c r="G108" s="722"/>
      <c r="H108" s="722"/>
      <c r="I108" s="722"/>
      <c r="J108" s="722"/>
      <c r="K108" s="722"/>
      <c r="L108" s="722"/>
      <c r="M108" s="722"/>
    </row>
    <row r="109" ht="16.5" customHeight="1">
      <c r="B109" s="214"/>
      <c r="C109" s="214"/>
      <c r="D109" s="214"/>
      <c r="E109" s="214"/>
      <c r="F109" s="214"/>
      <c r="G109" s="722"/>
      <c r="H109" s="722"/>
      <c r="I109" s="722"/>
      <c r="J109" s="722"/>
      <c r="K109" s="722"/>
      <c r="L109" s="722"/>
      <c r="M109" s="722"/>
    </row>
    <row r="110" ht="16.5" customHeight="1">
      <c r="B110" s="214"/>
      <c r="C110" s="214"/>
      <c r="D110" s="214"/>
      <c r="E110" s="214"/>
      <c r="F110" s="214"/>
      <c r="G110" s="722"/>
      <c r="H110" s="722"/>
      <c r="I110" s="722"/>
      <c r="J110" s="722"/>
      <c r="K110" s="722"/>
      <c r="L110" s="722"/>
      <c r="M110" s="722"/>
    </row>
    <row r="111" ht="16.5" customHeight="1">
      <c r="B111" s="214"/>
      <c r="C111" s="214"/>
      <c r="D111" s="214"/>
      <c r="E111" s="214"/>
      <c r="F111" s="214"/>
      <c r="G111" s="722"/>
      <c r="H111" s="722"/>
      <c r="I111" s="722"/>
      <c r="J111" s="722"/>
      <c r="K111" s="722"/>
      <c r="L111" s="722"/>
      <c r="M111" s="722"/>
    </row>
    <row r="112" ht="16.5" customHeight="1">
      <c r="B112" s="214"/>
      <c r="C112" s="214"/>
      <c r="D112" s="214"/>
      <c r="E112" s="214"/>
      <c r="F112" s="214"/>
      <c r="G112" s="722"/>
      <c r="H112" s="722"/>
      <c r="I112" s="722"/>
      <c r="J112" s="722"/>
      <c r="K112" s="722"/>
      <c r="L112" s="722"/>
      <c r="M112" s="722"/>
    </row>
    <row r="113" ht="16.5" customHeight="1">
      <c r="B113" s="214"/>
      <c r="C113" s="214"/>
      <c r="D113" s="214"/>
      <c r="E113" s="214"/>
      <c r="F113" s="214"/>
      <c r="G113" s="722"/>
      <c r="H113" s="722"/>
      <c r="I113" s="722"/>
      <c r="J113" s="722"/>
      <c r="K113" s="722"/>
      <c r="L113" s="722"/>
      <c r="M113" s="722"/>
    </row>
    <row r="114" ht="16.5" customHeight="1">
      <c r="B114" s="214"/>
      <c r="C114" s="214"/>
      <c r="D114" s="214"/>
      <c r="E114" s="214"/>
      <c r="F114" s="214"/>
      <c r="G114" s="722"/>
      <c r="H114" s="722"/>
      <c r="I114" s="722"/>
      <c r="J114" s="722"/>
      <c r="K114" s="722"/>
      <c r="L114" s="722"/>
      <c r="M114" s="722"/>
    </row>
    <row r="115" ht="16.5" customHeight="1">
      <c r="B115" s="214"/>
      <c r="C115" s="214"/>
      <c r="D115" s="214"/>
      <c r="E115" s="214"/>
      <c r="F115" s="214"/>
      <c r="G115" s="722"/>
      <c r="H115" s="722"/>
      <c r="I115" s="722"/>
      <c r="J115" s="722"/>
      <c r="K115" s="722"/>
      <c r="L115" s="722"/>
      <c r="M115" s="722"/>
    </row>
    <row r="116" ht="16.5" customHeight="1">
      <c r="B116" s="214"/>
      <c r="C116" s="214"/>
      <c r="D116" s="214"/>
      <c r="E116" s="214"/>
      <c r="F116" s="214"/>
      <c r="G116" s="722"/>
      <c r="H116" s="722"/>
      <c r="I116" s="722"/>
      <c r="J116" s="722"/>
      <c r="K116" s="722"/>
      <c r="L116" s="722"/>
      <c r="M116" s="722"/>
    </row>
    <row r="117" ht="16.5" customHeight="1">
      <c r="B117" s="214"/>
      <c r="C117" s="214"/>
      <c r="D117" s="214"/>
      <c r="E117" s="214"/>
      <c r="F117" s="214"/>
      <c r="G117" s="722"/>
      <c r="H117" s="722"/>
      <c r="I117" s="722"/>
      <c r="J117" s="722"/>
      <c r="K117" s="722"/>
      <c r="L117" s="722"/>
      <c r="M117" s="722"/>
    </row>
    <row r="118" ht="16.5" customHeight="1">
      <c r="B118" s="214"/>
      <c r="C118" s="214"/>
      <c r="D118" s="214"/>
      <c r="E118" s="214"/>
      <c r="F118" s="214"/>
      <c r="G118" s="722"/>
      <c r="H118" s="722"/>
      <c r="I118" s="722"/>
      <c r="J118" s="722"/>
      <c r="K118" s="722"/>
      <c r="L118" s="722"/>
      <c r="M118" s="722"/>
    </row>
    <row r="119" ht="16.5" customHeight="1">
      <c r="B119" s="214"/>
      <c r="C119" s="214"/>
      <c r="D119" s="214"/>
      <c r="E119" s="214"/>
      <c r="F119" s="214"/>
      <c r="G119" s="722"/>
      <c r="H119" s="722"/>
      <c r="I119" s="722"/>
      <c r="J119" s="722"/>
      <c r="K119" s="722"/>
      <c r="L119" s="722"/>
      <c r="M119" s="722"/>
    </row>
    <row r="120" ht="16.5" customHeight="1">
      <c r="B120" s="214"/>
      <c r="C120" s="214"/>
      <c r="D120" s="214"/>
      <c r="E120" s="214"/>
      <c r="F120" s="214"/>
      <c r="G120" s="722"/>
      <c r="H120" s="722"/>
      <c r="I120" s="722"/>
      <c r="J120" s="722"/>
      <c r="K120" s="722"/>
      <c r="L120" s="722"/>
      <c r="M120" s="722"/>
    </row>
    <row r="121" ht="16.5" customHeight="1">
      <c r="B121" s="214"/>
      <c r="C121" s="214"/>
      <c r="D121" s="214"/>
      <c r="E121" s="214"/>
      <c r="F121" s="214"/>
      <c r="G121" s="722"/>
      <c r="H121" s="722"/>
      <c r="I121" s="722"/>
      <c r="J121" s="722"/>
      <c r="K121" s="722"/>
      <c r="L121" s="722"/>
      <c r="M121" s="722"/>
    </row>
    <row r="122" ht="16.5" customHeight="1">
      <c r="B122" s="214"/>
      <c r="C122" s="214"/>
      <c r="D122" s="214"/>
      <c r="E122" s="214"/>
      <c r="F122" s="214"/>
      <c r="G122" s="722"/>
      <c r="H122" s="722"/>
      <c r="I122" s="722"/>
      <c r="J122" s="722"/>
      <c r="K122" s="722"/>
      <c r="L122" s="722"/>
      <c r="M122" s="722"/>
    </row>
    <row r="123" ht="16.5" customHeight="1">
      <c r="B123" s="214"/>
      <c r="C123" s="214"/>
      <c r="D123" s="214"/>
      <c r="E123" s="214"/>
      <c r="F123" s="214"/>
      <c r="G123" s="722"/>
      <c r="H123" s="722"/>
      <c r="I123" s="722"/>
      <c r="J123" s="722"/>
      <c r="K123" s="722"/>
      <c r="L123" s="722"/>
      <c r="M123" s="722"/>
    </row>
    <row r="124" ht="16.5" customHeight="1">
      <c r="B124" s="214"/>
      <c r="C124" s="214"/>
      <c r="D124" s="214"/>
      <c r="E124" s="214"/>
      <c r="F124" s="214"/>
      <c r="G124" s="722"/>
      <c r="H124" s="722"/>
      <c r="I124" s="722"/>
      <c r="J124" s="722"/>
      <c r="K124" s="722"/>
      <c r="L124" s="722"/>
      <c r="M124" s="722"/>
    </row>
    <row r="125" ht="16.5" customHeight="1">
      <c r="B125" s="214"/>
      <c r="C125" s="214"/>
      <c r="D125" s="214"/>
      <c r="E125" s="214"/>
      <c r="F125" s="214"/>
      <c r="G125" s="722"/>
      <c r="H125" s="722"/>
      <c r="I125" s="722"/>
      <c r="J125" s="722"/>
      <c r="K125" s="722"/>
      <c r="L125" s="722"/>
      <c r="M125" s="722"/>
    </row>
    <row r="126" ht="16.5" customHeight="1">
      <c r="B126" s="214"/>
      <c r="C126" s="214"/>
      <c r="D126" s="214"/>
      <c r="E126" s="214"/>
      <c r="F126" s="214"/>
      <c r="G126" s="722"/>
      <c r="H126" s="722"/>
      <c r="I126" s="722"/>
      <c r="J126" s="722"/>
      <c r="K126" s="722"/>
      <c r="L126" s="722"/>
      <c r="M126" s="722"/>
    </row>
    <row r="127" ht="16.5" customHeight="1">
      <c r="B127" s="214"/>
      <c r="C127" s="214"/>
      <c r="D127" s="214"/>
      <c r="E127" s="214"/>
      <c r="F127" s="214"/>
      <c r="G127" s="722"/>
      <c r="H127" s="722"/>
      <c r="I127" s="722"/>
      <c r="J127" s="722"/>
      <c r="K127" s="722"/>
      <c r="L127" s="722"/>
      <c r="M127" s="722"/>
    </row>
    <row r="128" ht="16.5" customHeight="1">
      <c r="B128" s="214"/>
      <c r="C128" s="214"/>
      <c r="D128" s="214"/>
      <c r="E128" s="214"/>
      <c r="F128" s="214"/>
      <c r="G128" s="722"/>
      <c r="H128" s="722"/>
      <c r="I128" s="722"/>
      <c r="J128" s="722"/>
      <c r="K128" s="722"/>
      <c r="L128" s="722"/>
      <c r="M128" s="722"/>
    </row>
    <row r="129" ht="16.5" customHeight="1">
      <c r="B129" s="214"/>
      <c r="C129" s="214"/>
      <c r="D129" s="214"/>
      <c r="E129" s="214"/>
      <c r="F129" s="214"/>
      <c r="G129" s="722"/>
      <c r="H129" s="722"/>
      <c r="I129" s="722"/>
      <c r="J129" s="722"/>
      <c r="K129" s="722"/>
      <c r="L129" s="722"/>
      <c r="M129" s="722"/>
    </row>
    <row r="130" ht="16.5" customHeight="1">
      <c r="B130" s="214"/>
      <c r="C130" s="214"/>
      <c r="D130" s="214"/>
      <c r="E130" s="214"/>
      <c r="F130" s="214"/>
      <c r="G130" s="722"/>
      <c r="H130" s="722"/>
      <c r="I130" s="722"/>
      <c r="J130" s="722"/>
      <c r="K130" s="722"/>
      <c r="L130" s="722"/>
      <c r="M130" s="722"/>
    </row>
    <row r="131" ht="16.5" customHeight="1">
      <c r="B131" s="214"/>
      <c r="C131" s="214"/>
      <c r="D131" s="214"/>
      <c r="E131" s="214"/>
      <c r="F131" s="214"/>
      <c r="G131" s="722"/>
      <c r="H131" s="722"/>
      <c r="I131" s="722"/>
      <c r="J131" s="722"/>
      <c r="K131" s="722"/>
      <c r="L131" s="722"/>
      <c r="M131" s="722"/>
    </row>
    <row r="132" ht="16.5" customHeight="1">
      <c r="B132" s="214"/>
      <c r="C132" s="214"/>
      <c r="D132" s="214"/>
      <c r="E132" s="214"/>
      <c r="F132" s="214"/>
      <c r="G132" s="722"/>
      <c r="H132" s="722"/>
      <c r="I132" s="722"/>
      <c r="J132" s="722"/>
      <c r="K132" s="722"/>
      <c r="L132" s="722"/>
      <c r="M132" s="722"/>
    </row>
    <row r="133" ht="16.5" customHeight="1">
      <c r="B133" s="214"/>
      <c r="C133" s="214"/>
      <c r="D133" s="214"/>
      <c r="E133" s="214"/>
      <c r="F133" s="214"/>
      <c r="G133" s="722"/>
      <c r="H133" s="722"/>
      <c r="I133" s="722"/>
      <c r="J133" s="722"/>
      <c r="K133" s="722"/>
      <c r="L133" s="722"/>
      <c r="M133" s="722"/>
    </row>
    <row r="134" ht="16.5" customHeight="1">
      <c r="B134" s="214"/>
      <c r="C134" s="214"/>
      <c r="D134" s="214"/>
      <c r="E134" s="214"/>
      <c r="F134" s="214"/>
      <c r="G134" s="722"/>
      <c r="H134" s="722"/>
      <c r="I134" s="722"/>
      <c r="J134" s="722"/>
      <c r="K134" s="722"/>
      <c r="L134" s="722"/>
      <c r="M134" s="722"/>
    </row>
    <row r="135" ht="16.5" customHeight="1">
      <c r="B135" s="214"/>
      <c r="C135" s="214"/>
      <c r="D135" s="214"/>
      <c r="E135" s="214"/>
      <c r="F135" s="214"/>
      <c r="G135" s="722"/>
      <c r="H135" s="722"/>
      <c r="I135" s="722"/>
      <c r="J135" s="722"/>
      <c r="K135" s="722"/>
      <c r="L135" s="722"/>
      <c r="M135" s="722"/>
    </row>
    <row r="136" ht="16.5" customHeight="1">
      <c r="B136" s="214"/>
      <c r="C136" s="214"/>
      <c r="D136" s="214"/>
      <c r="E136" s="214"/>
      <c r="F136" s="214"/>
      <c r="G136" s="722"/>
      <c r="H136" s="722"/>
      <c r="I136" s="722"/>
      <c r="J136" s="722"/>
      <c r="K136" s="722"/>
      <c r="L136" s="722"/>
      <c r="M136" s="722"/>
    </row>
    <row r="137" ht="16.5" customHeight="1">
      <c r="B137" s="214"/>
      <c r="C137" s="214"/>
      <c r="D137" s="214"/>
      <c r="E137" s="214"/>
      <c r="F137" s="214"/>
      <c r="G137" s="722"/>
      <c r="H137" s="722"/>
      <c r="I137" s="722"/>
      <c r="J137" s="722"/>
      <c r="K137" s="722"/>
      <c r="L137" s="722"/>
      <c r="M137" s="722"/>
    </row>
    <row r="138" ht="16.5" customHeight="1">
      <c r="B138" s="214"/>
      <c r="C138" s="214"/>
      <c r="D138" s="214"/>
      <c r="E138" s="214"/>
      <c r="F138" s="214"/>
      <c r="G138" s="722"/>
      <c r="H138" s="722"/>
      <c r="I138" s="722"/>
      <c r="J138" s="722"/>
      <c r="K138" s="722"/>
      <c r="L138" s="722"/>
      <c r="M138" s="722"/>
    </row>
    <row r="139" ht="16.5" customHeight="1">
      <c r="B139" s="214"/>
      <c r="C139" s="214"/>
      <c r="D139" s="214"/>
      <c r="E139" s="214"/>
      <c r="F139" s="214"/>
      <c r="G139" s="722"/>
      <c r="H139" s="722"/>
      <c r="I139" s="722"/>
      <c r="J139" s="722"/>
      <c r="K139" s="722"/>
      <c r="L139" s="722"/>
      <c r="M139" s="722"/>
    </row>
    <row r="140" ht="16.5" customHeight="1">
      <c r="B140" s="214"/>
      <c r="C140" s="214"/>
      <c r="D140" s="214"/>
      <c r="E140" s="214"/>
      <c r="F140" s="214"/>
      <c r="G140" s="722"/>
      <c r="H140" s="722"/>
      <c r="I140" s="722"/>
      <c r="J140" s="722"/>
      <c r="K140" s="722"/>
      <c r="L140" s="722"/>
      <c r="M140" s="722"/>
    </row>
    <row r="141" ht="16.5" customHeight="1">
      <c r="B141" s="214"/>
      <c r="C141" s="214"/>
      <c r="D141" s="214"/>
      <c r="E141" s="214"/>
      <c r="F141" s="214"/>
      <c r="G141" s="722"/>
      <c r="H141" s="722"/>
      <c r="I141" s="722"/>
      <c r="J141" s="722"/>
      <c r="K141" s="722"/>
      <c r="L141" s="722"/>
      <c r="M141" s="722"/>
    </row>
    <row r="142" ht="16.5" customHeight="1">
      <c r="B142" s="214"/>
      <c r="C142" s="214"/>
      <c r="D142" s="214"/>
      <c r="E142" s="214"/>
      <c r="F142" s="214"/>
      <c r="G142" s="722"/>
      <c r="H142" s="722"/>
      <c r="I142" s="722"/>
      <c r="J142" s="722"/>
      <c r="K142" s="722"/>
      <c r="L142" s="722"/>
      <c r="M142" s="722"/>
    </row>
    <row r="143" ht="16.5" customHeight="1">
      <c r="B143" s="214"/>
      <c r="C143" s="214"/>
      <c r="D143" s="214"/>
      <c r="E143" s="214"/>
      <c r="F143" s="214"/>
      <c r="G143" s="722"/>
      <c r="H143" s="722"/>
      <c r="I143" s="722"/>
      <c r="J143" s="722"/>
      <c r="K143" s="722"/>
      <c r="L143" s="722"/>
      <c r="M143" s="722"/>
    </row>
    <row r="144" ht="16.5" customHeight="1">
      <c r="B144" s="214"/>
      <c r="C144" s="214"/>
      <c r="D144" s="214"/>
      <c r="E144" s="214"/>
      <c r="F144" s="214"/>
      <c r="G144" s="722"/>
      <c r="H144" s="722"/>
      <c r="I144" s="722"/>
      <c r="J144" s="722"/>
      <c r="K144" s="722"/>
      <c r="L144" s="722"/>
      <c r="M144" s="722"/>
    </row>
    <row r="145" ht="16.5" customHeight="1">
      <c r="B145" s="214"/>
      <c r="C145" s="214"/>
      <c r="D145" s="214"/>
      <c r="E145" s="214"/>
      <c r="F145" s="214"/>
      <c r="G145" s="722"/>
      <c r="H145" s="722"/>
      <c r="I145" s="722"/>
      <c r="J145" s="722"/>
      <c r="K145" s="722"/>
      <c r="L145" s="722"/>
      <c r="M145" s="722"/>
    </row>
    <row r="146" ht="16.5" customHeight="1">
      <c r="B146" s="214"/>
      <c r="C146" s="214"/>
      <c r="D146" s="214"/>
      <c r="E146" s="214"/>
      <c r="F146" s="214"/>
      <c r="G146" s="722"/>
      <c r="H146" s="722"/>
      <c r="I146" s="722"/>
      <c r="J146" s="722"/>
      <c r="K146" s="722"/>
      <c r="L146" s="722"/>
      <c r="M146" s="722"/>
    </row>
    <row r="147" ht="16.5" customHeight="1">
      <c r="B147" s="214"/>
      <c r="C147" s="214"/>
      <c r="D147" s="214"/>
      <c r="E147" s="214"/>
      <c r="F147" s="214"/>
      <c r="G147" s="722"/>
      <c r="H147" s="722"/>
      <c r="I147" s="722"/>
      <c r="J147" s="722"/>
      <c r="K147" s="722"/>
      <c r="L147" s="722"/>
      <c r="M147" s="722"/>
    </row>
    <row r="148" ht="16.5" customHeight="1">
      <c r="B148" s="214"/>
      <c r="C148" s="214"/>
      <c r="D148" s="214"/>
      <c r="E148" s="214"/>
      <c r="F148" s="214"/>
      <c r="G148" s="722"/>
      <c r="H148" s="722"/>
      <c r="I148" s="722"/>
      <c r="J148" s="722"/>
      <c r="K148" s="722"/>
      <c r="L148" s="722"/>
      <c r="M148" s="722"/>
    </row>
    <row r="149" ht="16.5" customHeight="1">
      <c r="B149" s="214"/>
      <c r="C149" s="214"/>
      <c r="D149" s="214"/>
      <c r="E149" s="214"/>
      <c r="F149" s="214"/>
      <c r="G149" s="722"/>
      <c r="H149" s="722"/>
      <c r="I149" s="722"/>
      <c r="J149" s="722"/>
      <c r="K149" s="722"/>
      <c r="L149" s="722"/>
      <c r="M149" s="722"/>
    </row>
    <row r="150" ht="16.5" customHeight="1">
      <c r="B150" s="214"/>
      <c r="C150" s="214"/>
      <c r="D150" s="214"/>
      <c r="E150" s="214"/>
      <c r="F150" s="214"/>
      <c r="G150" s="722"/>
      <c r="H150" s="722"/>
      <c r="I150" s="722"/>
      <c r="J150" s="722"/>
      <c r="K150" s="722"/>
      <c r="L150" s="722"/>
      <c r="M150" s="722"/>
    </row>
    <row r="151" ht="16.5" customHeight="1">
      <c r="B151" s="214"/>
      <c r="C151" s="214"/>
      <c r="D151" s="214"/>
      <c r="E151" s="214"/>
      <c r="F151" s="214"/>
      <c r="G151" s="722"/>
      <c r="H151" s="722"/>
      <c r="I151" s="722"/>
      <c r="J151" s="722"/>
      <c r="K151" s="722"/>
      <c r="L151" s="722"/>
      <c r="M151" s="722"/>
    </row>
    <row r="152" ht="16.5" customHeight="1">
      <c r="B152" s="214"/>
      <c r="C152" s="214"/>
      <c r="D152" s="214"/>
      <c r="E152" s="214"/>
      <c r="F152" s="214"/>
      <c r="G152" s="722"/>
      <c r="H152" s="722"/>
      <c r="I152" s="722"/>
      <c r="J152" s="722"/>
      <c r="K152" s="722"/>
      <c r="L152" s="722"/>
      <c r="M152" s="722"/>
    </row>
    <row r="153" ht="16.5" customHeight="1">
      <c r="B153" s="214"/>
      <c r="C153" s="214"/>
      <c r="D153" s="214"/>
      <c r="E153" s="214"/>
      <c r="F153" s="214"/>
      <c r="G153" s="722"/>
      <c r="H153" s="722"/>
      <c r="I153" s="722"/>
      <c r="J153" s="722"/>
      <c r="K153" s="722"/>
      <c r="L153" s="722"/>
      <c r="M153" s="722"/>
    </row>
    <row r="154" ht="16.5" customHeight="1">
      <c r="B154" s="214"/>
      <c r="C154" s="214"/>
      <c r="D154" s="214"/>
      <c r="E154" s="214"/>
      <c r="F154" s="214"/>
      <c r="G154" s="722"/>
      <c r="H154" s="722"/>
      <c r="I154" s="722"/>
      <c r="J154" s="722"/>
      <c r="K154" s="722"/>
      <c r="L154" s="722"/>
      <c r="M154" s="722"/>
    </row>
    <row r="155" ht="16.5" customHeight="1">
      <c r="B155" s="214"/>
      <c r="C155" s="214"/>
      <c r="D155" s="214"/>
      <c r="E155" s="214"/>
      <c r="F155" s="214"/>
      <c r="G155" s="722"/>
      <c r="H155" s="722"/>
      <c r="I155" s="722"/>
      <c r="J155" s="722"/>
      <c r="K155" s="722"/>
      <c r="L155" s="722"/>
      <c r="M155" s="722"/>
    </row>
    <row r="156" ht="16.5" customHeight="1">
      <c r="B156" s="214"/>
      <c r="C156" s="214"/>
      <c r="D156" s="214"/>
      <c r="E156" s="214"/>
      <c r="F156" s="214"/>
      <c r="G156" s="722"/>
      <c r="H156" s="722"/>
      <c r="I156" s="722"/>
      <c r="J156" s="722"/>
      <c r="K156" s="722"/>
      <c r="L156" s="722"/>
      <c r="M156" s="722"/>
    </row>
    <row r="157" ht="16.5" customHeight="1">
      <c r="B157" s="214"/>
      <c r="C157" s="214"/>
      <c r="D157" s="214"/>
      <c r="E157" s="214"/>
      <c r="F157" s="214"/>
      <c r="G157" s="722"/>
      <c r="H157" s="722"/>
      <c r="I157" s="722"/>
      <c r="J157" s="722"/>
      <c r="K157" s="722"/>
      <c r="L157" s="722"/>
      <c r="M157" s="722"/>
    </row>
    <row r="158" ht="16.5" customHeight="1">
      <c r="B158" s="214"/>
      <c r="C158" s="214"/>
      <c r="D158" s="214"/>
      <c r="E158" s="214"/>
      <c r="F158" s="214"/>
      <c r="G158" s="722"/>
      <c r="H158" s="722"/>
      <c r="I158" s="722"/>
      <c r="J158" s="722"/>
      <c r="K158" s="722"/>
      <c r="L158" s="722"/>
      <c r="M158" s="722"/>
    </row>
    <row r="159" ht="16.5" customHeight="1">
      <c r="B159" s="214"/>
      <c r="C159" s="214"/>
      <c r="D159" s="214"/>
      <c r="E159" s="214"/>
      <c r="F159" s="214"/>
      <c r="G159" s="722"/>
      <c r="H159" s="722"/>
      <c r="I159" s="722"/>
      <c r="J159" s="722"/>
      <c r="K159" s="722"/>
      <c r="L159" s="722"/>
      <c r="M159" s="722"/>
    </row>
    <row r="160" ht="16.5" customHeight="1">
      <c r="B160" s="214"/>
      <c r="C160" s="214"/>
      <c r="D160" s="214"/>
      <c r="E160" s="214"/>
      <c r="F160" s="214"/>
      <c r="G160" s="722"/>
      <c r="H160" s="722"/>
      <c r="I160" s="722"/>
      <c r="J160" s="722"/>
      <c r="K160" s="722"/>
      <c r="L160" s="722"/>
      <c r="M160" s="722"/>
    </row>
    <row r="161" ht="16.5" customHeight="1">
      <c r="B161" s="214"/>
      <c r="C161" s="214"/>
      <c r="D161" s="214"/>
      <c r="E161" s="214"/>
      <c r="F161" s="214"/>
      <c r="G161" s="722"/>
      <c r="H161" s="722"/>
      <c r="I161" s="722"/>
      <c r="J161" s="722"/>
      <c r="K161" s="722"/>
      <c r="L161" s="722"/>
      <c r="M161" s="722"/>
    </row>
    <row r="162" ht="16.5" customHeight="1">
      <c r="B162" s="214"/>
      <c r="C162" s="214"/>
      <c r="D162" s="214"/>
      <c r="E162" s="214"/>
      <c r="F162" s="214"/>
      <c r="G162" s="722"/>
      <c r="H162" s="722"/>
      <c r="I162" s="722"/>
      <c r="J162" s="722"/>
      <c r="K162" s="722"/>
      <c r="L162" s="722"/>
      <c r="M162" s="722"/>
    </row>
    <row r="163" ht="16.5" customHeight="1">
      <c r="B163" s="214"/>
      <c r="C163" s="214"/>
      <c r="D163" s="214"/>
      <c r="E163" s="214"/>
      <c r="F163" s="214"/>
      <c r="G163" s="722"/>
      <c r="H163" s="722"/>
      <c r="I163" s="722"/>
      <c r="J163" s="722"/>
      <c r="K163" s="722"/>
      <c r="L163" s="722"/>
      <c r="M163" s="722"/>
    </row>
    <row r="164" ht="16.5" customHeight="1">
      <c r="B164" s="214"/>
      <c r="C164" s="214"/>
      <c r="D164" s="214"/>
      <c r="E164" s="214"/>
      <c r="F164" s="214"/>
      <c r="G164" s="722"/>
      <c r="H164" s="722"/>
      <c r="I164" s="722"/>
      <c r="J164" s="722"/>
      <c r="K164" s="722"/>
      <c r="L164" s="722"/>
      <c r="M164" s="722"/>
    </row>
    <row r="165" ht="16.5" customHeight="1">
      <c r="B165" s="214"/>
      <c r="C165" s="214"/>
      <c r="D165" s="214"/>
      <c r="E165" s="214"/>
      <c r="F165" s="214"/>
      <c r="G165" s="722"/>
      <c r="H165" s="722"/>
      <c r="I165" s="722"/>
      <c r="J165" s="722"/>
      <c r="K165" s="722"/>
      <c r="L165" s="722"/>
      <c r="M165" s="722"/>
    </row>
    <row r="166" ht="16.5" customHeight="1">
      <c r="B166" s="214"/>
      <c r="C166" s="214"/>
      <c r="D166" s="214"/>
      <c r="E166" s="214"/>
      <c r="F166" s="214"/>
      <c r="G166" s="722"/>
      <c r="H166" s="722"/>
      <c r="I166" s="722"/>
      <c r="J166" s="722"/>
      <c r="K166" s="722"/>
      <c r="L166" s="722"/>
      <c r="M166" s="722"/>
    </row>
    <row r="167" ht="16.5" customHeight="1">
      <c r="B167" s="214"/>
      <c r="C167" s="214"/>
      <c r="D167" s="214"/>
      <c r="E167" s="214"/>
      <c r="F167" s="214"/>
      <c r="G167" s="722"/>
      <c r="H167" s="722"/>
      <c r="I167" s="722"/>
      <c r="J167" s="722"/>
      <c r="K167" s="722"/>
      <c r="L167" s="722"/>
      <c r="M167" s="722"/>
    </row>
    <row r="168" ht="16.5" customHeight="1">
      <c r="B168" s="214"/>
      <c r="C168" s="214"/>
      <c r="D168" s="214"/>
      <c r="E168" s="214"/>
      <c r="F168" s="214"/>
      <c r="G168" s="722"/>
      <c r="H168" s="722"/>
      <c r="I168" s="722"/>
      <c r="J168" s="722"/>
      <c r="K168" s="722"/>
      <c r="L168" s="722"/>
      <c r="M168" s="722"/>
    </row>
    <row r="169" ht="16.5" customHeight="1">
      <c r="B169" s="214"/>
      <c r="C169" s="214"/>
      <c r="D169" s="214"/>
      <c r="E169" s="214"/>
      <c r="F169" s="214"/>
      <c r="G169" s="722"/>
      <c r="H169" s="722"/>
      <c r="I169" s="722"/>
      <c r="J169" s="722"/>
      <c r="K169" s="722"/>
      <c r="L169" s="722"/>
      <c r="M169" s="722"/>
    </row>
    <row r="170" ht="16.5" customHeight="1">
      <c r="B170" s="214"/>
      <c r="C170" s="214"/>
      <c r="D170" s="214"/>
      <c r="E170" s="214"/>
      <c r="F170" s="214"/>
      <c r="G170" s="722"/>
      <c r="H170" s="722"/>
      <c r="I170" s="722"/>
      <c r="J170" s="722"/>
      <c r="K170" s="722"/>
      <c r="L170" s="722"/>
      <c r="M170" s="722"/>
    </row>
    <row r="171" ht="16.5" customHeight="1">
      <c r="B171" s="214"/>
      <c r="C171" s="214"/>
      <c r="D171" s="214"/>
      <c r="E171" s="214"/>
      <c r="F171" s="214"/>
      <c r="G171" s="722"/>
      <c r="H171" s="722"/>
      <c r="I171" s="722"/>
      <c r="J171" s="722"/>
      <c r="K171" s="722"/>
      <c r="L171" s="722"/>
      <c r="M171" s="722"/>
    </row>
    <row r="172" ht="16.5" customHeight="1">
      <c r="B172" s="214"/>
      <c r="C172" s="214"/>
      <c r="D172" s="214"/>
      <c r="E172" s="214"/>
      <c r="F172" s="214"/>
      <c r="G172" s="722"/>
      <c r="H172" s="722"/>
      <c r="I172" s="722"/>
      <c r="J172" s="722"/>
      <c r="K172" s="722"/>
      <c r="L172" s="722"/>
      <c r="M172" s="722"/>
    </row>
    <row r="173" ht="16.5" customHeight="1">
      <c r="B173" s="214"/>
      <c r="C173" s="214"/>
      <c r="D173" s="214"/>
      <c r="E173" s="214"/>
      <c r="F173" s="214"/>
      <c r="G173" s="722"/>
      <c r="H173" s="722"/>
      <c r="I173" s="722"/>
      <c r="J173" s="722"/>
      <c r="K173" s="722"/>
      <c r="L173" s="722"/>
      <c r="M173" s="722"/>
    </row>
    <row r="174" ht="16.5" customHeight="1">
      <c r="B174" s="214"/>
      <c r="C174" s="214"/>
      <c r="D174" s="214"/>
      <c r="E174" s="214"/>
      <c r="F174" s="214"/>
      <c r="G174" s="722"/>
      <c r="H174" s="722"/>
      <c r="I174" s="722"/>
      <c r="J174" s="722"/>
      <c r="K174" s="722"/>
      <c r="L174" s="722"/>
      <c r="M174" s="722"/>
    </row>
    <row r="175" ht="16.5" customHeight="1">
      <c r="B175" s="214"/>
      <c r="C175" s="214"/>
      <c r="D175" s="214"/>
      <c r="E175" s="214"/>
      <c r="F175" s="214"/>
      <c r="G175" s="722"/>
      <c r="H175" s="722"/>
      <c r="I175" s="722"/>
      <c r="J175" s="722"/>
      <c r="K175" s="722"/>
      <c r="L175" s="722"/>
      <c r="M175" s="722"/>
    </row>
    <row r="176" ht="16.5" customHeight="1">
      <c r="B176" s="214"/>
      <c r="C176" s="214"/>
      <c r="D176" s="214"/>
      <c r="E176" s="214"/>
      <c r="F176" s="214"/>
      <c r="G176" s="722"/>
      <c r="H176" s="722"/>
      <c r="I176" s="722"/>
      <c r="J176" s="722"/>
      <c r="K176" s="722"/>
      <c r="L176" s="722"/>
      <c r="M176" s="722"/>
    </row>
    <row r="177" ht="16.5" customHeight="1">
      <c r="B177" s="214"/>
      <c r="C177" s="214"/>
      <c r="D177" s="214"/>
      <c r="E177" s="214"/>
      <c r="F177" s="214"/>
      <c r="G177" s="722"/>
      <c r="H177" s="722"/>
      <c r="I177" s="722"/>
      <c r="J177" s="722"/>
      <c r="K177" s="722"/>
      <c r="L177" s="722"/>
      <c r="M177" s="722"/>
    </row>
    <row r="178" ht="16.5" customHeight="1">
      <c r="B178" s="214"/>
      <c r="C178" s="214"/>
      <c r="D178" s="214"/>
      <c r="E178" s="214"/>
      <c r="F178" s="214"/>
      <c r="G178" s="722"/>
      <c r="H178" s="722"/>
      <c r="I178" s="722"/>
      <c r="J178" s="722"/>
      <c r="K178" s="722"/>
      <c r="L178" s="722"/>
      <c r="M178" s="722"/>
    </row>
    <row r="179" ht="16.5" customHeight="1">
      <c r="B179" s="214"/>
      <c r="C179" s="214"/>
      <c r="D179" s="214"/>
      <c r="E179" s="214"/>
      <c r="F179" s="214"/>
      <c r="G179" s="722"/>
      <c r="H179" s="722"/>
      <c r="I179" s="722"/>
      <c r="J179" s="722"/>
      <c r="K179" s="722"/>
      <c r="L179" s="722"/>
      <c r="M179" s="722"/>
    </row>
    <row r="180" ht="16.5" customHeight="1">
      <c r="B180" s="214"/>
      <c r="C180" s="214"/>
      <c r="D180" s="214"/>
      <c r="E180" s="214"/>
      <c r="F180" s="214"/>
      <c r="G180" s="722"/>
      <c r="H180" s="722"/>
      <c r="I180" s="722"/>
      <c r="J180" s="722"/>
      <c r="K180" s="722"/>
      <c r="L180" s="722"/>
      <c r="M180" s="722"/>
    </row>
    <row r="181" ht="16.5" customHeight="1">
      <c r="B181" s="214"/>
      <c r="C181" s="214"/>
      <c r="D181" s="214"/>
      <c r="E181" s="214"/>
      <c r="F181" s="214"/>
      <c r="G181" s="722"/>
      <c r="H181" s="722"/>
      <c r="I181" s="722"/>
      <c r="J181" s="722"/>
      <c r="K181" s="722"/>
      <c r="L181" s="722"/>
      <c r="M181" s="722"/>
    </row>
    <row r="182" ht="16.5" customHeight="1">
      <c r="B182" s="214"/>
      <c r="C182" s="214"/>
      <c r="D182" s="214"/>
      <c r="E182" s="214"/>
      <c r="F182" s="214"/>
      <c r="G182" s="722"/>
      <c r="H182" s="722"/>
      <c r="I182" s="722"/>
      <c r="J182" s="722"/>
      <c r="K182" s="722"/>
      <c r="L182" s="722"/>
      <c r="M182" s="722"/>
    </row>
    <row r="183" ht="16.5" customHeight="1">
      <c r="B183" s="214"/>
      <c r="C183" s="214"/>
      <c r="D183" s="214"/>
      <c r="E183" s="214"/>
      <c r="F183" s="214"/>
      <c r="G183" s="722"/>
      <c r="H183" s="722"/>
      <c r="I183" s="722"/>
      <c r="J183" s="722"/>
      <c r="K183" s="722"/>
      <c r="L183" s="722"/>
      <c r="M183" s="722"/>
    </row>
    <row r="184" ht="16.5" customHeight="1">
      <c r="B184" s="214"/>
      <c r="C184" s="214"/>
      <c r="D184" s="214"/>
      <c r="E184" s="214"/>
      <c r="F184" s="214"/>
      <c r="G184" s="722"/>
      <c r="H184" s="722"/>
      <c r="I184" s="722"/>
      <c r="J184" s="722"/>
      <c r="K184" s="722"/>
      <c r="L184" s="722"/>
      <c r="M184" s="722"/>
    </row>
    <row r="185" ht="16.5" customHeight="1">
      <c r="B185" s="214"/>
      <c r="C185" s="214"/>
      <c r="D185" s="214"/>
      <c r="E185" s="214"/>
      <c r="F185" s="214"/>
      <c r="G185" s="722"/>
      <c r="H185" s="722"/>
      <c r="I185" s="722"/>
      <c r="J185" s="722"/>
      <c r="K185" s="722"/>
      <c r="L185" s="722"/>
      <c r="M185" s="722"/>
    </row>
    <row r="186" ht="16.5" customHeight="1">
      <c r="B186" s="214"/>
      <c r="C186" s="214"/>
      <c r="D186" s="214"/>
      <c r="E186" s="214"/>
      <c r="F186" s="214"/>
      <c r="G186" s="722"/>
      <c r="H186" s="722"/>
      <c r="I186" s="722"/>
      <c r="J186" s="722"/>
      <c r="K186" s="722"/>
      <c r="L186" s="722"/>
      <c r="M186" s="722"/>
    </row>
    <row r="187" ht="16.5" customHeight="1">
      <c r="B187" s="214"/>
      <c r="C187" s="214"/>
      <c r="D187" s="214"/>
      <c r="E187" s="214"/>
      <c r="F187" s="214"/>
      <c r="G187" s="722"/>
      <c r="H187" s="722"/>
      <c r="I187" s="722"/>
      <c r="J187" s="722"/>
      <c r="K187" s="722"/>
      <c r="L187" s="722"/>
      <c r="M187" s="722"/>
    </row>
    <row r="188" ht="16.5" customHeight="1">
      <c r="B188" s="214"/>
      <c r="C188" s="214"/>
      <c r="D188" s="214"/>
      <c r="E188" s="214"/>
      <c r="F188" s="214"/>
      <c r="G188" s="722"/>
      <c r="H188" s="722"/>
      <c r="I188" s="722"/>
      <c r="J188" s="722"/>
      <c r="K188" s="722"/>
      <c r="L188" s="722"/>
      <c r="M188" s="722"/>
    </row>
    <row r="189" ht="16.5" customHeight="1">
      <c r="B189" s="214"/>
      <c r="C189" s="214"/>
      <c r="D189" s="214"/>
      <c r="E189" s="214"/>
      <c r="F189" s="214"/>
      <c r="G189" s="722"/>
      <c r="H189" s="722"/>
      <c r="I189" s="722"/>
      <c r="J189" s="722"/>
      <c r="K189" s="722"/>
      <c r="L189" s="722"/>
      <c r="M189" s="722"/>
    </row>
    <row r="190" ht="16.5" customHeight="1">
      <c r="B190" s="214"/>
      <c r="C190" s="214"/>
      <c r="D190" s="214"/>
      <c r="E190" s="214"/>
      <c r="F190" s="214"/>
      <c r="G190" s="722"/>
      <c r="H190" s="722"/>
      <c r="I190" s="722"/>
      <c r="J190" s="722"/>
      <c r="K190" s="722"/>
      <c r="L190" s="722"/>
      <c r="M190" s="722"/>
    </row>
    <row r="191" ht="16.5" customHeight="1">
      <c r="B191" s="214"/>
      <c r="C191" s="214"/>
      <c r="D191" s="214"/>
      <c r="E191" s="214"/>
      <c r="F191" s="214"/>
      <c r="G191" s="722"/>
      <c r="H191" s="722"/>
      <c r="I191" s="722"/>
      <c r="J191" s="722"/>
      <c r="K191" s="722"/>
      <c r="L191" s="722"/>
      <c r="M191" s="722"/>
    </row>
    <row r="192" ht="16.5" customHeight="1">
      <c r="B192" s="214"/>
      <c r="C192" s="214"/>
      <c r="D192" s="214"/>
      <c r="E192" s="214"/>
      <c r="F192" s="214"/>
      <c r="G192" s="722"/>
      <c r="H192" s="722"/>
      <c r="I192" s="722"/>
      <c r="J192" s="722"/>
      <c r="K192" s="722"/>
      <c r="L192" s="722"/>
      <c r="M192" s="722"/>
    </row>
    <row r="193" ht="16.5" customHeight="1">
      <c r="B193" s="214"/>
      <c r="C193" s="214"/>
      <c r="D193" s="214"/>
      <c r="E193" s="214"/>
      <c r="F193" s="214"/>
      <c r="G193" s="722"/>
      <c r="H193" s="722"/>
      <c r="I193" s="722"/>
      <c r="J193" s="722"/>
      <c r="K193" s="722"/>
      <c r="L193" s="722"/>
      <c r="M193" s="722"/>
    </row>
    <row r="194" ht="16.5" customHeight="1">
      <c r="B194" s="214"/>
      <c r="C194" s="214"/>
      <c r="D194" s="214"/>
      <c r="E194" s="214"/>
      <c r="F194" s="214"/>
      <c r="G194" s="722"/>
      <c r="H194" s="722"/>
      <c r="I194" s="722"/>
      <c r="J194" s="722"/>
      <c r="K194" s="722"/>
      <c r="L194" s="722"/>
      <c r="M194" s="722"/>
    </row>
    <row r="195" ht="16.5" customHeight="1">
      <c r="B195" s="214"/>
      <c r="C195" s="214"/>
      <c r="D195" s="214"/>
      <c r="E195" s="214"/>
      <c r="F195" s="214"/>
      <c r="G195" s="722"/>
      <c r="H195" s="722"/>
      <c r="I195" s="722"/>
      <c r="J195" s="722"/>
      <c r="K195" s="722"/>
      <c r="L195" s="722"/>
      <c r="M195" s="722"/>
    </row>
    <row r="196" ht="16.5" customHeight="1">
      <c r="B196" s="214"/>
      <c r="C196" s="214"/>
      <c r="D196" s="214"/>
      <c r="E196" s="214"/>
      <c r="F196" s="214"/>
      <c r="G196" s="722"/>
      <c r="H196" s="722"/>
      <c r="I196" s="722"/>
      <c r="J196" s="722"/>
      <c r="K196" s="722"/>
      <c r="L196" s="722"/>
      <c r="M196" s="722"/>
    </row>
    <row r="197" ht="16.5" customHeight="1">
      <c r="B197" s="214"/>
      <c r="C197" s="214"/>
      <c r="D197" s="214"/>
      <c r="E197" s="214"/>
      <c r="F197" s="214"/>
      <c r="G197" s="722"/>
      <c r="H197" s="722"/>
      <c r="I197" s="722"/>
      <c r="J197" s="722"/>
      <c r="K197" s="722"/>
      <c r="L197" s="722"/>
      <c r="M197" s="722"/>
    </row>
    <row r="198" ht="16.5" customHeight="1">
      <c r="B198" s="214"/>
      <c r="C198" s="214"/>
      <c r="D198" s="214"/>
      <c r="E198" s="214"/>
      <c r="F198" s="214"/>
      <c r="G198" s="722"/>
      <c r="H198" s="722"/>
      <c r="I198" s="722"/>
      <c r="J198" s="722"/>
      <c r="K198" s="722"/>
      <c r="L198" s="722"/>
      <c r="M198" s="722"/>
    </row>
    <row r="199" ht="16.5" customHeight="1">
      <c r="B199" s="214"/>
      <c r="C199" s="214"/>
      <c r="D199" s="214"/>
      <c r="E199" s="214"/>
      <c r="F199" s="214"/>
      <c r="G199" s="722"/>
      <c r="H199" s="722"/>
      <c r="I199" s="722"/>
      <c r="J199" s="722"/>
      <c r="K199" s="722"/>
      <c r="L199" s="722"/>
      <c r="M199" s="722"/>
    </row>
    <row r="200" ht="16.5" customHeight="1">
      <c r="B200" s="214"/>
      <c r="C200" s="214"/>
      <c r="D200" s="214"/>
      <c r="E200" s="214"/>
      <c r="F200" s="214"/>
      <c r="G200" s="722"/>
      <c r="H200" s="722"/>
      <c r="I200" s="722"/>
      <c r="J200" s="722"/>
      <c r="K200" s="722"/>
      <c r="L200" s="722"/>
      <c r="M200" s="722"/>
    </row>
    <row r="201" ht="16.5" customHeight="1">
      <c r="B201" s="214"/>
      <c r="C201" s="214"/>
      <c r="D201" s="214"/>
      <c r="E201" s="214"/>
      <c r="F201" s="214"/>
      <c r="G201" s="722"/>
      <c r="H201" s="722"/>
      <c r="I201" s="722"/>
      <c r="J201" s="722"/>
      <c r="K201" s="722"/>
      <c r="L201" s="722"/>
      <c r="M201" s="722"/>
    </row>
    <row r="202" ht="16.5" customHeight="1">
      <c r="B202" s="214"/>
      <c r="C202" s="214"/>
      <c r="D202" s="214"/>
      <c r="E202" s="214"/>
      <c r="F202" s="214"/>
      <c r="G202" s="722"/>
      <c r="H202" s="722"/>
      <c r="I202" s="722"/>
      <c r="J202" s="722"/>
      <c r="K202" s="722"/>
      <c r="L202" s="722"/>
      <c r="M202" s="722"/>
    </row>
    <row r="203" ht="16.5" customHeight="1">
      <c r="B203" s="214"/>
      <c r="C203" s="214"/>
      <c r="D203" s="214"/>
      <c r="E203" s="214"/>
      <c r="F203" s="214"/>
      <c r="G203" s="722"/>
      <c r="H203" s="722"/>
      <c r="I203" s="722"/>
      <c r="J203" s="722"/>
      <c r="K203" s="722"/>
      <c r="L203" s="722"/>
      <c r="M203" s="722"/>
    </row>
    <row r="204" ht="16.5" customHeight="1">
      <c r="B204" s="214"/>
      <c r="C204" s="214"/>
      <c r="D204" s="214"/>
      <c r="E204" s="214"/>
      <c r="F204" s="214"/>
      <c r="G204" s="722"/>
      <c r="H204" s="722"/>
      <c r="I204" s="722"/>
      <c r="J204" s="722"/>
      <c r="K204" s="722"/>
      <c r="L204" s="722"/>
      <c r="M204" s="722"/>
    </row>
    <row r="205" ht="16.5" customHeight="1">
      <c r="B205" s="214"/>
      <c r="C205" s="214"/>
      <c r="D205" s="214"/>
      <c r="E205" s="214"/>
      <c r="F205" s="214"/>
      <c r="G205" s="722"/>
      <c r="H205" s="722"/>
      <c r="I205" s="722"/>
      <c r="J205" s="722"/>
      <c r="K205" s="722"/>
      <c r="L205" s="722"/>
      <c r="M205" s="722"/>
    </row>
    <row r="206" ht="16.5" customHeight="1">
      <c r="B206" s="214"/>
      <c r="C206" s="214"/>
      <c r="D206" s="214"/>
      <c r="E206" s="214"/>
      <c r="F206" s="214"/>
      <c r="G206" s="722"/>
      <c r="H206" s="722"/>
      <c r="I206" s="722"/>
      <c r="J206" s="722"/>
      <c r="K206" s="722"/>
      <c r="L206" s="722"/>
      <c r="M206" s="722"/>
    </row>
    <row r="207" ht="16.5" customHeight="1">
      <c r="B207" s="214"/>
      <c r="C207" s="214"/>
      <c r="D207" s="214"/>
      <c r="E207" s="214"/>
      <c r="F207" s="214"/>
      <c r="G207" s="722"/>
      <c r="H207" s="722"/>
      <c r="I207" s="722"/>
      <c r="J207" s="722"/>
      <c r="K207" s="722"/>
      <c r="L207" s="722"/>
      <c r="M207" s="722"/>
    </row>
    <row r="208" ht="16.5" customHeight="1">
      <c r="B208" s="214"/>
      <c r="C208" s="214"/>
      <c r="D208" s="214"/>
      <c r="E208" s="214"/>
      <c r="F208" s="214"/>
      <c r="G208" s="722"/>
      <c r="H208" s="722"/>
      <c r="I208" s="722"/>
      <c r="J208" s="722"/>
      <c r="K208" s="722"/>
      <c r="L208" s="722"/>
      <c r="M208" s="722"/>
    </row>
    <row r="209" ht="16.5" customHeight="1">
      <c r="B209" s="214"/>
      <c r="C209" s="214"/>
      <c r="D209" s="214"/>
      <c r="E209" s="214"/>
      <c r="F209" s="214"/>
      <c r="G209" s="722"/>
      <c r="H209" s="722"/>
      <c r="I209" s="722"/>
      <c r="J209" s="722"/>
      <c r="K209" s="722"/>
      <c r="L209" s="722"/>
      <c r="M209" s="722"/>
    </row>
    <row r="210" ht="16.5" customHeight="1">
      <c r="B210" s="214"/>
      <c r="C210" s="214"/>
      <c r="D210" s="214"/>
      <c r="E210" s="214"/>
      <c r="F210" s="214"/>
      <c r="G210" s="722"/>
      <c r="H210" s="722"/>
      <c r="I210" s="722"/>
      <c r="J210" s="722"/>
      <c r="K210" s="722"/>
      <c r="L210" s="722"/>
      <c r="M210" s="722"/>
    </row>
    <row r="211" ht="16.5" customHeight="1">
      <c r="B211" s="214"/>
      <c r="C211" s="214"/>
      <c r="D211" s="214"/>
      <c r="E211" s="214"/>
      <c r="F211" s="214"/>
      <c r="G211" s="722"/>
      <c r="H211" s="722"/>
      <c r="I211" s="722"/>
      <c r="J211" s="722"/>
      <c r="K211" s="722"/>
      <c r="L211" s="722"/>
      <c r="M211" s="722"/>
    </row>
    <row r="212" ht="16.5" customHeight="1">
      <c r="B212" s="214"/>
      <c r="C212" s="214"/>
      <c r="D212" s="214"/>
      <c r="E212" s="214"/>
      <c r="F212" s="214"/>
      <c r="G212" s="722"/>
      <c r="H212" s="722"/>
      <c r="I212" s="722"/>
      <c r="J212" s="722"/>
      <c r="K212" s="722"/>
      <c r="L212" s="722"/>
      <c r="M212" s="722"/>
    </row>
    <row r="213" ht="16.5" customHeight="1">
      <c r="B213" s="214"/>
      <c r="C213" s="214"/>
      <c r="D213" s="214"/>
      <c r="E213" s="214"/>
      <c r="F213" s="214"/>
      <c r="G213" s="722"/>
      <c r="H213" s="722"/>
      <c r="I213" s="722"/>
      <c r="J213" s="722"/>
      <c r="K213" s="722"/>
      <c r="L213" s="722"/>
      <c r="M213" s="722"/>
    </row>
    <row r="214" ht="16.5" customHeight="1">
      <c r="B214" s="214"/>
      <c r="C214" s="214"/>
      <c r="D214" s="214"/>
      <c r="E214" s="214"/>
      <c r="F214" s="214"/>
      <c r="G214" s="722"/>
      <c r="H214" s="722"/>
      <c r="I214" s="722"/>
      <c r="J214" s="722"/>
      <c r="K214" s="722"/>
      <c r="L214" s="722"/>
      <c r="M214" s="722"/>
    </row>
    <row r="215" ht="16.5" customHeight="1">
      <c r="B215" s="214"/>
      <c r="C215" s="214"/>
      <c r="D215" s="214"/>
      <c r="E215" s="214"/>
      <c r="F215" s="214"/>
      <c r="G215" s="722"/>
      <c r="H215" s="722"/>
      <c r="I215" s="722"/>
      <c r="J215" s="722"/>
      <c r="K215" s="722"/>
      <c r="L215" s="722"/>
      <c r="M215" s="722"/>
    </row>
    <row r="216" ht="16.5" customHeight="1">
      <c r="B216" s="214"/>
      <c r="C216" s="214"/>
      <c r="D216" s="214"/>
      <c r="E216" s="214"/>
      <c r="F216" s="214"/>
      <c r="G216" s="722"/>
      <c r="H216" s="722"/>
      <c r="I216" s="722"/>
      <c r="J216" s="722"/>
      <c r="K216" s="722"/>
      <c r="L216" s="722"/>
      <c r="M216" s="722"/>
    </row>
    <row r="217" ht="16.5" customHeight="1">
      <c r="B217" s="214"/>
      <c r="C217" s="214"/>
      <c r="D217" s="214"/>
      <c r="E217" s="214"/>
      <c r="F217" s="214"/>
      <c r="G217" s="722"/>
      <c r="H217" s="722"/>
      <c r="I217" s="722"/>
      <c r="J217" s="722"/>
      <c r="K217" s="722"/>
      <c r="L217" s="722"/>
      <c r="M217" s="722"/>
    </row>
    <row r="218" ht="16.5" customHeight="1">
      <c r="B218" s="214"/>
      <c r="C218" s="214"/>
      <c r="D218" s="214"/>
      <c r="E218" s="214"/>
      <c r="F218" s="214"/>
      <c r="G218" s="722"/>
      <c r="H218" s="722"/>
      <c r="I218" s="722"/>
      <c r="J218" s="722"/>
      <c r="K218" s="722"/>
      <c r="L218" s="722"/>
      <c r="M218" s="722"/>
    </row>
    <row r="219" ht="16.5" customHeight="1">
      <c r="B219" s="214"/>
      <c r="C219" s="214"/>
      <c r="D219" s="214"/>
      <c r="E219" s="214"/>
      <c r="F219" s="214"/>
      <c r="G219" s="722"/>
      <c r="H219" s="722"/>
      <c r="I219" s="722"/>
      <c r="J219" s="722"/>
      <c r="K219" s="722"/>
      <c r="L219" s="722"/>
      <c r="M219" s="722"/>
    </row>
    <row r="220" ht="16.5" customHeight="1">
      <c r="B220" s="699"/>
      <c r="C220" s="699"/>
      <c r="D220" s="699"/>
      <c r="E220" s="700"/>
      <c r="F220" s="700"/>
      <c r="G220" s="701"/>
      <c r="H220" s="701"/>
      <c r="I220" s="701"/>
      <c r="J220" s="701"/>
      <c r="K220" s="701"/>
      <c r="L220" s="701"/>
      <c r="M220" s="701"/>
    </row>
    <row r="221" ht="16.5" customHeight="1">
      <c r="B221" s="699"/>
      <c r="C221" s="699"/>
      <c r="D221" s="699"/>
      <c r="E221" s="700"/>
      <c r="F221" s="700"/>
      <c r="G221" s="701"/>
      <c r="H221" s="701"/>
      <c r="I221" s="701"/>
      <c r="J221" s="701"/>
      <c r="K221" s="701"/>
      <c r="L221" s="701"/>
      <c r="M221" s="701"/>
    </row>
    <row r="222" ht="16.5" customHeight="1">
      <c r="B222" s="699"/>
      <c r="C222" s="699"/>
      <c r="D222" s="699"/>
      <c r="E222" s="700"/>
      <c r="F222" s="700"/>
      <c r="G222" s="701"/>
      <c r="H222" s="701"/>
      <c r="I222" s="701"/>
      <c r="J222" s="701"/>
      <c r="K222" s="701"/>
      <c r="L222" s="701"/>
      <c r="M222" s="701"/>
    </row>
    <row r="223" ht="16.5" customHeight="1">
      <c r="B223" s="699"/>
      <c r="C223" s="699"/>
      <c r="D223" s="699"/>
      <c r="E223" s="700"/>
      <c r="F223" s="700"/>
      <c r="G223" s="701"/>
      <c r="H223" s="701"/>
      <c r="I223" s="701"/>
      <c r="J223" s="701"/>
      <c r="K223" s="701"/>
      <c r="L223" s="701"/>
      <c r="M223" s="701"/>
    </row>
    <row r="224" ht="16.5" customHeight="1">
      <c r="B224" s="699"/>
      <c r="C224" s="699"/>
      <c r="D224" s="699"/>
      <c r="E224" s="700"/>
      <c r="F224" s="700"/>
      <c r="G224" s="701"/>
      <c r="H224" s="701"/>
      <c r="I224" s="701"/>
      <c r="J224" s="701"/>
      <c r="K224" s="701"/>
      <c r="L224" s="701"/>
      <c r="M224" s="701"/>
    </row>
    <row r="225" ht="16.5" customHeight="1">
      <c r="B225" s="699"/>
      <c r="C225" s="699"/>
      <c r="D225" s="699"/>
      <c r="E225" s="700"/>
      <c r="F225" s="700"/>
      <c r="G225" s="701"/>
      <c r="H225" s="701"/>
      <c r="I225" s="701"/>
      <c r="J225" s="701"/>
      <c r="K225" s="701"/>
      <c r="L225" s="701"/>
      <c r="M225" s="701"/>
    </row>
    <row r="226" ht="16.5" customHeight="1">
      <c r="B226" s="699"/>
      <c r="C226" s="699"/>
      <c r="D226" s="699"/>
      <c r="E226" s="700"/>
      <c r="F226" s="700"/>
      <c r="G226" s="701"/>
      <c r="H226" s="701"/>
      <c r="I226" s="701"/>
      <c r="J226" s="701"/>
      <c r="K226" s="701"/>
      <c r="L226" s="701"/>
      <c r="M226" s="701"/>
    </row>
    <row r="227" ht="16.5" customHeight="1">
      <c r="B227" s="699"/>
      <c r="C227" s="699"/>
      <c r="D227" s="699"/>
      <c r="E227" s="700"/>
      <c r="F227" s="700"/>
      <c r="G227" s="701"/>
      <c r="H227" s="701"/>
      <c r="I227" s="701"/>
      <c r="J227" s="701"/>
      <c r="K227" s="701"/>
      <c r="L227" s="701"/>
      <c r="M227" s="701"/>
    </row>
    <row r="228" ht="16.5" customHeight="1">
      <c r="B228" s="699"/>
      <c r="C228" s="699"/>
      <c r="D228" s="699"/>
      <c r="E228" s="700"/>
      <c r="F228" s="700"/>
      <c r="G228" s="701"/>
      <c r="H228" s="701"/>
      <c r="I228" s="701"/>
      <c r="J228" s="701"/>
      <c r="K228" s="701"/>
      <c r="L228" s="701"/>
      <c r="M228" s="701"/>
    </row>
    <row r="229" ht="16.5" customHeight="1">
      <c r="B229" s="699"/>
      <c r="C229" s="699"/>
      <c r="D229" s="699"/>
      <c r="E229" s="700"/>
      <c r="F229" s="700"/>
      <c r="G229" s="701"/>
      <c r="H229" s="701"/>
      <c r="I229" s="701"/>
      <c r="J229" s="701"/>
      <c r="K229" s="701"/>
      <c r="L229" s="701"/>
      <c r="M229" s="701"/>
    </row>
    <row r="230" ht="16.5" customHeight="1">
      <c r="B230" s="699"/>
      <c r="C230" s="699"/>
      <c r="D230" s="699"/>
      <c r="E230" s="700"/>
      <c r="F230" s="700"/>
      <c r="G230" s="701"/>
      <c r="H230" s="701"/>
      <c r="I230" s="701"/>
      <c r="J230" s="701"/>
      <c r="K230" s="701"/>
      <c r="L230" s="701"/>
      <c r="M230" s="701"/>
    </row>
    <row r="231" ht="16.5" customHeight="1">
      <c r="B231" s="699"/>
      <c r="C231" s="699"/>
      <c r="D231" s="699"/>
      <c r="E231" s="700"/>
      <c r="F231" s="700"/>
      <c r="G231" s="701"/>
      <c r="H231" s="701"/>
      <c r="I231" s="701"/>
      <c r="J231" s="701"/>
      <c r="K231" s="701"/>
      <c r="L231" s="701"/>
      <c r="M231" s="701"/>
    </row>
    <row r="232" ht="16.5" customHeight="1">
      <c r="B232" s="699"/>
      <c r="C232" s="699"/>
      <c r="D232" s="699"/>
      <c r="E232" s="700"/>
      <c r="F232" s="700"/>
      <c r="G232" s="701"/>
      <c r="H232" s="701"/>
      <c r="I232" s="701"/>
      <c r="J232" s="701"/>
      <c r="K232" s="701"/>
      <c r="L232" s="701"/>
      <c r="M232" s="701"/>
    </row>
    <row r="233" ht="16.5" customHeight="1">
      <c r="B233" s="699"/>
      <c r="C233" s="699"/>
      <c r="D233" s="699"/>
      <c r="E233" s="700"/>
      <c r="F233" s="700"/>
      <c r="G233" s="701"/>
      <c r="H233" s="701"/>
      <c r="I233" s="701"/>
      <c r="J233" s="701"/>
      <c r="K233" s="701"/>
      <c r="L233" s="701"/>
      <c r="M233" s="701"/>
    </row>
    <row r="234" ht="16.5" customHeight="1">
      <c r="B234" s="699"/>
      <c r="C234" s="699"/>
      <c r="D234" s="699"/>
      <c r="E234" s="700"/>
      <c r="F234" s="700"/>
      <c r="G234" s="701"/>
      <c r="H234" s="701"/>
      <c r="I234" s="701"/>
      <c r="J234" s="701"/>
      <c r="K234" s="701"/>
      <c r="L234" s="701"/>
      <c r="M234" s="701"/>
    </row>
    <row r="235" ht="16.5" customHeight="1">
      <c r="B235" s="699"/>
      <c r="C235" s="699"/>
      <c r="D235" s="699"/>
      <c r="E235" s="700"/>
      <c r="F235" s="700"/>
      <c r="G235" s="701"/>
      <c r="H235" s="701"/>
      <c r="I235" s="701"/>
      <c r="J235" s="701"/>
      <c r="K235" s="701"/>
      <c r="L235" s="701"/>
      <c r="M235" s="701"/>
    </row>
    <row r="236" ht="16.5" customHeight="1">
      <c r="B236" s="699"/>
      <c r="C236" s="699"/>
      <c r="D236" s="699"/>
      <c r="E236" s="700"/>
      <c r="F236" s="700"/>
      <c r="G236" s="701"/>
      <c r="H236" s="701"/>
      <c r="I236" s="701"/>
      <c r="J236" s="701"/>
      <c r="K236" s="701"/>
      <c r="L236" s="701"/>
      <c r="M236" s="701"/>
    </row>
    <row r="237" ht="16.5" customHeight="1">
      <c r="B237" s="699"/>
      <c r="C237" s="699"/>
      <c r="D237" s="699"/>
      <c r="E237" s="700"/>
      <c r="F237" s="700"/>
      <c r="G237" s="701"/>
      <c r="H237" s="701"/>
      <c r="I237" s="701"/>
      <c r="J237" s="701"/>
      <c r="K237" s="701"/>
      <c r="L237" s="701"/>
      <c r="M237" s="701"/>
    </row>
    <row r="238" ht="16.5" customHeight="1">
      <c r="B238" s="699"/>
      <c r="C238" s="699"/>
      <c r="D238" s="699"/>
      <c r="E238" s="700"/>
      <c r="F238" s="700"/>
      <c r="G238" s="701"/>
      <c r="H238" s="701"/>
      <c r="I238" s="701"/>
      <c r="J238" s="701"/>
      <c r="K238" s="701"/>
      <c r="L238" s="701"/>
      <c r="M238" s="701"/>
    </row>
    <row r="239" ht="16.5" customHeight="1">
      <c r="B239" s="699"/>
      <c r="C239" s="699"/>
      <c r="D239" s="699"/>
      <c r="E239" s="700"/>
      <c r="F239" s="700"/>
      <c r="G239" s="701"/>
      <c r="H239" s="701"/>
      <c r="I239" s="701"/>
      <c r="J239" s="701"/>
      <c r="K239" s="701"/>
      <c r="L239" s="701"/>
      <c r="M239" s="701"/>
    </row>
    <row r="240" ht="16.5" customHeight="1">
      <c r="B240" s="699"/>
      <c r="C240" s="699"/>
      <c r="D240" s="699"/>
      <c r="E240" s="700"/>
      <c r="F240" s="700"/>
      <c r="G240" s="701"/>
      <c r="H240" s="701"/>
      <c r="I240" s="701"/>
      <c r="J240" s="701"/>
      <c r="K240" s="701"/>
      <c r="L240" s="701"/>
      <c r="M240" s="701"/>
    </row>
    <row r="241" ht="16.5" customHeight="1">
      <c r="B241" s="699"/>
      <c r="C241" s="699"/>
      <c r="D241" s="699"/>
      <c r="E241" s="700"/>
      <c r="F241" s="700"/>
      <c r="G241" s="701"/>
      <c r="H241" s="701"/>
      <c r="I241" s="701"/>
      <c r="J241" s="701"/>
      <c r="K241" s="701"/>
      <c r="L241" s="701"/>
      <c r="M241" s="701"/>
    </row>
    <row r="242" ht="16.5" customHeight="1">
      <c r="B242" s="699"/>
      <c r="C242" s="699"/>
      <c r="D242" s="699"/>
      <c r="E242" s="700"/>
      <c r="F242" s="700"/>
      <c r="G242" s="701"/>
      <c r="H242" s="701"/>
      <c r="I242" s="701"/>
      <c r="J242" s="701"/>
      <c r="K242" s="701"/>
      <c r="L242" s="701"/>
      <c r="M242" s="701"/>
    </row>
    <row r="243" ht="16.5" customHeight="1">
      <c r="B243" s="699"/>
      <c r="C243" s="699"/>
      <c r="D243" s="699"/>
      <c r="E243" s="700"/>
      <c r="F243" s="700"/>
      <c r="G243" s="701"/>
      <c r="H243" s="701"/>
      <c r="I243" s="701"/>
      <c r="J243" s="701"/>
      <c r="K243" s="701"/>
      <c r="L243" s="701"/>
      <c r="M243" s="701"/>
    </row>
    <row r="244" ht="16.5" customHeight="1">
      <c r="B244" s="699"/>
      <c r="C244" s="699"/>
      <c r="D244" s="699"/>
      <c r="E244" s="700"/>
      <c r="F244" s="700"/>
      <c r="G244" s="701"/>
      <c r="H244" s="701"/>
      <c r="I244" s="701"/>
      <c r="J244" s="701"/>
      <c r="K244" s="701"/>
      <c r="L244" s="701"/>
      <c r="M244" s="701"/>
    </row>
    <row r="245" ht="16.5" customHeight="1">
      <c r="B245" s="699"/>
      <c r="C245" s="699"/>
      <c r="D245" s="699"/>
      <c r="E245" s="700"/>
      <c r="F245" s="700"/>
      <c r="G245" s="701"/>
      <c r="H245" s="701"/>
      <c r="I245" s="701"/>
      <c r="J245" s="701"/>
      <c r="K245" s="701"/>
      <c r="L245" s="701"/>
      <c r="M245" s="701"/>
    </row>
    <row r="246" ht="16.5" customHeight="1">
      <c r="B246" s="699"/>
      <c r="C246" s="699"/>
      <c r="D246" s="699"/>
      <c r="E246" s="700"/>
      <c r="F246" s="700"/>
      <c r="G246" s="701"/>
      <c r="H246" s="701"/>
      <c r="I246" s="701"/>
      <c r="J246" s="701"/>
      <c r="K246" s="701"/>
      <c r="L246" s="701"/>
      <c r="M246" s="701"/>
    </row>
    <row r="247" ht="16.5" customHeight="1">
      <c r="B247" s="699"/>
      <c r="C247" s="699"/>
      <c r="D247" s="699"/>
      <c r="E247" s="700"/>
      <c r="F247" s="700"/>
      <c r="G247" s="701"/>
      <c r="H247" s="701"/>
      <c r="I247" s="701"/>
      <c r="J247" s="701"/>
      <c r="K247" s="701"/>
      <c r="L247" s="701"/>
      <c r="M247" s="701"/>
    </row>
    <row r="248" ht="16.5" customHeight="1">
      <c r="B248" s="699"/>
      <c r="C248" s="699"/>
      <c r="D248" s="699"/>
      <c r="E248" s="700"/>
      <c r="F248" s="700"/>
      <c r="G248" s="701"/>
      <c r="H248" s="701"/>
      <c r="I248" s="701"/>
      <c r="J248" s="701"/>
      <c r="K248" s="701"/>
      <c r="L248" s="701"/>
      <c r="M248" s="701"/>
    </row>
    <row r="249" ht="16.5" customHeight="1">
      <c r="B249" s="699"/>
      <c r="C249" s="699"/>
      <c r="D249" s="699"/>
      <c r="E249" s="700"/>
      <c r="F249" s="700"/>
      <c r="G249" s="701"/>
      <c r="H249" s="701"/>
      <c r="I249" s="701"/>
      <c r="J249" s="701"/>
      <c r="K249" s="701"/>
      <c r="L249" s="701"/>
      <c r="M249" s="701"/>
    </row>
    <row r="250" ht="16.5" customHeight="1">
      <c r="B250" s="699"/>
      <c r="C250" s="699"/>
      <c r="D250" s="699"/>
      <c r="E250" s="700"/>
      <c r="F250" s="700"/>
      <c r="G250" s="701"/>
      <c r="H250" s="701"/>
      <c r="I250" s="701"/>
      <c r="J250" s="701"/>
      <c r="K250" s="701"/>
      <c r="L250" s="701"/>
      <c r="M250" s="701"/>
    </row>
    <row r="251" ht="16.5" customHeight="1">
      <c r="B251" s="699"/>
      <c r="C251" s="699"/>
      <c r="D251" s="699"/>
      <c r="E251" s="700"/>
      <c r="F251" s="700"/>
      <c r="G251" s="701"/>
      <c r="H251" s="701"/>
      <c r="I251" s="701"/>
      <c r="J251" s="701"/>
      <c r="K251" s="701"/>
      <c r="L251" s="701"/>
      <c r="M251" s="701"/>
    </row>
    <row r="252" ht="16.5" customHeight="1">
      <c r="B252" s="699"/>
      <c r="C252" s="699"/>
      <c r="D252" s="699"/>
      <c r="E252" s="700"/>
      <c r="F252" s="700"/>
      <c r="G252" s="701"/>
      <c r="H252" s="701"/>
      <c r="I252" s="701"/>
      <c r="J252" s="701"/>
      <c r="K252" s="701"/>
      <c r="L252" s="701"/>
      <c r="M252" s="701"/>
    </row>
    <row r="253" ht="16.5" customHeight="1">
      <c r="B253" s="699"/>
      <c r="C253" s="699"/>
      <c r="D253" s="699"/>
      <c r="E253" s="700"/>
      <c r="F253" s="700"/>
      <c r="G253" s="701"/>
      <c r="H253" s="701"/>
      <c r="I253" s="701"/>
      <c r="J253" s="701"/>
      <c r="K253" s="701"/>
      <c r="L253" s="701"/>
      <c r="M253" s="701"/>
    </row>
    <row r="254" ht="16.5" customHeight="1">
      <c r="B254" s="699"/>
      <c r="C254" s="699"/>
      <c r="D254" s="699"/>
      <c r="E254" s="700"/>
      <c r="F254" s="700"/>
      <c r="G254" s="701"/>
      <c r="H254" s="701"/>
      <c r="I254" s="701"/>
      <c r="J254" s="701"/>
      <c r="K254" s="701"/>
      <c r="L254" s="701"/>
      <c r="M254" s="701"/>
    </row>
    <row r="255" ht="16.5" customHeight="1">
      <c r="B255" s="699"/>
      <c r="C255" s="699"/>
      <c r="D255" s="699"/>
      <c r="E255" s="700"/>
      <c r="F255" s="700"/>
      <c r="G255" s="701"/>
      <c r="H255" s="701"/>
      <c r="I255" s="701"/>
      <c r="J255" s="701"/>
      <c r="K255" s="701"/>
      <c r="L255" s="701"/>
      <c r="M255" s="701"/>
    </row>
    <row r="256" ht="16.5" customHeight="1">
      <c r="B256" s="699"/>
      <c r="C256" s="699"/>
      <c r="D256" s="699"/>
      <c r="E256" s="700"/>
      <c r="F256" s="700"/>
      <c r="G256" s="701"/>
      <c r="H256" s="701"/>
      <c r="I256" s="701"/>
      <c r="J256" s="701"/>
      <c r="K256" s="701"/>
      <c r="L256" s="701"/>
      <c r="M256" s="701"/>
    </row>
    <row r="257" ht="16.5" customHeight="1">
      <c r="B257" s="699"/>
      <c r="C257" s="699"/>
      <c r="D257" s="699"/>
      <c r="E257" s="700"/>
      <c r="F257" s="700"/>
      <c r="G257" s="701"/>
      <c r="H257" s="701"/>
      <c r="I257" s="701"/>
      <c r="J257" s="701"/>
      <c r="K257" s="701"/>
      <c r="L257" s="701"/>
      <c r="M257" s="701"/>
    </row>
    <row r="258" ht="16.5" customHeight="1">
      <c r="B258" s="699"/>
      <c r="C258" s="699"/>
      <c r="D258" s="699"/>
      <c r="E258" s="700"/>
      <c r="F258" s="700"/>
      <c r="G258" s="701"/>
      <c r="H258" s="701"/>
      <c r="I258" s="701"/>
      <c r="J258" s="701"/>
      <c r="K258" s="701"/>
      <c r="L258" s="701"/>
      <c r="M258" s="701"/>
    </row>
    <row r="259" ht="16.5" customHeight="1">
      <c r="B259" s="699"/>
      <c r="C259" s="699"/>
      <c r="D259" s="699"/>
      <c r="E259" s="700"/>
      <c r="F259" s="700"/>
      <c r="G259" s="701"/>
      <c r="H259" s="701"/>
      <c r="I259" s="701"/>
      <c r="J259" s="701"/>
      <c r="K259" s="701"/>
      <c r="L259" s="701"/>
      <c r="M259" s="701"/>
    </row>
    <row r="260" ht="16.5" customHeight="1">
      <c r="B260" s="699"/>
      <c r="C260" s="699"/>
      <c r="D260" s="699"/>
      <c r="E260" s="700"/>
      <c r="F260" s="700"/>
      <c r="G260" s="701"/>
      <c r="H260" s="701"/>
      <c r="I260" s="701"/>
      <c r="J260" s="701"/>
      <c r="K260" s="701"/>
      <c r="L260" s="701"/>
      <c r="M260" s="701"/>
    </row>
    <row r="261" ht="16.5" customHeight="1">
      <c r="B261" s="699"/>
      <c r="C261" s="699"/>
      <c r="D261" s="699"/>
      <c r="E261" s="700"/>
      <c r="F261" s="700"/>
      <c r="G261" s="701"/>
      <c r="H261" s="701"/>
      <c r="I261" s="701"/>
      <c r="J261" s="701"/>
      <c r="K261" s="701"/>
      <c r="L261" s="701"/>
      <c r="M261" s="701"/>
    </row>
    <row r="262" ht="16.5" customHeight="1">
      <c r="B262" s="699"/>
      <c r="C262" s="699"/>
      <c r="D262" s="699"/>
      <c r="E262" s="700"/>
      <c r="F262" s="700"/>
      <c r="G262" s="701"/>
      <c r="H262" s="701"/>
      <c r="I262" s="701"/>
      <c r="J262" s="701"/>
      <c r="K262" s="701"/>
      <c r="L262" s="701"/>
      <c r="M262" s="701"/>
    </row>
    <row r="263" ht="16.5" customHeight="1">
      <c r="B263" s="699"/>
      <c r="C263" s="699"/>
      <c r="D263" s="699"/>
      <c r="E263" s="700"/>
      <c r="F263" s="700"/>
      <c r="G263" s="701"/>
      <c r="H263" s="701"/>
      <c r="I263" s="701"/>
      <c r="J263" s="701"/>
      <c r="K263" s="701"/>
      <c r="L263" s="701"/>
      <c r="M263" s="701"/>
    </row>
    <row r="264" ht="16.5" customHeight="1">
      <c r="B264" s="699"/>
      <c r="C264" s="699"/>
      <c r="D264" s="699"/>
      <c r="E264" s="700"/>
      <c r="F264" s="700"/>
      <c r="G264" s="701"/>
      <c r="H264" s="701"/>
      <c r="I264" s="701"/>
      <c r="J264" s="701"/>
      <c r="K264" s="701"/>
      <c r="L264" s="701"/>
      <c r="M264" s="701"/>
    </row>
    <row r="265" ht="16.5" customHeight="1">
      <c r="B265" s="699"/>
      <c r="C265" s="699"/>
      <c r="D265" s="699"/>
      <c r="E265" s="700"/>
      <c r="F265" s="700"/>
      <c r="G265" s="701"/>
      <c r="H265" s="701"/>
      <c r="I265" s="701"/>
      <c r="J265" s="701"/>
      <c r="K265" s="701"/>
      <c r="L265" s="701"/>
      <c r="M265" s="701"/>
    </row>
    <row r="266" ht="16.5" customHeight="1">
      <c r="B266" s="699"/>
      <c r="C266" s="699"/>
      <c r="D266" s="699"/>
      <c r="E266" s="700"/>
      <c r="F266" s="700"/>
      <c r="G266" s="701"/>
      <c r="H266" s="701"/>
      <c r="I266" s="701"/>
      <c r="J266" s="701"/>
      <c r="K266" s="701"/>
      <c r="L266" s="701"/>
      <c r="M266" s="701"/>
    </row>
    <row r="267" ht="16.5" customHeight="1">
      <c r="B267" s="699"/>
      <c r="C267" s="699"/>
      <c r="D267" s="699"/>
      <c r="E267" s="700"/>
      <c r="F267" s="700"/>
      <c r="G267" s="701"/>
      <c r="H267" s="701"/>
      <c r="I267" s="701"/>
      <c r="J267" s="701"/>
      <c r="K267" s="701"/>
      <c r="L267" s="701"/>
      <c r="M267" s="701"/>
    </row>
    <row r="268" ht="16.5" customHeight="1">
      <c r="B268" s="699"/>
      <c r="C268" s="699"/>
      <c r="D268" s="699"/>
      <c r="E268" s="700"/>
      <c r="F268" s="700"/>
      <c r="G268" s="701"/>
      <c r="H268" s="701"/>
      <c r="I268" s="701"/>
      <c r="J268" s="701"/>
      <c r="K268" s="701"/>
      <c r="L268" s="701"/>
      <c r="M268" s="701"/>
    </row>
    <row r="269" ht="16.5" customHeight="1">
      <c r="B269" s="699"/>
      <c r="C269" s="699"/>
      <c r="D269" s="699"/>
      <c r="E269" s="700"/>
      <c r="F269" s="700"/>
      <c r="G269" s="701"/>
      <c r="H269" s="701"/>
      <c r="I269" s="701"/>
      <c r="J269" s="701"/>
      <c r="K269" s="701"/>
      <c r="L269" s="701"/>
      <c r="M269" s="701"/>
    </row>
    <row r="270" ht="16.5" customHeight="1">
      <c r="B270" s="699"/>
      <c r="C270" s="699"/>
      <c r="D270" s="699"/>
      <c r="E270" s="700"/>
      <c r="F270" s="700"/>
      <c r="G270" s="701"/>
      <c r="H270" s="701"/>
      <c r="I270" s="701"/>
      <c r="J270" s="701"/>
      <c r="K270" s="701"/>
      <c r="L270" s="701"/>
      <c r="M270" s="701"/>
    </row>
    <row r="271" ht="16.5" customHeight="1">
      <c r="B271" s="699"/>
      <c r="C271" s="699"/>
      <c r="D271" s="699"/>
      <c r="E271" s="700"/>
      <c r="F271" s="700"/>
      <c r="G271" s="701"/>
      <c r="H271" s="701"/>
      <c r="I271" s="701"/>
      <c r="J271" s="701"/>
      <c r="K271" s="701"/>
      <c r="L271" s="701"/>
      <c r="M271" s="701"/>
    </row>
    <row r="272" ht="16.5" customHeight="1">
      <c r="B272" s="699"/>
      <c r="C272" s="699"/>
      <c r="D272" s="699"/>
      <c r="E272" s="700"/>
      <c r="F272" s="700"/>
      <c r="G272" s="701"/>
      <c r="H272" s="701"/>
      <c r="I272" s="701"/>
      <c r="J272" s="701"/>
      <c r="K272" s="701"/>
      <c r="L272" s="701"/>
      <c r="M272" s="701"/>
    </row>
    <row r="273" ht="16.5" customHeight="1">
      <c r="B273" s="699"/>
      <c r="C273" s="699"/>
      <c r="D273" s="699"/>
      <c r="E273" s="700"/>
      <c r="F273" s="700"/>
      <c r="G273" s="701"/>
      <c r="H273" s="701"/>
      <c r="I273" s="701"/>
      <c r="J273" s="701"/>
      <c r="K273" s="701"/>
      <c r="L273" s="701"/>
      <c r="M273" s="701"/>
    </row>
    <row r="274" ht="16.5" customHeight="1">
      <c r="B274" s="699"/>
      <c r="C274" s="699"/>
      <c r="D274" s="699"/>
      <c r="E274" s="700"/>
      <c r="F274" s="700"/>
      <c r="G274" s="701"/>
      <c r="H274" s="701"/>
      <c r="I274" s="701"/>
      <c r="J274" s="701"/>
      <c r="K274" s="701"/>
      <c r="L274" s="701"/>
      <c r="M274" s="701"/>
    </row>
    <row r="275" ht="16.5" customHeight="1">
      <c r="B275" s="699"/>
      <c r="C275" s="699"/>
      <c r="D275" s="699"/>
      <c r="E275" s="700"/>
      <c r="F275" s="700"/>
      <c r="G275" s="701"/>
      <c r="H275" s="701"/>
      <c r="I275" s="701"/>
      <c r="J275" s="701"/>
      <c r="K275" s="701"/>
      <c r="L275" s="701"/>
      <c r="M275" s="701"/>
    </row>
    <row r="276" ht="16.5" customHeight="1">
      <c r="B276" s="699"/>
      <c r="C276" s="699"/>
      <c r="D276" s="699"/>
      <c r="E276" s="700"/>
      <c r="F276" s="700"/>
      <c r="G276" s="701"/>
      <c r="H276" s="701"/>
      <c r="I276" s="701"/>
      <c r="J276" s="701"/>
      <c r="K276" s="701"/>
      <c r="L276" s="701"/>
      <c r="M276" s="701"/>
    </row>
    <row r="277" ht="16.5" customHeight="1">
      <c r="B277" s="699"/>
      <c r="C277" s="699"/>
      <c r="D277" s="699"/>
      <c r="E277" s="700"/>
      <c r="F277" s="700"/>
      <c r="G277" s="701"/>
      <c r="H277" s="701"/>
      <c r="I277" s="701"/>
      <c r="J277" s="701"/>
      <c r="K277" s="701"/>
      <c r="L277" s="701"/>
      <c r="M277" s="701"/>
    </row>
    <row r="278" ht="16.5" customHeight="1">
      <c r="B278" s="699"/>
      <c r="C278" s="699"/>
      <c r="D278" s="699"/>
      <c r="E278" s="700"/>
      <c r="F278" s="700"/>
      <c r="G278" s="701"/>
      <c r="H278" s="701"/>
      <c r="I278" s="701"/>
      <c r="J278" s="701"/>
      <c r="K278" s="701"/>
      <c r="L278" s="701"/>
      <c r="M278" s="701"/>
    </row>
    <row r="279" ht="16.5" customHeight="1">
      <c r="B279" s="699"/>
      <c r="C279" s="699"/>
      <c r="D279" s="699"/>
      <c r="E279" s="700"/>
      <c r="F279" s="700"/>
      <c r="G279" s="701"/>
      <c r="H279" s="701"/>
      <c r="I279" s="701"/>
      <c r="J279" s="701"/>
      <c r="K279" s="701"/>
      <c r="L279" s="701"/>
      <c r="M279" s="701"/>
    </row>
    <row r="280" ht="16.5" customHeight="1">
      <c r="B280" s="699"/>
      <c r="C280" s="699"/>
      <c r="D280" s="699"/>
      <c r="E280" s="700"/>
      <c r="F280" s="700"/>
      <c r="G280" s="701"/>
      <c r="H280" s="701"/>
      <c r="I280" s="701"/>
      <c r="J280" s="701"/>
      <c r="K280" s="701"/>
      <c r="L280" s="701"/>
      <c r="M280" s="701"/>
    </row>
    <row r="281" ht="16.5" customHeight="1">
      <c r="B281" s="699"/>
      <c r="C281" s="699"/>
      <c r="D281" s="699"/>
      <c r="E281" s="700"/>
      <c r="F281" s="700"/>
      <c r="G281" s="701"/>
      <c r="H281" s="701"/>
      <c r="I281" s="701"/>
      <c r="J281" s="701"/>
      <c r="K281" s="701"/>
      <c r="L281" s="701"/>
      <c r="M281" s="701"/>
    </row>
    <row r="282" ht="16.5" customHeight="1">
      <c r="B282" s="699"/>
      <c r="C282" s="699"/>
      <c r="D282" s="699"/>
      <c r="E282" s="700"/>
      <c r="F282" s="700"/>
      <c r="G282" s="701"/>
      <c r="H282" s="701"/>
      <c r="I282" s="701"/>
      <c r="J282" s="701"/>
      <c r="K282" s="701"/>
      <c r="L282" s="701"/>
      <c r="M282" s="701"/>
    </row>
    <row r="283" ht="16.5" customHeight="1">
      <c r="B283" s="699"/>
      <c r="C283" s="699"/>
      <c r="D283" s="699"/>
      <c r="E283" s="700"/>
      <c r="F283" s="700"/>
      <c r="G283" s="701"/>
      <c r="H283" s="701"/>
      <c r="I283" s="701"/>
      <c r="J283" s="701"/>
      <c r="K283" s="701"/>
      <c r="L283" s="701"/>
      <c r="M283" s="701"/>
    </row>
    <row r="284" ht="16.5" customHeight="1">
      <c r="B284" s="699"/>
      <c r="C284" s="699"/>
      <c r="D284" s="699"/>
      <c r="E284" s="700"/>
      <c r="F284" s="700"/>
      <c r="G284" s="701"/>
      <c r="H284" s="701"/>
      <c r="I284" s="701"/>
      <c r="J284" s="701"/>
      <c r="K284" s="701"/>
      <c r="L284" s="701"/>
      <c r="M284" s="701"/>
    </row>
    <row r="285" ht="16.5" customHeight="1">
      <c r="B285" s="699"/>
      <c r="C285" s="699"/>
      <c r="D285" s="699"/>
      <c r="E285" s="700"/>
      <c r="F285" s="700"/>
      <c r="G285" s="701"/>
      <c r="H285" s="701"/>
      <c r="I285" s="701"/>
      <c r="J285" s="701"/>
      <c r="K285" s="701"/>
      <c r="L285" s="701"/>
      <c r="M285" s="701"/>
    </row>
    <row r="286" ht="16.5" customHeight="1">
      <c r="B286" s="699"/>
      <c r="C286" s="699"/>
      <c r="D286" s="699"/>
      <c r="E286" s="700"/>
      <c r="F286" s="700"/>
      <c r="G286" s="701"/>
      <c r="H286" s="701"/>
      <c r="I286" s="701"/>
      <c r="J286" s="701"/>
      <c r="K286" s="701"/>
      <c r="L286" s="701"/>
      <c r="M286" s="701"/>
    </row>
    <row r="287" ht="16.5" customHeight="1">
      <c r="B287" s="699"/>
      <c r="C287" s="699"/>
      <c r="D287" s="699"/>
      <c r="E287" s="700"/>
      <c r="F287" s="700"/>
      <c r="G287" s="701"/>
      <c r="H287" s="701"/>
      <c r="I287" s="701"/>
      <c r="J287" s="701"/>
      <c r="K287" s="701"/>
      <c r="L287" s="701"/>
      <c r="M287" s="701"/>
    </row>
    <row r="288" ht="16.5" customHeight="1">
      <c r="B288" s="699"/>
      <c r="C288" s="699"/>
      <c r="D288" s="699"/>
      <c r="E288" s="700"/>
      <c r="F288" s="700"/>
      <c r="G288" s="701"/>
      <c r="H288" s="701"/>
      <c r="I288" s="701"/>
      <c r="J288" s="701"/>
      <c r="K288" s="701"/>
      <c r="L288" s="701"/>
      <c r="M288" s="701"/>
    </row>
    <row r="289" ht="16.5" customHeight="1">
      <c r="B289" s="699"/>
      <c r="C289" s="699"/>
      <c r="D289" s="699"/>
      <c r="E289" s="700"/>
      <c r="F289" s="700"/>
      <c r="G289" s="701"/>
      <c r="H289" s="701"/>
      <c r="I289" s="701"/>
      <c r="J289" s="701"/>
      <c r="K289" s="701"/>
      <c r="L289" s="701"/>
      <c r="M289" s="701"/>
    </row>
    <row r="290" ht="16.5" customHeight="1">
      <c r="B290" s="699"/>
      <c r="C290" s="699"/>
      <c r="D290" s="699"/>
      <c r="E290" s="700"/>
      <c r="F290" s="700"/>
      <c r="G290" s="701"/>
      <c r="H290" s="701"/>
      <c r="I290" s="701"/>
      <c r="J290" s="701"/>
      <c r="K290" s="701"/>
      <c r="L290" s="701"/>
      <c r="M290" s="701"/>
    </row>
    <row r="291" ht="16.5" customHeight="1">
      <c r="B291" s="699"/>
      <c r="C291" s="699"/>
      <c r="D291" s="699"/>
      <c r="E291" s="700"/>
      <c r="F291" s="700"/>
      <c r="G291" s="701"/>
      <c r="H291" s="701"/>
      <c r="I291" s="701"/>
      <c r="J291" s="701"/>
      <c r="K291" s="701"/>
      <c r="L291" s="701"/>
      <c r="M291" s="701"/>
    </row>
    <row r="292" ht="16.5" customHeight="1">
      <c r="B292" s="699"/>
      <c r="C292" s="699"/>
      <c r="D292" s="699"/>
      <c r="E292" s="700"/>
      <c r="F292" s="700"/>
      <c r="G292" s="701"/>
      <c r="H292" s="701"/>
      <c r="I292" s="701"/>
      <c r="J292" s="701"/>
      <c r="K292" s="701"/>
      <c r="L292" s="701"/>
      <c r="M292" s="701"/>
    </row>
    <row r="293" ht="16.5" customHeight="1">
      <c r="B293" s="699"/>
      <c r="C293" s="699"/>
      <c r="D293" s="699"/>
      <c r="E293" s="700"/>
      <c r="F293" s="700"/>
      <c r="G293" s="701"/>
      <c r="H293" s="701"/>
      <c r="I293" s="701"/>
      <c r="J293" s="701"/>
      <c r="K293" s="701"/>
      <c r="L293" s="701"/>
      <c r="M293" s="701"/>
    </row>
    <row r="294" ht="16.5" customHeight="1">
      <c r="B294" s="699"/>
      <c r="C294" s="699"/>
      <c r="D294" s="699"/>
      <c r="E294" s="700"/>
      <c r="F294" s="700"/>
      <c r="G294" s="701"/>
      <c r="H294" s="701"/>
      <c r="I294" s="701"/>
      <c r="J294" s="701"/>
      <c r="K294" s="701"/>
      <c r="L294" s="701"/>
      <c r="M294" s="701"/>
    </row>
    <row r="295" ht="16.5" customHeight="1">
      <c r="B295" s="699"/>
      <c r="C295" s="699"/>
      <c r="D295" s="699"/>
      <c r="E295" s="700"/>
      <c r="F295" s="700"/>
      <c r="G295" s="701"/>
      <c r="H295" s="701"/>
      <c r="I295" s="701"/>
      <c r="J295" s="701"/>
      <c r="K295" s="701"/>
      <c r="L295" s="701"/>
      <c r="M295" s="701"/>
    </row>
    <row r="296" ht="16.5" customHeight="1">
      <c r="B296" s="699"/>
      <c r="C296" s="699"/>
      <c r="D296" s="699"/>
      <c r="E296" s="700"/>
      <c r="F296" s="700"/>
      <c r="G296" s="701"/>
      <c r="H296" s="701"/>
      <c r="I296" s="701"/>
      <c r="J296" s="701"/>
      <c r="K296" s="701"/>
      <c r="L296" s="701"/>
      <c r="M296" s="701"/>
    </row>
    <row r="297" ht="16.5" customHeight="1">
      <c r="B297" s="699"/>
      <c r="C297" s="699"/>
      <c r="D297" s="699"/>
      <c r="E297" s="700"/>
      <c r="F297" s="700"/>
      <c r="G297" s="701"/>
      <c r="H297" s="701"/>
      <c r="I297" s="701"/>
      <c r="J297" s="701"/>
      <c r="K297" s="701"/>
      <c r="L297" s="701"/>
      <c r="M297" s="701"/>
    </row>
    <row r="298" ht="16.5" customHeight="1">
      <c r="B298" s="699"/>
      <c r="C298" s="699"/>
      <c r="D298" s="699"/>
      <c r="E298" s="700"/>
      <c r="F298" s="700"/>
      <c r="G298" s="701"/>
      <c r="H298" s="701"/>
      <c r="I298" s="701"/>
      <c r="J298" s="701"/>
      <c r="K298" s="701"/>
      <c r="L298" s="701"/>
      <c r="M298" s="701"/>
    </row>
    <row r="299" ht="16.5" customHeight="1">
      <c r="B299" s="699"/>
      <c r="C299" s="699"/>
      <c r="D299" s="699"/>
      <c r="E299" s="700"/>
      <c r="F299" s="700"/>
      <c r="G299" s="701"/>
      <c r="H299" s="701"/>
      <c r="I299" s="701"/>
      <c r="J299" s="701"/>
      <c r="K299" s="701"/>
      <c r="L299" s="701"/>
      <c r="M299" s="701"/>
    </row>
    <row r="300" ht="16.5" customHeight="1">
      <c r="B300" s="699"/>
      <c r="C300" s="699"/>
      <c r="D300" s="699"/>
      <c r="E300" s="700"/>
      <c r="F300" s="700"/>
      <c r="G300" s="701"/>
      <c r="H300" s="701"/>
      <c r="I300" s="701"/>
      <c r="J300" s="701"/>
      <c r="K300" s="701"/>
      <c r="L300" s="701"/>
      <c r="M300" s="701"/>
    </row>
    <row r="301" ht="16.5" customHeight="1">
      <c r="B301" s="699"/>
      <c r="C301" s="699"/>
      <c r="D301" s="699"/>
      <c r="E301" s="700"/>
      <c r="F301" s="700"/>
      <c r="G301" s="701"/>
      <c r="H301" s="701"/>
      <c r="I301" s="701"/>
      <c r="J301" s="701"/>
      <c r="K301" s="701"/>
      <c r="L301" s="701"/>
      <c r="M301" s="701"/>
    </row>
    <row r="302" ht="16.5" customHeight="1">
      <c r="B302" s="699"/>
      <c r="C302" s="699"/>
      <c r="D302" s="699"/>
      <c r="E302" s="700"/>
      <c r="F302" s="700"/>
      <c r="G302" s="701"/>
      <c r="H302" s="701"/>
      <c r="I302" s="701"/>
      <c r="J302" s="701"/>
      <c r="K302" s="701"/>
      <c r="L302" s="701"/>
      <c r="M302" s="701"/>
    </row>
    <row r="303" ht="16.5" customHeight="1">
      <c r="B303" s="699"/>
      <c r="C303" s="699"/>
      <c r="D303" s="699"/>
      <c r="E303" s="700"/>
      <c r="F303" s="700"/>
      <c r="G303" s="701"/>
      <c r="H303" s="701"/>
      <c r="I303" s="701"/>
      <c r="J303" s="701"/>
      <c r="K303" s="701"/>
      <c r="L303" s="701"/>
      <c r="M303" s="701"/>
    </row>
    <row r="304" ht="16.5" customHeight="1">
      <c r="B304" s="699"/>
      <c r="C304" s="699"/>
      <c r="D304" s="699"/>
      <c r="E304" s="700"/>
      <c r="F304" s="700"/>
      <c r="G304" s="701"/>
      <c r="H304" s="701"/>
      <c r="I304" s="701"/>
      <c r="J304" s="701"/>
      <c r="K304" s="701"/>
      <c r="L304" s="701"/>
      <c r="M304" s="701"/>
    </row>
    <row r="305" ht="16.5" customHeight="1">
      <c r="B305" s="699"/>
      <c r="C305" s="699"/>
      <c r="D305" s="699"/>
      <c r="E305" s="700"/>
      <c r="F305" s="700"/>
      <c r="G305" s="701"/>
      <c r="H305" s="701"/>
      <c r="I305" s="701"/>
      <c r="J305" s="701"/>
      <c r="K305" s="701"/>
      <c r="L305" s="701"/>
      <c r="M305" s="701"/>
    </row>
    <row r="306" ht="16.5" customHeight="1">
      <c r="B306" s="699"/>
      <c r="C306" s="699"/>
      <c r="D306" s="699"/>
      <c r="E306" s="700"/>
      <c r="F306" s="700"/>
      <c r="G306" s="701"/>
      <c r="H306" s="701"/>
      <c r="I306" s="701"/>
      <c r="J306" s="701"/>
      <c r="K306" s="701"/>
      <c r="L306" s="701"/>
      <c r="M306" s="701"/>
    </row>
    <row r="307" ht="16.5" customHeight="1">
      <c r="B307" s="699"/>
      <c r="C307" s="699"/>
      <c r="D307" s="699"/>
      <c r="E307" s="700"/>
      <c r="F307" s="700"/>
      <c r="G307" s="701"/>
      <c r="H307" s="701"/>
      <c r="I307" s="701"/>
      <c r="J307" s="701"/>
      <c r="K307" s="701"/>
      <c r="L307" s="701"/>
      <c r="M307" s="701"/>
    </row>
    <row r="308" ht="16.5" customHeight="1">
      <c r="B308" s="699"/>
      <c r="C308" s="699"/>
      <c r="D308" s="699"/>
      <c r="E308" s="700"/>
      <c r="F308" s="700"/>
      <c r="G308" s="701"/>
      <c r="H308" s="701"/>
      <c r="I308" s="701"/>
      <c r="J308" s="701"/>
      <c r="K308" s="701"/>
      <c r="L308" s="701"/>
      <c r="M308" s="701"/>
    </row>
    <row r="309" ht="16.5" customHeight="1">
      <c r="B309" s="699"/>
      <c r="C309" s="699"/>
      <c r="D309" s="699"/>
      <c r="E309" s="700"/>
      <c r="F309" s="700"/>
      <c r="G309" s="701"/>
      <c r="H309" s="701"/>
      <c r="I309" s="701"/>
      <c r="J309" s="701"/>
      <c r="K309" s="701"/>
      <c r="L309" s="701"/>
      <c r="M309" s="701"/>
    </row>
    <row r="310" ht="16.5" customHeight="1">
      <c r="B310" s="699"/>
      <c r="C310" s="699"/>
      <c r="D310" s="699"/>
      <c r="E310" s="700"/>
      <c r="F310" s="700"/>
      <c r="G310" s="701"/>
      <c r="H310" s="701"/>
      <c r="I310" s="701"/>
      <c r="J310" s="701"/>
      <c r="K310" s="701"/>
      <c r="L310" s="701"/>
      <c r="M310" s="701"/>
    </row>
    <row r="311" ht="16.5" customHeight="1">
      <c r="B311" s="699"/>
      <c r="C311" s="699"/>
      <c r="D311" s="699"/>
      <c r="E311" s="700"/>
      <c r="F311" s="700"/>
      <c r="G311" s="701"/>
      <c r="H311" s="701"/>
      <c r="I311" s="701"/>
      <c r="J311" s="701"/>
      <c r="K311" s="701"/>
      <c r="L311" s="701"/>
      <c r="M311" s="701"/>
    </row>
    <row r="312" ht="16.5" customHeight="1">
      <c r="B312" s="699"/>
      <c r="C312" s="699"/>
      <c r="D312" s="699"/>
      <c r="E312" s="700"/>
      <c r="F312" s="700"/>
      <c r="G312" s="701"/>
      <c r="H312" s="701"/>
      <c r="I312" s="701"/>
      <c r="J312" s="701"/>
      <c r="K312" s="701"/>
      <c r="L312" s="701"/>
      <c r="M312" s="701"/>
    </row>
    <row r="313" ht="16.5" customHeight="1">
      <c r="B313" s="699"/>
      <c r="C313" s="699"/>
      <c r="D313" s="699"/>
      <c r="E313" s="700"/>
      <c r="F313" s="700"/>
      <c r="G313" s="701"/>
      <c r="H313" s="701"/>
      <c r="I313" s="701"/>
      <c r="J313" s="701"/>
      <c r="K313" s="701"/>
      <c r="L313" s="701"/>
      <c r="M313" s="701"/>
    </row>
    <row r="314" ht="16.5" customHeight="1">
      <c r="B314" s="699"/>
      <c r="C314" s="699"/>
      <c r="D314" s="699"/>
      <c r="E314" s="700"/>
      <c r="F314" s="700"/>
      <c r="G314" s="701"/>
      <c r="H314" s="701"/>
      <c r="I314" s="701"/>
      <c r="J314" s="701"/>
      <c r="K314" s="701"/>
      <c r="L314" s="701"/>
      <c r="M314" s="701"/>
    </row>
    <row r="315" ht="16.5" customHeight="1">
      <c r="B315" s="699"/>
      <c r="C315" s="699"/>
      <c r="D315" s="699"/>
      <c r="E315" s="700"/>
      <c r="F315" s="700"/>
      <c r="G315" s="701"/>
      <c r="H315" s="701"/>
      <c r="I315" s="701"/>
      <c r="J315" s="701"/>
      <c r="K315" s="701"/>
      <c r="L315" s="701"/>
      <c r="M315" s="701"/>
    </row>
    <row r="316" ht="16.5" customHeight="1">
      <c r="B316" s="699"/>
      <c r="C316" s="699"/>
      <c r="D316" s="699"/>
      <c r="E316" s="700"/>
      <c r="F316" s="700"/>
      <c r="G316" s="701"/>
      <c r="H316" s="701"/>
      <c r="I316" s="701"/>
      <c r="J316" s="701"/>
      <c r="K316" s="701"/>
      <c r="L316" s="701"/>
      <c r="M316" s="701"/>
    </row>
    <row r="317" ht="16.5" customHeight="1">
      <c r="B317" s="699"/>
      <c r="C317" s="699"/>
      <c r="D317" s="699"/>
      <c r="E317" s="700"/>
      <c r="F317" s="700"/>
      <c r="G317" s="701"/>
      <c r="H317" s="701"/>
      <c r="I317" s="701"/>
      <c r="J317" s="701"/>
      <c r="K317" s="701"/>
      <c r="L317" s="701"/>
      <c r="M317" s="701"/>
    </row>
    <row r="318" ht="16.5" customHeight="1">
      <c r="B318" s="699"/>
      <c r="C318" s="699"/>
      <c r="D318" s="699"/>
      <c r="E318" s="700"/>
      <c r="F318" s="700"/>
      <c r="G318" s="701"/>
      <c r="H318" s="701"/>
      <c r="I318" s="701"/>
      <c r="J318" s="701"/>
      <c r="K318" s="701"/>
      <c r="L318" s="701"/>
      <c r="M318" s="701"/>
    </row>
    <row r="319" ht="16.5" customHeight="1">
      <c r="B319" s="699"/>
      <c r="C319" s="699"/>
      <c r="D319" s="699"/>
      <c r="E319" s="700"/>
      <c r="F319" s="700"/>
      <c r="G319" s="701"/>
      <c r="H319" s="701"/>
      <c r="I319" s="701"/>
      <c r="J319" s="701"/>
      <c r="K319" s="701"/>
      <c r="L319" s="701"/>
      <c r="M319" s="701"/>
    </row>
    <row r="320" ht="16.5" customHeight="1">
      <c r="B320" s="699"/>
      <c r="C320" s="699"/>
      <c r="D320" s="699"/>
      <c r="E320" s="700"/>
      <c r="F320" s="700"/>
      <c r="G320" s="701"/>
      <c r="H320" s="701"/>
      <c r="I320" s="701"/>
      <c r="J320" s="701"/>
      <c r="K320" s="701"/>
      <c r="L320" s="701"/>
      <c r="M320" s="701"/>
    </row>
    <row r="321" ht="16.5" customHeight="1">
      <c r="B321" s="699"/>
      <c r="C321" s="699"/>
      <c r="D321" s="699"/>
      <c r="E321" s="700"/>
      <c r="F321" s="700"/>
      <c r="G321" s="701"/>
      <c r="H321" s="701"/>
      <c r="I321" s="701"/>
      <c r="J321" s="701"/>
      <c r="K321" s="701"/>
      <c r="L321" s="701"/>
      <c r="M321" s="701"/>
    </row>
    <row r="322" ht="16.5" customHeight="1">
      <c r="B322" s="699"/>
      <c r="C322" s="699"/>
      <c r="D322" s="699"/>
      <c r="E322" s="700"/>
      <c r="F322" s="700"/>
      <c r="G322" s="701"/>
      <c r="H322" s="701"/>
      <c r="I322" s="701"/>
      <c r="J322" s="701"/>
      <c r="K322" s="701"/>
      <c r="L322" s="701"/>
      <c r="M322" s="701"/>
    </row>
    <row r="323" ht="16.5" customHeight="1">
      <c r="B323" s="699"/>
      <c r="C323" s="699"/>
      <c r="D323" s="699"/>
      <c r="E323" s="700"/>
      <c r="F323" s="700"/>
      <c r="G323" s="701"/>
      <c r="H323" s="701"/>
      <c r="I323" s="701"/>
      <c r="J323" s="701"/>
      <c r="K323" s="701"/>
      <c r="L323" s="701"/>
      <c r="M323" s="701"/>
    </row>
    <row r="324" ht="16.5" customHeight="1">
      <c r="B324" s="699"/>
      <c r="C324" s="699"/>
      <c r="D324" s="699"/>
      <c r="E324" s="700"/>
      <c r="F324" s="700"/>
      <c r="G324" s="701"/>
      <c r="H324" s="701"/>
      <c r="I324" s="701"/>
      <c r="J324" s="701"/>
      <c r="K324" s="701"/>
      <c r="L324" s="701"/>
      <c r="M324" s="701"/>
    </row>
    <row r="325" ht="16.5" customHeight="1">
      <c r="B325" s="699"/>
      <c r="C325" s="699"/>
      <c r="D325" s="699"/>
      <c r="E325" s="700"/>
      <c r="F325" s="700"/>
      <c r="G325" s="701"/>
      <c r="H325" s="701"/>
      <c r="I325" s="701"/>
      <c r="J325" s="701"/>
      <c r="K325" s="701"/>
      <c r="L325" s="701"/>
      <c r="M325" s="701"/>
    </row>
    <row r="326" ht="16.5" customHeight="1">
      <c r="B326" s="699"/>
      <c r="C326" s="699"/>
      <c r="D326" s="699"/>
      <c r="E326" s="700"/>
      <c r="F326" s="700"/>
      <c r="G326" s="701"/>
      <c r="H326" s="701"/>
      <c r="I326" s="701"/>
      <c r="J326" s="701"/>
      <c r="K326" s="701"/>
      <c r="L326" s="701"/>
      <c r="M326" s="701"/>
    </row>
    <row r="327" ht="16.5" customHeight="1">
      <c r="B327" s="699"/>
      <c r="C327" s="699"/>
      <c r="D327" s="699"/>
      <c r="E327" s="700"/>
      <c r="F327" s="700"/>
      <c r="G327" s="701"/>
      <c r="H327" s="701"/>
      <c r="I327" s="701"/>
      <c r="J327" s="701"/>
      <c r="K327" s="701"/>
      <c r="L327" s="701"/>
      <c r="M327" s="701"/>
    </row>
    <row r="328" ht="16.5" customHeight="1">
      <c r="B328" s="699"/>
      <c r="C328" s="699"/>
      <c r="D328" s="699"/>
      <c r="E328" s="700"/>
      <c r="F328" s="700"/>
      <c r="G328" s="701"/>
      <c r="H328" s="701"/>
      <c r="I328" s="701"/>
      <c r="J328" s="701"/>
      <c r="K328" s="701"/>
      <c r="L328" s="701"/>
      <c r="M328" s="701"/>
    </row>
    <row r="329" ht="16.5" customHeight="1">
      <c r="B329" s="699"/>
      <c r="C329" s="699"/>
      <c r="D329" s="699"/>
      <c r="E329" s="700"/>
      <c r="F329" s="700"/>
      <c r="G329" s="701"/>
      <c r="H329" s="701"/>
      <c r="I329" s="701"/>
      <c r="J329" s="701"/>
      <c r="K329" s="701"/>
      <c r="L329" s="701"/>
      <c r="M329" s="701"/>
    </row>
    <row r="330" ht="16.5" customHeight="1">
      <c r="B330" s="699"/>
      <c r="C330" s="699"/>
      <c r="D330" s="699"/>
      <c r="E330" s="700"/>
      <c r="F330" s="700"/>
      <c r="G330" s="701"/>
      <c r="H330" s="701"/>
      <c r="I330" s="701"/>
      <c r="J330" s="701"/>
      <c r="K330" s="701"/>
      <c r="L330" s="701"/>
      <c r="M330" s="701"/>
    </row>
    <row r="331" ht="16.5" customHeight="1">
      <c r="B331" s="699"/>
      <c r="C331" s="699"/>
      <c r="D331" s="699"/>
      <c r="E331" s="700"/>
      <c r="F331" s="700"/>
      <c r="G331" s="701"/>
      <c r="H331" s="701"/>
      <c r="I331" s="701"/>
      <c r="J331" s="701"/>
      <c r="K331" s="701"/>
      <c r="L331" s="701"/>
      <c r="M331" s="701"/>
    </row>
    <row r="332" ht="16.5" customHeight="1">
      <c r="B332" s="699"/>
      <c r="C332" s="699"/>
      <c r="D332" s="699"/>
      <c r="E332" s="700"/>
      <c r="F332" s="700"/>
      <c r="G332" s="701"/>
      <c r="H332" s="701"/>
      <c r="I332" s="701"/>
      <c r="J332" s="701"/>
      <c r="K332" s="701"/>
      <c r="L332" s="701"/>
      <c r="M332" s="701"/>
    </row>
    <row r="333" ht="16.5" customHeight="1">
      <c r="B333" s="699"/>
      <c r="C333" s="699"/>
      <c r="D333" s="699"/>
      <c r="E333" s="700"/>
      <c r="F333" s="700"/>
      <c r="G333" s="701"/>
      <c r="H333" s="701"/>
      <c r="I333" s="701"/>
      <c r="J333" s="701"/>
      <c r="K333" s="701"/>
      <c r="L333" s="701"/>
      <c r="M333" s="701"/>
    </row>
    <row r="334" ht="16.5" customHeight="1">
      <c r="B334" s="699"/>
      <c r="C334" s="699"/>
      <c r="D334" s="699"/>
      <c r="E334" s="700"/>
      <c r="F334" s="700"/>
      <c r="G334" s="701"/>
      <c r="H334" s="701"/>
      <c r="I334" s="701"/>
      <c r="J334" s="701"/>
      <c r="K334" s="701"/>
      <c r="L334" s="701"/>
      <c r="M334" s="701"/>
    </row>
    <row r="335" ht="16.5" customHeight="1">
      <c r="B335" s="699"/>
      <c r="C335" s="699"/>
      <c r="D335" s="699"/>
      <c r="E335" s="700"/>
      <c r="F335" s="700"/>
      <c r="G335" s="701"/>
      <c r="H335" s="701"/>
      <c r="I335" s="701"/>
      <c r="J335" s="701"/>
      <c r="K335" s="701"/>
      <c r="L335" s="701"/>
      <c r="M335" s="701"/>
    </row>
    <row r="336" ht="16.5" customHeight="1">
      <c r="B336" s="699"/>
      <c r="C336" s="699"/>
      <c r="D336" s="699"/>
      <c r="E336" s="700"/>
      <c r="F336" s="700"/>
      <c r="G336" s="701"/>
      <c r="H336" s="701"/>
      <c r="I336" s="701"/>
      <c r="J336" s="701"/>
      <c r="K336" s="701"/>
      <c r="L336" s="701"/>
      <c r="M336" s="701"/>
    </row>
    <row r="337" ht="16.5" customHeight="1">
      <c r="B337" s="699"/>
      <c r="C337" s="699"/>
      <c r="D337" s="699"/>
      <c r="E337" s="700"/>
      <c r="F337" s="700"/>
      <c r="G337" s="701"/>
      <c r="H337" s="701"/>
      <c r="I337" s="701"/>
      <c r="J337" s="701"/>
      <c r="K337" s="701"/>
      <c r="L337" s="701"/>
      <c r="M337" s="701"/>
    </row>
    <row r="338" ht="16.5" customHeight="1">
      <c r="B338" s="699"/>
      <c r="C338" s="699"/>
      <c r="D338" s="699"/>
      <c r="E338" s="700"/>
      <c r="F338" s="700"/>
      <c r="G338" s="701"/>
      <c r="H338" s="701"/>
      <c r="I338" s="701"/>
      <c r="J338" s="701"/>
      <c r="K338" s="701"/>
      <c r="L338" s="701"/>
      <c r="M338" s="701"/>
    </row>
    <row r="339" ht="16.5" customHeight="1">
      <c r="B339" s="699"/>
      <c r="C339" s="699"/>
      <c r="D339" s="699"/>
      <c r="E339" s="700"/>
      <c r="F339" s="700"/>
      <c r="G339" s="701"/>
      <c r="H339" s="701"/>
      <c r="I339" s="701"/>
      <c r="J339" s="701"/>
      <c r="K339" s="701"/>
      <c r="L339" s="701"/>
      <c r="M339" s="701"/>
    </row>
    <row r="340" ht="16.5" customHeight="1">
      <c r="B340" s="699"/>
      <c r="C340" s="699"/>
      <c r="D340" s="699"/>
      <c r="E340" s="700"/>
      <c r="F340" s="700"/>
      <c r="G340" s="701"/>
      <c r="H340" s="701"/>
      <c r="I340" s="701"/>
      <c r="J340" s="701"/>
      <c r="K340" s="701"/>
      <c r="L340" s="701"/>
      <c r="M340" s="701"/>
    </row>
    <row r="341" ht="16.5" customHeight="1">
      <c r="B341" s="699"/>
      <c r="C341" s="699"/>
      <c r="D341" s="699"/>
      <c r="E341" s="700"/>
      <c r="F341" s="700"/>
      <c r="G341" s="701"/>
      <c r="H341" s="701"/>
      <c r="I341" s="701"/>
      <c r="J341" s="701"/>
      <c r="K341" s="701"/>
      <c r="L341" s="701"/>
      <c r="M341" s="701"/>
    </row>
    <row r="342" ht="16.5" customHeight="1">
      <c r="B342" s="699"/>
      <c r="C342" s="699"/>
      <c r="D342" s="699"/>
      <c r="E342" s="700"/>
      <c r="F342" s="700"/>
      <c r="G342" s="701"/>
      <c r="H342" s="701"/>
      <c r="I342" s="701"/>
      <c r="J342" s="701"/>
      <c r="K342" s="701"/>
      <c r="L342" s="701"/>
      <c r="M342" s="701"/>
    </row>
    <row r="343" ht="16.5" customHeight="1">
      <c r="B343" s="699"/>
      <c r="C343" s="699"/>
      <c r="D343" s="699"/>
      <c r="E343" s="700"/>
      <c r="F343" s="700"/>
      <c r="G343" s="701"/>
      <c r="H343" s="701"/>
      <c r="I343" s="701"/>
      <c r="J343" s="701"/>
      <c r="K343" s="701"/>
      <c r="L343" s="701"/>
      <c r="M343" s="701"/>
    </row>
    <row r="344" ht="16.5" customHeight="1">
      <c r="B344" s="699"/>
      <c r="C344" s="699"/>
      <c r="D344" s="699"/>
      <c r="E344" s="700"/>
      <c r="F344" s="700"/>
      <c r="G344" s="701"/>
      <c r="H344" s="701"/>
      <c r="I344" s="701"/>
      <c r="J344" s="701"/>
      <c r="K344" s="701"/>
      <c r="L344" s="701"/>
      <c r="M344" s="701"/>
    </row>
    <row r="345" ht="16.5" customHeight="1">
      <c r="B345" s="699"/>
      <c r="C345" s="699"/>
      <c r="D345" s="699"/>
      <c r="E345" s="700"/>
      <c r="F345" s="700"/>
      <c r="G345" s="701"/>
      <c r="H345" s="701"/>
      <c r="I345" s="701"/>
      <c r="J345" s="701"/>
      <c r="K345" s="701"/>
      <c r="L345" s="701"/>
      <c r="M345" s="701"/>
    </row>
    <row r="346" ht="16.5" customHeight="1">
      <c r="B346" s="699"/>
      <c r="C346" s="699"/>
      <c r="D346" s="699"/>
      <c r="E346" s="700"/>
      <c r="F346" s="700"/>
      <c r="G346" s="701"/>
      <c r="H346" s="701"/>
      <c r="I346" s="701"/>
      <c r="J346" s="701"/>
      <c r="K346" s="701"/>
      <c r="L346" s="701"/>
      <c r="M346" s="701"/>
    </row>
    <row r="347" ht="16.5" customHeight="1">
      <c r="B347" s="699"/>
      <c r="C347" s="699"/>
      <c r="D347" s="699"/>
      <c r="E347" s="700"/>
      <c r="F347" s="700"/>
      <c r="G347" s="701"/>
      <c r="H347" s="701"/>
      <c r="I347" s="701"/>
      <c r="J347" s="701"/>
      <c r="K347" s="701"/>
      <c r="L347" s="701"/>
      <c r="M347" s="701"/>
    </row>
    <row r="348" ht="16.5" customHeight="1">
      <c r="B348" s="699"/>
      <c r="C348" s="699"/>
      <c r="D348" s="699"/>
      <c r="E348" s="700"/>
      <c r="F348" s="700"/>
      <c r="G348" s="701"/>
      <c r="H348" s="701"/>
      <c r="I348" s="701"/>
      <c r="J348" s="701"/>
      <c r="K348" s="701"/>
      <c r="L348" s="701"/>
      <c r="M348" s="701"/>
    </row>
    <row r="349" ht="16.5" customHeight="1">
      <c r="B349" s="699"/>
      <c r="C349" s="699"/>
      <c r="D349" s="699"/>
      <c r="E349" s="700"/>
      <c r="F349" s="700"/>
      <c r="G349" s="701"/>
      <c r="H349" s="701"/>
      <c r="I349" s="701"/>
      <c r="J349" s="701"/>
      <c r="K349" s="701"/>
      <c r="L349" s="701"/>
      <c r="M349" s="701"/>
    </row>
    <row r="350" ht="16.5" customHeight="1">
      <c r="B350" s="699"/>
      <c r="C350" s="699"/>
      <c r="D350" s="699"/>
      <c r="E350" s="700"/>
      <c r="F350" s="700"/>
      <c r="G350" s="701"/>
      <c r="H350" s="701"/>
      <c r="I350" s="701"/>
      <c r="J350" s="701"/>
      <c r="K350" s="701"/>
      <c r="L350" s="701"/>
      <c r="M350" s="701"/>
    </row>
    <row r="351" ht="16.5" customHeight="1">
      <c r="B351" s="699"/>
      <c r="C351" s="699"/>
      <c r="D351" s="699"/>
      <c r="E351" s="700"/>
      <c r="F351" s="700"/>
      <c r="G351" s="701"/>
      <c r="H351" s="701"/>
      <c r="I351" s="701"/>
      <c r="J351" s="701"/>
      <c r="K351" s="701"/>
      <c r="L351" s="701"/>
      <c r="M351" s="701"/>
    </row>
    <row r="352" ht="16.5" customHeight="1">
      <c r="B352" s="699"/>
      <c r="C352" s="699"/>
      <c r="D352" s="699"/>
      <c r="E352" s="700"/>
      <c r="F352" s="700"/>
      <c r="G352" s="701"/>
      <c r="H352" s="701"/>
      <c r="I352" s="701"/>
      <c r="J352" s="701"/>
      <c r="K352" s="701"/>
      <c r="L352" s="701"/>
      <c r="M352" s="701"/>
    </row>
    <row r="353" ht="16.5" customHeight="1">
      <c r="B353" s="699"/>
      <c r="C353" s="699"/>
      <c r="D353" s="699"/>
      <c r="E353" s="700"/>
      <c r="F353" s="700"/>
      <c r="G353" s="701"/>
      <c r="H353" s="701"/>
      <c r="I353" s="701"/>
      <c r="J353" s="701"/>
      <c r="K353" s="701"/>
      <c r="L353" s="701"/>
      <c r="M353" s="701"/>
    </row>
    <row r="354" ht="16.5" customHeight="1">
      <c r="B354" s="699"/>
      <c r="C354" s="699"/>
      <c r="D354" s="699"/>
      <c r="E354" s="700"/>
      <c r="F354" s="700"/>
      <c r="G354" s="701"/>
      <c r="H354" s="701"/>
      <c r="I354" s="701"/>
      <c r="J354" s="701"/>
      <c r="K354" s="701"/>
      <c r="L354" s="701"/>
      <c r="M354" s="701"/>
    </row>
    <row r="355" ht="16.5" customHeight="1">
      <c r="B355" s="699"/>
      <c r="C355" s="699"/>
      <c r="D355" s="699"/>
      <c r="E355" s="700"/>
      <c r="F355" s="700"/>
      <c r="G355" s="701"/>
      <c r="H355" s="701"/>
      <c r="I355" s="701"/>
      <c r="J355" s="701"/>
      <c r="K355" s="701"/>
      <c r="L355" s="701"/>
      <c r="M355" s="701"/>
    </row>
    <row r="356" ht="16.5" customHeight="1">
      <c r="B356" s="699"/>
      <c r="C356" s="699"/>
      <c r="D356" s="699"/>
      <c r="E356" s="700"/>
      <c r="F356" s="700"/>
      <c r="G356" s="701"/>
      <c r="H356" s="701"/>
      <c r="I356" s="701"/>
      <c r="J356" s="701"/>
      <c r="K356" s="701"/>
      <c r="L356" s="701"/>
      <c r="M356" s="701"/>
    </row>
    <row r="357" ht="16.5" customHeight="1">
      <c r="B357" s="699"/>
      <c r="C357" s="699"/>
      <c r="D357" s="699"/>
      <c r="E357" s="700"/>
      <c r="F357" s="700"/>
      <c r="G357" s="701"/>
      <c r="H357" s="701"/>
      <c r="I357" s="701"/>
      <c r="J357" s="701"/>
      <c r="K357" s="701"/>
      <c r="L357" s="701"/>
      <c r="M357" s="701"/>
    </row>
    <row r="358" ht="16.5" customHeight="1">
      <c r="B358" s="699"/>
      <c r="C358" s="699"/>
      <c r="D358" s="699"/>
      <c r="E358" s="700"/>
      <c r="F358" s="700"/>
      <c r="G358" s="701"/>
      <c r="H358" s="701"/>
      <c r="I358" s="701"/>
      <c r="J358" s="701"/>
      <c r="K358" s="701"/>
      <c r="L358" s="701"/>
      <c r="M358" s="701"/>
    </row>
    <row r="359" ht="16.5" customHeight="1">
      <c r="B359" s="699"/>
      <c r="C359" s="699"/>
      <c r="D359" s="699"/>
      <c r="E359" s="700"/>
      <c r="F359" s="700"/>
      <c r="G359" s="701"/>
      <c r="H359" s="701"/>
      <c r="I359" s="701"/>
      <c r="J359" s="701"/>
      <c r="K359" s="701"/>
      <c r="L359" s="701"/>
      <c r="M359" s="701"/>
    </row>
    <row r="360" ht="16.5" customHeight="1">
      <c r="B360" s="699"/>
      <c r="C360" s="699"/>
      <c r="D360" s="699"/>
      <c r="E360" s="700"/>
      <c r="F360" s="700"/>
      <c r="G360" s="701"/>
      <c r="H360" s="701"/>
      <c r="I360" s="701"/>
      <c r="J360" s="701"/>
      <c r="K360" s="701"/>
      <c r="L360" s="701"/>
      <c r="M360" s="701"/>
    </row>
    <row r="361" ht="16.5" customHeight="1">
      <c r="B361" s="699"/>
      <c r="C361" s="699"/>
      <c r="D361" s="699"/>
      <c r="E361" s="700"/>
      <c r="F361" s="700"/>
      <c r="G361" s="701"/>
      <c r="H361" s="701"/>
      <c r="I361" s="701"/>
      <c r="J361" s="701"/>
      <c r="K361" s="701"/>
      <c r="L361" s="701"/>
      <c r="M361" s="701"/>
    </row>
    <row r="362" ht="16.5" customHeight="1">
      <c r="B362" s="699"/>
      <c r="C362" s="699"/>
      <c r="D362" s="699"/>
      <c r="E362" s="700"/>
      <c r="F362" s="700"/>
      <c r="G362" s="701"/>
      <c r="H362" s="701"/>
      <c r="I362" s="701"/>
      <c r="J362" s="701"/>
      <c r="K362" s="701"/>
      <c r="L362" s="701"/>
      <c r="M362" s="701"/>
    </row>
    <row r="363" ht="16.5" customHeight="1">
      <c r="B363" s="699"/>
      <c r="C363" s="699"/>
      <c r="D363" s="699"/>
      <c r="E363" s="700"/>
      <c r="F363" s="700"/>
      <c r="G363" s="701"/>
      <c r="H363" s="701"/>
      <c r="I363" s="701"/>
      <c r="J363" s="701"/>
      <c r="K363" s="701"/>
      <c r="L363" s="701"/>
      <c r="M363" s="701"/>
    </row>
    <row r="364" ht="16.5" customHeight="1">
      <c r="B364" s="699"/>
      <c r="C364" s="699"/>
      <c r="D364" s="699"/>
      <c r="E364" s="700"/>
      <c r="F364" s="700"/>
      <c r="G364" s="701"/>
      <c r="H364" s="701"/>
      <c r="I364" s="701"/>
      <c r="J364" s="701"/>
      <c r="K364" s="701"/>
      <c r="L364" s="701"/>
      <c r="M364" s="701"/>
    </row>
    <row r="365" ht="16.5" customHeight="1">
      <c r="B365" s="699"/>
      <c r="C365" s="699"/>
      <c r="D365" s="699"/>
      <c r="E365" s="700"/>
      <c r="F365" s="700"/>
      <c r="G365" s="701"/>
      <c r="H365" s="701"/>
      <c r="I365" s="701"/>
      <c r="J365" s="701"/>
      <c r="K365" s="701"/>
      <c r="L365" s="701"/>
      <c r="M365" s="701"/>
    </row>
    <row r="366" ht="16.5" customHeight="1">
      <c r="B366" s="699"/>
      <c r="C366" s="699"/>
      <c r="D366" s="699"/>
      <c r="E366" s="700"/>
      <c r="F366" s="700"/>
      <c r="G366" s="701"/>
      <c r="H366" s="701"/>
      <c r="I366" s="701"/>
      <c r="J366" s="701"/>
      <c r="K366" s="701"/>
      <c r="L366" s="701"/>
      <c r="M366" s="701"/>
    </row>
    <row r="367" ht="16.5" customHeight="1">
      <c r="B367" s="699"/>
      <c r="C367" s="699"/>
      <c r="D367" s="699"/>
      <c r="E367" s="700"/>
      <c r="F367" s="700"/>
      <c r="G367" s="701"/>
      <c r="H367" s="701"/>
      <c r="I367" s="701"/>
      <c r="J367" s="701"/>
      <c r="K367" s="701"/>
      <c r="L367" s="701"/>
      <c r="M367" s="701"/>
    </row>
    <row r="368" ht="16.5" customHeight="1">
      <c r="B368" s="699"/>
      <c r="C368" s="699"/>
      <c r="D368" s="699"/>
      <c r="E368" s="700"/>
      <c r="F368" s="700"/>
      <c r="G368" s="701"/>
      <c r="H368" s="701"/>
      <c r="I368" s="701"/>
      <c r="J368" s="701"/>
      <c r="K368" s="701"/>
      <c r="L368" s="701"/>
      <c r="M368" s="701"/>
    </row>
    <row r="369" ht="16.5" customHeight="1">
      <c r="B369" s="699"/>
      <c r="C369" s="699"/>
      <c r="D369" s="699"/>
      <c r="E369" s="700"/>
      <c r="F369" s="700"/>
      <c r="G369" s="701"/>
      <c r="H369" s="701"/>
      <c r="I369" s="701"/>
      <c r="J369" s="701"/>
      <c r="K369" s="701"/>
      <c r="L369" s="701"/>
      <c r="M369" s="701"/>
    </row>
    <row r="370" ht="16.5" customHeight="1">
      <c r="B370" s="699"/>
      <c r="C370" s="699"/>
      <c r="D370" s="699"/>
      <c r="E370" s="700"/>
      <c r="F370" s="700"/>
      <c r="G370" s="701"/>
      <c r="H370" s="701"/>
      <c r="I370" s="701"/>
      <c r="J370" s="701"/>
      <c r="K370" s="701"/>
      <c r="L370" s="701"/>
      <c r="M370" s="701"/>
    </row>
    <row r="371" ht="16.5" customHeight="1">
      <c r="B371" s="699"/>
      <c r="C371" s="699"/>
      <c r="D371" s="699"/>
      <c r="E371" s="700"/>
      <c r="F371" s="700"/>
      <c r="G371" s="701"/>
      <c r="H371" s="701"/>
      <c r="I371" s="701"/>
      <c r="J371" s="701"/>
      <c r="K371" s="701"/>
      <c r="L371" s="701"/>
      <c r="M371" s="701"/>
    </row>
    <row r="372" ht="16.5" customHeight="1">
      <c r="B372" s="699"/>
      <c r="C372" s="699"/>
      <c r="D372" s="699"/>
      <c r="E372" s="700"/>
      <c r="F372" s="700"/>
      <c r="G372" s="701"/>
      <c r="H372" s="701"/>
      <c r="I372" s="701"/>
      <c r="J372" s="701"/>
      <c r="K372" s="701"/>
      <c r="L372" s="701"/>
      <c r="M372" s="701"/>
    </row>
    <row r="373" ht="16.5" customHeight="1">
      <c r="B373" s="699"/>
      <c r="C373" s="699"/>
      <c r="D373" s="699"/>
      <c r="E373" s="700"/>
      <c r="F373" s="700"/>
      <c r="G373" s="701"/>
      <c r="H373" s="701"/>
      <c r="I373" s="701"/>
      <c r="J373" s="701"/>
      <c r="K373" s="701"/>
      <c r="L373" s="701"/>
      <c r="M373" s="701"/>
    </row>
    <row r="374" ht="16.5" customHeight="1">
      <c r="B374" s="699"/>
      <c r="C374" s="699"/>
      <c r="D374" s="699"/>
      <c r="E374" s="700"/>
      <c r="F374" s="700"/>
      <c r="G374" s="701"/>
      <c r="H374" s="701"/>
      <c r="I374" s="701"/>
      <c r="J374" s="701"/>
      <c r="K374" s="701"/>
      <c r="L374" s="701"/>
      <c r="M374" s="701"/>
    </row>
    <row r="375" ht="16.5" customHeight="1">
      <c r="B375" s="699"/>
      <c r="C375" s="699"/>
      <c r="D375" s="699"/>
      <c r="E375" s="700"/>
      <c r="F375" s="700"/>
      <c r="G375" s="701"/>
      <c r="H375" s="701"/>
      <c r="I375" s="701"/>
      <c r="J375" s="701"/>
      <c r="K375" s="701"/>
      <c r="L375" s="701"/>
      <c r="M375" s="701"/>
    </row>
    <row r="376" ht="16.5" customHeight="1">
      <c r="B376" s="699"/>
      <c r="C376" s="699"/>
      <c r="D376" s="699"/>
      <c r="E376" s="700"/>
      <c r="F376" s="700"/>
      <c r="G376" s="701"/>
      <c r="H376" s="701"/>
      <c r="I376" s="701"/>
      <c r="J376" s="701"/>
      <c r="K376" s="701"/>
      <c r="L376" s="701"/>
      <c r="M376" s="701"/>
    </row>
    <row r="377" ht="16.5" customHeight="1">
      <c r="B377" s="699"/>
      <c r="C377" s="699"/>
      <c r="D377" s="699"/>
      <c r="E377" s="700"/>
      <c r="F377" s="700"/>
      <c r="G377" s="701"/>
      <c r="H377" s="701"/>
      <c r="I377" s="701"/>
      <c r="J377" s="701"/>
      <c r="K377" s="701"/>
      <c r="L377" s="701"/>
      <c r="M377" s="701"/>
    </row>
    <row r="378" ht="16.5" customHeight="1">
      <c r="B378" s="699"/>
      <c r="C378" s="699"/>
      <c r="D378" s="699"/>
      <c r="E378" s="700"/>
      <c r="F378" s="700"/>
      <c r="G378" s="701"/>
      <c r="H378" s="701"/>
      <c r="I378" s="701"/>
      <c r="J378" s="701"/>
      <c r="K378" s="701"/>
      <c r="L378" s="701"/>
      <c r="M378" s="701"/>
    </row>
    <row r="379" ht="16.5" customHeight="1">
      <c r="B379" s="699"/>
      <c r="C379" s="699"/>
      <c r="D379" s="699"/>
      <c r="E379" s="700"/>
      <c r="F379" s="700"/>
      <c r="G379" s="701"/>
      <c r="H379" s="701"/>
      <c r="I379" s="701"/>
      <c r="J379" s="701"/>
      <c r="K379" s="701"/>
      <c r="L379" s="701"/>
      <c r="M379" s="701"/>
    </row>
    <row r="380" ht="16.5" customHeight="1">
      <c r="B380" s="699"/>
      <c r="C380" s="699"/>
      <c r="D380" s="699"/>
      <c r="E380" s="700"/>
      <c r="F380" s="700"/>
      <c r="G380" s="701"/>
      <c r="H380" s="701"/>
      <c r="I380" s="701"/>
      <c r="J380" s="701"/>
      <c r="K380" s="701"/>
      <c r="L380" s="701"/>
      <c r="M380" s="701"/>
    </row>
    <row r="381" ht="16.5" customHeight="1">
      <c r="B381" s="699"/>
      <c r="C381" s="699"/>
      <c r="D381" s="699"/>
      <c r="E381" s="700"/>
      <c r="F381" s="700"/>
      <c r="G381" s="701"/>
      <c r="H381" s="701"/>
      <c r="I381" s="701"/>
      <c r="J381" s="701"/>
      <c r="K381" s="701"/>
      <c r="L381" s="701"/>
      <c r="M381" s="701"/>
    </row>
    <row r="382" ht="16.5" customHeight="1">
      <c r="B382" s="699"/>
      <c r="C382" s="699"/>
      <c r="D382" s="699"/>
      <c r="E382" s="700"/>
      <c r="F382" s="700"/>
      <c r="G382" s="701"/>
      <c r="H382" s="701"/>
      <c r="I382" s="701"/>
      <c r="J382" s="701"/>
      <c r="K382" s="701"/>
      <c r="L382" s="701"/>
      <c r="M382" s="701"/>
    </row>
    <row r="383" ht="16.5" customHeight="1">
      <c r="B383" s="699"/>
      <c r="C383" s="699"/>
      <c r="D383" s="699"/>
      <c r="E383" s="700"/>
      <c r="F383" s="700"/>
      <c r="G383" s="701"/>
      <c r="H383" s="701"/>
      <c r="I383" s="701"/>
      <c r="J383" s="701"/>
      <c r="K383" s="701"/>
      <c r="L383" s="701"/>
      <c r="M383" s="701"/>
    </row>
    <row r="384" ht="16.5" customHeight="1">
      <c r="B384" s="699"/>
      <c r="C384" s="699"/>
      <c r="D384" s="699"/>
      <c r="E384" s="700"/>
      <c r="F384" s="700"/>
      <c r="G384" s="701"/>
      <c r="H384" s="701"/>
      <c r="I384" s="701"/>
      <c r="J384" s="701"/>
      <c r="K384" s="701"/>
      <c r="L384" s="701"/>
      <c r="M384" s="701"/>
    </row>
    <row r="385" ht="16.5" customHeight="1">
      <c r="B385" s="699"/>
      <c r="C385" s="699"/>
      <c r="D385" s="699"/>
      <c r="E385" s="700"/>
      <c r="F385" s="700"/>
      <c r="G385" s="701"/>
      <c r="H385" s="701"/>
      <c r="I385" s="701"/>
      <c r="J385" s="701"/>
      <c r="K385" s="701"/>
      <c r="L385" s="701"/>
      <c r="M385" s="701"/>
    </row>
    <row r="386" ht="16.5" customHeight="1">
      <c r="B386" s="699"/>
      <c r="C386" s="699"/>
      <c r="D386" s="699"/>
      <c r="E386" s="700"/>
      <c r="F386" s="700"/>
      <c r="G386" s="701"/>
      <c r="H386" s="701"/>
      <c r="I386" s="701"/>
      <c r="J386" s="701"/>
      <c r="K386" s="701"/>
      <c r="L386" s="701"/>
      <c r="M386" s="701"/>
    </row>
    <row r="387" ht="16.5" customHeight="1">
      <c r="B387" s="699"/>
      <c r="C387" s="699"/>
      <c r="D387" s="699"/>
      <c r="E387" s="700"/>
      <c r="F387" s="700"/>
      <c r="G387" s="701"/>
      <c r="H387" s="701"/>
      <c r="I387" s="701"/>
      <c r="J387" s="701"/>
      <c r="K387" s="701"/>
      <c r="L387" s="701"/>
      <c r="M387" s="701"/>
    </row>
    <row r="388" ht="16.5" customHeight="1">
      <c r="B388" s="699"/>
      <c r="C388" s="699"/>
      <c r="D388" s="699"/>
      <c r="E388" s="700"/>
      <c r="F388" s="700"/>
      <c r="G388" s="701"/>
      <c r="H388" s="701"/>
      <c r="I388" s="701"/>
      <c r="J388" s="701"/>
      <c r="K388" s="701"/>
      <c r="L388" s="701"/>
      <c r="M388" s="701"/>
    </row>
    <row r="389" ht="16.5" customHeight="1">
      <c r="B389" s="699"/>
      <c r="C389" s="699"/>
      <c r="D389" s="699"/>
      <c r="E389" s="700"/>
      <c r="F389" s="700"/>
      <c r="G389" s="701"/>
      <c r="H389" s="701"/>
      <c r="I389" s="701"/>
      <c r="J389" s="701"/>
      <c r="K389" s="701"/>
      <c r="L389" s="701"/>
      <c r="M389" s="701"/>
    </row>
    <row r="390" ht="16.5" customHeight="1">
      <c r="B390" s="699"/>
      <c r="C390" s="699"/>
      <c r="D390" s="699"/>
      <c r="E390" s="700"/>
      <c r="F390" s="700"/>
      <c r="G390" s="701"/>
      <c r="H390" s="701"/>
      <c r="I390" s="701"/>
      <c r="J390" s="701"/>
      <c r="K390" s="701"/>
      <c r="L390" s="701"/>
      <c r="M390" s="701"/>
    </row>
    <row r="391" ht="16.5" customHeight="1">
      <c r="B391" s="699"/>
      <c r="C391" s="699"/>
      <c r="D391" s="699"/>
      <c r="E391" s="700"/>
      <c r="F391" s="700"/>
      <c r="G391" s="701"/>
      <c r="H391" s="701"/>
      <c r="I391" s="701"/>
      <c r="J391" s="701"/>
      <c r="K391" s="701"/>
      <c r="L391" s="701"/>
      <c r="M391" s="701"/>
    </row>
    <row r="392" ht="16.5" customHeight="1">
      <c r="B392" s="699"/>
      <c r="C392" s="699"/>
      <c r="D392" s="699"/>
      <c r="E392" s="700"/>
      <c r="F392" s="700"/>
      <c r="G392" s="701"/>
      <c r="H392" s="701"/>
      <c r="I392" s="701"/>
      <c r="J392" s="701"/>
      <c r="K392" s="701"/>
      <c r="L392" s="701"/>
      <c r="M392" s="701"/>
    </row>
    <row r="393" ht="16.5" customHeight="1">
      <c r="B393" s="699"/>
      <c r="C393" s="699"/>
      <c r="D393" s="699"/>
      <c r="E393" s="700"/>
      <c r="F393" s="700"/>
      <c r="G393" s="701"/>
      <c r="H393" s="701"/>
      <c r="I393" s="701"/>
      <c r="J393" s="701"/>
      <c r="K393" s="701"/>
      <c r="L393" s="701"/>
      <c r="M393" s="701"/>
    </row>
    <row r="394" ht="16.5" customHeight="1">
      <c r="B394" s="699"/>
      <c r="C394" s="699"/>
      <c r="D394" s="699"/>
      <c r="E394" s="700"/>
      <c r="F394" s="700"/>
      <c r="G394" s="701"/>
      <c r="H394" s="701"/>
      <c r="I394" s="701"/>
      <c r="J394" s="701"/>
      <c r="K394" s="701"/>
      <c r="L394" s="701"/>
      <c r="M394" s="701"/>
    </row>
    <row r="395" ht="16.5" customHeight="1">
      <c r="B395" s="699"/>
      <c r="C395" s="699"/>
      <c r="D395" s="699"/>
      <c r="E395" s="700"/>
      <c r="F395" s="700"/>
      <c r="G395" s="701"/>
      <c r="H395" s="701"/>
      <c r="I395" s="701"/>
      <c r="J395" s="701"/>
      <c r="K395" s="701"/>
      <c r="L395" s="701"/>
      <c r="M395" s="701"/>
    </row>
    <row r="396" ht="16.5" customHeight="1">
      <c r="B396" s="699"/>
      <c r="C396" s="699"/>
      <c r="D396" s="699"/>
      <c r="E396" s="700"/>
      <c r="F396" s="700"/>
      <c r="G396" s="701"/>
      <c r="H396" s="701"/>
      <c r="I396" s="701"/>
      <c r="J396" s="701"/>
      <c r="K396" s="701"/>
      <c r="L396" s="701"/>
      <c r="M396" s="701"/>
    </row>
    <row r="397" ht="16.5" customHeight="1">
      <c r="B397" s="699"/>
      <c r="C397" s="699"/>
      <c r="D397" s="699"/>
      <c r="E397" s="700"/>
      <c r="F397" s="700"/>
      <c r="G397" s="701"/>
      <c r="H397" s="701"/>
      <c r="I397" s="701"/>
      <c r="J397" s="701"/>
      <c r="K397" s="701"/>
      <c r="L397" s="701"/>
      <c r="M397" s="701"/>
    </row>
    <row r="398" ht="16.5" customHeight="1">
      <c r="B398" s="699"/>
      <c r="C398" s="699"/>
      <c r="D398" s="699"/>
      <c r="E398" s="700"/>
      <c r="F398" s="700"/>
      <c r="G398" s="701"/>
      <c r="H398" s="701"/>
      <c r="I398" s="701"/>
      <c r="J398" s="701"/>
      <c r="K398" s="701"/>
      <c r="L398" s="701"/>
      <c r="M398" s="701"/>
    </row>
    <row r="399" ht="16.5" customHeight="1">
      <c r="B399" s="699"/>
      <c r="C399" s="699"/>
      <c r="D399" s="699"/>
      <c r="E399" s="700"/>
      <c r="F399" s="700"/>
      <c r="G399" s="701"/>
      <c r="H399" s="701"/>
      <c r="I399" s="701"/>
      <c r="J399" s="701"/>
      <c r="K399" s="701"/>
      <c r="L399" s="701"/>
      <c r="M399" s="701"/>
    </row>
    <row r="400" ht="16.5" customHeight="1">
      <c r="B400" s="699"/>
      <c r="C400" s="699"/>
      <c r="D400" s="699"/>
      <c r="E400" s="700"/>
      <c r="F400" s="700"/>
      <c r="G400" s="701"/>
      <c r="H400" s="701"/>
      <c r="I400" s="701"/>
      <c r="J400" s="701"/>
      <c r="K400" s="701"/>
      <c r="L400" s="701"/>
      <c r="M400" s="701"/>
    </row>
    <row r="401" ht="16.5" customHeight="1">
      <c r="B401" s="699"/>
      <c r="C401" s="699"/>
      <c r="D401" s="699"/>
      <c r="E401" s="700"/>
      <c r="F401" s="700"/>
      <c r="G401" s="701"/>
      <c r="H401" s="701"/>
      <c r="I401" s="701"/>
      <c r="J401" s="701"/>
      <c r="K401" s="701"/>
      <c r="L401" s="701"/>
      <c r="M401" s="701"/>
    </row>
    <row r="402" ht="16.5" customHeight="1">
      <c r="B402" s="699"/>
      <c r="C402" s="699"/>
      <c r="D402" s="699"/>
      <c r="E402" s="700"/>
      <c r="F402" s="700"/>
      <c r="G402" s="701"/>
      <c r="H402" s="701"/>
      <c r="I402" s="701"/>
      <c r="J402" s="701"/>
      <c r="K402" s="701"/>
      <c r="L402" s="701"/>
      <c r="M402" s="701"/>
    </row>
    <row r="403" ht="16.5" customHeight="1">
      <c r="B403" s="699"/>
      <c r="C403" s="699"/>
      <c r="D403" s="699"/>
      <c r="E403" s="700"/>
      <c r="F403" s="700"/>
      <c r="G403" s="701"/>
      <c r="H403" s="701"/>
      <c r="I403" s="701"/>
      <c r="J403" s="701"/>
      <c r="K403" s="701"/>
      <c r="L403" s="701"/>
      <c r="M403" s="701"/>
    </row>
    <row r="404" ht="16.5" customHeight="1">
      <c r="B404" s="699"/>
      <c r="C404" s="699"/>
      <c r="D404" s="699"/>
      <c r="E404" s="700"/>
      <c r="F404" s="700"/>
      <c r="G404" s="701"/>
      <c r="H404" s="701"/>
      <c r="I404" s="701"/>
      <c r="J404" s="701"/>
      <c r="K404" s="701"/>
      <c r="L404" s="701"/>
      <c r="M404" s="701"/>
    </row>
    <row r="405" ht="16.5" customHeight="1">
      <c r="B405" s="699"/>
      <c r="C405" s="699"/>
      <c r="D405" s="699"/>
      <c r="E405" s="700"/>
      <c r="F405" s="700"/>
      <c r="G405" s="701"/>
      <c r="H405" s="701"/>
      <c r="I405" s="701"/>
      <c r="J405" s="701"/>
      <c r="K405" s="701"/>
      <c r="L405" s="701"/>
      <c r="M405" s="701"/>
    </row>
    <row r="406" ht="16.5" customHeight="1">
      <c r="B406" s="699"/>
      <c r="C406" s="699"/>
      <c r="D406" s="699"/>
      <c r="E406" s="700"/>
      <c r="F406" s="700"/>
      <c r="G406" s="701"/>
      <c r="H406" s="701"/>
      <c r="I406" s="701"/>
      <c r="J406" s="701"/>
      <c r="K406" s="701"/>
      <c r="L406" s="701"/>
      <c r="M406" s="701"/>
    </row>
    <row r="407" ht="16.5" customHeight="1">
      <c r="B407" s="699"/>
      <c r="C407" s="699"/>
      <c r="D407" s="699"/>
      <c r="E407" s="700"/>
      <c r="F407" s="700"/>
      <c r="G407" s="701"/>
      <c r="H407" s="701"/>
      <c r="I407" s="701"/>
      <c r="J407" s="701"/>
      <c r="K407" s="701"/>
      <c r="L407" s="701"/>
      <c r="M407" s="701"/>
    </row>
    <row r="408" ht="16.5" customHeight="1">
      <c r="B408" s="699"/>
      <c r="C408" s="699"/>
      <c r="D408" s="699"/>
      <c r="E408" s="700"/>
      <c r="F408" s="700"/>
      <c r="G408" s="701"/>
      <c r="H408" s="701"/>
      <c r="I408" s="701"/>
      <c r="J408" s="701"/>
      <c r="K408" s="701"/>
      <c r="L408" s="701"/>
      <c r="M408" s="701"/>
    </row>
    <row r="409" ht="16.5" customHeight="1">
      <c r="B409" s="699"/>
      <c r="C409" s="699"/>
      <c r="D409" s="699"/>
      <c r="E409" s="700"/>
      <c r="F409" s="700"/>
      <c r="G409" s="701"/>
      <c r="H409" s="701"/>
      <c r="I409" s="701"/>
      <c r="J409" s="701"/>
      <c r="K409" s="701"/>
      <c r="L409" s="701"/>
      <c r="M409" s="701"/>
    </row>
    <row r="410" ht="16.5" customHeight="1">
      <c r="B410" s="699"/>
      <c r="C410" s="699"/>
      <c r="D410" s="699"/>
      <c r="E410" s="700"/>
      <c r="F410" s="700"/>
      <c r="G410" s="701"/>
      <c r="H410" s="701"/>
      <c r="I410" s="701"/>
      <c r="J410" s="701"/>
      <c r="K410" s="701"/>
      <c r="L410" s="701"/>
      <c r="M410" s="701"/>
    </row>
    <row r="411" ht="16.5" customHeight="1">
      <c r="B411" s="699"/>
      <c r="C411" s="699"/>
      <c r="D411" s="699"/>
      <c r="E411" s="700"/>
      <c r="F411" s="700"/>
      <c r="G411" s="701"/>
      <c r="H411" s="701"/>
      <c r="I411" s="701"/>
      <c r="J411" s="701"/>
      <c r="K411" s="701"/>
      <c r="L411" s="701"/>
      <c r="M411" s="701"/>
    </row>
    <row r="412" ht="16.5" customHeight="1">
      <c r="B412" s="699"/>
      <c r="C412" s="699"/>
      <c r="D412" s="699"/>
      <c r="E412" s="700"/>
      <c r="F412" s="700"/>
      <c r="G412" s="701"/>
      <c r="H412" s="701"/>
      <c r="I412" s="701"/>
      <c r="J412" s="701"/>
      <c r="K412" s="701"/>
      <c r="L412" s="701"/>
      <c r="M412" s="701"/>
    </row>
    <row r="413" ht="16.5" customHeight="1">
      <c r="B413" s="699"/>
      <c r="C413" s="699"/>
      <c r="D413" s="699"/>
      <c r="E413" s="700"/>
      <c r="F413" s="700"/>
      <c r="G413" s="701"/>
      <c r="H413" s="701"/>
      <c r="I413" s="701"/>
      <c r="J413" s="701"/>
      <c r="K413" s="701"/>
      <c r="L413" s="701"/>
      <c r="M413" s="701"/>
    </row>
    <row r="414" ht="16.5" customHeight="1">
      <c r="B414" s="699"/>
      <c r="C414" s="699"/>
      <c r="D414" s="699"/>
      <c r="E414" s="700"/>
      <c r="F414" s="700"/>
      <c r="G414" s="701"/>
      <c r="H414" s="701"/>
      <c r="I414" s="701"/>
      <c r="J414" s="701"/>
      <c r="K414" s="701"/>
      <c r="L414" s="701"/>
      <c r="M414" s="701"/>
    </row>
    <row r="415" ht="16.5" customHeight="1">
      <c r="B415" s="699"/>
      <c r="C415" s="699"/>
      <c r="D415" s="699"/>
      <c r="E415" s="700"/>
      <c r="F415" s="700"/>
      <c r="G415" s="701"/>
      <c r="H415" s="701"/>
      <c r="I415" s="701"/>
      <c r="J415" s="701"/>
      <c r="K415" s="701"/>
      <c r="L415" s="701"/>
      <c r="M415" s="701"/>
    </row>
    <row r="416" ht="16.5" customHeight="1">
      <c r="B416" s="699"/>
      <c r="C416" s="699"/>
      <c r="D416" s="699"/>
      <c r="E416" s="700"/>
      <c r="F416" s="700"/>
      <c r="G416" s="701"/>
      <c r="H416" s="701"/>
      <c r="I416" s="701"/>
      <c r="J416" s="701"/>
      <c r="K416" s="701"/>
      <c r="L416" s="701"/>
      <c r="M416" s="701"/>
    </row>
    <row r="417" ht="16.5" customHeight="1">
      <c r="B417" s="699"/>
      <c r="C417" s="699"/>
      <c r="D417" s="699"/>
      <c r="E417" s="700"/>
      <c r="F417" s="700"/>
      <c r="G417" s="701"/>
      <c r="H417" s="701"/>
      <c r="I417" s="701"/>
      <c r="J417" s="701"/>
      <c r="K417" s="701"/>
      <c r="L417" s="701"/>
      <c r="M417" s="701"/>
    </row>
    <row r="418" ht="16.5" customHeight="1">
      <c r="B418" s="699"/>
      <c r="C418" s="699"/>
      <c r="D418" s="699"/>
      <c r="E418" s="700"/>
      <c r="F418" s="700"/>
      <c r="G418" s="701"/>
      <c r="H418" s="701"/>
      <c r="I418" s="701"/>
      <c r="J418" s="701"/>
      <c r="K418" s="701"/>
      <c r="L418" s="701"/>
      <c r="M418" s="701"/>
    </row>
    <row r="419" ht="16.5" customHeight="1">
      <c r="B419" s="699"/>
      <c r="C419" s="699"/>
      <c r="D419" s="699"/>
      <c r="E419" s="700"/>
      <c r="F419" s="700"/>
      <c r="G419" s="701"/>
      <c r="H419" s="701"/>
      <c r="I419" s="701"/>
      <c r="J419" s="701"/>
      <c r="K419" s="701"/>
      <c r="L419" s="701"/>
      <c r="M419" s="701"/>
    </row>
    <row r="420" ht="16.5" customHeight="1">
      <c r="B420" s="699"/>
      <c r="C420" s="699"/>
      <c r="D420" s="699"/>
      <c r="E420" s="700"/>
      <c r="F420" s="700"/>
      <c r="G420" s="701"/>
      <c r="H420" s="701"/>
      <c r="I420" s="701"/>
      <c r="J420" s="701"/>
      <c r="K420" s="701"/>
      <c r="L420" s="701"/>
      <c r="M420" s="701"/>
    </row>
    <row r="421" ht="16.5" customHeight="1">
      <c r="B421" s="699"/>
      <c r="C421" s="699"/>
      <c r="D421" s="699"/>
      <c r="E421" s="700"/>
      <c r="F421" s="700"/>
      <c r="G421" s="701"/>
      <c r="H421" s="701"/>
      <c r="I421" s="701"/>
      <c r="J421" s="701"/>
      <c r="K421" s="701"/>
      <c r="L421" s="701"/>
      <c r="M421" s="701"/>
    </row>
    <row r="422" ht="16.5" customHeight="1">
      <c r="B422" s="699"/>
      <c r="C422" s="699"/>
      <c r="D422" s="699"/>
      <c r="E422" s="700"/>
      <c r="F422" s="700"/>
      <c r="G422" s="701"/>
      <c r="H422" s="701"/>
      <c r="I422" s="701"/>
      <c r="J422" s="701"/>
      <c r="K422" s="701"/>
      <c r="L422" s="701"/>
      <c r="M422" s="701"/>
    </row>
    <row r="423" ht="16.5" customHeight="1">
      <c r="B423" s="699"/>
      <c r="C423" s="699"/>
      <c r="D423" s="699"/>
      <c r="E423" s="700"/>
      <c r="F423" s="700"/>
      <c r="G423" s="701"/>
      <c r="H423" s="701"/>
      <c r="I423" s="701"/>
      <c r="J423" s="701"/>
      <c r="K423" s="701"/>
      <c r="L423" s="701"/>
      <c r="M423" s="701"/>
    </row>
    <row r="424" ht="16.5" customHeight="1">
      <c r="B424" s="699"/>
      <c r="C424" s="699"/>
      <c r="D424" s="699"/>
      <c r="E424" s="700"/>
      <c r="F424" s="700"/>
      <c r="G424" s="701"/>
      <c r="H424" s="701"/>
      <c r="I424" s="701"/>
      <c r="J424" s="701"/>
      <c r="K424" s="701"/>
      <c r="L424" s="701"/>
      <c r="M424" s="701"/>
    </row>
    <row r="425" ht="16.5" customHeight="1">
      <c r="B425" s="699"/>
      <c r="C425" s="699"/>
      <c r="D425" s="699"/>
      <c r="E425" s="700"/>
      <c r="F425" s="700"/>
      <c r="G425" s="701"/>
      <c r="H425" s="701"/>
      <c r="I425" s="701"/>
      <c r="J425" s="701"/>
      <c r="K425" s="701"/>
      <c r="L425" s="701"/>
      <c r="M425" s="701"/>
    </row>
    <row r="426" ht="16.5" customHeight="1">
      <c r="B426" s="699"/>
      <c r="C426" s="699"/>
      <c r="D426" s="699"/>
      <c r="E426" s="700"/>
      <c r="F426" s="700"/>
      <c r="G426" s="701"/>
      <c r="H426" s="701"/>
      <c r="I426" s="701"/>
      <c r="J426" s="701"/>
      <c r="K426" s="701"/>
      <c r="L426" s="701"/>
      <c r="M426" s="701"/>
    </row>
    <row r="427" ht="16.5" customHeight="1">
      <c r="B427" s="699"/>
      <c r="C427" s="699"/>
      <c r="D427" s="699"/>
      <c r="E427" s="700"/>
      <c r="F427" s="700"/>
      <c r="G427" s="701"/>
      <c r="H427" s="701"/>
      <c r="I427" s="701"/>
      <c r="J427" s="701"/>
      <c r="K427" s="701"/>
      <c r="L427" s="701"/>
      <c r="M427" s="701"/>
    </row>
    <row r="428" ht="16.5" customHeight="1">
      <c r="B428" s="699"/>
      <c r="C428" s="699"/>
      <c r="D428" s="699"/>
      <c r="E428" s="700"/>
      <c r="F428" s="700"/>
      <c r="G428" s="701"/>
      <c r="H428" s="701"/>
      <c r="I428" s="701"/>
      <c r="J428" s="701"/>
      <c r="K428" s="701"/>
      <c r="L428" s="701"/>
      <c r="M428" s="701"/>
    </row>
    <row r="429" ht="16.5" customHeight="1">
      <c r="B429" s="699"/>
      <c r="C429" s="699"/>
      <c r="D429" s="699"/>
      <c r="E429" s="700"/>
      <c r="F429" s="700"/>
      <c r="G429" s="701"/>
      <c r="H429" s="701"/>
      <c r="I429" s="701"/>
      <c r="J429" s="701"/>
      <c r="K429" s="701"/>
      <c r="L429" s="701"/>
      <c r="M429" s="701"/>
    </row>
    <row r="430" ht="16.5" customHeight="1">
      <c r="B430" s="699"/>
      <c r="C430" s="699"/>
      <c r="D430" s="699"/>
      <c r="E430" s="700"/>
      <c r="F430" s="700"/>
      <c r="G430" s="701"/>
      <c r="H430" s="701"/>
      <c r="I430" s="701"/>
      <c r="J430" s="701"/>
      <c r="K430" s="701"/>
      <c r="L430" s="701"/>
      <c r="M430" s="701"/>
    </row>
    <row r="431" ht="16.5" customHeight="1">
      <c r="B431" s="699"/>
      <c r="C431" s="699"/>
      <c r="D431" s="699"/>
      <c r="E431" s="700"/>
      <c r="F431" s="700"/>
      <c r="G431" s="701"/>
      <c r="H431" s="701"/>
      <c r="I431" s="701"/>
      <c r="J431" s="701"/>
      <c r="K431" s="701"/>
      <c r="L431" s="701"/>
      <c r="M431" s="701"/>
    </row>
    <row r="432" ht="16.5" customHeight="1">
      <c r="B432" s="699"/>
      <c r="C432" s="699"/>
      <c r="D432" s="699"/>
      <c r="E432" s="700"/>
      <c r="F432" s="700"/>
      <c r="G432" s="701"/>
      <c r="H432" s="701"/>
      <c r="I432" s="701"/>
      <c r="J432" s="701"/>
      <c r="K432" s="701"/>
      <c r="L432" s="701"/>
      <c r="M432" s="701"/>
    </row>
    <row r="433" ht="16.5" customHeight="1">
      <c r="B433" s="699"/>
      <c r="C433" s="699"/>
      <c r="D433" s="699"/>
      <c r="E433" s="700"/>
      <c r="F433" s="700"/>
      <c r="G433" s="701"/>
      <c r="H433" s="701"/>
      <c r="I433" s="701"/>
      <c r="J433" s="701"/>
      <c r="K433" s="701"/>
      <c r="L433" s="701"/>
      <c r="M433" s="701"/>
    </row>
    <row r="434" ht="16.5" customHeight="1">
      <c r="B434" s="699"/>
      <c r="C434" s="699"/>
      <c r="D434" s="699"/>
      <c r="E434" s="700"/>
      <c r="F434" s="700"/>
      <c r="G434" s="701"/>
      <c r="H434" s="701"/>
      <c r="I434" s="701"/>
      <c r="J434" s="701"/>
      <c r="K434" s="701"/>
      <c r="L434" s="701"/>
      <c r="M434" s="701"/>
    </row>
    <row r="435" ht="16.5" customHeight="1">
      <c r="B435" s="699"/>
      <c r="C435" s="699"/>
      <c r="D435" s="699"/>
      <c r="E435" s="700"/>
      <c r="F435" s="700"/>
      <c r="G435" s="701"/>
      <c r="H435" s="701"/>
      <c r="I435" s="701"/>
      <c r="J435" s="701"/>
      <c r="K435" s="701"/>
      <c r="L435" s="701"/>
      <c r="M435" s="701"/>
    </row>
    <row r="436" ht="16.5" customHeight="1">
      <c r="B436" s="699"/>
      <c r="C436" s="699"/>
      <c r="D436" s="699"/>
      <c r="E436" s="700"/>
      <c r="F436" s="700"/>
      <c r="G436" s="701"/>
      <c r="H436" s="701"/>
      <c r="I436" s="701"/>
      <c r="J436" s="701"/>
      <c r="K436" s="701"/>
      <c r="L436" s="701"/>
      <c r="M436" s="701"/>
    </row>
    <row r="437" ht="16.5" customHeight="1">
      <c r="B437" s="699"/>
      <c r="C437" s="699"/>
      <c r="D437" s="699"/>
      <c r="E437" s="700"/>
      <c r="F437" s="700"/>
      <c r="G437" s="701"/>
      <c r="H437" s="701"/>
      <c r="I437" s="701"/>
      <c r="J437" s="701"/>
      <c r="K437" s="701"/>
      <c r="L437" s="701"/>
      <c r="M437" s="701"/>
    </row>
    <row r="438" ht="16.5" customHeight="1">
      <c r="B438" s="699"/>
      <c r="C438" s="699"/>
      <c r="D438" s="699"/>
      <c r="E438" s="700"/>
      <c r="F438" s="700"/>
      <c r="G438" s="701"/>
      <c r="H438" s="701"/>
      <c r="I438" s="701"/>
      <c r="J438" s="701"/>
      <c r="K438" s="701"/>
      <c r="L438" s="701"/>
      <c r="M438" s="701"/>
    </row>
    <row r="439" ht="16.5" customHeight="1">
      <c r="B439" s="699"/>
      <c r="C439" s="699"/>
      <c r="D439" s="699"/>
      <c r="E439" s="700"/>
      <c r="F439" s="700"/>
      <c r="G439" s="701"/>
      <c r="H439" s="701"/>
      <c r="I439" s="701"/>
      <c r="J439" s="701"/>
      <c r="K439" s="701"/>
      <c r="L439" s="701"/>
      <c r="M439" s="701"/>
    </row>
    <row r="440" ht="16.5" customHeight="1">
      <c r="B440" s="699"/>
      <c r="C440" s="699"/>
      <c r="D440" s="699"/>
      <c r="E440" s="700"/>
      <c r="F440" s="700"/>
      <c r="G440" s="701"/>
      <c r="H440" s="701"/>
      <c r="I440" s="701"/>
      <c r="J440" s="701"/>
      <c r="K440" s="701"/>
      <c r="L440" s="701"/>
      <c r="M440" s="701"/>
    </row>
    <row r="441" ht="16.5" customHeight="1">
      <c r="B441" s="699"/>
      <c r="C441" s="699"/>
      <c r="D441" s="699"/>
      <c r="E441" s="700"/>
      <c r="F441" s="700"/>
      <c r="G441" s="701"/>
      <c r="H441" s="701"/>
      <c r="I441" s="701"/>
      <c r="J441" s="701"/>
      <c r="K441" s="701"/>
      <c r="L441" s="701"/>
      <c r="M441" s="701"/>
    </row>
    <row r="442" ht="16.5" customHeight="1">
      <c r="B442" s="699"/>
      <c r="C442" s="699"/>
      <c r="D442" s="699"/>
      <c r="E442" s="700"/>
      <c r="F442" s="700"/>
      <c r="G442" s="701"/>
      <c r="H442" s="701"/>
      <c r="I442" s="701"/>
      <c r="J442" s="701"/>
      <c r="K442" s="701"/>
      <c r="L442" s="701"/>
      <c r="M442" s="701"/>
    </row>
    <row r="443" ht="16.5" customHeight="1">
      <c r="B443" s="699"/>
      <c r="C443" s="699"/>
      <c r="D443" s="699"/>
      <c r="E443" s="700"/>
      <c r="F443" s="700"/>
      <c r="G443" s="701"/>
      <c r="H443" s="701"/>
      <c r="I443" s="701"/>
      <c r="J443" s="701"/>
      <c r="K443" s="701"/>
      <c r="L443" s="701"/>
      <c r="M443" s="701"/>
    </row>
    <row r="444" ht="16.5" customHeight="1">
      <c r="B444" s="699"/>
      <c r="C444" s="699"/>
      <c r="D444" s="699"/>
      <c r="E444" s="700"/>
      <c r="F444" s="700"/>
      <c r="G444" s="701"/>
      <c r="H444" s="701"/>
      <c r="I444" s="701"/>
      <c r="J444" s="701"/>
      <c r="K444" s="701"/>
      <c r="L444" s="701"/>
      <c r="M444" s="701"/>
    </row>
    <row r="445" ht="16.5" customHeight="1">
      <c r="B445" s="699"/>
      <c r="C445" s="699"/>
      <c r="D445" s="699"/>
      <c r="E445" s="700"/>
      <c r="F445" s="700"/>
      <c r="G445" s="701"/>
      <c r="H445" s="701"/>
      <c r="I445" s="701"/>
      <c r="J445" s="701"/>
      <c r="K445" s="701"/>
      <c r="L445" s="701"/>
      <c r="M445" s="701"/>
    </row>
    <row r="446" ht="16.5" customHeight="1">
      <c r="B446" s="699"/>
      <c r="C446" s="699"/>
      <c r="D446" s="699"/>
      <c r="E446" s="700"/>
      <c r="F446" s="700"/>
      <c r="G446" s="701"/>
      <c r="H446" s="701"/>
      <c r="I446" s="701"/>
      <c r="J446" s="701"/>
      <c r="K446" s="701"/>
      <c r="L446" s="701"/>
      <c r="M446" s="701"/>
    </row>
    <row r="447" ht="16.5" customHeight="1">
      <c r="B447" s="699"/>
      <c r="C447" s="699"/>
      <c r="D447" s="699"/>
      <c r="E447" s="700"/>
      <c r="F447" s="700"/>
      <c r="G447" s="701"/>
      <c r="H447" s="701"/>
      <c r="I447" s="701"/>
      <c r="J447" s="701"/>
      <c r="K447" s="701"/>
      <c r="L447" s="701"/>
      <c r="M447" s="701"/>
    </row>
    <row r="448" ht="16.5" customHeight="1">
      <c r="B448" s="699"/>
      <c r="C448" s="699"/>
      <c r="D448" s="699"/>
      <c r="E448" s="700"/>
      <c r="F448" s="700"/>
      <c r="G448" s="701"/>
      <c r="H448" s="701"/>
      <c r="I448" s="701"/>
      <c r="J448" s="701"/>
      <c r="K448" s="701"/>
      <c r="L448" s="701"/>
      <c r="M448" s="701"/>
    </row>
    <row r="449" ht="16.5" customHeight="1">
      <c r="B449" s="699"/>
      <c r="C449" s="699"/>
      <c r="D449" s="699"/>
      <c r="E449" s="700"/>
      <c r="F449" s="700"/>
      <c r="G449" s="701"/>
      <c r="H449" s="701"/>
      <c r="I449" s="701"/>
      <c r="J449" s="701"/>
      <c r="K449" s="701"/>
      <c r="L449" s="701"/>
      <c r="M449" s="701"/>
    </row>
    <row r="450" ht="16.5" customHeight="1">
      <c r="B450" s="699"/>
      <c r="C450" s="699"/>
      <c r="D450" s="699"/>
      <c r="E450" s="700"/>
      <c r="F450" s="700"/>
      <c r="G450" s="701"/>
      <c r="H450" s="701"/>
      <c r="I450" s="701"/>
      <c r="J450" s="701"/>
      <c r="K450" s="701"/>
      <c r="L450" s="701"/>
      <c r="M450" s="701"/>
    </row>
    <row r="451" ht="16.5" customHeight="1">
      <c r="B451" s="699"/>
      <c r="C451" s="699"/>
      <c r="D451" s="699"/>
      <c r="E451" s="700"/>
      <c r="F451" s="700"/>
      <c r="G451" s="701"/>
      <c r="H451" s="701"/>
      <c r="I451" s="701"/>
      <c r="J451" s="701"/>
      <c r="K451" s="701"/>
      <c r="L451" s="701"/>
      <c r="M451" s="701"/>
    </row>
    <row r="452" ht="16.5" customHeight="1">
      <c r="B452" s="699"/>
      <c r="C452" s="699"/>
      <c r="D452" s="699"/>
      <c r="E452" s="700"/>
      <c r="F452" s="700"/>
      <c r="G452" s="701"/>
      <c r="H452" s="701"/>
      <c r="I452" s="701"/>
      <c r="J452" s="701"/>
      <c r="K452" s="701"/>
      <c r="L452" s="701"/>
      <c r="M452" s="701"/>
    </row>
    <row r="453" ht="16.5" customHeight="1">
      <c r="B453" s="699"/>
      <c r="C453" s="699"/>
      <c r="D453" s="699"/>
      <c r="E453" s="700"/>
      <c r="F453" s="700"/>
      <c r="G453" s="701"/>
      <c r="H453" s="701"/>
      <c r="I453" s="701"/>
      <c r="J453" s="701"/>
      <c r="K453" s="701"/>
      <c r="L453" s="701"/>
      <c r="M453" s="701"/>
    </row>
    <row r="454" ht="16.5" customHeight="1">
      <c r="B454" s="699"/>
      <c r="C454" s="699"/>
      <c r="D454" s="699"/>
      <c r="E454" s="700"/>
      <c r="F454" s="700"/>
      <c r="G454" s="701"/>
      <c r="H454" s="701"/>
      <c r="I454" s="701"/>
      <c r="J454" s="701"/>
      <c r="K454" s="701"/>
      <c r="L454" s="701"/>
      <c r="M454" s="701"/>
    </row>
    <row r="455" ht="16.5" customHeight="1">
      <c r="B455" s="699"/>
      <c r="C455" s="699"/>
      <c r="D455" s="699"/>
      <c r="E455" s="700"/>
      <c r="F455" s="700"/>
      <c r="G455" s="701"/>
      <c r="H455" s="701"/>
      <c r="I455" s="701"/>
      <c r="J455" s="701"/>
      <c r="K455" s="701"/>
      <c r="L455" s="701"/>
      <c r="M455" s="701"/>
    </row>
    <row r="456" ht="16.5" customHeight="1">
      <c r="B456" s="699"/>
      <c r="C456" s="699"/>
      <c r="D456" s="699"/>
      <c r="E456" s="700"/>
      <c r="F456" s="700"/>
      <c r="G456" s="701"/>
      <c r="H456" s="701"/>
      <c r="I456" s="701"/>
      <c r="J456" s="701"/>
      <c r="K456" s="701"/>
      <c r="L456" s="701"/>
      <c r="M456" s="701"/>
    </row>
    <row r="457" ht="16.5" customHeight="1">
      <c r="B457" s="699"/>
      <c r="C457" s="699"/>
      <c r="D457" s="699"/>
      <c r="E457" s="700"/>
      <c r="F457" s="700"/>
      <c r="G457" s="701"/>
      <c r="H457" s="701"/>
      <c r="I457" s="701"/>
      <c r="J457" s="701"/>
      <c r="K457" s="701"/>
      <c r="L457" s="701"/>
      <c r="M457" s="701"/>
    </row>
    <row r="458" ht="16.5" customHeight="1">
      <c r="B458" s="699"/>
      <c r="C458" s="699"/>
      <c r="D458" s="699"/>
      <c r="E458" s="700"/>
      <c r="F458" s="700"/>
      <c r="G458" s="701"/>
      <c r="H458" s="701"/>
      <c r="I458" s="701"/>
      <c r="J458" s="701"/>
      <c r="K458" s="701"/>
      <c r="L458" s="701"/>
      <c r="M458" s="701"/>
    </row>
    <row r="459" ht="16.5" customHeight="1">
      <c r="B459" s="699"/>
      <c r="C459" s="699"/>
      <c r="D459" s="699"/>
      <c r="E459" s="700"/>
      <c r="F459" s="700"/>
      <c r="G459" s="701"/>
      <c r="H459" s="701"/>
      <c r="I459" s="701"/>
      <c r="J459" s="701"/>
      <c r="K459" s="701"/>
      <c r="L459" s="701"/>
      <c r="M459" s="701"/>
    </row>
    <row r="460" ht="16.5" customHeight="1">
      <c r="B460" s="699"/>
      <c r="C460" s="699"/>
      <c r="D460" s="699"/>
      <c r="E460" s="700"/>
      <c r="F460" s="700"/>
      <c r="G460" s="701"/>
      <c r="H460" s="701"/>
      <c r="I460" s="701"/>
      <c r="J460" s="701"/>
      <c r="K460" s="701"/>
      <c r="L460" s="701"/>
      <c r="M460" s="701"/>
    </row>
    <row r="461" ht="16.5" customHeight="1">
      <c r="B461" s="699"/>
      <c r="C461" s="699"/>
      <c r="D461" s="699"/>
      <c r="E461" s="700"/>
      <c r="F461" s="700"/>
      <c r="G461" s="701"/>
      <c r="H461" s="701"/>
      <c r="I461" s="701"/>
      <c r="J461" s="701"/>
      <c r="K461" s="701"/>
      <c r="L461" s="701"/>
      <c r="M461" s="701"/>
    </row>
    <row r="462" ht="16.5" customHeight="1">
      <c r="B462" s="699"/>
      <c r="C462" s="699"/>
      <c r="D462" s="699"/>
      <c r="E462" s="700"/>
      <c r="F462" s="700"/>
      <c r="G462" s="701"/>
      <c r="H462" s="701"/>
      <c r="I462" s="701"/>
      <c r="J462" s="701"/>
      <c r="K462" s="701"/>
      <c r="L462" s="701"/>
      <c r="M462" s="701"/>
    </row>
    <row r="463" ht="16.5" customHeight="1">
      <c r="B463" s="699"/>
      <c r="C463" s="699"/>
      <c r="D463" s="699"/>
      <c r="E463" s="700"/>
      <c r="F463" s="700"/>
      <c r="G463" s="701"/>
      <c r="H463" s="701"/>
      <c r="I463" s="701"/>
      <c r="J463" s="701"/>
      <c r="K463" s="701"/>
      <c r="L463" s="701"/>
      <c r="M463" s="701"/>
    </row>
    <row r="464" ht="16.5" customHeight="1">
      <c r="B464" s="699"/>
      <c r="C464" s="699"/>
      <c r="D464" s="699"/>
      <c r="E464" s="700"/>
      <c r="F464" s="700"/>
      <c r="G464" s="701"/>
      <c r="H464" s="701"/>
      <c r="I464" s="701"/>
      <c r="J464" s="701"/>
      <c r="K464" s="701"/>
      <c r="L464" s="701"/>
      <c r="M464" s="701"/>
    </row>
    <row r="465" ht="16.5" customHeight="1">
      <c r="B465" s="699"/>
      <c r="C465" s="699"/>
      <c r="D465" s="699"/>
      <c r="E465" s="700"/>
      <c r="F465" s="700"/>
      <c r="G465" s="701"/>
      <c r="H465" s="701"/>
      <c r="I465" s="701"/>
      <c r="J465" s="701"/>
      <c r="K465" s="701"/>
      <c r="L465" s="701"/>
      <c r="M465" s="701"/>
    </row>
    <row r="466" ht="16.5" customHeight="1">
      <c r="B466" s="699"/>
      <c r="C466" s="699"/>
      <c r="D466" s="699"/>
      <c r="E466" s="700"/>
      <c r="F466" s="700"/>
      <c r="G466" s="701"/>
      <c r="H466" s="701"/>
      <c r="I466" s="701"/>
      <c r="J466" s="701"/>
      <c r="K466" s="701"/>
      <c r="L466" s="701"/>
      <c r="M466" s="701"/>
    </row>
    <row r="467" ht="16.5" customHeight="1">
      <c r="B467" s="699"/>
      <c r="C467" s="699"/>
      <c r="D467" s="699"/>
      <c r="E467" s="700"/>
      <c r="F467" s="700"/>
      <c r="G467" s="701"/>
      <c r="H467" s="701"/>
      <c r="I467" s="701"/>
      <c r="J467" s="701"/>
      <c r="K467" s="701"/>
      <c r="L467" s="701"/>
      <c r="M467" s="701"/>
    </row>
    <row r="468" ht="16.5" customHeight="1">
      <c r="B468" s="699"/>
      <c r="C468" s="699"/>
      <c r="D468" s="699"/>
      <c r="E468" s="700"/>
      <c r="F468" s="700"/>
      <c r="G468" s="701"/>
      <c r="H468" s="701"/>
      <c r="I468" s="701"/>
      <c r="J468" s="701"/>
      <c r="K468" s="701"/>
      <c r="L468" s="701"/>
      <c r="M468" s="701"/>
    </row>
    <row r="469" ht="16.5" customHeight="1">
      <c r="B469" s="699"/>
      <c r="C469" s="699"/>
      <c r="D469" s="699"/>
      <c r="E469" s="700"/>
      <c r="F469" s="700"/>
      <c r="G469" s="701"/>
      <c r="H469" s="701"/>
      <c r="I469" s="701"/>
      <c r="J469" s="701"/>
      <c r="K469" s="701"/>
      <c r="L469" s="701"/>
      <c r="M469" s="701"/>
    </row>
    <row r="470" ht="16.5" customHeight="1">
      <c r="B470" s="699"/>
      <c r="C470" s="699"/>
      <c r="D470" s="699"/>
      <c r="E470" s="700"/>
      <c r="F470" s="700"/>
      <c r="G470" s="701"/>
      <c r="H470" s="701"/>
      <c r="I470" s="701"/>
      <c r="J470" s="701"/>
      <c r="K470" s="701"/>
      <c r="L470" s="701"/>
      <c r="M470" s="701"/>
    </row>
    <row r="471" ht="16.5" customHeight="1">
      <c r="B471" s="699"/>
      <c r="C471" s="699"/>
      <c r="D471" s="699"/>
      <c r="E471" s="700"/>
      <c r="F471" s="700"/>
      <c r="G471" s="701"/>
      <c r="H471" s="701"/>
      <c r="I471" s="701"/>
      <c r="J471" s="701"/>
      <c r="K471" s="701"/>
      <c r="L471" s="701"/>
      <c r="M471" s="701"/>
    </row>
    <row r="472" ht="16.5" customHeight="1">
      <c r="B472" s="699"/>
      <c r="C472" s="699"/>
      <c r="D472" s="699"/>
      <c r="E472" s="700"/>
      <c r="F472" s="700"/>
      <c r="G472" s="701"/>
      <c r="H472" s="701"/>
      <c r="I472" s="701"/>
      <c r="J472" s="701"/>
      <c r="K472" s="701"/>
      <c r="L472" s="701"/>
      <c r="M472" s="701"/>
    </row>
    <row r="473" ht="16.5" customHeight="1">
      <c r="B473" s="699"/>
      <c r="C473" s="699"/>
      <c r="D473" s="699"/>
      <c r="E473" s="700"/>
      <c r="F473" s="700"/>
      <c r="G473" s="701"/>
      <c r="H473" s="701"/>
      <c r="I473" s="701"/>
      <c r="J473" s="701"/>
      <c r="K473" s="701"/>
      <c r="L473" s="701"/>
      <c r="M473" s="701"/>
    </row>
    <row r="474" ht="16.5" customHeight="1">
      <c r="B474" s="699"/>
      <c r="C474" s="699"/>
      <c r="D474" s="699"/>
      <c r="E474" s="700"/>
      <c r="F474" s="700"/>
      <c r="G474" s="701"/>
      <c r="H474" s="701"/>
      <c r="I474" s="701"/>
      <c r="J474" s="701"/>
      <c r="K474" s="701"/>
      <c r="L474" s="701"/>
      <c r="M474" s="701"/>
    </row>
    <row r="475" ht="16.5" customHeight="1">
      <c r="B475" s="699"/>
      <c r="C475" s="699"/>
      <c r="D475" s="699"/>
      <c r="E475" s="700"/>
      <c r="F475" s="700"/>
      <c r="G475" s="701"/>
      <c r="H475" s="701"/>
      <c r="I475" s="701"/>
      <c r="J475" s="701"/>
      <c r="K475" s="701"/>
      <c r="L475" s="701"/>
      <c r="M475" s="701"/>
    </row>
    <row r="476" ht="16.5" customHeight="1">
      <c r="B476" s="699"/>
      <c r="C476" s="699"/>
      <c r="D476" s="699"/>
      <c r="E476" s="700"/>
      <c r="F476" s="700"/>
      <c r="G476" s="701"/>
      <c r="H476" s="701"/>
      <c r="I476" s="701"/>
      <c r="J476" s="701"/>
      <c r="K476" s="701"/>
      <c r="L476" s="701"/>
      <c r="M476" s="701"/>
    </row>
    <row r="477" ht="16.5" customHeight="1">
      <c r="B477" s="699"/>
      <c r="C477" s="699"/>
      <c r="D477" s="699"/>
      <c r="E477" s="700"/>
      <c r="F477" s="700"/>
      <c r="G477" s="701"/>
      <c r="H477" s="701"/>
      <c r="I477" s="701"/>
      <c r="J477" s="701"/>
      <c r="K477" s="701"/>
      <c r="L477" s="701"/>
      <c r="M477" s="701"/>
    </row>
    <row r="478" ht="16.5" customHeight="1">
      <c r="B478" s="699"/>
      <c r="C478" s="699"/>
      <c r="D478" s="699"/>
      <c r="E478" s="700"/>
      <c r="F478" s="700"/>
      <c r="G478" s="701"/>
      <c r="H478" s="701"/>
      <c r="I478" s="701"/>
      <c r="J478" s="701"/>
      <c r="K478" s="701"/>
      <c r="L478" s="701"/>
      <c r="M478" s="701"/>
    </row>
    <row r="479" ht="16.5" customHeight="1">
      <c r="B479" s="699"/>
      <c r="C479" s="699"/>
      <c r="D479" s="699"/>
      <c r="E479" s="700"/>
      <c r="F479" s="700"/>
      <c r="G479" s="701"/>
      <c r="H479" s="701"/>
      <c r="I479" s="701"/>
      <c r="J479" s="701"/>
      <c r="K479" s="701"/>
      <c r="L479" s="701"/>
      <c r="M479" s="701"/>
    </row>
    <row r="480" ht="16.5" customHeight="1">
      <c r="B480" s="699"/>
      <c r="C480" s="699"/>
      <c r="D480" s="699"/>
      <c r="E480" s="700"/>
      <c r="F480" s="700"/>
      <c r="G480" s="701"/>
      <c r="H480" s="701"/>
      <c r="I480" s="701"/>
      <c r="J480" s="701"/>
      <c r="K480" s="701"/>
      <c r="L480" s="701"/>
      <c r="M480" s="701"/>
    </row>
    <row r="481" ht="16.5" customHeight="1">
      <c r="B481" s="699"/>
      <c r="C481" s="699"/>
      <c r="D481" s="699"/>
      <c r="E481" s="700"/>
      <c r="F481" s="700"/>
      <c r="G481" s="701"/>
      <c r="H481" s="701"/>
      <c r="I481" s="701"/>
      <c r="J481" s="701"/>
      <c r="K481" s="701"/>
      <c r="L481" s="701"/>
      <c r="M481" s="701"/>
    </row>
    <row r="482" ht="16.5" customHeight="1">
      <c r="B482" s="699"/>
      <c r="C482" s="699"/>
      <c r="D482" s="699"/>
      <c r="E482" s="700"/>
      <c r="F482" s="700"/>
      <c r="G482" s="701"/>
      <c r="H482" s="701"/>
      <c r="I482" s="701"/>
      <c r="J482" s="701"/>
      <c r="K482" s="701"/>
      <c r="L482" s="701"/>
      <c r="M482" s="701"/>
    </row>
    <row r="483" ht="16.5" customHeight="1">
      <c r="B483" s="699"/>
      <c r="C483" s="699"/>
      <c r="D483" s="699"/>
      <c r="E483" s="700"/>
      <c r="F483" s="700"/>
      <c r="G483" s="701"/>
      <c r="H483" s="701"/>
      <c r="I483" s="701"/>
      <c r="J483" s="701"/>
      <c r="K483" s="701"/>
      <c r="L483" s="701"/>
      <c r="M483" s="701"/>
    </row>
    <row r="484" ht="16.5" customHeight="1">
      <c r="B484" s="699"/>
      <c r="C484" s="699"/>
      <c r="D484" s="699"/>
      <c r="E484" s="700"/>
      <c r="F484" s="700"/>
      <c r="G484" s="701"/>
      <c r="H484" s="701"/>
      <c r="I484" s="701"/>
      <c r="J484" s="701"/>
      <c r="K484" s="701"/>
      <c r="L484" s="701"/>
      <c r="M484" s="701"/>
    </row>
    <row r="485" ht="16.5" customHeight="1">
      <c r="B485" s="699"/>
      <c r="C485" s="699"/>
      <c r="D485" s="699"/>
      <c r="E485" s="700"/>
      <c r="F485" s="700"/>
      <c r="G485" s="701"/>
      <c r="H485" s="701"/>
      <c r="I485" s="701"/>
      <c r="J485" s="701"/>
      <c r="K485" s="701"/>
      <c r="L485" s="701"/>
      <c r="M485" s="701"/>
    </row>
    <row r="486" ht="16.5" customHeight="1">
      <c r="B486" s="699"/>
      <c r="C486" s="699"/>
      <c r="D486" s="699"/>
      <c r="E486" s="700"/>
      <c r="F486" s="700"/>
      <c r="G486" s="701"/>
      <c r="H486" s="701"/>
      <c r="I486" s="701"/>
      <c r="J486" s="701"/>
      <c r="K486" s="701"/>
      <c r="L486" s="701"/>
      <c r="M486" s="701"/>
    </row>
    <row r="487" ht="16.5" customHeight="1">
      <c r="B487" s="699"/>
      <c r="C487" s="699"/>
      <c r="D487" s="699"/>
      <c r="E487" s="700"/>
      <c r="F487" s="700"/>
      <c r="G487" s="701"/>
      <c r="H487" s="701"/>
      <c r="I487" s="701"/>
      <c r="J487" s="701"/>
      <c r="K487" s="701"/>
      <c r="L487" s="701"/>
      <c r="M487" s="701"/>
    </row>
    <row r="488" ht="16.5" customHeight="1">
      <c r="B488" s="699"/>
      <c r="C488" s="699"/>
      <c r="D488" s="699"/>
      <c r="E488" s="700"/>
      <c r="F488" s="700"/>
      <c r="G488" s="701"/>
      <c r="H488" s="701"/>
      <c r="I488" s="701"/>
      <c r="J488" s="701"/>
      <c r="K488" s="701"/>
      <c r="L488" s="701"/>
      <c r="M488" s="701"/>
    </row>
    <row r="489" ht="16.5" customHeight="1">
      <c r="B489" s="699"/>
      <c r="C489" s="699"/>
      <c r="D489" s="699"/>
      <c r="E489" s="700"/>
      <c r="F489" s="700"/>
      <c r="G489" s="701"/>
      <c r="H489" s="701"/>
      <c r="I489" s="701"/>
      <c r="J489" s="701"/>
      <c r="K489" s="701"/>
      <c r="L489" s="701"/>
      <c r="M489" s="701"/>
    </row>
    <row r="490" ht="16.5" customHeight="1">
      <c r="B490" s="699"/>
      <c r="C490" s="699"/>
      <c r="D490" s="699"/>
      <c r="E490" s="700"/>
      <c r="F490" s="700"/>
      <c r="G490" s="701"/>
      <c r="H490" s="701"/>
      <c r="I490" s="701"/>
      <c r="J490" s="701"/>
      <c r="K490" s="701"/>
      <c r="L490" s="701"/>
      <c r="M490" s="701"/>
    </row>
    <row r="491" ht="16.5" customHeight="1">
      <c r="B491" s="699"/>
      <c r="C491" s="699"/>
      <c r="D491" s="699"/>
      <c r="E491" s="700"/>
      <c r="F491" s="700"/>
      <c r="G491" s="701"/>
      <c r="H491" s="701"/>
      <c r="I491" s="701"/>
      <c r="J491" s="701"/>
      <c r="K491" s="701"/>
      <c r="L491" s="701"/>
      <c r="M491" s="701"/>
    </row>
    <row r="492" ht="16.5" customHeight="1">
      <c r="B492" s="699"/>
      <c r="C492" s="699"/>
      <c r="D492" s="699"/>
      <c r="E492" s="700"/>
      <c r="F492" s="700"/>
      <c r="G492" s="701"/>
      <c r="H492" s="701"/>
      <c r="I492" s="701"/>
      <c r="J492" s="701"/>
      <c r="K492" s="701"/>
      <c r="L492" s="701"/>
      <c r="M492" s="701"/>
    </row>
    <row r="493" ht="16.5" customHeight="1">
      <c r="B493" s="699"/>
      <c r="C493" s="699"/>
      <c r="D493" s="699"/>
      <c r="E493" s="700"/>
      <c r="F493" s="700"/>
      <c r="G493" s="701"/>
      <c r="H493" s="701"/>
      <c r="I493" s="701"/>
      <c r="J493" s="701"/>
      <c r="K493" s="701"/>
      <c r="L493" s="701"/>
      <c r="M493" s="701"/>
    </row>
    <row r="494" ht="16.5" customHeight="1">
      <c r="B494" s="699"/>
      <c r="C494" s="699"/>
      <c r="D494" s="699"/>
      <c r="E494" s="700"/>
      <c r="F494" s="700"/>
      <c r="G494" s="701"/>
      <c r="H494" s="701"/>
      <c r="I494" s="701"/>
      <c r="J494" s="701"/>
      <c r="K494" s="701"/>
      <c r="L494" s="701"/>
      <c r="M494" s="701"/>
    </row>
    <row r="495" ht="16.5" customHeight="1">
      <c r="B495" s="699"/>
      <c r="C495" s="699"/>
      <c r="D495" s="699"/>
      <c r="E495" s="700"/>
      <c r="F495" s="700"/>
      <c r="G495" s="701"/>
      <c r="H495" s="701"/>
      <c r="I495" s="701"/>
      <c r="J495" s="701"/>
      <c r="K495" s="701"/>
      <c r="L495" s="701"/>
      <c r="M495" s="701"/>
    </row>
    <row r="496" ht="16.5" customHeight="1">
      <c r="B496" s="699"/>
      <c r="C496" s="699"/>
      <c r="D496" s="699"/>
      <c r="E496" s="700"/>
      <c r="F496" s="700"/>
      <c r="G496" s="701"/>
      <c r="H496" s="701"/>
      <c r="I496" s="701"/>
      <c r="J496" s="701"/>
      <c r="K496" s="701"/>
      <c r="L496" s="701"/>
      <c r="M496" s="701"/>
    </row>
    <row r="497" ht="16.5" customHeight="1">
      <c r="B497" s="699"/>
      <c r="C497" s="699"/>
      <c r="D497" s="699"/>
      <c r="E497" s="700"/>
      <c r="F497" s="700"/>
      <c r="G497" s="701"/>
      <c r="H497" s="701"/>
      <c r="I497" s="701"/>
      <c r="J497" s="701"/>
      <c r="K497" s="701"/>
      <c r="L497" s="701"/>
      <c r="M497" s="701"/>
    </row>
    <row r="498" ht="16.5" customHeight="1">
      <c r="B498" s="699"/>
      <c r="C498" s="699"/>
      <c r="D498" s="699"/>
      <c r="E498" s="700"/>
      <c r="F498" s="700"/>
      <c r="G498" s="701"/>
      <c r="H498" s="701"/>
      <c r="I498" s="701"/>
      <c r="J498" s="701"/>
      <c r="K498" s="701"/>
      <c r="L498" s="701"/>
      <c r="M498" s="701"/>
    </row>
    <row r="499" ht="16.5" customHeight="1">
      <c r="B499" s="699"/>
      <c r="C499" s="699"/>
      <c r="D499" s="699"/>
      <c r="E499" s="700"/>
      <c r="F499" s="700"/>
      <c r="G499" s="701"/>
      <c r="H499" s="701"/>
      <c r="I499" s="701"/>
      <c r="J499" s="701"/>
      <c r="K499" s="701"/>
      <c r="L499" s="701"/>
      <c r="M499" s="701"/>
    </row>
    <row r="500" ht="16.5" customHeight="1">
      <c r="B500" s="699"/>
      <c r="C500" s="699"/>
      <c r="D500" s="699"/>
      <c r="E500" s="700"/>
      <c r="F500" s="700"/>
      <c r="G500" s="701"/>
      <c r="H500" s="701"/>
      <c r="I500" s="701"/>
      <c r="J500" s="701"/>
      <c r="K500" s="701"/>
      <c r="L500" s="701"/>
      <c r="M500" s="701"/>
    </row>
    <row r="501" ht="16.5" customHeight="1">
      <c r="B501" s="699"/>
      <c r="C501" s="699"/>
      <c r="D501" s="699"/>
      <c r="E501" s="700"/>
      <c r="F501" s="700"/>
      <c r="G501" s="701"/>
      <c r="H501" s="701"/>
      <c r="I501" s="701"/>
      <c r="J501" s="701"/>
      <c r="K501" s="701"/>
      <c r="L501" s="701"/>
      <c r="M501" s="701"/>
    </row>
    <row r="502" ht="16.5" customHeight="1">
      <c r="B502" s="699"/>
      <c r="C502" s="699"/>
      <c r="D502" s="699"/>
      <c r="E502" s="700"/>
      <c r="F502" s="700"/>
      <c r="G502" s="701"/>
      <c r="H502" s="701"/>
      <c r="I502" s="701"/>
      <c r="J502" s="701"/>
      <c r="K502" s="701"/>
      <c r="L502" s="701"/>
      <c r="M502" s="701"/>
    </row>
    <row r="503" ht="16.5" customHeight="1">
      <c r="B503" s="699"/>
      <c r="C503" s="699"/>
      <c r="D503" s="699"/>
      <c r="E503" s="700"/>
      <c r="F503" s="700"/>
      <c r="G503" s="701"/>
      <c r="H503" s="701"/>
      <c r="I503" s="701"/>
      <c r="J503" s="701"/>
      <c r="K503" s="701"/>
      <c r="L503" s="701"/>
      <c r="M503" s="701"/>
    </row>
    <row r="504" ht="16.5" customHeight="1">
      <c r="B504" s="699"/>
      <c r="C504" s="699"/>
      <c r="D504" s="699"/>
      <c r="E504" s="700"/>
      <c r="F504" s="700"/>
      <c r="G504" s="701"/>
      <c r="H504" s="701"/>
      <c r="I504" s="701"/>
      <c r="J504" s="701"/>
      <c r="K504" s="701"/>
      <c r="L504" s="701"/>
      <c r="M504" s="701"/>
    </row>
    <row r="505" ht="16.5" customHeight="1">
      <c r="B505" s="699"/>
      <c r="C505" s="699"/>
      <c r="D505" s="699"/>
      <c r="E505" s="700"/>
      <c r="F505" s="700"/>
      <c r="G505" s="701"/>
      <c r="H505" s="701"/>
      <c r="I505" s="701"/>
      <c r="J505" s="701"/>
      <c r="K505" s="701"/>
      <c r="L505" s="701"/>
      <c r="M505" s="701"/>
    </row>
    <row r="506" ht="16.5" customHeight="1">
      <c r="B506" s="699"/>
      <c r="C506" s="699"/>
      <c r="D506" s="699"/>
      <c r="E506" s="700"/>
      <c r="F506" s="700"/>
      <c r="G506" s="701"/>
      <c r="H506" s="701"/>
      <c r="I506" s="701"/>
      <c r="J506" s="701"/>
      <c r="K506" s="701"/>
      <c r="L506" s="701"/>
      <c r="M506" s="701"/>
    </row>
    <row r="507" ht="16.5" customHeight="1">
      <c r="B507" s="699"/>
      <c r="C507" s="699"/>
      <c r="D507" s="699"/>
      <c r="E507" s="700"/>
      <c r="F507" s="700"/>
      <c r="G507" s="701"/>
      <c r="H507" s="701"/>
      <c r="I507" s="701"/>
      <c r="J507" s="701"/>
      <c r="K507" s="701"/>
      <c r="L507" s="701"/>
      <c r="M507" s="701"/>
    </row>
    <row r="508" ht="16.5" customHeight="1">
      <c r="B508" s="699"/>
      <c r="C508" s="699"/>
      <c r="D508" s="699"/>
      <c r="E508" s="700"/>
      <c r="F508" s="700"/>
      <c r="G508" s="701"/>
      <c r="H508" s="701"/>
      <c r="I508" s="701"/>
      <c r="J508" s="701"/>
      <c r="K508" s="701"/>
      <c r="L508" s="701"/>
      <c r="M508" s="701"/>
    </row>
    <row r="509" ht="16.5" customHeight="1">
      <c r="B509" s="699"/>
      <c r="C509" s="699"/>
      <c r="D509" s="699"/>
      <c r="E509" s="700"/>
      <c r="F509" s="700"/>
      <c r="G509" s="701"/>
      <c r="H509" s="701"/>
      <c r="I509" s="701"/>
      <c r="J509" s="701"/>
      <c r="K509" s="701"/>
      <c r="L509" s="701"/>
      <c r="M509" s="701"/>
    </row>
    <row r="510" ht="16.5" customHeight="1">
      <c r="B510" s="699"/>
      <c r="C510" s="699"/>
      <c r="D510" s="699"/>
      <c r="E510" s="700"/>
      <c r="F510" s="700"/>
      <c r="G510" s="701"/>
      <c r="H510" s="701"/>
      <c r="I510" s="701"/>
      <c r="J510" s="701"/>
      <c r="K510" s="701"/>
      <c r="L510" s="701"/>
      <c r="M510" s="701"/>
    </row>
    <row r="511" ht="16.5" customHeight="1">
      <c r="B511" s="699"/>
      <c r="C511" s="699"/>
      <c r="D511" s="699"/>
      <c r="E511" s="700"/>
      <c r="F511" s="700"/>
      <c r="G511" s="701"/>
      <c r="H511" s="701"/>
      <c r="I511" s="701"/>
      <c r="J511" s="701"/>
      <c r="K511" s="701"/>
      <c r="L511" s="701"/>
      <c r="M511" s="701"/>
    </row>
    <row r="512" ht="16.5" customHeight="1">
      <c r="B512" s="699"/>
      <c r="C512" s="699"/>
      <c r="D512" s="699"/>
      <c r="E512" s="700"/>
      <c r="F512" s="700"/>
      <c r="G512" s="701"/>
      <c r="H512" s="701"/>
      <c r="I512" s="701"/>
      <c r="J512" s="701"/>
      <c r="K512" s="701"/>
      <c r="L512" s="701"/>
      <c r="M512" s="701"/>
    </row>
    <row r="513" ht="16.5" customHeight="1">
      <c r="B513" s="699"/>
      <c r="C513" s="699"/>
      <c r="D513" s="699"/>
      <c r="E513" s="700"/>
      <c r="F513" s="700"/>
      <c r="G513" s="701"/>
      <c r="H513" s="701"/>
      <c r="I513" s="701"/>
      <c r="J513" s="701"/>
      <c r="K513" s="701"/>
      <c r="L513" s="701"/>
      <c r="M513" s="701"/>
    </row>
    <row r="514" ht="16.5" customHeight="1">
      <c r="B514" s="699"/>
      <c r="C514" s="699"/>
      <c r="D514" s="699"/>
      <c r="E514" s="700"/>
      <c r="F514" s="700"/>
      <c r="G514" s="701"/>
      <c r="H514" s="701"/>
      <c r="I514" s="701"/>
      <c r="J514" s="701"/>
      <c r="K514" s="701"/>
      <c r="L514" s="701"/>
      <c r="M514" s="701"/>
    </row>
    <row r="515" ht="16.5" customHeight="1">
      <c r="B515" s="699"/>
      <c r="C515" s="699"/>
      <c r="D515" s="699"/>
      <c r="E515" s="700"/>
      <c r="F515" s="700"/>
      <c r="G515" s="701"/>
      <c r="H515" s="701"/>
      <c r="I515" s="701"/>
      <c r="J515" s="701"/>
      <c r="K515" s="701"/>
      <c r="L515" s="701"/>
      <c r="M515" s="701"/>
    </row>
    <row r="516" ht="16.5" customHeight="1">
      <c r="B516" s="699"/>
      <c r="C516" s="699"/>
      <c r="D516" s="699"/>
      <c r="E516" s="700"/>
      <c r="F516" s="700"/>
      <c r="G516" s="701"/>
      <c r="H516" s="701"/>
      <c r="I516" s="701"/>
      <c r="J516" s="701"/>
      <c r="K516" s="701"/>
      <c r="L516" s="701"/>
      <c r="M516" s="701"/>
    </row>
    <row r="517" ht="16.5" customHeight="1">
      <c r="B517" s="699"/>
      <c r="C517" s="699"/>
      <c r="D517" s="699"/>
      <c r="E517" s="700"/>
      <c r="F517" s="700"/>
      <c r="G517" s="701"/>
      <c r="H517" s="701"/>
      <c r="I517" s="701"/>
      <c r="J517" s="701"/>
      <c r="K517" s="701"/>
      <c r="L517" s="701"/>
      <c r="M517" s="701"/>
    </row>
    <row r="518" ht="16.5" customHeight="1">
      <c r="B518" s="699"/>
      <c r="C518" s="699"/>
      <c r="D518" s="699"/>
      <c r="E518" s="700"/>
      <c r="F518" s="700"/>
      <c r="G518" s="701"/>
      <c r="H518" s="701"/>
      <c r="I518" s="701"/>
      <c r="J518" s="701"/>
      <c r="K518" s="701"/>
      <c r="L518" s="701"/>
      <c r="M518" s="701"/>
    </row>
    <row r="519" ht="16.5" customHeight="1">
      <c r="B519" s="699"/>
      <c r="C519" s="699"/>
      <c r="D519" s="699"/>
      <c r="E519" s="700"/>
      <c r="F519" s="700"/>
      <c r="G519" s="701"/>
      <c r="H519" s="701"/>
      <c r="I519" s="701"/>
      <c r="J519" s="701"/>
      <c r="K519" s="701"/>
      <c r="L519" s="701"/>
      <c r="M519" s="701"/>
    </row>
    <row r="520" ht="16.5" customHeight="1">
      <c r="B520" s="699"/>
      <c r="C520" s="699"/>
      <c r="D520" s="699"/>
      <c r="E520" s="700"/>
      <c r="F520" s="700"/>
      <c r="G520" s="701"/>
      <c r="H520" s="701"/>
      <c r="I520" s="701"/>
      <c r="J520" s="701"/>
      <c r="K520" s="701"/>
      <c r="L520" s="701"/>
      <c r="M520" s="701"/>
    </row>
    <row r="521" ht="16.5" customHeight="1">
      <c r="B521" s="699"/>
      <c r="C521" s="699"/>
      <c r="D521" s="699"/>
      <c r="E521" s="700"/>
      <c r="F521" s="700"/>
      <c r="G521" s="701"/>
      <c r="H521" s="701"/>
      <c r="I521" s="701"/>
      <c r="J521" s="701"/>
      <c r="K521" s="701"/>
      <c r="L521" s="701"/>
      <c r="M521" s="701"/>
    </row>
    <row r="522" ht="16.5" customHeight="1">
      <c r="B522" s="699"/>
      <c r="C522" s="699"/>
      <c r="D522" s="699"/>
      <c r="E522" s="700"/>
      <c r="F522" s="700"/>
      <c r="G522" s="701"/>
      <c r="H522" s="701"/>
      <c r="I522" s="701"/>
      <c r="J522" s="701"/>
      <c r="K522" s="701"/>
      <c r="L522" s="701"/>
      <c r="M522" s="701"/>
    </row>
    <row r="523" ht="16.5" customHeight="1">
      <c r="B523" s="699"/>
      <c r="C523" s="699"/>
      <c r="D523" s="699"/>
      <c r="E523" s="700"/>
      <c r="F523" s="700"/>
      <c r="G523" s="701"/>
      <c r="H523" s="701"/>
      <c r="I523" s="701"/>
      <c r="J523" s="701"/>
      <c r="K523" s="701"/>
      <c r="L523" s="701"/>
      <c r="M523" s="701"/>
    </row>
    <row r="524" ht="16.5" customHeight="1">
      <c r="B524" s="699"/>
      <c r="C524" s="699"/>
      <c r="D524" s="699"/>
      <c r="E524" s="700"/>
      <c r="F524" s="700"/>
      <c r="G524" s="701"/>
      <c r="H524" s="701"/>
      <c r="I524" s="701"/>
      <c r="J524" s="701"/>
      <c r="K524" s="701"/>
      <c r="L524" s="701"/>
      <c r="M524" s="701"/>
    </row>
    <row r="525" ht="16.5" customHeight="1">
      <c r="B525" s="699"/>
      <c r="C525" s="699"/>
      <c r="D525" s="699"/>
      <c r="E525" s="700"/>
      <c r="F525" s="700"/>
      <c r="G525" s="701"/>
      <c r="H525" s="701"/>
      <c r="I525" s="701"/>
      <c r="J525" s="701"/>
      <c r="K525" s="701"/>
      <c r="L525" s="701"/>
      <c r="M525" s="701"/>
    </row>
    <row r="526" ht="16.5" customHeight="1">
      <c r="B526" s="699"/>
      <c r="C526" s="699"/>
      <c r="D526" s="699"/>
      <c r="E526" s="700"/>
      <c r="F526" s="700"/>
      <c r="G526" s="701"/>
      <c r="H526" s="701"/>
      <c r="I526" s="701"/>
      <c r="J526" s="701"/>
      <c r="K526" s="701"/>
      <c r="L526" s="701"/>
      <c r="M526" s="701"/>
    </row>
    <row r="527" ht="16.5" customHeight="1">
      <c r="B527" s="699"/>
      <c r="C527" s="699"/>
      <c r="D527" s="699"/>
      <c r="E527" s="700"/>
      <c r="F527" s="700"/>
      <c r="G527" s="701"/>
      <c r="H527" s="701"/>
      <c r="I527" s="701"/>
      <c r="J527" s="701"/>
      <c r="K527" s="701"/>
      <c r="L527" s="701"/>
      <c r="M527" s="701"/>
    </row>
    <row r="528" ht="16.5" customHeight="1">
      <c r="B528" s="699"/>
      <c r="C528" s="699"/>
      <c r="D528" s="699"/>
      <c r="E528" s="700"/>
      <c r="F528" s="700"/>
      <c r="G528" s="701"/>
      <c r="H528" s="701"/>
      <c r="I528" s="701"/>
      <c r="J528" s="701"/>
      <c r="K528" s="701"/>
      <c r="L528" s="701"/>
      <c r="M528" s="701"/>
    </row>
    <row r="529" ht="16.5" customHeight="1">
      <c r="B529" s="699"/>
      <c r="C529" s="699"/>
      <c r="D529" s="699"/>
      <c r="E529" s="700"/>
      <c r="F529" s="700"/>
      <c r="G529" s="701"/>
      <c r="H529" s="701"/>
      <c r="I529" s="701"/>
      <c r="J529" s="701"/>
      <c r="K529" s="701"/>
      <c r="L529" s="701"/>
      <c r="M529" s="701"/>
    </row>
    <row r="530" ht="16.5" customHeight="1">
      <c r="B530" s="699"/>
      <c r="C530" s="699"/>
      <c r="D530" s="699"/>
      <c r="E530" s="700"/>
      <c r="F530" s="700"/>
      <c r="G530" s="701"/>
      <c r="H530" s="701"/>
      <c r="I530" s="701"/>
      <c r="J530" s="701"/>
      <c r="K530" s="701"/>
      <c r="L530" s="701"/>
      <c r="M530" s="701"/>
    </row>
    <row r="531" ht="16.5" customHeight="1">
      <c r="B531" s="699"/>
      <c r="C531" s="699"/>
      <c r="D531" s="699"/>
      <c r="E531" s="700"/>
      <c r="F531" s="700"/>
      <c r="G531" s="701"/>
      <c r="H531" s="701"/>
      <c r="I531" s="701"/>
      <c r="J531" s="701"/>
      <c r="K531" s="701"/>
      <c r="L531" s="701"/>
      <c r="M531" s="701"/>
    </row>
    <row r="532" ht="16.5" customHeight="1">
      <c r="B532" s="699"/>
      <c r="C532" s="699"/>
      <c r="D532" s="699"/>
      <c r="E532" s="700"/>
      <c r="F532" s="700"/>
      <c r="G532" s="701"/>
      <c r="H532" s="701"/>
      <c r="I532" s="701"/>
      <c r="J532" s="701"/>
      <c r="K532" s="701"/>
      <c r="L532" s="701"/>
      <c r="M532" s="701"/>
    </row>
    <row r="533" ht="16.5" customHeight="1">
      <c r="B533" s="699"/>
      <c r="C533" s="699"/>
      <c r="D533" s="699"/>
      <c r="E533" s="700"/>
      <c r="F533" s="700"/>
      <c r="G533" s="701"/>
      <c r="H533" s="701"/>
      <c r="I533" s="701"/>
      <c r="J533" s="701"/>
      <c r="K533" s="701"/>
      <c r="L533" s="701"/>
      <c r="M533" s="701"/>
    </row>
    <row r="534" ht="16.5" customHeight="1">
      <c r="B534" s="699"/>
      <c r="C534" s="699"/>
      <c r="D534" s="699"/>
      <c r="E534" s="700"/>
      <c r="F534" s="700"/>
      <c r="G534" s="701"/>
      <c r="H534" s="701"/>
      <c r="I534" s="701"/>
      <c r="J534" s="701"/>
      <c r="K534" s="701"/>
      <c r="L534" s="701"/>
      <c r="M534" s="701"/>
    </row>
    <row r="535" ht="16.5" customHeight="1">
      <c r="B535" s="699"/>
      <c r="C535" s="699"/>
      <c r="D535" s="699"/>
      <c r="E535" s="700"/>
      <c r="F535" s="700"/>
      <c r="G535" s="701"/>
      <c r="H535" s="701"/>
      <c r="I535" s="701"/>
      <c r="J535" s="701"/>
      <c r="K535" s="701"/>
      <c r="L535" s="701"/>
      <c r="M535" s="701"/>
    </row>
    <row r="536" ht="16.5" customHeight="1">
      <c r="B536" s="699"/>
      <c r="C536" s="699"/>
      <c r="D536" s="699"/>
      <c r="E536" s="700"/>
      <c r="F536" s="700"/>
      <c r="G536" s="701"/>
      <c r="H536" s="701"/>
      <c r="I536" s="701"/>
      <c r="J536" s="701"/>
      <c r="K536" s="701"/>
      <c r="L536" s="701"/>
      <c r="M536" s="701"/>
    </row>
    <row r="537" ht="16.5" customHeight="1">
      <c r="B537" s="699"/>
      <c r="C537" s="699"/>
      <c r="D537" s="699"/>
      <c r="E537" s="700"/>
      <c r="F537" s="700"/>
      <c r="G537" s="701"/>
      <c r="H537" s="701"/>
      <c r="I537" s="701"/>
      <c r="J537" s="701"/>
      <c r="K537" s="701"/>
      <c r="L537" s="701"/>
      <c r="M537" s="701"/>
    </row>
    <row r="538" ht="16.5" customHeight="1">
      <c r="B538" s="699"/>
      <c r="C538" s="699"/>
      <c r="D538" s="699"/>
      <c r="E538" s="700"/>
      <c r="F538" s="700"/>
      <c r="G538" s="701"/>
      <c r="H538" s="701"/>
      <c r="I538" s="701"/>
      <c r="J538" s="701"/>
      <c r="K538" s="701"/>
      <c r="L538" s="701"/>
      <c r="M538" s="701"/>
    </row>
    <row r="539" ht="16.5" customHeight="1">
      <c r="B539" s="699"/>
      <c r="C539" s="699"/>
      <c r="D539" s="699"/>
      <c r="E539" s="700"/>
      <c r="F539" s="700"/>
      <c r="G539" s="701"/>
      <c r="H539" s="701"/>
      <c r="I539" s="701"/>
      <c r="J539" s="701"/>
      <c r="K539" s="701"/>
      <c r="L539" s="701"/>
      <c r="M539" s="701"/>
    </row>
    <row r="540" ht="16.5" customHeight="1">
      <c r="B540" s="699"/>
      <c r="C540" s="699"/>
      <c r="D540" s="699"/>
      <c r="E540" s="700"/>
      <c r="F540" s="700"/>
      <c r="G540" s="701"/>
      <c r="H540" s="701"/>
      <c r="I540" s="701"/>
      <c r="J540" s="701"/>
      <c r="K540" s="701"/>
      <c r="L540" s="701"/>
      <c r="M540" s="701"/>
    </row>
    <row r="541" ht="16.5" customHeight="1">
      <c r="B541" s="699"/>
      <c r="C541" s="699"/>
      <c r="D541" s="699"/>
      <c r="E541" s="700"/>
      <c r="F541" s="700"/>
      <c r="G541" s="701"/>
      <c r="H541" s="701"/>
      <c r="I541" s="701"/>
      <c r="J541" s="701"/>
      <c r="K541" s="701"/>
      <c r="L541" s="701"/>
      <c r="M541" s="701"/>
    </row>
    <row r="542" ht="16.5" customHeight="1">
      <c r="B542" s="699"/>
      <c r="C542" s="699"/>
      <c r="D542" s="699"/>
      <c r="E542" s="700"/>
      <c r="F542" s="700"/>
      <c r="G542" s="701"/>
      <c r="H542" s="701"/>
      <c r="I542" s="701"/>
      <c r="J542" s="701"/>
      <c r="K542" s="701"/>
      <c r="L542" s="701"/>
      <c r="M542" s="701"/>
    </row>
    <row r="543" ht="16.5" customHeight="1">
      <c r="B543" s="699"/>
      <c r="C543" s="699"/>
      <c r="D543" s="699"/>
      <c r="E543" s="700"/>
      <c r="F543" s="700"/>
      <c r="G543" s="701"/>
      <c r="H543" s="701"/>
      <c r="I543" s="701"/>
      <c r="J543" s="701"/>
      <c r="K543" s="701"/>
      <c r="L543" s="701"/>
      <c r="M543" s="701"/>
    </row>
    <row r="544" ht="16.5" customHeight="1">
      <c r="B544" s="699"/>
      <c r="C544" s="699"/>
      <c r="D544" s="699"/>
      <c r="E544" s="700"/>
      <c r="F544" s="700"/>
      <c r="G544" s="701"/>
      <c r="H544" s="701"/>
      <c r="I544" s="701"/>
      <c r="J544" s="701"/>
      <c r="K544" s="701"/>
      <c r="L544" s="701"/>
      <c r="M544" s="701"/>
    </row>
    <row r="545" ht="16.5" customHeight="1">
      <c r="B545" s="699"/>
      <c r="C545" s="699"/>
      <c r="D545" s="699"/>
      <c r="E545" s="700"/>
      <c r="F545" s="700"/>
      <c r="G545" s="701"/>
      <c r="H545" s="701"/>
      <c r="I545" s="701"/>
      <c r="J545" s="701"/>
      <c r="K545" s="701"/>
      <c r="L545" s="701"/>
      <c r="M545" s="701"/>
    </row>
    <row r="546" ht="16.5" customHeight="1">
      <c r="B546" s="699"/>
      <c r="C546" s="699"/>
      <c r="D546" s="699"/>
      <c r="E546" s="700"/>
      <c r="F546" s="700"/>
      <c r="G546" s="701"/>
      <c r="H546" s="701"/>
      <c r="I546" s="701"/>
      <c r="J546" s="701"/>
      <c r="K546" s="701"/>
      <c r="L546" s="701"/>
      <c r="M546" s="701"/>
    </row>
    <row r="547" ht="16.5" customHeight="1">
      <c r="B547" s="699"/>
      <c r="C547" s="699"/>
      <c r="D547" s="699"/>
      <c r="E547" s="700"/>
      <c r="F547" s="700"/>
      <c r="G547" s="701"/>
      <c r="H547" s="701"/>
      <c r="I547" s="701"/>
      <c r="J547" s="701"/>
      <c r="K547" s="701"/>
      <c r="L547" s="701"/>
      <c r="M547" s="701"/>
    </row>
    <row r="548" ht="16.5" customHeight="1">
      <c r="B548" s="699"/>
      <c r="C548" s="699"/>
      <c r="D548" s="699"/>
      <c r="E548" s="700"/>
      <c r="F548" s="700"/>
      <c r="G548" s="701"/>
      <c r="H548" s="701"/>
      <c r="I548" s="701"/>
      <c r="J548" s="701"/>
      <c r="K548" s="701"/>
      <c r="L548" s="701"/>
      <c r="M548" s="701"/>
    </row>
    <row r="549" ht="16.5" customHeight="1">
      <c r="B549" s="699"/>
      <c r="C549" s="699"/>
      <c r="D549" s="699"/>
      <c r="E549" s="700"/>
      <c r="F549" s="700"/>
      <c r="G549" s="701"/>
      <c r="H549" s="701"/>
      <c r="I549" s="701"/>
      <c r="J549" s="701"/>
      <c r="K549" s="701"/>
      <c r="L549" s="701"/>
      <c r="M549" s="701"/>
    </row>
    <row r="550" ht="16.5" customHeight="1">
      <c r="B550" s="699"/>
      <c r="C550" s="699"/>
      <c r="D550" s="699"/>
      <c r="E550" s="700"/>
      <c r="F550" s="700"/>
      <c r="G550" s="701"/>
      <c r="H550" s="701"/>
      <c r="I550" s="701"/>
      <c r="J550" s="701"/>
      <c r="K550" s="701"/>
      <c r="L550" s="701"/>
      <c r="M550" s="701"/>
    </row>
    <row r="551" ht="16.5" customHeight="1">
      <c r="B551" s="699"/>
      <c r="C551" s="699"/>
      <c r="D551" s="699"/>
      <c r="E551" s="700"/>
      <c r="F551" s="700"/>
      <c r="G551" s="701"/>
      <c r="H551" s="701"/>
      <c r="I551" s="701"/>
      <c r="J551" s="701"/>
      <c r="K551" s="701"/>
      <c r="L551" s="701"/>
      <c r="M551" s="701"/>
    </row>
    <row r="552" ht="16.5" customHeight="1">
      <c r="B552" s="699"/>
      <c r="C552" s="699"/>
      <c r="D552" s="699"/>
      <c r="E552" s="700"/>
      <c r="F552" s="700"/>
      <c r="G552" s="701"/>
      <c r="H552" s="701"/>
      <c r="I552" s="701"/>
      <c r="J552" s="701"/>
      <c r="K552" s="701"/>
      <c r="L552" s="701"/>
      <c r="M552" s="701"/>
    </row>
    <row r="553" ht="16.5" customHeight="1">
      <c r="B553" s="699"/>
      <c r="C553" s="699"/>
      <c r="D553" s="699"/>
      <c r="E553" s="700"/>
      <c r="F553" s="700"/>
      <c r="G553" s="701"/>
      <c r="H553" s="701"/>
      <c r="I553" s="701"/>
      <c r="J553" s="701"/>
      <c r="K553" s="701"/>
      <c r="L553" s="701"/>
      <c r="M553" s="701"/>
    </row>
    <row r="554" ht="16.5" customHeight="1">
      <c r="B554" s="699"/>
      <c r="C554" s="699"/>
      <c r="D554" s="699"/>
      <c r="E554" s="700"/>
      <c r="F554" s="700"/>
      <c r="G554" s="701"/>
      <c r="H554" s="701"/>
      <c r="I554" s="701"/>
      <c r="J554" s="701"/>
      <c r="K554" s="701"/>
      <c r="L554" s="701"/>
      <c r="M554" s="701"/>
    </row>
    <row r="555" ht="16.5" customHeight="1">
      <c r="B555" s="699"/>
      <c r="C555" s="699"/>
      <c r="D555" s="699"/>
      <c r="E555" s="700"/>
      <c r="F555" s="700"/>
      <c r="G555" s="701"/>
      <c r="H555" s="701"/>
      <c r="I555" s="701"/>
      <c r="J555" s="701"/>
      <c r="K555" s="701"/>
      <c r="L555" s="701"/>
      <c r="M555" s="701"/>
    </row>
    <row r="556" ht="16.5" customHeight="1">
      <c r="B556" s="699"/>
      <c r="C556" s="699"/>
      <c r="D556" s="699"/>
      <c r="E556" s="700"/>
      <c r="F556" s="700"/>
      <c r="G556" s="701"/>
      <c r="H556" s="701"/>
      <c r="I556" s="701"/>
      <c r="J556" s="701"/>
      <c r="K556" s="701"/>
      <c r="L556" s="701"/>
      <c r="M556" s="701"/>
    </row>
    <row r="557" ht="16.5" customHeight="1">
      <c r="B557" s="699"/>
      <c r="C557" s="699"/>
      <c r="D557" s="699"/>
      <c r="E557" s="700"/>
      <c r="F557" s="700"/>
      <c r="G557" s="701"/>
      <c r="H557" s="701"/>
      <c r="I557" s="701"/>
      <c r="J557" s="701"/>
      <c r="K557" s="701"/>
      <c r="L557" s="701"/>
      <c r="M557" s="701"/>
    </row>
    <row r="558" ht="16.5" customHeight="1">
      <c r="B558" s="699"/>
      <c r="C558" s="699"/>
      <c r="D558" s="699"/>
      <c r="E558" s="700"/>
      <c r="F558" s="700"/>
      <c r="G558" s="701"/>
      <c r="H558" s="701"/>
      <c r="I558" s="701"/>
      <c r="J558" s="701"/>
      <c r="K558" s="701"/>
      <c r="L558" s="701"/>
      <c r="M558" s="701"/>
    </row>
    <row r="559" ht="16.5" customHeight="1">
      <c r="B559" s="699"/>
      <c r="C559" s="699"/>
      <c r="D559" s="699"/>
      <c r="E559" s="700"/>
      <c r="F559" s="700"/>
      <c r="G559" s="701"/>
      <c r="H559" s="701"/>
      <c r="I559" s="701"/>
      <c r="J559" s="701"/>
      <c r="K559" s="701"/>
      <c r="L559" s="701"/>
      <c r="M559" s="701"/>
    </row>
    <row r="560" ht="16.5" customHeight="1">
      <c r="B560" s="699"/>
      <c r="C560" s="699"/>
      <c r="D560" s="699"/>
      <c r="E560" s="700"/>
      <c r="F560" s="700"/>
      <c r="G560" s="701"/>
      <c r="H560" s="701"/>
      <c r="I560" s="701"/>
      <c r="J560" s="701"/>
      <c r="K560" s="701"/>
      <c r="L560" s="701"/>
      <c r="M560" s="701"/>
    </row>
    <row r="561" ht="16.5" customHeight="1">
      <c r="B561" s="699"/>
      <c r="C561" s="699"/>
      <c r="D561" s="699"/>
      <c r="E561" s="700"/>
      <c r="F561" s="700"/>
      <c r="G561" s="701"/>
      <c r="H561" s="701"/>
      <c r="I561" s="701"/>
      <c r="J561" s="701"/>
      <c r="K561" s="701"/>
      <c r="L561" s="701"/>
      <c r="M561" s="701"/>
    </row>
    <row r="562" ht="16.5" customHeight="1">
      <c r="B562" s="699"/>
      <c r="C562" s="699"/>
      <c r="D562" s="699"/>
      <c r="E562" s="700"/>
      <c r="F562" s="700"/>
      <c r="G562" s="701"/>
      <c r="H562" s="701"/>
      <c r="I562" s="701"/>
      <c r="J562" s="701"/>
      <c r="K562" s="701"/>
      <c r="L562" s="701"/>
      <c r="M562" s="701"/>
    </row>
    <row r="563" ht="16.5" customHeight="1">
      <c r="B563" s="699"/>
      <c r="C563" s="699"/>
      <c r="D563" s="699"/>
      <c r="E563" s="700"/>
      <c r="F563" s="700"/>
      <c r="G563" s="701"/>
      <c r="H563" s="701"/>
      <c r="I563" s="701"/>
      <c r="J563" s="701"/>
      <c r="K563" s="701"/>
      <c r="L563" s="701"/>
      <c r="M563" s="701"/>
    </row>
    <row r="564" ht="16.5" customHeight="1">
      <c r="B564" s="699"/>
      <c r="C564" s="699"/>
      <c r="D564" s="699"/>
      <c r="E564" s="700"/>
      <c r="F564" s="700"/>
      <c r="G564" s="701"/>
      <c r="H564" s="701"/>
      <c r="I564" s="701"/>
      <c r="J564" s="701"/>
      <c r="K564" s="701"/>
      <c r="L564" s="701"/>
      <c r="M564" s="701"/>
    </row>
    <row r="565" ht="16.5" customHeight="1">
      <c r="B565" s="699"/>
      <c r="C565" s="699"/>
      <c r="D565" s="699"/>
      <c r="E565" s="700"/>
      <c r="F565" s="700"/>
      <c r="G565" s="701"/>
      <c r="H565" s="701"/>
      <c r="I565" s="701"/>
      <c r="J565" s="701"/>
      <c r="K565" s="701"/>
      <c r="L565" s="701"/>
      <c r="M565" s="701"/>
    </row>
    <row r="566" ht="16.5" customHeight="1">
      <c r="B566" s="699"/>
      <c r="C566" s="699"/>
      <c r="D566" s="699"/>
      <c r="E566" s="700"/>
      <c r="F566" s="700"/>
      <c r="G566" s="701"/>
      <c r="H566" s="701"/>
      <c r="I566" s="701"/>
      <c r="J566" s="701"/>
      <c r="K566" s="701"/>
      <c r="L566" s="701"/>
      <c r="M566" s="701"/>
    </row>
    <row r="567" ht="16.5" customHeight="1">
      <c r="B567" s="699"/>
      <c r="C567" s="699"/>
      <c r="D567" s="699"/>
      <c r="E567" s="700"/>
      <c r="F567" s="700"/>
      <c r="G567" s="701"/>
      <c r="H567" s="701"/>
      <c r="I567" s="701"/>
      <c r="J567" s="701"/>
      <c r="K567" s="701"/>
      <c r="L567" s="701"/>
      <c r="M567" s="701"/>
    </row>
    <row r="568" ht="16.5" customHeight="1">
      <c r="B568" s="699"/>
      <c r="C568" s="699"/>
      <c r="D568" s="699"/>
      <c r="E568" s="700"/>
      <c r="F568" s="700"/>
      <c r="G568" s="701"/>
      <c r="H568" s="701"/>
      <c r="I568" s="701"/>
      <c r="J568" s="701"/>
      <c r="K568" s="701"/>
      <c r="L568" s="701"/>
      <c r="M568" s="701"/>
    </row>
    <row r="569" ht="16.5" customHeight="1">
      <c r="B569" s="699"/>
      <c r="C569" s="699"/>
      <c r="D569" s="699"/>
      <c r="E569" s="700"/>
      <c r="F569" s="700"/>
      <c r="G569" s="701"/>
      <c r="H569" s="701"/>
      <c r="I569" s="701"/>
      <c r="J569" s="701"/>
      <c r="K569" s="701"/>
      <c r="L569" s="701"/>
      <c r="M569" s="701"/>
    </row>
    <row r="570" ht="16.5" customHeight="1">
      <c r="B570" s="699"/>
      <c r="C570" s="699"/>
      <c r="D570" s="699"/>
      <c r="E570" s="700"/>
      <c r="F570" s="700"/>
      <c r="G570" s="701"/>
      <c r="H570" s="701"/>
      <c r="I570" s="701"/>
      <c r="J570" s="701"/>
      <c r="K570" s="701"/>
      <c r="L570" s="701"/>
      <c r="M570" s="701"/>
    </row>
    <row r="571" ht="16.5" customHeight="1">
      <c r="B571" s="699"/>
      <c r="C571" s="699"/>
      <c r="D571" s="699"/>
      <c r="E571" s="700"/>
      <c r="F571" s="700"/>
      <c r="G571" s="701"/>
      <c r="H571" s="701"/>
      <c r="I571" s="701"/>
      <c r="J571" s="701"/>
      <c r="K571" s="701"/>
      <c r="L571" s="701"/>
      <c r="M571" s="701"/>
    </row>
    <row r="572" ht="16.5" customHeight="1">
      <c r="B572" s="699"/>
      <c r="C572" s="699"/>
      <c r="D572" s="699"/>
      <c r="E572" s="700"/>
      <c r="F572" s="700"/>
      <c r="G572" s="701"/>
      <c r="H572" s="701"/>
      <c r="I572" s="701"/>
      <c r="J572" s="701"/>
      <c r="K572" s="701"/>
      <c r="L572" s="701"/>
      <c r="M572" s="701"/>
    </row>
    <row r="573" ht="16.5" customHeight="1">
      <c r="B573" s="699"/>
      <c r="C573" s="699"/>
      <c r="D573" s="699"/>
      <c r="E573" s="700"/>
      <c r="F573" s="700"/>
      <c r="G573" s="701"/>
      <c r="H573" s="701"/>
      <c r="I573" s="701"/>
      <c r="J573" s="701"/>
      <c r="K573" s="701"/>
      <c r="L573" s="701"/>
      <c r="M573" s="701"/>
    </row>
    <row r="574" ht="16.5" customHeight="1">
      <c r="B574" s="699"/>
      <c r="C574" s="699"/>
      <c r="D574" s="699"/>
      <c r="E574" s="700"/>
      <c r="F574" s="700"/>
      <c r="G574" s="701"/>
      <c r="H574" s="701"/>
      <c r="I574" s="701"/>
      <c r="J574" s="701"/>
      <c r="K574" s="701"/>
      <c r="L574" s="701"/>
      <c r="M574" s="701"/>
    </row>
    <row r="575" ht="16.5" customHeight="1">
      <c r="B575" s="699"/>
      <c r="C575" s="699"/>
      <c r="D575" s="699"/>
      <c r="E575" s="700"/>
      <c r="F575" s="700"/>
      <c r="G575" s="701"/>
      <c r="H575" s="701"/>
      <c r="I575" s="701"/>
      <c r="J575" s="701"/>
      <c r="K575" s="701"/>
      <c r="L575" s="701"/>
      <c r="M575" s="701"/>
    </row>
    <row r="576" ht="16.5" customHeight="1">
      <c r="B576" s="699"/>
      <c r="C576" s="699"/>
      <c r="D576" s="699"/>
      <c r="E576" s="700"/>
      <c r="F576" s="700"/>
      <c r="G576" s="701"/>
      <c r="H576" s="701"/>
      <c r="I576" s="701"/>
      <c r="J576" s="701"/>
      <c r="K576" s="701"/>
      <c r="L576" s="701"/>
      <c r="M576" s="701"/>
    </row>
    <row r="577" ht="16.5" customHeight="1">
      <c r="B577" s="699"/>
      <c r="C577" s="699"/>
      <c r="D577" s="699"/>
      <c r="E577" s="700"/>
      <c r="F577" s="700"/>
      <c r="G577" s="701"/>
      <c r="H577" s="701"/>
      <c r="I577" s="701"/>
      <c r="J577" s="701"/>
      <c r="K577" s="701"/>
      <c r="L577" s="701"/>
      <c r="M577" s="701"/>
    </row>
    <row r="578" ht="16.5" customHeight="1">
      <c r="B578" s="699"/>
      <c r="C578" s="699"/>
      <c r="D578" s="699"/>
      <c r="E578" s="700"/>
      <c r="F578" s="700"/>
      <c r="G578" s="701"/>
      <c r="H578" s="701"/>
      <c r="I578" s="701"/>
      <c r="J578" s="701"/>
      <c r="K578" s="701"/>
      <c r="L578" s="701"/>
      <c r="M578" s="701"/>
    </row>
    <row r="579" ht="16.5" customHeight="1">
      <c r="B579" s="699"/>
      <c r="C579" s="699"/>
      <c r="D579" s="699"/>
      <c r="E579" s="700"/>
      <c r="F579" s="700"/>
      <c r="G579" s="701"/>
      <c r="H579" s="701"/>
      <c r="I579" s="701"/>
      <c r="J579" s="701"/>
      <c r="K579" s="701"/>
      <c r="L579" s="701"/>
      <c r="M579" s="701"/>
    </row>
    <row r="580" ht="16.5" customHeight="1">
      <c r="B580" s="699"/>
      <c r="C580" s="699"/>
      <c r="D580" s="699"/>
      <c r="E580" s="700"/>
      <c r="F580" s="700"/>
      <c r="G580" s="701"/>
      <c r="H580" s="701"/>
      <c r="I580" s="701"/>
      <c r="J580" s="701"/>
      <c r="K580" s="701"/>
      <c r="L580" s="701"/>
      <c r="M580" s="701"/>
    </row>
    <row r="581" ht="16.5" customHeight="1">
      <c r="B581" s="699"/>
      <c r="C581" s="699"/>
      <c r="D581" s="699"/>
      <c r="E581" s="700"/>
      <c r="F581" s="700"/>
      <c r="G581" s="701"/>
      <c r="H581" s="701"/>
      <c r="I581" s="701"/>
      <c r="J581" s="701"/>
      <c r="K581" s="701"/>
      <c r="L581" s="701"/>
      <c r="M581" s="701"/>
    </row>
    <row r="582" ht="16.5" customHeight="1">
      <c r="B582" s="699"/>
      <c r="C582" s="699"/>
      <c r="D582" s="699"/>
      <c r="E582" s="700"/>
      <c r="F582" s="700"/>
      <c r="G582" s="701"/>
      <c r="H582" s="701"/>
      <c r="I582" s="701"/>
      <c r="J582" s="701"/>
      <c r="K582" s="701"/>
      <c r="L582" s="701"/>
      <c r="M582" s="701"/>
    </row>
    <row r="583" ht="16.5" customHeight="1">
      <c r="B583" s="699"/>
      <c r="C583" s="699"/>
      <c r="D583" s="699"/>
      <c r="E583" s="700"/>
      <c r="F583" s="700"/>
      <c r="G583" s="701"/>
      <c r="H583" s="701"/>
      <c r="I583" s="701"/>
      <c r="J583" s="701"/>
      <c r="K583" s="701"/>
      <c r="L583" s="701"/>
      <c r="M583" s="701"/>
    </row>
    <row r="584" ht="16.5" customHeight="1">
      <c r="B584" s="699"/>
      <c r="C584" s="699"/>
      <c r="D584" s="699"/>
      <c r="E584" s="700"/>
      <c r="F584" s="700"/>
      <c r="G584" s="701"/>
      <c r="H584" s="701"/>
      <c r="I584" s="701"/>
      <c r="J584" s="701"/>
      <c r="K584" s="701"/>
      <c r="L584" s="701"/>
      <c r="M584" s="701"/>
    </row>
    <row r="585" ht="16.5" customHeight="1">
      <c r="B585" s="699"/>
      <c r="C585" s="699"/>
      <c r="D585" s="699"/>
      <c r="E585" s="700"/>
      <c r="F585" s="700"/>
      <c r="G585" s="701"/>
      <c r="H585" s="701"/>
      <c r="I585" s="701"/>
      <c r="J585" s="701"/>
      <c r="K585" s="701"/>
      <c r="L585" s="701"/>
      <c r="M585" s="701"/>
    </row>
    <row r="586" ht="16.5" customHeight="1">
      <c r="B586" s="699"/>
      <c r="C586" s="699"/>
      <c r="D586" s="699"/>
      <c r="E586" s="700"/>
      <c r="F586" s="700"/>
      <c r="G586" s="701"/>
      <c r="H586" s="701"/>
      <c r="I586" s="701"/>
      <c r="J586" s="701"/>
      <c r="K586" s="701"/>
      <c r="L586" s="701"/>
      <c r="M586" s="701"/>
    </row>
    <row r="587" ht="16.5" customHeight="1">
      <c r="B587" s="699"/>
      <c r="C587" s="699"/>
      <c r="D587" s="699"/>
      <c r="E587" s="700"/>
      <c r="F587" s="700"/>
      <c r="G587" s="701"/>
      <c r="H587" s="701"/>
      <c r="I587" s="701"/>
      <c r="J587" s="701"/>
      <c r="K587" s="701"/>
      <c r="L587" s="701"/>
      <c r="M587" s="701"/>
    </row>
    <row r="588" ht="16.5" customHeight="1">
      <c r="B588" s="699"/>
      <c r="C588" s="699"/>
      <c r="D588" s="699"/>
      <c r="E588" s="700"/>
      <c r="F588" s="700"/>
      <c r="G588" s="701"/>
      <c r="H588" s="701"/>
      <c r="I588" s="701"/>
      <c r="J588" s="701"/>
      <c r="K588" s="701"/>
      <c r="L588" s="701"/>
      <c r="M588" s="701"/>
    </row>
    <row r="589" ht="16.5" customHeight="1">
      <c r="B589" s="699"/>
      <c r="C589" s="699"/>
      <c r="D589" s="699"/>
      <c r="E589" s="700"/>
      <c r="F589" s="700"/>
      <c r="G589" s="701"/>
      <c r="H589" s="701"/>
      <c r="I589" s="701"/>
      <c r="J589" s="701"/>
      <c r="K589" s="701"/>
      <c r="L589" s="701"/>
      <c r="M589" s="701"/>
    </row>
    <row r="590" ht="16.5" customHeight="1">
      <c r="B590" s="699"/>
      <c r="C590" s="699"/>
      <c r="D590" s="699"/>
      <c r="E590" s="700"/>
      <c r="F590" s="700"/>
      <c r="G590" s="701"/>
      <c r="H590" s="701"/>
      <c r="I590" s="701"/>
      <c r="J590" s="701"/>
      <c r="K590" s="701"/>
      <c r="L590" s="701"/>
      <c r="M590" s="701"/>
    </row>
    <row r="591" ht="16.5" customHeight="1">
      <c r="B591" s="699"/>
      <c r="C591" s="699"/>
      <c r="D591" s="699"/>
      <c r="E591" s="700"/>
      <c r="F591" s="700"/>
      <c r="G591" s="701"/>
      <c r="H591" s="701"/>
      <c r="I591" s="701"/>
      <c r="J591" s="701"/>
      <c r="K591" s="701"/>
      <c r="L591" s="701"/>
      <c r="M591" s="701"/>
    </row>
    <row r="592" ht="16.5" customHeight="1">
      <c r="B592" s="699"/>
      <c r="C592" s="699"/>
      <c r="D592" s="699"/>
      <c r="E592" s="700"/>
      <c r="F592" s="700"/>
      <c r="G592" s="701"/>
      <c r="H592" s="701"/>
      <c r="I592" s="701"/>
      <c r="J592" s="701"/>
      <c r="K592" s="701"/>
      <c r="L592" s="701"/>
      <c r="M592" s="701"/>
    </row>
    <row r="593" ht="16.5" customHeight="1">
      <c r="B593" s="699"/>
      <c r="C593" s="699"/>
      <c r="D593" s="699"/>
      <c r="E593" s="700"/>
      <c r="F593" s="700"/>
      <c r="G593" s="701"/>
      <c r="H593" s="701"/>
      <c r="I593" s="701"/>
      <c r="J593" s="701"/>
      <c r="K593" s="701"/>
      <c r="L593" s="701"/>
      <c r="M593" s="701"/>
    </row>
    <row r="594" ht="16.5" customHeight="1">
      <c r="B594" s="699"/>
      <c r="C594" s="699"/>
      <c r="D594" s="699"/>
      <c r="E594" s="700"/>
      <c r="F594" s="700"/>
      <c r="G594" s="701"/>
      <c r="H594" s="701"/>
      <c r="I594" s="701"/>
      <c r="J594" s="701"/>
      <c r="K594" s="701"/>
      <c r="L594" s="701"/>
      <c r="M594" s="701"/>
    </row>
    <row r="595" ht="16.5" customHeight="1">
      <c r="B595" s="699"/>
      <c r="C595" s="699"/>
      <c r="D595" s="699"/>
      <c r="E595" s="700"/>
      <c r="F595" s="700"/>
      <c r="G595" s="701"/>
      <c r="H595" s="701"/>
      <c r="I595" s="701"/>
      <c r="J595" s="701"/>
      <c r="K595" s="701"/>
      <c r="L595" s="701"/>
      <c r="M595" s="701"/>
    </row>
    <row r="596" ht="16.5" customHeight="1">
      <c r="B596" s="699"/>
      <c r="C596" s="699"/>
      <c r="D596" s="699"/>
      <c r="E596" s="700"/>
      <c r="F596" s="700"/>
      <c r="G596" s="701"/>
      <c r="H596" s="701"/>
      <c r="I596" s="701"/>
      <c r="J596" s="701"/>
      <c r="K596" s="701"/>
      <c r="L596" s="701"/>
      <c r="M596" s="701"/>
    </row>
    <row r="597" ht="16.5" customHeight="1">
      <c r="B597" s="699"/>
      <c r="C597" s="699"/>
      <c r="D597" s="699"/>
      <c r="E597" s="700"/>
      <c r="F597" s="700"/>
      <c r="G597" s="701"/>
      <c r="H597" s="701"/>
      <c r="I597" s="701"/>
      <c r="J597" s="701"/>
      <c r="K597" s="701"/>
      <c r="L597" s="701"/>
      <c r="M597" s="701"/>
    </row>
    <row r="598" ht="16.5" customHeight="1">
      <c r="B598" s="699"/>
      <c r="C598" s="699"/>
      <c r="D598" s="699"/>
      <c r="E598" s="700"/>
      <c r="F598" s="700"/>
      <c r="G598" s="701"/>
      <c r="H598" s="701"/>
      <c r="I598" s="701"/>
      <c r="J598" s="701"/>
      <c r="K598" s="701"/>
      <c r="L598" s="701"/>
      <c r="M598" s="701"/>
    </row>
    <row r="599" ht="16.5" customHeight="1">
      <c r="B599" s="699"/>
      <c r="C599" s="699"/>
      <c r="D599" s="699"/>
      <c r="E599" s="700"/>
      <c r="F599" s="700"/>
      <c r="G599" s="701"/>
      <c r="H599" s="701"/>
      <c r="I599" s="701"/>
      <c r="J599" s="701"/>
      <c r="K599" s="701"/>
      <c r="L599" s="701"/>
      <c r="M599" s="701"/>
    </row>
    <row r="600" ht="16.5" customHeight="1">
      <c r="B600" s="699"/>
      <c r="C600" s="699"/>
      <c r="D600" s="699"/>
      <c r="E600" s="700"/>
      <c r="F600" s="700"/>
      <c r="G600" s="701"/>
      <c r="H600" s="701"/>
      <c r="I600" s="701"/>
      <c r="J600" s="701"/>
      <c r="K600" s="701"/>
      <c r="L600" s="701"/>
      <c r="M600" s="701"/>
    </row>
    <row r="601" ht="16.5" customHeight="1">
      <c r="B601" s="699"/>
      <c r="C601" s="699"/>
      <c r="D601" s="699"/>
      <c r="E601" s="700"/>
      <c r="F601" s="700"/>
      <c r="G601" s="701"/>
      <c r="H601" s="701"/>
      <c r="I601" s="701"/>
      <c r="J601" s="701"/>
      <c r="K601" s="701"/>
      <c r="L601" s="701"/>
      <c r="M601" s="701"/>
    </row>
    <row r="602" ht="16.5" customHeight="1">
      <c r="B602" s="699"/>
      <c r="C602" s="699"/>
      <c r="D602" s="699"/>
      <c r="E602" s="700"/>
      <c r="F602" s="700"/>
      <c r="G602" s="701"/>
      <c r="H602" s="701"/>
      <c r="I602" s="701"/>
      <c r="J602" s="701"/>
      <c r="K602" s="701"/>
      <c r="L602" s="701"/>
      <c r="M602" s="701"/>
    </row>
    <row r="603" ht="16.5" customHeight="1">
      <c r="B603" s="699"/>
      <c r="C603" s="699"/>
      <c r="D603" s="699"/>
      <c r="E603" s="700"/>
      <c r="F603" s="700"/>
      <c r="G603" s="701"/>
      <c r="H603" s="701"/>
      <c r="I603" s="701"/>
      <c r="J603" s="701"/>
      <c r="K603" s="701"/>
      <c r="L603" s="701"/>
      <c r="M603" s="701"/>
    </row>
    <row r="604" ht="16.5" customHeight="1">
      <c r="B604" s="699"/>
      <c r="C604" s="699"/>
      <c r="D604" s="699"/>
      <c r="E604" s="700"/>
      <c r="F604" s="700"/>
      <c r="G604" s="701"/>
      <c r="H604" s="701"/>
      <c r="I604" s="701"/>
      <c r="J604" s="701"/>
      <c r="K604" s="701"/>
      <c r="L604" s="701"/>
      <c r="M604" s="701"/>
    </row>
    <row r="605" ht="16.5" customHeight="1">
      <c r="B605" s="699"/>
      <c r="C605" s="699"/>
      <c r="D605" s="699"/>
      <c r="E605" s="700"/>
      <c r="F605" s="700"/>
      <c r="G605" s="701"/>
      <c r="H605" s="701"/>
      <c r="I605" s="701"/>
      <c r="J605" s="701"/>
      <c r="K605" s="701"/>
      <c r="L605" s="701"/>
      <c r="M605" s="701"/>
    </row>
    <row r="606" ht="16.5" customHeight="1">
      <c r="B606" s="699"/>
      <c r="C606" s="699"/>
      <c r="D606" s="699"/>
      <c r="E606" s="700"/>
      <c r="F606" s="700"/>
      <c r="G606" s="701"/>
      <c r="H606" s="701"/>
      <c r="I606" s="701"/>
      <c r="J606" s="701"/>
      <c r="K606" s="701"/>
      <c r="L606" s="701"/>
      <c r="M606" s="701"/>
    </row>
    <row r="607" ht="16.5" customHeight="1">
      <c r="B607" s="699"/>
      <c r="C607" s="699"/>
      <c r="D607" s="699"/>
      <c r="E607" s="700"/>
      <c r="F607" s="700"/>
      <c r="G607" s="701"/>
      <c r="H607" s="701"/>
      <c r="I607" s="701"/>
      <c r="J607" s="701"/>
      <c r="K607" s="701"/>
      <c r="L607" s="701"/>
      <c r="M607" s="701"/>
    </row>
    <row r="608" ht="16.5" customHeight="1">
      <c r="B608" s="699"/>
      <c r="C608" s="699"/>
      <c r="D608" s="699"/>
      <c r="E608" s="700"/>
      <c r="F608" s="700"/>
      <c r="G608" s="701"/>
      <c r="H608" s="701"/>
      <c r="I608" s="701"/>
      <c r="J608" s="701"/>
      <c r="K608" s="701"/>
      <c r="L608" s="701"/>
      <c r="M608" s="701"/>
    </row>
    <row r="609" ht="16.5" customHeight="1">
      <c r="B609" s="699"/>
      <c r="C609" s="699"/>
      <c r="D609" s="699"/>
      <c r="E609" s="700"/>
      <c r="F609" s="700"/>
      <c r="G609" s="701"/>
      <c r="H609" s="701"/>
      <c r="I609" s="701"/>
      <c r="J609" s="701"/>
      <c r="K609" s="701"/>
      <c r="L609" s="701"/>
      <c r="M609" s="701"/>
    </row>
    <row r="610" ht="16.5" customHeight="1">
      <c r="B610" s="699"/>
      <c r="C610" s="699"/>
      <c r="D610" s="699"/>
      <c r="E610" s="700"/>
      <c r="F610" s="700"/>
      <c r="G610" s="701"/>
      <c r="H610" s="701"/>
      <c r="I610" s="701"/>
      <c r="J610" s="701"/>
      <c r="K610" s="701"/>
      <c r="L610" s="701"/>
      <c r="M610" s="701"/>
    </row>
    <row r="611" ht="16.5" customHeight="1">
      <c r="B611" s="699"/>
      <c r="C611" s="699"/>
      <c r="D611" s="699"/>
      <c r="E611" s="700"/>
      <c r="F611" s="700"/>
      <c r="G611" s="701"/>
      <c r="H611" s="701"/>
      <c r="I611" s="701"/>
      <c r="J611" s="701"/>
      <c r="K611" s="701"/>
      <c r="L611" s="701"/>
      <c r="M611" s="701"/>
    </row>
    <row r="612" ht="16.5" customHeight="1">
      <c r="B612" s="699"/>
      <c r="C612" s="699"/>
      <c r="D612" s="699"/>
      <c r="E612" s="700"/>
      <c r="F612" s="700"/>
      <c r="G612" s="701"/>
      <c r="H612" s="701"/>
      <c r="I612" s="701"/>
      <c r="J612" s="701"/>
      <c r="K612" s="701"/>
      <c r="L612" s="701"/>
      <c r="M612" s="701"/>
    </row>
    <row r="613" ht="16.5" customHeight="1">
      <c r="B613" s="699"/>
      <c r="C613" s="699"/>
      <c r="D613" s="699"/>
      <c r="E613" s="700"/>
      <c r="F613" s="700"/>
      <c r="G613" s="701"/>
      <c r="H613" s="701"/>
      <c r="I613" s="701"/>
      <c r="J613" s="701"/>
      <c r="K613" s="701"/>
      <c r="L613" s="701"/>
      <c r="M613" s="701"/>
    </row>
    <row r="614" ht="16.5" customHeight="1">
      <c r="B614" s="699"/>
      <c r="C614" s="699"/>
      <c r="D614" s="699"/>
      <c r="E614" s="700"/>
      <c r="F614" s="700"/>
      <c r="G614" s="701"/>
      <c r="H614" s="701"/>
      <c r="I614" s="701"/>
      <c r="J614" s="701"/>
      <c r="K614" s="701"/>
      <c r="L614" s="701"/>
      <c r="M614" s="701"/>
    </row>
    <row r="615" ht="16.5" customHeight="1">
      <c r="B615" s="699"/>
      <c r="C615" s="699"/>
      <c r="D615" s="699"/>
      <c r="E615" s="700"/>
      <c r="F615" s="700"/>
      <c r="G615" s="701"/>
      <c r="H615" s="701"/>
      <c r="I615" s="701"/>
      <c r="J615" s="701"/>
      <c r="K615" s="701"/>
      <c r="L615" s="701"/>
      <c r="M615" s="701"/>
    </row>
    <row r="616" ht="16.5" customHeight="1">
      <c r="B616" s="699"/>
      <c r="C616" s="699"/>
      <c r="D616" s="699"/>
      <c r="E616" s="700"/>
      <c r="F616" s="700"/>
      <c r="G616" s="701"/>
      <c r="H616" s="701"/>
      <c r="I616" s="701"/>
      <c r="J616" s="701"/>
      <c r="K616" s="701"/>
      <c r="L616" s="701"/>
      <c r="M616" s="701"/>
    </row>
    <row r="617" ht="16.5" customHeight="1">
      <c r="B617" s="699"/>
      <c r="C617" s="699"/>
      <c r="D617" s="699"/>
      <c r="E617" s="700"/>
      <c r="F617" s="700"/>
      <c r="G617" s="701"/>
      <c r="H617" s="701"/>
      <c r="I617" s="701"/>
      <c r="J617" s="701"/>
      <c r="K617" s="701"/>
      <c r="L617" s="701"/>
      <c r="M617" s="701"/>
    </row>
    <row r="618" ht="16.5" customHeight="1">
      <c r="B618" s="699"/>
      <c r="C618" s="699"/>
      <c r="D618" s="699"/>
      <c r="E618" s="700"/>
      <c r="F618" s="700"/>
      <c r="G618" s="701"/>
      <c r="H618" s="701"/>
      <c r="I618" s="701"/>
      <c r="J618" s="701"/>
      <c r="K618" s="701"/>
      <c r="L618" s="701"/>
      <c r="M618" s="701"/>
    </row>
    <row r="619" ht="16.5" customHeight="1">
      <c r="B619" s="699"/>
      <c r="C619" s="699"/>
      <c r="D619" s="699"/>
      <c r="E619" s="700"/>
      <c r="F619" s="700"/>
      <c r="G619" s="701"/>
      <c r="H619" s="701"/>
      <c r="I619" s="701"/>
      <c r="J619" s="701"/>
      <c r="K619" s="701"/>
      <c r="L619" s="701"/>
      <c r="M619" s="701"/>
    </row>
    <row r="620" ht="16.5" customHeight="1">
      <c r="B620" s="699"/>
      <c r="C620" s="699"/>
      <c r="D620" s="699"/>
      <c r="E620" s="700"/>
      <c r="F620" s="700"/>
      <c r="G620" s="701"/>
      <c r="H620" s="701"/>
      <c r="I620" s="701"/>
      <c r="J620" s="701"/>
      <c r="K620" s="701"/>
      <c r="L620" s="701"/>
      <c r="M620" s="701"/>
    </row>
    <row r="621" ht="16.5" customHeight="1">
      <c r="B621" s="699"/>
      <c r="C621" s="699"/>
      <c r="D621" s="699"/>
      <c r="E621" s="700"/>
      <c r="F621" s="700"/>
      <c r="G621" s="701"/>
      <c r="H621" s="701"/>
      <c r="I621" s="701"/>
      <c r="J621" s="701"/>
      <c r="K621" s="701"/>
      <c r="L621" s="701"/>
      <c r="M621" s="701"/>
    </row>
    <row r="622" ht="16.5" customHeight="1">
      <c r="B622" s="699"/>
      <c r="C622" s="699"/>
      <c r="D622" s="699"/>
      <c r="E622" s="700"/>
      <c r="F622" s="700"/>
      <c r="G622" s="701"/>
      <c r="H622" s="701"/>
      <c r="I622" s="701"/>
      <c r="J622" s="701"/>
      <c r="K622" s="701"/>
      <c r="L622" s="701"/>
      <c r="M622" s="701"/>
    </row>
    <row r="623" ht="16.5" customHeight="1">
      <c r="B623" s="699"/>
      <c r="C623" s="699"/>
      <c r="D623" s="699"/>
      <c r="E623" s="700"/>
      <c r="F623" s="700"/>
      <c r="G623" s="701"/>
      <c r="H623" s="701"/>
      <c r="I623" s="701"/>
      <c r="J623" s="701"/>
      <c r="K623" s="701"/>
      <c r="L623" s="701"/>
      <c r="M623" s="701"/>
    </row>
    <row r="624" ht="16.5" customHeight="1">
      <c r="B624" s="699"/>
      <c r="C624" s="699"/>
      <c r="D624" s="699"/>
      <c r="E624" s="700"/>
      <c r="F624" s="700"/>
      <c r="G624" s="701"/>
      <c r="H624" s="701"/>
      <c r="I624" s="701"/>
      <c r="J624" s="701"/>
      <c r="K624" s="701"/>
      <c r="L624" s="701"/>
      <c r="M624" s="701"/>
    </row>
    <row r="625" ht="16.5" customHeight="1">
      <c r="B625" s="699"/>
      <c r="C625" s="699"/>
      <c r="D625" s="699"/>
      <c r="E625" s="700"/>
      <c r="F625" s="700"/>
      <c r="G625" s="701"/>
      <c r="H625" s="701"/>
      <c r="I625" s="701"/>
      <c r="J625" s="701"/>
      <c r="K625" s="701"/>
      <c r="L625" s="701"/>
      <c r="M625" s="701"/>
    </row>
    <row r="626" ht="16.5" customHeight="1">
      <c r="B626" s="699"/>
      <c r="C626" s="699"/>
      <c r="D626" s="699"/>
      <c r="E626" s="700"/>
      <c r="F626" s="700"/>
      <c r="G626" s="701"/>
      <c r="H626" s="701"/>
      <c r="I626" s="701"/>
      <c r="J626" s="701"/>
      <c r="K626" s="701"/>
      <c r="L626" s="701"/>
      <c r="M626" s="701"/>
    </row>
    <row r="627" ht="16.5" customHeight="1">
      <c r="B627" s="699"/>
      <c r="C627" s="699"/>
      <c r="D627" s="699"/>
      <c r="E627" s="700"/>
      <c r="F627" s="700"/>
      <c r="G627" s="701"/>
      <c r="H627" s="701"/>
      <c r="I627" s="701"/>
      <c r="J627" s="701"/>
      <c r="K627" s="701"/>
      <c r="L627" s="701"/>
      <c r="M627" s="701"/>
    </row>
    <row r="628" ht="16.5" customHeight="1">
      <c r="B628" s="699"/>
      <c r="C628" s="699"/>
      <c r="D628" s="699"/>
      <c r="E628" s="700"/>
      <c r="F628" s="700"/>
      <c r="G628" s="701"/>
      <c r="H628" s="701"/>
      <c r="I628" s="701"/>
      <c r="J628" s="701"/>
      <c r="K628" s="701"/>
      <c r="L628" s="701"/>
      <c r="M628" s="701"/>
    </row>
    <row r="629" ht="16.5" customHeight="1">
      <c r="B629" s="699"/>
      <c r="C629" s="699"/>
      <c r="D629" s="699"/>
      <c r="E629" s="700"/>
      <c r="F629" s="700"/>
      <c r="G629" s="701"/>
      <c r="H629" s="701"/>
      <c r="I629" s="701"/>
      <c r="J629" s="701"/>
      <c r="K629" s="701"/>
      <c r="L629" s="701"/>
      <c r="M629" s="701"/>
    </row>
    <row r="630" ht="16.5" customHeight="1">
      <c r="B630" s="699"/>
      <c r="C630" s="699"/>
      <c r="D630" s="699"/>
      <c r="E630" s="700"/>
      <c r="F630" s="700"/>
      <c r="G630" s="701"/>
      <c r="H630" s="701"/>
      <c r="I630" s="701"/>
      <c r="J630" s="701"/>
      <c r="K630" s="701"/>
      <c r="L630" s="701"/>
      <c r="M630" s="701"/>
    </row>
    <row r="631" ht="16.5" customHeight="1">
      <c r="B631" s="699"/>
      <c r="C631" s="699"/>
      <c r="D631" s="699"/>
      <c r="E631" s="700"/>
      <c r="F631" s="700"/>
      <c r="G631" s="701"/>
      <c r="H631" s="701"/>
      <c r="I631" s="701"/>
      <c r="J631" s="701"/>
      <c r="K631" s="701"/>
      <c r="L631" s="701"/>
      <c r="M631" s="701"/>
    </row>
    <row r="632" ht="16.5" customHeight="1">
      <c r="B632" s="699"/>
      <c r="C632" s="699"/>
      <c r="D632" s="699"/>
      <c r="E632" s="700"/>
      <c r="F632" s="700"/>
      <c r="G632" s="701"/>
      <c r="H632" s="701"/>
      <c r="I632" s="701"/>
      <c r="J632" s="701"/>
      <c r="K632" s="701"/>
      <c r="L632" s="701"/>
      <c r="M632" s="701"/>
    </row>
    <row r="633" ht="16.5" customHeight="1">
      <c r="B633" s="699"/>
      <c r="C633" s="699"/>
      <c r="D633" s="699"/>
      <c r="E633" s="700"/>
      <c r="F633" s="700"/>
      <c r="G633" s="701"/>
      <c r="H633" s="701"/>
      <c r="I633" s="701"/>
      <c r="J633" s="701"/>
      <c r="K633" s="701"/>
      <c r="L633" s="701"/>
      <c r="M633" s="701"/>
    </row>
    <row r="634" ht="16.5" customHeight="1">
      <c r="B634" s="699"/>
      <c r="C634" s="699"/>
      <c r="D634" s="699"/>
      <c r="E634" s="700"/>
      <c r="F634" s="700"/>
      <c r="G634" s="701"/>
      <c r="H634" s="701"/>
      <c r="I634" s="701"/>
      <c r="J634" s="701"/>
      <c r="K634" s="701"/>
      <c r="L634" s="701"/>
      <c r="M634" s="701"/>
    </row>
    <row r="635" ht="16.5" customHeight="1">
      <c r="B635" s="699"/>
      <c r="C635" s="699"/>
      <c r="D635" s="699"/>
      <c r="E635" s="700"/>
      <c r="F635" s="700"/>
      <c r="G635" s="701"/>
      <c r="H635" s="701"/>
      <c r="I635" s="701"/>
      <c r="J635" s="701"/>
      <c r="K635" s="701"/>
      <c r="L635" s="701"/>
      <c r="M635" s="701"/>
    </row>
    <row r="636" ht="16.5" customHeight="1">
      <c r="B636" s="699"/>
      <c r="C636" s="699"/>
      <c r="D636" s="699"/>
      <c r="E636" s="700"/>
      <c r="F636" s="700"/>
      <c r="G636" s="701"/>
      <c r="H636" s="701"/>
      <c r="I636" s="701"/>
      <c r="J636" s="701"/>
      <c r="K636" s="701"/>
      <c r="L636" s="701"/>
      <c r="M636" s="701"/>
    </row>
    <row r="637" ht="16.5" customHeight="1">
      <c r="B637" s="699"/>
      <c r="C637" s="699"/>
      <c r="D637" s="699"/>
      <c r="E637" s="700"/>
      <c r="F637" s="700"/>
      <c r="G637" s="701"/>
      <c r="H637" s="701"/>
      <c r="I637" s="701"/>
      <c r="J637" s="701"/>
      <c r="K637" s="701"/>
      <c r="L637" s="701"/>
      <c r="M637" s="701"/>
    </row>
    <row r="638" ht="16.5" customHeight="1">
      <c r="B638" s="699"/>
      <c r="C638" s="699"/>
      <c r="D638" s="699"/>
      <c r="E638" s="700"/>
      <c r="F638" s="700"/>
      <c r="G638" s="701"/>
      <c r="H638" s="701"/>
      <c r="I638" s="701"/>
      <c r="J638" s="701"/>
      <c r="K638" s="701"/>
      <c r="L638" s="701"/>
      <c r="M638" s="701"/>
    </row>
    <row r="639" ht="16.5" customHeight="1">
      <c r="B639" s="699"/>
      <c r="C639" s="699"/>
      <c r="D639" s="699"/>
      <c r="E639" s="700"/>
      <c r="F639" s="700"/>
      <c r="G639" s="701"/>
      <c r="H639" s="701"/>
      <c r="I639" s="701"/>
      <c r="J639" s="701"/>
      <c r="K639" s="701"/>
      <c r="L639" s="701"/>
      <c r="M639" s="701"/>
    </row>
    <row r="640" ht="16.5" customHeight="1">
      <c r="B640" s="699"/>
      <c r="C640" s="699"/>
      <c r="D640" s="699"/>
      <c r="E640" s="700"/>
      <c r="F640" s="700"/>
      <c r="G640" s="701"/>
      <c r="H640" s="701"/>
      <c r="I640" s="701"/>
      <c r="J640" s="701"/>
      <c r="K640" s="701"/>
      <c r="L640" s="701"/>
      <c r="M640" s="701"/>
    </row>
    <row r="641" ht="16.5" customHeight="1">
      <c r="B641" s="699"/>
      <c r="C641" s="699"/>
      <c r="D641" s="699"/>
      <c r="E641" s="700"/>
      <c r="F641" s="700"/>
      <c r="G641" s="701"/>
      <c r="H641" s="701"/>
      <c r="I641" s="701"/>
      <c r="J641" s="701"/>
      <c r="K641" s="701"/>
      <c r="L641" s="701"/>
      <c r="M641" s="701"/>
    </row>
    <row r="642" ht="16.5" customHeight="1">
      <c r="B642" s="699"/>
      <c r="C642" s="699"/>
      <c r="D642" s="699"/>
      <c r="E642" s="700"/>
      <c r="F642" s="700"/>
      <c r="G642" s="701"/>
      <c r="H642" s="701"/>
      <c r="I642" s="701"/>
      <c r="J642" s="701"/>
      <c r="K642" s="701"/>
      <c r="L642" s="701"/>
      <c r="M642" s="701"/>
    </row>
    <row r="643" ht="16.5" customHeight="1">
      <c r="B643" s="699"/>
      <c r="C643" s="699"/>
      <c r="D643" s="699"/>
      <c r="E643" s="700"/>
      <c r="F643" s="700"/>
      <c r="G643" s="701"/>
      <c r="H643" s="701"/>
      <c r="I643" s="701"/>
      <c r="J643" s="701"/>
      <c r="K643" s="701"/>
      <c r="L643" s="701"/>
      <c r="M643" s="701"/>
    </row>
    <row r="644" ht="16.5" customHeight="1">
      <c r="B644" s="699"/>
      <c r="C644" s="699"/>
      <c r="D644" s="699"/>
      <c r="E644" s="700"/>
      <c r="F644" s="700"/>
      <c r="G644" s="701"/>
      <c r="H644" s="701"/>
      <c r="I644" s="701"/>
      <c r="J644" s="701"/>
      <c r="K644" s="701"/>
      <c r="L644" s="701"/>
      <c r="M644" s="701"/>
    </row>
    <row r="645" ht="16.5" customHeight="1">
      <c r="B645" s="699"/>
      <c r="C645" s="699"/>
      <c r="D645" s="699"/>
      <c r="E645" s="700"/>
      <c r="F645" s="700"/>
      <c r="G645" s="701"/>
      <c r="H645" s="701"/>
      <c r="I645" s="701"/>
      <c r="J645" s="701"/>
      <c r="K645" s="701"/>
      <c r="L645" s="701"/>
      <c r="M645" s="701"/>
    </row>
    <row r="646" ht="16.5" customHeight="1">
      <c r="B646" s="699"/>
      <c r="C646" s="699"/>
      <c r="D646" s="699"/>
      <c r="E646" s="700"/>
      <c r="F646" s="700"/>
      <c r="G646" s="701"/>
      <c r="H646" s="701"/>
      <c r="I646" s="701"/>
      <c r="J646" s="701"/>
      <c r="K646" s="701"/>
      <c r="L646" s="701"/>
      <c r="M646" s="701"/>
    </row>
    <row r="647" ht="16.5" customHeight="1">
      <c r="B647" s="699"/>
      <c r="C647" s="699"/>
      <c r="D647" s="699"/>
      <c r="E647" s="700"/>
      <c r="F647" s="700"/>
      <c r="G647" s="701"/>
      <c r="H647" s="701"/>
      <c r="I647" s="701"/>
      <c r="J647" s="701"/>
      <c r="K647" s="701"/>
      <c r="L647" s="701"/>
      <c r="M647" s="701"/>
    </row>
    <row r="648" ht="16.5" customHeight="1">
      <c r="B648" s="699"/>
      <c r="C648" s="699"/>
      <c r="D648" s="699"/>
      <c r="E648" s="700"/>
      <c r="F648" s="700"/>
      <c r="G648" s="701"/>
      <c r="H648" s="701"/>
      <c r="I648" s="701"/>
      <c r="J648" s="701"/>
      <c r="K648" s="701"/>
      <c r="L648" s="701"/>
      <c r="M648" s="701"/>
    </row>
    <row r="649" ht="16.5" customHeight="1">
      <c r="B649" s="699"/>
      <c r="C649" s="699"/>
      <c r="D649" s="699"/>
      <c r="E649" s="700"/>
      <c r="F649" s="700"/>
      <c r="G649" s="701"/>
      <c r="H649" s="701"/>
      <c r="I649" s="701"/>
      <c r="J649" s="701"/>
      <c r="K649" s="701"/>
      <c r="L649" s="701"/>
      <c r="M649" s="701"/>
    </row>
    <row r="650" ht="16.5" customHeight="1">
      <c r="B650" s="699"/>
      <c r="C650" s="699"/>
      <c r="D650" s="699"/>
      <c r="E650" s="700"/>
      <c r="F650" s="700"/>
      <c r="G650" s="701"/>
      <c r="H650" s="701"/>
      <c r="I650" s="701"/>
      <c r="J650" s="701"/>
      <c r="K650" s="701"/>
      <c r="L650" s="701"/>
      <c r="M650" s="701"/>
    </row>
    <row r="651" ht="16.5" customHeight="1">
      <c r="B651" s="699"/>
      <c r="C651" s="699"/>
      <c r="D651" s="699"/>
      <c r="E651" s="700"/>
      <c r="F651" s="700"/>
      <c r="G651" s="701"/>
      <c r="H651" s="701"/>
      <c r="I651" s="701"/>
      <c r="J651" s="701"/>
      <c r="K651" s="701"/>
      <c r="L651" s="701"/>
      <c r="M651" s="701"/>
    </row>
    <row r="652" ht="16.5" customHeight="1">
      <c r="B652" s="699"/>
      <c r="C652" s="699"/>
      <c r="D652" s="699"/>
      <c r="E652" s="700"/>
      <c r="F652" s="700"/>
      <c r="G652" s="701"/>
      <c r="H652" s="701"/>
      <c r="I652" s="701"/>
      <c r="J652" s="701"/>
      <c r="K652" s="701"/>
      <c r="L652" s="701"/>
      <c r="M652" s="701"/>
    </row>
    <row r="653" ht="16.5" customHeight="1">
      <c r="B653" s="699"/>
      <c r="C653" s="699"/>
      <c r="D653" s="699"/>
      <c r="E653" s="700"/>
      <c r="F653" s="700"/>
      <c r="G653" s="701"/>
      <c r="H653" s="701"/>
      <c r="I653" s="701"/>
      <c r="J653" s="701"/>
      <c r="K653" s="701"/>
      <c r="L653" s="701"/>
      <c r="M653" s="701"/>
    </row>
    <row r="654" ht="16.5" customHeight="1">
      <c r="B654" s="699"/>
      <c r="C654" s="699"/>
      <c r="D654" s="699"/>
      <c r="E654" s="700"/>
      <c r="F654" s="700"/>
      <c r="G654" s="701"/>
      <c r="H654" s="701"/>
      <c r="I654" s="701"/>
      <c r="J654" s="701"/>
      <c r="K654" s="701"/>
      <c r="L654" s="701"/>
      <c r="M654" s="701"/>
    </row>
    <row r="655" ht="16.5" customHeight="1">
      <c r="B655" s="699"/>
      <c r="C655" s="699"/>
      <c r="D655" s="699"/>
      <c r="E655" s="700"/>
      <c r="F655" s="700"/>
      <c r="G655" s="701"/>
      <c r="H655" s="701"/>
      <c r="I655" s="701"/>
      <c r="J655" s="701"/>
      <c r="K655" s="701"/>
      <c r="L655" s="701"/>
      <c r="M655" s="701"/>
    </row>
    <row r="656" ht="16.5" customHeight="1">
      <c r="B656" s="699"/>
      <c r="C656" s="699"/>
      <c r="D656" s="699"/>
      <c r="E656" s="700"/>
      <c r="F656" s="700"/>
      <c r="G656" s="701"/>
      <c r="H656" s="701"/>
      <c r="I656" s="701"/>
      <c r="J656" s="701"/>
      <c r="K656" s="701"/>
      <c r="L656" s="701"/>
      <c r="M656" s="701"/>
    </row>
    <row r="657" ht="16.5" customHeight="1">
      <c r="B657" s="699"/>
      <c r="C657" s="699"/>
      <c r="D657" s="699"/>
      <c r="E657" s="700"/>
      <c r="F657" s="700"/>
      <c r="G657" s="701"/>
      <c r="H657" s="701"/>
      <c r="I657" s="701"/>
      <c r="J657" s="701"/>
      <c r="K657" s="701"/>
      <c r="L657" s="701"/>
      <c r="M657" s="701"/>
    </row>
    <row r="658" ht="16.5" customHeight="1">
      <c r="B658" s="699"/>
      <c r="C658" s="699"/>
      <c r="D658" s="699"/>
      <c r="E658" s="700"/>
      <c r="F658" s="700"/>
      <c r="G658" s="701"/>
      <c r="H658" s="701"/>
      <c r="I658" s="701"/>
      <c r="J658" s="701"/>
      <c r="K658" s="701"/>
      <c r="L658" s="701"/>
      <c r="M658" s="701"/>
    </row>
    <row r="659" ht="16.5" customHeight="1">
      <c r="B659" s="699"/>
      <c r="C659" s="699"/>
      <c r="D659" s="699"/>
      <c r="E659" s="700"/>
      <c r="F659" s="700"/>
      <c r="G659" s="701"/>
      <c r="H659" s="701"/>
      <c r="I659" s="701"/>
      <c r="J659" s="701"/>
      <c r="K659" s="701"/>
      <c r="L659" s="701"/>
      <c r="M659" s="701"/>
    </row>
    <row r="660" ht="16.5" customHeight="1">
      <c r="B660" s="699"/>
      <c r="C660" s="699"/>
      <c r="D660" s="699"/>
      <c r="E660" s="700"/>
      <c r="F660" s="700"/>
      <c r="G660" s="701"/>
      <c r="H660" s="701"/>
      <c r="I660" s="701"/>
      <c r="J660" s="701"/>
      <c r="K660" s="701"/>
      <c r="L660" s="701"/>
      <c r="M660" s="701"/>
    </row>
    <row r="661" ht="16.5" customHeight="1">
      <c r="B661" s="699"/>
      <c r="C661" s="699"/>
      <c r="D661" s="699"/>
      <c r="E661" s="700"/>
      <c r="F661" s="700"/>
      <c r="G661" s="701"/>
      <c r="H661" s="701"/>
      <c r="I661" s="701"/>
      <c r="J661" s="701"/>
      <c r="K661" s="701"/>
      <c r="L661" s="701"/>
      <c r="M661" s="701"/>
    </row>
    <row r="662" ht="16.5" customHeight="1">
      <c r="B662" s="699"/>
      <c r="C662" s="699"/>
      <c r="D662" s="699"/>
      <c r="E662" s="700"/>
      <c r="F662" s="700"/>
      <c r="G662" s="701"/>
      <c r="H662" s="701"/>
      <c r="I662" s="701"/>
      <c r="J662" s="701"/>
      <c r="K662" s="701"/>
      <c r="L662" s="701"/>
      <c r="M662" s="701"/>
    </row>
    <row r="663" ht="16.5" customHeight="1">
      <c r="B663" s="699"/>
      <c r="C663" s="699"/>
      <c r="D663" s="699"/>
      <c r="E663" s="700"/>
      <c r="F663" s="700"/>
      <c r="G663" s="701"/>
      <c r="H663" s="701"/>
      <c r="I663" s="701"/>
      <c r="J663" s="701"/>
      <c r="K663" s="701"/>
      <c r="L663" s="701"/>
      <c r="M663" s="701"/>
    </row>
    <row r="664" ht="16.5" customHeight="1">
      <c r="B664" s="699"/>
      <c r="C664" s="699"/>
      <c r="D664" s="699"/>
      <c r="E664" s="700"/>
      <c r="F664" s="700"/>
      <c r="G664" s="701"/>
      <c r="H664" s="701"/>
      <c r="I664" s="701"/>
      <c r="J664" s="701"/>
      <c r="K664" s="701"/>
      <c r="L664" s="701"/>
      <c r="M664" s="701"/>
    </row>
    <row r="665" ht="16.5" customHeight="1">
      <c r="B665" s="699"/>
      <c r="C665" s="699"/>
      <c r="D665" s="699"/>
      <c r="E665" s="700"/>
      <c r="F665" s="700"/>
      <c r="G665" s="701"/>
      <c r="H665" s="701"/>
      <c r="I665" s="701"/>
      <c r="J665" s="701"/>
      <c r="K665" s="701"/>
      <c r="L665" s="701"/>
      <c r="M665" s="701"/>
    </row>
    <row r="666" ht="16.5" customHeight="1">
      <c r="B666" s="699"/>
      <c r="C666" s="699"/>
      <c r="D666" s="699"/>
      <c r="E666" s="700"/>
      <c r="F666" s="700"/>
      <c r="G666" s="701"/>
      <c r="H666" s="701"/>
      <c r="I666" s="701"/>
      <c r="J666" s="701"/>
      <c r="K666" s="701"/>
      <c r="L666" s="701"/>
      <c r="M666" s="701"/>
    </row>
    <row r="667" ht="16.5" customHeight="1">
      <c r="B667" s="699"/>
      <c r="C667" s="699"/>
      <c r="D667" s="699"/>
      <c r="E667" s="700"/>
      <c r="F667" s="700"/>
      <c r="G667" s="701"/>
      <c r="H667" s="701"/>
      <c r="I667" s="701"/>
      <c r="J667" s="701"/>
      <c r="K667" s="701"/>
      <c r="L667" s="701"/>
      <c r="M667" s="701"/>
    </row>
    <row r="668" ht="16.5" customHeight="1">
      <c r="B668" s="699"/>
      <c r="C668" s="699"/>
      <c r="D668" s="699"/>
      <c r="E668" s="700"/>
      <c r="F668" s="700"/>
      <c r="G668" s="701"/>
      <c r="H668" s="701"/>
      <c r="I668" s="701"/>
      <c r="J668" s="701"/>
      <c r="K668" s="701"/>
      <c r="L668" s="701"/>
      <c r="M668" s="701"/>
    </row>
    <row r="669" ht="16.5" customHeight="1">
      <c r="B669" s="699"/>
      <c r="C669" s="699"/>
      <c r="D669" s="699"/>
      <c r="E669" s="700"/>
      <c r="F669" s="700"/>
      <c r="G669" s="701"/>
      <c r="H669" s="701"/>
      <c r="I669" s="701"/>
      <c r="J669" s="701"/>
      <c r="K669" s="701"/>
      <c r="L669" s="701"/>
      <c r="M669" s="701"/>
    </row>
    <row r="670" ht="16.5" customHeight="1">
      <c r="B670" s="699"/>
      <c r="C670" s="699"/>
      <c r="D670" s="699"/>
      <c r="E670" s="700"/>
      <c r="F670" s="700"/>
      <c r="G670" s="701"/>
      <c r="H670" s="701"/>
      <c r="I670" s="701"/>
      <c r="J670" s="701"/>
      <c r="K670" s="701"/>
      <c r="L670" s="701"/>
      <c r="M670" s="701"/>
    </row>
    <row r="671" ht="16.5" customHeight="1">
      <c r="B671" s="699"/>
      <c r="C671" s="699"/>
      <c r="D671" s="699"/>
      <c r="E671" s="700"/>
      <c r="F671" s="700"/>
      <c r="G671" s="701"/>
      <c r="H671" s="701"/>
      <c r="I671" s="701"/>
      <c r="J671" s="701"/>
      <c r="K671" s="701"/>
      <c r="L671" s="701"/>
      <c r="M671" s="701"/>
    </row>
    <row r="672" ht="16.5" customHeight="1">
      <c r="B672" s="699"/>
      <c r="C672" s="699"/>
      <c r="D672" s="699"/>
      <c r="E672" s="700"/>
      <c r="F672" s="700"/>
      <c r="G672" s="701"/>
      <c r="H672" s="701"/>
      <c r="I672" s="701"/>
      <c r="J672" s="701"/>
      <c r="K672" s="701"/>
      <c r="L672" s="701"/>
      <c r="M672" s="701"/>
    </row>
    <row r="673" ht="16.5" customHeight="1">
      <c r="B673" s="699"/>
      <c r="C673" s="699"/>
      <c r="D673" s="699"/>
      <c r="E673" s="700"/>
      <c r="F673" s="700"/>
      <c r="G673" s="701"/>
      <c r="H673" s="701"/>
      <c r="I673" s="701"/>
      <c r="J673" s="701"/>
      <c r="K673" s="701"/>
      <c r="L673" s="701"/>
      <c r="M673" s="701"/>
    </row>
    <row r="674" ht="16.5" customHeight="1">
      <c r="B674" s="699"/>
      <c r="C674" s="699"/>
      <c r="D674" s="699"/>
      <c r="E674" s="700"/>
      <c r="F674" s="700"/>
      <c r="G674" s="701"/>
      <c r="H674" s="701"/>
      <c r="I674" s="701"/>
      <c r="J674" s="701"/>
      <c r="K674" s="701"/>
      <c r="L674" s="701"/>
      <c r="M674" s="701"/>
    </row>
    <row r="675" ht="16.5" customHeight="1">
      <c r="B675" s="699"/>
      <c r="C675" s="699"/>
      <c r="D675" s="699"/>
      <c r="E675" s="700"/>
      <c r="F675" s="700"/>
      <c r="G675" s="701"/>
      <c r="H675" s="701"/>
      <c r="I675" s="701"/>
      <c r="J675" s="701"/>
      <c r="K675" s="701"/>
      <c r="L675" s="701"/>
      <c r="M675" s="701"/>
    </row>
    <row r="676" ht="16.5" customHeight="1">
      <c r="B676" s="699"/>
      <c r="C676" s="699"/>
      <c r="D676" s="699"/>
      <c r="E676" s="700"/>
      <c r="F676" s="700"/>
      <c r="G676" s="701"/>
      <c r="H676" s="701"/>
      <c r="I676" s="701"/>
      <c r="J676" s="701"/>
      <c r="K676" s="701"/>
      <c r="L676" s="701"/>
      <c r="M676" s="701"/>
    </row>
    <row r="677" ht="16.5" customHeight="1">
      <c r="B677" s="699"/>
      <c r="C677" s="699"/>
      <c r="D677" s="699"/>
      <c r="E677" s="700"/>
      <c r="F677" s="700"/>
      <c r="G677" s="701"/>
      <c r="H677" s="701"/>
      <c r="I677" s="701"/>
      <c r="J677" s="701"/>
      <c r="K677" s="701"/>
      <c r="L677" s="701"/>
      <c r="M677" s="701"/>
    </row>
    <row r="678" ht="16.5" customHeight="1">
      <c r="B678" s="699"/>
      <c r="C678" s="699"/>
      <c r="D678" s="699"/>
      <c r="E678" s="700"/>
      <c r="F678" s="700"/>
      <c r="G678" s="701"/>
      <c r="H678" s="701"/>
      <c r="I678" s="701"/>
      <c r="J678" s="701"/>
      <c r="K678" s="701"/>
      <c r="L678" s="701"/>
      <c r="M678" s="701"/>
    </row>
    <row r="679" ht="16.5" customHeight="1">
      <c r="B679" s="699"/>
      <c r="C679" s="699"/>
      <c r="D679" s="699"/>
      <c r="E679" s="700"/>
      <c r="F679" s="700"/>
      <c r="G679" s="701"/>
      <c r="H679" s="701"/>
      <c r="I679" s="701"/>
      <c r="J679" s="701"/>
      <c r="K679" s="701"/>
      <c r="L679" s="701"/>
      <c r="M679" s="701"/>
    </row>
    <row r="680" ht="16.5" customHeight="1">
      <c r="B680" s="699"/>
      <c r="C680" s="699"/>
      <c r="D680" s="699"/>
      <c r="E680" s="700"/>
      <c r="F680" s="700"/>
      <c r="G680" s="701"/>
      <c r="H680" s="701"/>
      <c r="I680" s="701"/>
      <c r="J680" s="701"/>
      <c r="K680" s="701"/>
      <c r="L680" s="701"/>
      <c r="M680" s="701"/>
    </row>
    <row r="681" ht="16.5" customHeight="1">
      <c r="B681" s="699"/>
      <c r="C681" s="699"/>
      <c r="D681" s="699"/>
      <c r="E681" s="700"/>
      <c r="F681" s="700"/>
      <c r="G681" s="701"/>
      <c r="H681" s="701"/>
      <c r="I681" s="701"/>
      <c r="J681" s="701"/>
      <c r="K681" s="701"/>
      <c r="L681" s="701"/>
      <c r="M681" s="701"/>
    </row>
    <row r="682" ht="16.5" customHeight="1">
      <c r="B682" s="699"/>
      <c r="C682" s="699"/>
      <c r="D682" s="699"/>
      <c r="E682" s="700"/>
      <c r="F682" s="700"/>
      <c r="G682" s="701"/>
      <c r="H682" s="701"/>
      <c r="I682" s="701"/>
      <c r="J682" s="701"/>
      <c r="K682" s="701"/>
      <c r="L682" s="701"/>
      <c r="M682" s="701"/>
    </row>
    <row r="683" ht="16.5" customHeight="1">
      <c r="B683" s="699"/>
      <c r="C683" s="699"/>
      <c r="D683" s="699"/>
      <c r="E683" s="700"/>
      <c r="F683" s="700"/>
      <c r="G683" s="701"/>
      <c r="H683" s="701"/>
      <c r="I683" s="701"/>
      <c r="J683" s="701"/>
      <c r="K683" s="701"/>
      <c r="L683" s="701"/>
      <c r="M683" s="701"/>
    </row>
    <row r="684" ht="16.5" customHeight="1">
      <c r="B684" s="699"/>
      <c r="C684" s="699"/>
      <c r="D684" s="699"/>
      <c r="E684" s="700"/>
      <c r="F684" s="700"/>
      <c r="G684" s="701"/>
      <c r="H684" s="701"/>
      <c r="I684" s="701"/>
      <c r="J684" s="701"/>
      <c r="K684" s="701"/>
      <c r="L684" s="701"/>
      <c r="M684" s="701"/>
    </row>
    <row r="685" ht="16.5" customHeight="1">
      <c r="B685" s="699"/>
      <c r="C685" s="699"/>
      <c r="D685" s="699"/>
      <c r="E685" s="700"/>
      <c r="F685" s="700"/>
      <c r="G685" s="701"/>
      <c r="H685" s="701"/>
      <c r="I685" s="701"/>
      <c r="J685" s="701"/>
      <c r="K685" s="701"/>
      <c r="L685" s="701"/>
      <c r="M685" s="701"/>
    </row>
    <row r="686" ht="16.5" customHeight="1">
      <c r="B686" s="699"/>
      <c r="C686" s="699"/>
      <c r="D686" s="699"/>
      <c r="E686" s="700"/>
      <c r="F686" s="700"/>
      <c r="G686" s="701"/>
      <c r="H686" s="701"/>
      <c r="I686" s="701"/>
      <c r="J686" s="701"/>
      <c r="K686" s="701"/>
      <c r="L686" s="701"/>
      <c r="M686" s="701"/>
    </row>
    <row r="687" ht="16.5" customHeight="1">
      <c r="B687" s="699"/>
      <c r="C687" s="699"/>
      <c r="D687" s="699"/>
      <c r="E687" s="700"/>
      <c r="F687" s="700"/>
      <c r="G687" s="701"/>
      <c r="H687" s="701"/>
      <c r="I687" s="701"/>
      <c r="J687" s="701"/>
      <c r="K687" s="701"/>
      <c r="L687" s="701"/>
      <c r="M687" s="701"/>
    </row>
    <row r="688" ht="16.5" customHeight="1">
      <c r="B688" s="699"/>
      <c r="C688" s="699"/>
      <c r="D688" s="699"/>
      <c r="E688" s="700"/>
      <c r="F688" s="700"/>
      <c r="G688" s="701"/>
      <c r="H688" s="701"/>
      <c r="I688" s="701"/>
      <c r="J688" s="701"/>
      <c r="K688" s="701"/>
      <c r="L688" s="701"/>
      <c r="M688" s="701"/>
    </row>
    <row r="689" ht="16.5" customHeight="1">
      <c r="B689" s="699"/>
      <c r="C689" s="699"/>
      <c r="D689" s="699"/>
      <c r="E689" s="700"/>
      <c r="F689" s="700"/>
      <c r="G689" s="701"/>
      <c r="H689" s="701"/>
      <c r="I689" s="701"/>
      <c r="J689" s="701"/>
      <c r="K689" s="701"/>
      <c r="L689" s="701"/>
      <c r="M689" s="701"/>
    </row>
    <row r="690" ht="16.5" customHeight="1">
      <c r="B690" s="699"/>
      <c r="C690" s="699"/>
      <c r="D690" s="699"/>
      <c r="E690" s="700"/>
      <c r="F690" s="700"/>
      <c r="G690" s="701"/>
      <c r="H690" s="701"/>
      <c r="I690" s="701"/>
      <c r="J690" s="701"/>
      <c r="K690" s="701"/>
      <c r="L690" s="701"/>
      <c r="M690" s="701"/>
    </row>
    <row r="691" ht="16.5" customHeight="1">
      <c r="B691" s="699"/>
      <c r="C691" s="699"/>
      <c r="D691" s="699"/>
      <c r="E691" s="700"/>
      <c r="F691" s="700"/>
      <c r="G691" s="701"/>
      <c r="H691" s="701"/>
      <c r="I691" s="701"/>
      <c r="J691" s="701"/>
      <c r="K691" s="701"/>
      <c r="L691" s="701"/>
      <c r="M691" s="701"/>
    </row>
    <row r="692" ht="16.5" customHeight="1">
      <c r="B692" s="699"/>
      <c r="C692" s="699"/>
      <c r="D692" s="699"/>
      <c r="E692" s="700"/>
      <c r="F692" s="700"/>
      <c r="G692" s="701"/>
      <c r="H692" s="701"/>
      <c r="I692" s="701"/>
      <c r="J692" s="701"/>
      <c r="K692" s="701"/>
      <c r="L692" s="701"/>
      <c r="M692" s="701"/>
    </row>
    <row r="693" ht="16.5" customHeight="1">
      <c r="B693" s="699"/>
      <c r="C693" s="699"/>
      <c r="D693" s="699"/>
      <c r="E693" s="700"/>
      <c r="F693" s="700"/>
      <c r="G693" s="701"/>
      <c r="H693" s="701"/>
      <c r="I693" s="701"/>
      <c r="J693" s="701"/>
      <c r="K693" s="701"/>
      <c r="L693" s="701"/>
      <c r="M693" s="701"/>
    </row>
    <row r="694" ht="16.5" customHeight="1">
      <c r="B694" s="699"/>
      <c r="C694" s="699"/>
      <c r="D694" s="699"/>
      <c r="E694" s="700"/>
      <c r="F694" s="700"/>
      <c r="G694" s="701"/>
      <c r="H694" s="701"/>
      <c r="I694" s="701"/>
      <c r="J694" s="701"/>
      <c r="K694" s="701"/>
      <c r="L694" s="701"/>
      <c r="M694" s="701"/>
    </row>
    <row r="695" ht="16.5" customHeight="1">
      <c r="B695" s="699"/>
      <c r="C695" s="699"/>
      <c r="D695" s="699"/>
      <c r="E695" s="700"/>
      <c r="F695" s="700"/>
      <c r="G695" s="701"/>
      <c r="H695" s="701"/>
      <c r="I695" s="701"/>
      <c r="J695" s="701"/>
      <c r="K695" s="701"/>
      <c r="L695" s="701"/>
      <c r="M695" s="701"/>
    </row>
    <row r="696" ht="16.5" customHeight="1">
      <c r="B696" s="699"/>
      <c r="C696" s="699"/>
      <c r="D696" s="699"/>
      <c r="E696" s="700"/>
      <c r="F696" s="700"/>
      <c r="G696" s="701"/>
      <c r="H696" s="701"/>
      <c r="I696" s="701"/>
      <c r="J696" s="701"/>
      <c r="K696" s="701"/>
      <c r="L696" s="701"/>
      <c r="M696" s="701"/>
    </row>
    <row r="697" ht="16.5" customHeight="1">
      <c r="B697" s="699"/>
      <c r="C697" s="699"/>
      <c r="D697" s="699"/>
      <c r="E697" s="700"/>
      <c r="F697" s="700"/>
      <c r="G697" s="701"/>
      <c r="H697" s="701"/>
      <c r="I697" s="701"/>
      <c r="J697" s="701"/>
      <c r="K697" s="701"/>
      <c r="L697" s="701"/>
      <c r="M697" s="701"/>
    </row>
    <row r="698" ht="16.5" customHeight="1">
      <c r="B698" s="699"/>
      <c r="C698" s="699"/>
      <c r="D698" s="699"/>
      <c r="E698" s="700"/>
      <c r="F698" s="700"/>
      <c r="G698" s="701"/>
      <c r="H698" s="701"/>
      <c r="I698" s="701"/>
      <c r="J698" s="701"/>
      <c r="K698" s="701"/>
      <c r="L698" s="701"/>
      <c r="M698" s="701"/>
    </row>
    <row r="699" ht="16.5" customHeight="1">
      <c r="B699" s="699"/>
      <c r="C699" s="699"/>
      <c r="D699" s="699"/>
      <c r="E699" s="700"/>
      <c r="F699" s="700"/>
      <c r="G699" s="701"/>
      <c r="H699" s="701"/>
      <c r="I699" s="701"/>
      <c r="J699" s="701"/>
      <c r="K699" s="701"/>
      <c r="L699" s="701"/>
      <c r="M699" s="701"/>
    </row>
    <row r="700" ht="16.5" customHeight="1">
      <c r="B700" s="699"/>
      <c r="C700" s="699"/>
      <c r="D700" s="699"/>
      <c r="E700" s="700"/>
      <c r="F700" s="700"/>
      <c r="G700" s="701"/>
      <c r="H700" s="701"/>
      <c r="I700" s="701"/>
      <c r="J700" s="701"/>
      <c r="K700" s="701"/>
      <c r="L700" s="701"/>
      <c r="M700" s="701"/>
    </row>
    <row r="701" ht="16.5" customHeight="1">
      <c r="B701" s="699"/>
      <c r="C701" s="699"/>
      <c r="D701" s="699"/>
      <c r="E701" s="700"/>
      <c r="F701" s="700"/>
      <c r="G701" s="701"/>
      <c r="H701" s="701"/>
      <c r="I701" s="701"/>
      <c r="J701" s="701"/>
      <c r="K701" s="701"/>
      <c r="L701" s="701"/>
      <c r="M701" s="701"/>
    </row>
    <row r="702" ht="16.5" customHeight="1">
      <c r="B702" s="699"/>
      <c r="C702" s="699"/>
      <c r="D702" s="699"/>
      <c r="E702" s="700"/>
      <c r="F702" s="700"/>
      <c r="G702" s="701"/>
      <c r="H702" s="701"/>
      <c r="I702" s="701"/>
      <c r="J702" s="701"/>
      <c r="K702" s="701"/>
      <c r="L702" s="701"/>
      <c r="M702" s="701"/>
    </row>
    <row r="703" ht="16.5" customHeight="1">
      <c r="B703" s="699"/>
      <c r="C703" s="699"/>
      <c r="D703" s="699"/>
      <c r="E703" s="700"/>
      <c r="F703" s="700"/>
      <c r="G703" s="701"/>
      <c r="H703" s="701"/>
      <c r="I703" s="701"/>
      <c r="J703" s="701"/>
      <c r="K703" s="701"/>
      <c r="L703" s="701"/>
      <c r="M703" s="701"/>
    </row>
    <row r="704" ht="16.5" customHeight="1">
      <c r="B704" s="699"/>
      <c r="C704" s="699"/>
      <c r="D704" s="699"/>
      <c r="E704" s="700"/>
      <c r="F704" s="700"/>
      <c r="G704" s="701"/>
      <c r="H704" s="701"/>
      <c r="I704" s="701"/>
      <c r="J704" s="701"/>
      <c r="K704" s="701"/>
      <c r="L704" s="701"/>
      <c r="M704" s="701"/>
    </row>
    <row r="705" ht="16.5" customHeight="1">
      <c r="B705" s="699"/>
      <c r="C705" s="699"/>
      <c r="D705" s="699"/>
      <c r="E705" s="700"/>
      <c r="F705" s="700"/>
      <c r="G705" s="701"/>
      <c r="H705" s="701"/>
      <c r="I705" s="701"/>
      <c r="J705" s="701"/>
      <c r="K705" s="701"/>
      <c r="L705" s="701"/>
      <c r="M705" s="701"/>
    </row>
    <row r="706" ht="16.5" customHeight="1">
      <c r="B706" s="699"/>
      <c r="C706" s="699"/>
      <c r="D706" s="699"/>
      <c r="E706" s="700"/>
      <c r="F706" s="700"/>
      <c r="G706" s="701"/>
      <c r="H706" s="701"/>
      <c r="I706" s="701"/>
      <c r="J706" s="701"/>
      <c r="K706" s="701"/>
      <c r="L706" s="701"/>
      <c r="M706" s="701"/>
    </row>
    <row r="707" ht="16.5" customHeight="1">
      <c r="B707" s="699"/>
      <c r="C707" s="699"/>
      <c r="D707" s="699"/>
      <c r="E707" s="700"/>
      <c r="F707" s="700"/>
      <c r="G707" s="701"/>
      <c r="H707" s="701"/>
      <c r="I707" s="701"/>
      <c r="J707" s="701"/>
      <c r="K707" s="701"/>
      <c r="L707" s="701"/>
      <c r="M707" s="701"/>
    </row>
    <row r="708" ht="16.5" customHeight="1">
      <c r="B708" s="699"/>
      <c r="C708" s="699"/>
      <c r="D708" s="699"/>
      <c r="E708" s="700"/>
      <c r="F708" s="700"/>
      <c r="G708" s="701"/>
      <c r="H708" s="701"/>
      <c r="I708" s="701"/>
      <c r="J708" s="701"/>
      <c r="K708" s="701"/>
      <c r="L708" s="701"/>
      <c r="M708" s="701"/>
    </row>
    <row r="709" ht="16.5" customHeight="1">
      <c r="B709" s="699"/>
      <c r="C709" s="699"/>
      <c r="D709" s="699"/>
      <c r="E709" s="700"/>
      <c r="F709" s="700"/>
      <c r="G709" s="701"/>
      <c r="H709" s="701"/>
      <c r="I709" s="701"/>
      <c r="J709" s="701"/>
      <c r="K709" s="701"/>
      <c r="L709" s="701"/>
      <c r="M709" s="701"/>
    </row>
    <row r="710" ht="16.5" customHeight="1">
      <c r="B710" s="699"/>
      <c r="C710" s="699"/>
      <c r="D710" s="699"/>
      <c r="E710" s="700"/>
      <c r="F710" s="700"/>
      <c r="G710" s="701"/>
      <c r="H710" s="701"/>
      <c r="I710" s="701"/>
      <c r="J710" s="701"/>
      <c r="K710" s="701"/>
      <c r="L710" s="701"/>
      <c r="M710" s="701"/>
    </row>
    <row r="711" ht="16.5" customHeight="1">
      <c r="B711" s="699"/>
      <c r="C711" s="699"/>
      <c r="D711" s="699"/>
      <c r="E711" s="700"/>
      <c r="F711" s="700"/>
      <c r="G711" s="701"/>
      <c r="H711" s="701"/>
      <c r="I711" s="701"/>
      <c r="J711" s="701"/>
      <c r="K711" s="701"/>
      <c r="L711" s="701"/>
      <c r="M711" s="701"/>
    </row>
    <row r="712" ht="16.5" customHeight="1">
      <c r="B712" s="699"/>
      <c r="C712" s="699"/>
      <c r="D712" s="699"/>
      <c r="E712" s="700"/>
      <c r="F712" s="700"/>
      <c r="G712" s="701"/>
      <c r="H712" s="701"/>
      <c r="I712" s="701"/>
      <c r="J712" s="701"/>
      <c r="K712" s="701"/>
      <c r="L712" s="701"/>
      <c r="M712" s="701"/>
    </row>
    <row r="713" ht="16.5" customHeight="1">
      <c r="B713" s="699"/>
      <c r="C713" s="699"/>
      <c r="D713" s="699"/>
      <c r="E713" s="700"/>
      <c r="F713" s="700"/>
      <c r="G713" s="701"/>
      <c r="H713" s="701"/>
      <c r="I713" s="701"/>
      <c r="J713" s="701"/>
      <c r="K713" s="701"/>
      <c r="L713" s="701"/>
      <c r="M713" s="701"/>
    </row>
    <row r="714" ht="16.5" customHeight="1">
      <c r="B714" s="699"/>
      <c r="C714" s="699"/>
      <c r="D714" s="699"/>
      <c r="E714" s="700"/>
      <c r="F714" s="700"/>
      <c r="G714" s="701"/>
      <c r="H714" s="701"/>
      <c r="I714" s="701"/>
      <c r="J714" s="701"/>
      <c r="K714" s="701"/>
      <c r="L714" s="701"/>
      <c r="M714" s="701"/>
    </row>
    <row r="715" ht="16.5" customHeight="1">
      <c r="B715" s="699"/>
      <c r="C715" s="699"/>
      <c r="D715" s="699"/>
      <c r="E715" s="700"/>
      <c r="F715" s="700"/>
      <c r="G715" s="701"/>
      <c r="H715" s="701"/>
      <c r="I715" s="701"/>
      <c r="J715" s="701"/>
      <c r="K715" s="701"/>
      <c r="L715" s="701"/>
      <c r="M715" s="701"/>
    </row>
    <row r="716" ht="16.5" customHeight="1">
      <c r="B716" s="699"/>
      <c r="C716" s="699"/>
      <c r="D716" s="699"/>
      <c r="E716" s="700"/>
      <c r="F716" s="700"/>
      <c r="G716" s="701"/>
      <c r="H716" s="701"/>
      <c r="I716" s="701"/>
      <c r="J716" s="701"/>
      <c r="K716" s="701"/>
      <c r="L716" s="701"/>
      <c r="M716" s="701"/>
    </row>
    <row r="717" ht="16.5" customHeight="1">
      <c r="B717" s="699"/>
      <c r="C717" s="699"/>
      <c r="D717" s="699"/>
      <c r="E717" s="700"/>
      <c r="F717" s="700"/>
      <c r="G717" s="701"/>
      <c r="H717" s="701"/>
      <c r="I717" s="701"/>
      <c r="J717" s="701"/>
      <c r="K717" s="701"/>
      <c r="L717" s="701"/>
      <c r="M717" s="701"/>
    </row>
    <row r="718" ht="16.5" customHeight="1">
      <c r="B718" s="699"/>
      <c r="C718" s="699"/>
      <c r="D718" s="699"/>
      <c r="E718" s="700"/>
      <c r="F718" s="700"/>
      <c r="G718" s="701"/>
      <c r="H718" s="701"/>
      <c r="I718" s="701"/>
      <c r="J718" s="701"/>
      <c r="K718" s="701"/>
      <c r="L718" s="701"/>
      <c r="M718" s="701"/>
    </row>
    <row r="719" ht="16.5" customHeight="1">
      <c r="B719" s="699"/>
      <c r="C719" s="699"/>
      <c r="D719" s="699"/>
      <c r="E719" s="700"/>
      <c r="F719" s="700"/>
      <c r="G719" s="701"/>
      <c r="H719" s="701"/>
      <c r="I719" s="701"/>
      <c r="J719" s="701"/>
      <c r="K719" s="701"/>
      <c r="L719" s="701"/>
      <c r="M719" s="701"/>
    </row>
    <row r="720" ht="16.5" customHeight="1">
      <c r="B720" s="699"/>
      <c r="C720" s="699"/>
      <c r="D720" s="699"/>
      <c r="E720" s="700"/>
      <c r="F720" s="700"/>
      <c r="G720" s="701"/>
      <c r="H720" s="701"/>
      <c r="I720" s="701"/>
      <c r="J720" s="701"/>
      <c r="K720" s="701"/>
      <c r="L720" s="701"/>
      <c r="M720" s="701"/>
    </row>
    <row r="721" ht="16.5" customHeight="1">
      <c r="B721" s="699"/>
      <c r="C721" s="699"/>
      <c r="D721" s="699"/>
      <c r="E721" s="700"/>
      <c r="F721" s="700"/>
      <c r="G721" s="701"/>
      <c r="H721" s="701"/>
      <c r="I721" s="701"/>
      <c r="J721" s="701"/>
      <c r="K721" s="701"/>
      <c r="L721" s="701"/>
      <c r="M721" s="701"/>
    </row>
    <row r="722" ht="16.5" customHeight="1">
      <c r="B722" s="699"/>
      <c r="C722" s="699"/>
      <c r="D722" s="699"/>
      <c r="E722" s="700"/>
      <c r="F722" s="700"/>
      <c r="G722" s="701"/>
      <c r="H722" s="701"/>
      <c r="I722" s="701"/>
      <c r="J722" s="701"/>
      <c r="K722" s="701"/>
      <c r="L722" s="701"/>
      <c r="M722" s="701"/>
    </row>
    <row r="723" ht="16.5" customHeight="1">
      <c r="B723" s="699"/>
      <c r="C723" s="699"/>
      <c r="D723" s="699"/>
      <c r="E723" s="700"/>
      <c r="F723" s="700"/>
      <c r="G723" s="701"/>
      <c r="H723" s="701"/>
      <c r="I723" s="701"/>
      <c r="J723" s="701"/>
      <c r="K723" s="701"/>
      <c r="L723" s="701"/>
      <c r="M723" s="701"/>
    </row>
    <row r="724" ht="16.5" customHeight="1">
      <c r="B724" s="699"/>
      <c r="C724" s="699"/>
      <c r="D724" s="699"/>
      <c r="E724" s="700"/>
      <c r="F724" s="700"/>
      <c r="G724" s="701"/>
      <c r="H724" s="701"/>
      <c r="I724" s="701"/>
      <c r="J724" s="701"/>
      <c r="K724" s="701"/>
      <c r="L724" s="701"/>
      <c r="M724" s="701"/>
    </row>
    <row r="725" ht="16.5" customHeight="1">
      <c r="B725" s="699"/>
      <c r="C725" s="699"/>
      <c r="D725" s="699"/>
      <c r="E725" s="700"/>
      <c r="F725" s="700"/>
      <c r="G725" s="701"/>
      <c r="H725" s="701"/>
      <c r="I725" s="701"/>
      <c r="J725" s="701"/>
      <c r="K725" s="701"/>
      <c r="L725" s="701"/>
      <c r="M725" s="701"/>
    </row>
    <row r="726" ht="16.5" customHeight="1">
      <c r="B726" s="699"/>
      <c r="C726" s="699"/>
      <c r="D726" s="699"/>
      <c r="E726" s="700"/>
      <c r="F726" s="700"/>
      <c r="G726" s="701"/>
      <c r="H726" s="701"/>
      <c r="I726" s="701"/>
      <c r="J726" s="701"/>
      <c r="K726" s="701"/>
      <c r="L726" s="701"/>
      <c r="M726" s="701"/>
    </row>
    <row r="727" ht="16.5" customHeight="1">
      <c r="B727" s="699"/>
      <c r="C727" s="699"/>
      <c r="D727" s="699"/>
      <c r="E727" s="700"/>
      <c r="F727" s="700"/>
      <c r="G727" s="701"/>
      <c r="H727" s="701"/>
      <c r="I727" s="701"/>
      <c r="J727" s="701"/>
      <c r="K727" s="701"/>
      <c r="L727" s="701"/>
      <c r="M727" s="701"/>
    </row>
    <row r="728" ht="16.5" customHeight="1">
      <c r="B728" s="699"/>
      <c r="C728" s="699"/>
      <c r="D728" s="699"/>
      <c r="E728" s="700"/>
      <c r="F728" s="700"/>
      <c r="G728" s="701"/>
      <c r="H728" s="701"/>
      <c r="I728" s="701"/>
      <c r="J728" s="701"/>
      <c r="K728" s="701"/>
      <c r="L728" s="701"/>
      <c r="M728" s="701"/>
    </row>
    <row r="729" ht="16.5" customHeight="1">
      <c r="B729" s="699"/>
      <c r="C729" s="699"/>
      <c r="D729" s="699"/>
      <c r="E729" s="700"/>
      <c r="F729" s="700"/>
      <c r="G729" s="701"/>
      <c r="H729" s="701"/>
      <c r="I729" s="701"/>
      <c r="J729" s="701"/>
      <c r="K729" s="701"/>
      <c r="L729" s="701"/>
      <c r="M729" s="701"/>
    </row>
    <row r="730" ht="16.5" customHeight="1">
      <c r="B730" s="699"/>
      <c r="C730" s="699"/>
      <c r="D730" s="699"/>
      <c r="E730" s="700"/>
      <c r="F730" s="700"/>
      <c r="G730" s="701"/>
      <c r="H730" s="701"/>
      <c r="I730" s="701"/>
      <c r="J730" s="701"/>
      <c r="K730" s="701"/>
      <c r="L730" s="701"/>
      <c r="M730" s="701"/>
    </row>
    <row r="731" ht="16.5" customHeight="1">
      <c r="B731" s="699"/>
      <c r="C731" s="699"/>
      <c r="D731" s="699"/>
      <c r="E731" s="700"/>
      <c r="F731" s="700"/>
      <c r="G731" s="701"/>
      <c r="H731" s="701"/>
      <c r="I731" s="701"/>
      <c r="J731" s="701"/>
      <c r="K731" s="701"/>
      <c r="L731" s="701"/>
      <c r="M731" s="701"/>
    </row>
    <row r="732" ht="16.5" customHeight="1">
      <c r="B732" s="699"/>
      <c r="C732" s="699"/>
      <c r="D732" s="699"/>
      <c r="E732" s="700"/>
      <c r="F732" s="700"/>
      <c r="G732" s="701"/>
      <c r="H732" s="701"/>
      <c r="I732" s="701"/>
      <c r="J732" s="701"/>
      <c r="K732" s="701"/>
      <c r="L732" s="701"/>
      <c r="M732" s="701"/>
    </row>
    <row r="733" ht="16.5" customHeight="1">
      <c r="B733" s="699"/>
      <c r="C733" s="699"/>
      <c r="D733" s="699"/>
      <c r="E733" s="700"/>
      <c r="F733" s="700"/>
      <c r="G733" s="701"/>
      <c r="H733" s="701"/>
      <c r="I733" s="701"/>
      <c r="J733" s="701"/>
      <c r="K733" s="701"/>
      <c r="L733" s="701"/>
      <c r="M733" s="701"/>
    </row>
    <row r="734" ht="16.5" customHeight="1">
      <c r="B734" s="699"/>
      <c r="C734" s="699"/>
      <c r="D734" s="699"/>
      <c r="E734" s="700"/>
      <c r="F734" s="700"/>
      <c r="G734" s="701"/>
      <c r="H734" s="701"/>
      <c r="I734" s="701"/>
      <c r="J734" s="701"/>
      <c r="K734" s="701"/>
      <c r="L734" s="701"/>
      <c r="M734" s="701"/>
    </row>
    <row r="735" ht="16.5" customHeight="1">
      <c r="B735" s="699"/>
      <c r="C735" s="699"/>
      <c r="D735" s="699"/>
      <c r="E735" s="700"/>
      <c r="F735" s="700"/>
      <c r="G735" s="701"/>
      <c r="H735" s="701"/>
      <c r="I735" s="701"/>
      <c r="J735" s="701"/>
      <c r="K735" s="701"/>
      <c r="L735" s="701"/>
      <c r="M735" s="701"/>
    </row>
    <row r="736" ht="16.5" customHeight="1">
      <c r="B736" s="699"/>
      <c r="C736" s="699"/>
      <c r="D736" s="699"/>
      <c r="E736" s="700"/>
      <c r="F736" s="700"/>
      <c r="G736" s="701"/>
      <c r="H736" s="701"/>
      <c r="I736" s="701"/>
      <c r="J736" s="701"/>
      <c r="K736" s="701"/>
      <c r="L736" s="701"/>
      <c r="M736" s="701"/>
    </row>
    <row r="737" ht="16.5" customHeight="1">
      <c r="B737" s="699"/>
      <c r="C737" s="699"/>
      <c r="D737" s="699"/>
      <c r="E737" s="700"/>
      <c r="F737" s="700"/>
      <c r="G737" s="701"/>
      <c r="H737" s="701"/>
      <c r="I737" s="701"/>
      <c r="J737" s="701"/>
      <c r="K737" s="701"/>
      <c r="L737" s="701"/>
      <c r="M737" s="701"/>
    </row>
    <row r="738" ht="16.5" customHeight="1">
      <c r="B738" s="699"/>
      <c r="C738" s="699"/>
      <c r="D738" s="699"/>
      <c r="E738" s="700"/>
      <c r="F738" s="700"/>
      <c r="G738" s="701"/>
      <c r="H738" s="701"/>
      <c r="I738" s="701"/>
      <c r="J738" s="701"/>
      <c r="K738" s="701"/>
      <c r="L738" s="701"/>
      <c r="M738" s="701"/>
    </row>
    <row r="739" ht="16.5" customHeight="1">
      <c r="B739" s="699"/>
      <c r="C739" s="699"/>
      <c r="D739" s="699"/>
      <c r="E739" s="700"/>
      <c r="F739" s="700"/>
      <c r="G739" s="701"/>
      <c r="H739" s="701"/>
      <c r="I739" s="701"/>
      <c r="J739" s="701"/>
      <c r="K739" s="701"/>
      <c r="L739" s="701"/>
      <c r="M739" s="701"/>
    </row>
    <row r="740" ht="16.5" customHeight="1">
      <c r="B740" s="699"/>
      <c r="C740" s="699"/>
      <c r="D740" s="699"/>
      <c r="E740" s="700"/>
      <c r="F740" s="700"/>
      <c r="G740" s="701"/>
      <c r="H740" s="701"/>
      <c r="I740" s="701"/>
      <c r="J740" s="701"/>
      <c r="K740" s="701"/>
      <c r="L740" s="701"/>
      <c r="M740" s="701"/>
    </row>
    <row r="741" ht="16.5" customHeight="1">
      <c r="B741" s="699"/>
      <c r="C741" s="699"/>
      <c r="D741" s="699"/>
      <c r="E741" s="700"/>
      <c r="F741" s="700"/>
      <c r="G741" s="701"/>
      <c r="H741" s="701"/>
      <c r="I741" s="701"/>
      <c r="J741" s="701"/>
      <c r="K741" s="701"/>
      <c r="L741" s="701"/>
      <c r="M741" s="701"/>
    </row>
    <row r="742" ht="16.5" customHeight="1">
      <c r="B742" s="699"/>
      <c r="C742" s="699"/>
      <c r="D742" s="699"/>
      <c r="E742" s="700"/>
      <c r="F742" s="700"/>
      <c r="G742" s="701"/>
      <c r="H742" s="701"/>
      <c r="I742" s="701"/>
      <c r="J742" s="701"/>
      <c r="K742" s="701"/>
      <c r="L742" s="701"/>
      <c r="M742" s="701"/>
    </row>
    <row r="743" ht="16.5" customHeight="1">
      <c r="B743" s="699"/>
      <c r="C743" s="699"/>
      <c r="D743" s="699"/>
      <c r="E743" s="700"/>
      <c r="F743" s="700"/>
      <c r="G743" s="701"/>
      <c r="H743" s="701"/>
      <c r="I743" s="701"/>
      <c r="J743" s="701"/>
      <c r="K743" s="701"/>
      <c r="L743" s="701"/>
      <c r="M743" s="701"/>
    </row>
    <row r="744" ht="16.5" customHeight="1">
      <c r="B744" s="699"/>
      <c r="C744" s="699"/>
      <c r="D744" s="699"/>
      <c r="E744" s="700"/>
      <c r="F744" s="700"/>
      <c r="G744" s="701"/>
      <c r="H744" s="701"/>
      <c r="I744" s="701"/>
      <c r="J744" s="701"/>
      <c r="K744" s="701"/>
      <c r="L744" s="701"/>
      <c r="M744" s="701"/>
    </row>
    <row r="745" ht="16.5" customHeight="1">
      <c r="B745" s="699"/>
      <c r="C745" s="699"/>
      <c r="D745" s="699"/>
      <c r="E745" s="700"/>
      <c r="F745" s="700"/>
      <c r="G745" s="701"/>
      <c r="H745" s="701"/>
      <c r="I745" s="701"/>
      <c r="J745" s="701"/>
      <c r="K745" s="701"/>
      <c r="L745" s="701"/>
      <c r="M745" s="701"/>
    </row>
    <row r="746" ht="16.5" customHeight="1">
      <c r="B746" s="699"/>
      <c r="C746" s="699"/>
      <c r="D746" s="699"/>
      <c r="E746" s="700"/>
      <c r="F746" s="700"/>
      <c r="G746" s="701"/>
      <c r="H746" s="701"/>
      <c r="I746" s="701"/>
      <c r="J746" s="701"/>
      <c r="K746" s="701"/>
      <c r="L746" s="701"/>
      <c r="M746" s="701"/>
    </row>
    <row r="747" ht="16.5" customHeight="1">
      <c r="B747" s="699"/>
      <c r="C747" s="699"/>
      <c r="D747" s="699"/>
      <c r="E747" s="700"/>
      <c r="F747" s="700"/>
      <c r="G747" s="701"/>
      <c r="H747" s="701"/>
      <c r="I747" s="701"/>
      <c r="J747" s="701"/>
      <c r="K747" s="701"/>
      <c r="L747" s="701"/>
      <c r="M747" s="701"/>
    </row>
    <row r="748" ht="16.5" customHeight="1">
      <c r="B748" s="699"/>
      <c r="C748" s="699"/>
      <c r="D748" s="699"/>
      <c r="E748" s="700"/>
      <c r="F748" s="700"/>
      <c r="G748" s="701"/>
      <c r="H748" s="701"/>
      <c r="I748" s="701"/>
      <c r="J748" s="701"/>
      <c r="K748" s="701"/>
      <c r="L748" s="701"/>
      <c r="M748" s="701"/>
    </row>
    <row r="749" ht="16.5" customHeight="1">
      <c r="B749" s="699"/>
      <c r="C749" s="699"/>
      <c r="D749" s="699"/>
      <c r="E749" s="700"/>
      <c r="F749" s="700"/>
      <c r="G749" s="701"/>
      <c r="H749" s="701"/>
      <c r="I749" s="701"/>
      <c r="J749" s="701"/>
      <c r="K749" s="701"/>
      <c r="L749" s="701"/>
      <c r="M749" s="701"/>
    </row>
    <row r="750" ht="16.5" customHeight="1">
      <c r="B750" s="699"/>
      <c r="C750" s="699"/>
      <c r="D750" s="699"/>
      <c r="E750" s="700"/>
      <c r="F750" s="700"/>
      <c r="G750" s="701"/>
      <c r="H750" s="701"/>
      <c r="I750" s="701"/>
      <c r="J750" s="701"/>
      <c r="K750" s="701"/>
      <c r="L750" s="701"/>
      <c r="M750" s="701"/>
    </row>
    <row r="751" ht="16.5" customHeight="1">
      <c r="B751" s="699"/>
      <c r="C751" s="699"/>
      <c r="D751" s="699"/>
      <c r="E751" s="700"/>
      <c r="F751" s="700"/>
      <c r="G751" s="701"/>
      <c r="H751" s="701"/>
      <c r="I751" s="701"/>
      <c r="J751" s="701"/>
      <c r="K751" s="701"/>
      <c r="L751" s="701"/>
      <c r="M751" s="701"/>
    </row>
    <row r="752" ht="16.5" customHeight="1">
      <c r="B752" s="699"/>
      <c r="C752" s="699"/>
      <c r="D752" s="699"/>
      <c r="E752" s="700"/>
      <c r="F752" s="700"/>
      <c r="G752" s="701"/>
      <c r="H752" s="701"/>
      <c r="I752" s="701"/>
      <c r="J752" s="701"/>
      <c r="K752" s="701"/>
      <c r="L752" s="701"/>
      <c r="M752" s="701"/>
    </row>
    <row r="753" ht="16.5" customHeight="1">
      <c r="B753" s="699"/>
      <c r="C753" s="699"/>
      <c r="D753" s="699"/>
      <c r="E753" s="700"/>
      <c r="F753" s="700"/>
      <c r="G753" s="701"/>
      <c r="H753" s="701"/>
      <c r="I753" s="701"/>
      <c r="J753" s="701"/>
      <c r="K753" s="701"/>
      <c r="L753" s="701"/>
      <c r="M753" s="701"/>
    </row>
    <row r="754" ht="16.5" customHeight="1">
      <c r="B754" s="699"/>
      <c r="C754" s="699"/>
      <c r="D754" s="699"/>
      <c r="E754" s="700"/>
      <c r="F754" s="700"/>
      <c r="G754" s="701"/>
      <c r="H754" s="701"/>
      <c r="I754" s="701"/>
      <c r="J754" s="701"/>
      <c r="K754" s="701"/>
      <c r="L754" s="701"/>
      <c r="M754" s="701"/>
    </row>
    <row r="755" ht="16.5" customHeight="1">
      <c r="B755" s="699"/>
      <c r="C755" s="699"/>
      <c r="D755" s="699"/>
      <c r="E755" s="700"/>
      <c r="F755" s="700"/>
      <c r="G755" s="701"/>
      <c r="H755" s="701"/>
      <c r="I755" s="701"/>
      <c r="J755" s="701"/>
      <c r="K755" s="701"/>
      <c r="L755" s="701"/>
      <c r="M755" s="701"/>
    </row>
    <row r="756" ht="16.5" customHeight="1">
      <c r="B756" s="699"/>
      <c r="C756" s="699"/>
      <c r="D756" s="699"/>
      <c r="E756" s="700"/>
      <c r="F756" s="700"/>
      <c r="G756" s="701"/>
      <c r="H756" s="701"/>
      <c r="I756" s="701"/>
      <c r="J756" s="701"/>
      <c r="K756" s="701"/>
      <c r="L756" s="701"/>
      <c r="M756" s="701"/>
    </row>
    <row r="757" ht="16.5" customHeight="1">
      <c r="B757" s="699"/>
      <c r="C757" s="699"/>
      <c r="D757" s="699"/>
      <c r="E757" s="700"/>
      <c r="F757" s="700"/>
      <c r="G757" s="701"/>
      <c r="H757" s="701"/>
      <c r="I757" s="701"/>
      <c r="J757" s="701"/>
      <c r="K757" s="701"/>
      <c r="L757" s="701"/>
      <c r="M757" s="701"/>
    </row>
    <row r="758" ht="16.5" customHeight="1">
      <c r="B758" s="699"/>
      <c r="C758" s="699"/>
      <c r="D758" s="699"/>
      <c r="E758" s="700"/>
      <c r="F758" s="700"/>
      <c r="G758" s="701"/>
      <c r="H758" s="701"/>
      <c r="I758" s="701"/>
      <c r="J758" s="701"/>
      <c r="K758" s="701"/>
      <c r="L758" s="701"/>
      <c r="M758" s="701"/>
    </row>
    <row r="759" ht="16.5" customHeight="1">
      <c r="B759" s="699"/>
      <c r="C759" s="699"/>
      <c r="D759" s="699"/>
      <c r="E759" s="700"/>
      <c r="F759" s="700"/>
      <c r="G759" s="701"/>
      <c r="H759" s="701"/>
      <c r="I759" s="701"/>
      <c r="J759" s="701"/>
      <c r="K759" s="701"/>
      <c r="L759" s="701"/>
      <c r="M759" s="701"/>
    </row>
    <row r="760" ht="16.5" customHeight="1">
      <c r="B760" s="699"/>
      <c r="C760" s="699"/>
      <c r="D760" s="699"/>
      <c r="E760" s="700"/>
      <c r="F760" s="700"/>
      <c r="G760" s="701"/>
      <c r="H760" s="701"/>
      <c r="I760" s="701"/>
      <c r="J760" s="701"/>
      <c r="K760" s="701"/>
      <c r="L760" s="701"/>
      <c r="M760" s="701"/>
    </row>
    <row r="761" ht="16.5" customHeight="1">
      <c r="B761" s="699"/>
      <c r="C761" s="699"/>
      <c r="D761" s="699"/>
      <c r="E761" s="700"/>
      <c r="F761" s="700"/>
      <c r="G761" s="701"/>
      <c r="H761" s="701"/>
      <c r="I761" s="701"/>
      <c r="J761" s="701"/>
      <c r="K761" s="701"/>
      <c r="L761" s="701"/>
      <c r="M761" s="701"/>
    </row>
    <row r="762" ht="16.5" customHeight="1">
      <c r="B762" s="699"/>
      <c r="C762" s="699"/>
      <c r="D762" s="699"/>
      <c r="E762" s="700"/>
      <c r="F762" s="700"/>
      <c r="G762" s="701"/>
      <c r="H762" s="701"/>
      <c r="I762" s="701"/>
      <c r="J762" s="701"/>
      <c r="K762" s="701"/>
      <c r="L762" s="701"/>
      <c r="M762" s="701"/>
    </row>
    <row r="763" ht="16.5" customHeight="1">
      <c r="B763" s="699"/>
      <c r="C763" s="699"/>
      <c r="D763" s="699"/>
      <c r="E763" s="700"/>
      <c r="F763" s="700"/>
      <c r="G763" s="701"/>
      <c r="H763" s="701"/>
      <c r="I763" s="701"/>
      <c r="J763" s="701"/>
      <c r="K763" s="701"/>
      <c r="L763" s="701"/>
      <c r="M763" s="701"/>
    </row>
    <row r="764" ht="16.5" customHeight="1">
      <c r="B764" s="699"/>
      <c r="C764" s="699"/>
      <c r="D764" s="699"/>
      <c r="E764" s="700"/>
      <c r="F764" s="700"/>
      <c r="G764" s="701"/>
      <c r="H764" s="701"/>
      <c r="I764" s="701"/>
      <c r="J764" s="701"/>
      <c r="K764" s="701"/>
      <c r="L764" s="701"/>
      <c r="M764" s="701"/>
    </row>
    <row r="765" ht="16.5" customHeight="1">
      <c r="B765" s="699"/>
      <c r="C765" s="699"/>
      <c r="D765" s="699"/>
      <c r="E765" s="700"/>
      <c r="F765" s="700"/>
      <c r="G765" s="701"/>
      <c r="H765" s="701"/>
      <c r="I765" s="701"/>
      <c r="J765" s="701"/>
      <c r="K765" s="701"/>
      <c r="L765" s="701"/>
      <c r="M765" s="701"/>
    </row>
    <row r="766" ht="16.5" customHeight="1">
      <c r="B766" s="699"/>
      <c r="C766" s="699"/>
      <c r="D766" s="699"/>
      <c r="E766" s="700"/>
      <c r="F766" s="700"/>
      <c r="G766" s="701"/>
      <c r="H766" s="701"/>
      <c r="I766" s="701"/>
      <c r="J766" s="701"/>
      <c r="K766" s="701"/>
      <c r="L766" s="701"/>
      <c r="M766" s="701"/>
    </row>
    <row r="767" ht="16.5" customHeight="1">
      <c r="B767" s="699"/>
      <c r="C767" s="699"/>
      <c r="D767" s="699"/>
      <c r="E767" s="700"/>
      <c r="F767" s="700"/>
      <c r="G767" s="701"/>
      <c r="H767" s="701"/>
      <c r="I767" s="701"/>
      <c r="J767" s="701"/>
      <c r="K767" s="701"/>
      <c r="L767" s="701"/>
      <c r="M767" s="701"/>
    </row>
    <row r="768" ht="16.5" customHeight="1">
      <c r="B768" s="699"/>
      <c r="C768" s="699"/>
      <c r="D768" s="699"/>
      <c r="E768" s="700"/>
      <c r="F768" s="700"/>
      <c r="G768" s="701"/>
      <c r="H768" s="701"/>
      <c r="I768" s="701"/>
      <c r="J768" s="701"/>
      <c r="K768" s="701"/>
      <c r="L768" s="701"/>
      <c r="M768" s="701"/>
    </row>
    <row r="769" ht="16.5" customHeight="1">
      <c r="B769" s="699"/>
      <c r="C769" s="699"/>
      <c r="D769" s="699"/>
      <c r="E769" s="700"/>
      <c r="F769" s="700"/>
      <c r="G769" s="701"/>
      <c r="H769" s="701"/>
      <c r="I769" s="701"/>
      <c r="J769" s="701"/>
      <c r="K769" s="701"/>
      <c r="L769" s="701"/>
      <c r="M769" s="701"/>
    </row>
    <row r="770" ht="16.5" customHeight="1">
      <c r="B770" s="699"/>
      <c r="C770" s="699"/>
      <c r="D770" s="699"/>
      <c r="E770" s="700"/>
      <c r="F770" s="700"/>
      <c r="G770" s="701"/>
      <c r="H770" s="701"/>
      <c r="I770" s="701"/>
      <c r="J770" s="701"/>
      <c r="K770" s="701"/>
      <c r="L770" s="701"/>
      <c r="M770" s="701"/>
    </row>
    <row r="771" ht="16.5" customHeight="1">
      <c r="B771" s="699"/>
      <c r="C771" s="699"/>
      <c r="D771" s="699"/>
      <c r="E771" s="700"/>
      <c r="F771" s="700"/>
      <c r="G771" s="701"/>
      <c r="H771" s="701"/>
      <c r="I771" s="701"/>
      <c r="J771" s="701"/>
      <c r="K771" s="701"/>
      <c r="L771" s="701"/>
      <c r="M771" s="701"/>
    </row>
    <row r="772" ht="16.5" customHeight="1">
      <c r="B772" s="699"/>
      <c r="C772" s="699"/>
      <c r="D772" s="699"/>
      <c r="E772" s="700"/>
      <c r="F772" s="700"/>
      <c r="G772" s="701"/>
      <c r="H772" s="701"/>
      <c r="I772" s="701"/>
      <c r="J772" s="701"/>
      <c r="K772" s="701"/>
      <c r="L772" s="701"/>
      <c r="M772" s="701"/>
    </row>
    <row r="773" ht="16.5" customHeight="1">
      <c r="B773" s="699"/>
      <c r="C773" s="699"/>
      <c r="D773" s="699"/>
      <c r="E773" s="700"/>
      <c r="F773" s="700"/>
      <c r="G773" s="701"/>
      <c r="H773" s="701"/>
      <c r="I773" s="701"/>
      <c r="J773" s="701"/>
      <c r="K773" s="701"/>
      <c r="L773" s="701"/>
      <c r="M773" s="701"/>
    </row>
    <row r="774" ht="16.5" customHeight="1">
      <c r="B774" s="699"/>
      <c r="C774" s="699"/>
      <c r="D774" s="699"/>
      <c r="E774" s="700"/>
      <c r="F774" s="700"/>
      <c r="G774" s="701"/>
      <c r="H774" s="701"/>
      <c r="I774" s="701"/>
      <c r="J774" s="701"/>
      <c r="K774" s="701"/>
      <c r="L774" s="701"/>
      <c r="M774" s="701"/>
    </row>
    <row r="775" ht="16.5" customHeight="1">
      <c r="B775" s="699"/>
      <c r="C775" s="699"/>
      <c r="D775" s="699"/>
      <c r="E775" s="700"/>
      <c r="F775" s="700"/>
      <c r="G775" s="701"/>
      <c r="H775" s="701"/>
      <c r="I775" s="701"/>
      <c r="J775" s="701"/>
      <c r="K775" s="701"/>
      <c r="L775" s="701"/>
      <c r="M775" s="701"/>
    </row>
    <row r="776" ht="16.5" customHeight="1">
      <c r="B776" s="699"/>
      <c r="C776" s="699"/>
      <c r="D776" s="699"/>
      <c r="E776" s="700"/>
      <c r="F776" s="700"/>
      <c r="G776" s="701"/>
      <c r="H776" s="701"/>
      <c r="I776" s="701"/>
      <c r="J776" s="701"/>
      <c r="K776" s="701"/>
      <c r="L776" s="701"/>
      <c r="M776" s="701"/>
    </row>
    <row r="777" ht="16.5" customHeight="1">
      <c r="B777" s="699"/>
      <c r="C777" s="699"/>
      <c r="D777" s="699"/>
      <c r="E777" s="700"/>
      <c r="F777" s="700"/>
      <c r="G777" s="701"/>
      <c r="H777" s="701"/>
      <c r="I777" s="701"/>
      <c r="J777" s="701"/>
      <c r="K777" s="701"/>
      <c r="L777" s="701"/>
      <c r="M777" s="701"/>
    </row>
    <row r="778" ht="16.5" customHeight="1">
      <c r="B778" s="699"/>
      <c r="C778" s="699"/>
      <c r="D778" s="699"/>
      <c r="E778" s="700"/>
      <c r="F778" s="700"/>
      <c r="G778" s="701"/>
      <c r="H778" s="701"/>
      <c r="I778" s="701"/>
      <c r="J778" s="701"/>
      <c r="K778" s="701"/>
      <c r="L778" s="701"/>
      <c r="M778" s="701"/>
    </row>
    <row r="779" ht="16.5" customHeight="1">
      <c r="B779" s="699"/>
      <c r="C779" s="699"/>
      <c r="D779" s="699"/>
      <c r="E779" s="700"/>
      <c r="F779" s="700"/>
      <c r="G779" s="701"/>
      <c r="H779" s="701"/>
      <c r="I779" s="701"/>
      <c r="J779" s="701"/>
      <c r="K779" s="701"/>
      <c r="L779" s="701"/>
      <c r="M779" s="701"/>
    </row>
    <row r="780" ht="16.5" customHeight="1">
      <c r="B780" s="699"/>
      <c r="C780" s="699"/>
      <c r="D780" s="699"/>
      <c r="E780" s="700"/>
      <c r="F780" s="700"/>
      <c r="G780" s="701"/>
      <c r="H780" s="701"/>
      <c r="I780" s="701"/>
      <c r="J780" s="701"/>
      <c r="K780" s="701"/>
      <c r="L780" s="701"/>
      <c r="M780" s="701"/>
    </row>
    <row r="781" ht="16.5" customHeight="1">
      <c r="B781" s="699"/>
      <c r="C781" s="699"/>
      <c r="D781" s="699"/>
      <c r="E781" s="700"/>
      <c r="F781" s="700"/>
      <c r="G781" s="701"/>
      <c r="H781" s="701"/>
      <c r="I781" s="701"/>
      <c r="J781" s="701"/>
      <c r="K781" s="701"/>
      <c r="L781" s="701"/>
      <c r="M781" s="701"/>
    </row>
    <row r="782" ht="16.5" customHeight="1">
      <c r="B782" s="699"/>
      <c r="C782" s="699"/>
      <c r="D782" s="699"/>
      <c r="E782" s="700"/>
      <c r="F782" s="700"/>
      <c r="G782" s="701"/>
      <c r="H782" s="701"/>
      <c r="I782" s="701"/>
      <c r="J782" s="701"/>
      <c r="K782" s="701"/>
      <c r="L782" s="701"/>
      <c r="M782" s="701"/>
    </row>
    <row r="783" ht="16.5" customHeight="1">
      <c r="B783" s="699"/>
      <c r="C783" s="699"/>
      <c r="D783" s="699"/>
      <c r="E783" s="700"/>
      <c r="F783" s="700"/>
      <c r="G783" s="701"/>
      <c r="H783" s="701"/>
      <c r="I783" s="701"/>
      <c r="J783" s="701"/>
      <c r="K783" s="701"/>
      <c r="L783" s="701"/>
      <c r="M783" s="701"/>
    </row>
    <row r="784" ht="16.5" customHeight="1">
      <c r="B784" s="699"/>
      <c r="C784" s="699"/>
      <c r="D784" s="699"/>
      <c r="E784" s="700"/>
      <c r="F784" s="700"/>
      <c r="G784" s="701"/>
      <c r="H784" s="701"/>
      <c r="I784" s="701"/>
      <c r="J784" s="701"/>
      <c r="K784" s="701"/>
      <c r="L784" s="701"/>
      <c r="M784" s="701"/>
    </row>
    <row r="785" ht="16.5" customHeight="1">
      <c r="B785" s="699"/>
      <c r="C785" s="699"/>
      <c r="D785" s="699"/>
      <c r="E785" s="700"/>
      <c r="F785" s="700"/>
      <c r="G785" s="701"/>
      <c r="H785" s="701"/>
      <c r="I785" s="701"/>
      <c r="J785" s="701"/>
      <c r="K785" s="701"/>
      <c r="L785" s="701"/>
      <c r="M785" s="701"/>
    </row>
    <row r="786" ht="16.5" customHeight="1">
      <c r="B786" s="699"/>
      <c r="C786" s="699"/>
      <c r="D786" s="699"/>
      <c r="E786" s="700"/>
      <c r="F786" s="700"/>
      <c r="G786" s="701"/>
      <c r="H786" s="701"/>
      <c r="I786" s="701"/>
      <c r="J786" s="701"/>
      <c r="K786" s="701"/>
      <c r="L786" s="701"/>
      <c r="M786" s="701"/>
    </row>
    <row r="787" ht="16.5" customHeight="1">
      <c r="B787" s="699"/>
      <c r="C787" s="699"/>
      <c r="D787" s="699"/>
      <c r="E787" s="700"/>
      <c r="F787" s="700"/>
      <c r="G787" s="701"/>
      <c r="H787" s="701"/>
      <c r="I787" s="701"/>
      <c r="J787" s="701"/>
      <c r="K787" s="701"/>
      <c r="L787" s="701"/>
      <c r="M787" s="701"/>
    </row>
    <row r="788" ht="16.5" customHeight="1">
      <c r="B788" s="699"/>
      <c r="C788" s="699"/>
      <c r="D788" s="699"/>
      <c r="E788" s="700"/>
      <c r="F788" s="700"/>
      <c r="G788" s="701"/>
      <c r="H788" s="701"/>
      <c r="I788" s="701"/>
      <c r="J788" s="701"/>
      <c r="K788" s="701"/>
      <c r="L788" s="701"/>
      <c r="M788" s="701"/>
    </row>
    <row r="789" ht="16.5" customHeight="1">
      <c r="B789" s="699"/>
      <c r="C789" s="699"/>
      <c r="D789" s="699"/>
      <c r="E789" s="700"/>
      <c r="F789" s="700"/>
      <c r="G789" s="701"/>
      <c r="H789" s="701"/>
      <c r="I789" s="701"/>
      <c r="J789" s="701"/>
      <c r="K789" s="701"/>
      <c r="L789" s="701"/>
      <c r="M789" s="701"/>
    </row>
    <row r="790" ht="16.5" customHeight="1">
      <c r="B790" s="699"/>
      <c r="C790" s="699"/>
      <c r="D790" s="699"/>
      <c r="E790" s="700"/>
      <c r="F790" s="700"/>
      <c r="G790" s="701"/>
      <c r="H790" s="701"/>
      <c r="I790" s="701"/>
      <c r="J790" s="701"/>
      <c r="K790" s="701"/>
      <c r="L790" s="701"/>
      <c r="M790" s="701"/>
    </row>
    <row r="791" ht="16.5" customHeight="1">
      <c r="B791" s="699"/>
      <c r="C791" s="699"/>
      <c r="D791" s="699"/>
      <c r="E791" s="700"/>
      <c r="F791" s="700"/>
      <c r="G791" s="701"/>
      <c r="H791" s="701"/>
      <c r="I791" s="701"/>
      <c r="J791" s="701"/>
      <c r="K791" s="701"/>
      <c r="L791" s="701"/>
      <c r="M791" s="701"/>
    </row>
    <row r="792" ht="16.5" customHeight="1">
      <c r="B792" s="699"/>
      <c r="C792" s="699"/>
      <c r="D792" s="699"/>
      <c r="E792" s="700"/>
      <c r="F792" s="700"/>
      <c r="G792" s="701"/>
      <c r="H792" s="701"/>
      <c r="I792" s="701"/>
      <c r="J792" s="701"/>
      <c r="K792" s="701"/>
      <c r="L792" s="701"/>
      <c r="M792" s="701"/>
    </row>
    <row r="793" ht="16.5" customHeight="1">
      <c r="B793" s="699"/>
      <c r="C793" s="699"/>
      <c r="D793" s="699"/>
      <c r="E793" s="700"/>
      <c r="F793" s="700"/>
      <c r="G793" s="701"/>
      <c r="H793" s="701"/>
      <c r="I793" s="701"/>
      <c r="J793" s="701"/>
      <c r="K793" s="701"/>
      <c r="L793" s="701"/>
      <c r="M793" s="701"/>
    </row>
    <row r="794" ht="16.5" customHeight="1">
      <c r="B794" s="699"/>
      <c r="C794" s="699"/>
      <c r="D794" s="699"/>
      <c r="E794" s="700"/>
      <c r="F794" s="700"/>
      <c r="G794" s="701"/>
      <c r="H794" s="701"/>
      <c r="I794" s="701"/>
      <c r="J794" s="701"/>
      <c r="K794" s="701"/>
      <c r="L794" s="701"/>
      <c r="M794" s="701"/>
    </row>
    <row r="795" ht="16.5" customHeight="1">
      <c r="B795" s="699"/>
      <c r="C795" s="699"/>
      <c r="D795" s="699"/>
      <c r="E795" s="700"/>
      <c r="F795" s="700"/>
      <c r="G795" s="701"/>
      <c r="H795" s="701"/>
      <c r="I795" s="701"/>
      <c r="J795" s="701"/>
      <c r="K795" s="701"/>
      <c r="L795" s="701"/>
      <c r="M795" s="701"/>
    </row>
    <row r="796" ht="16.5" customHeight="1">
      <c r="B796" s="699"/>
      <c r="C796" s="699"/>
      <c r="D796" s="699"/>
      <c r="E796" s="700"/>
      <c r="F796" s="700"/>
      <c r="G796" s="701"/>
      <c r="H796" s="701"/>
      <c r="I796" s="701"/>
      <c r="J796" s="701"/>
      <c r="K796" s="701"/>
      <c r="L796" s="701"/>
      <c r="M796" s="701"/>
    </row>
    <row r="797" ht="16.5" customHeight="1">
      <c r="B797" s="699"/>
      <c r="C797" s="699"/>
      <c r="D797" s="699"/>
      <c r="E797" s="700"/>
      <c r="F797" s="700"/>
      <c r="G797" s="701"/>
      <c r="H797" s="701"/>
      <c r="I797" s="701"/>
      <c r="J797" s="701"/>
      <c r="K797" s="701"/>
      <c r="L797" s="701"/>
      <c r="M797" s="701"/>
    </row>
    <row r="798" ht="16.5" customHeight="1">
      <c r="B798" s="699"/>
      <c r="C798" s="699"/>
      <c r="D798" s="699"/>
      <c r="E798" s="700"/>
      <c r="F798" s="700"/>
      <c r="G798" s="701"/>
      <c r="H798" s="701"/>
      <c r="I798" s="701"/>
      <c r="J798" s="701"/>
      <c r="K798" s="701"/>
      <c r="L798" s="701"/>
      <c r="M798" s="701"/>
    </row>
    <row r="799" ht="16.5" customHeight="1">
      <c r="B799" s="699"/>
      <c r="C799" s="699"/>
      <c r="D799" s="699"/>
      <c r="E799" s="700"/>
      <c r="F799" s="700"/>
      <c r="G799" s="701"/>
      <c r="H799" s="701"/>
      <c r="I799" s="701"/>
      <c r="J799" s="701"/>
      <c r="K799" s="701"/>
      <c r="L799" s="701"/>
      <c r="M799" s="701"/>
    </row>
    <row r="800" ht="16.5" customHeight="1">
      <c r="B800" s="699"/>
      <c r="C800" s="699"/>
      <c r="D800" s="699"/>
      <c r="E800" s="700"/>
      <c r="F800" s="700"/>
      <c r="G800" s="701"/>
      <c r="H800" s="701"/>
      <c r="I800" s="701"/>
      <c r="J800" s="701"/>
      <c r="K800" s="701"/>
      <c r="L800" s="701"/>
      <c r="M800" s="701"/>
    </row>
    <row r="801" ht="16.5" customHeight="1">
      <c r="B801" s="699"/>
      <c r="C801" s="699"/>
      <c r="D801" s="699"/>
      <c r="E801" s="700"/>
      <c r="F801" s="700"/>
      <c r="G801" s="701"/>
      <c r="H801" s="701"/>
      <c r="I801" s="701"/>
      <c r="J801" s="701"/>
      <c r="K801" s="701"/>
      <c r="L801" s="701"/>
      <c r="M801" s="701"/>
    </row>
    <row r="802" ht="16.5" customHeight="1">
      <c r="B802" s="699"/>
      <c r="C802" s="699"/>
      <c r="D802" s="699"/>
      <c r="E802" s="700"/>
      <c r="F802" s="700"/>
      <c r="G802" s="701"/>
      <c r="H802" s="701"/>
      <c r="I802" s="701"/>
      <c r="J802" s="701"/>
      <c r="K802" s="701"/>
      <c r="L802" s="701"/>
      <c r="M802" s="701"/>
    </row>
    <row r="803" ht="16.5" customHeight="1">
      <c r="B803" s="699"/>
      <c r="C803" s="699"/>
      <c r="D803" s="699"/>
      <c r="E803" s="700"/>
      <c r="F803" s="700"/>
      <c r="G803" s="701"/>
      <c r="H803" s="701"/>
      <c r="I803" s="701"/>
      <c r="J803" s="701"/>
      <c r="K803" s="701"/>
      <c r="L803" s="701"/>
      <c r="M803" s="701"/>
    </row>
    <row r="804" ht="16.5" customHeight="1">
      <c r="B804" s="699"/>
      <c r="C804" s="699"/>
      <c r="D804" s="699"/>
      <c r="E804" s="700"/>
      <c r="F804" s="700"/>
      <c r="G804" s="701"/>
      <c r="H804" s="701"/>
      <c r="I804" s="701"/>
      <c r="J804" s="701"/>
      <c r="K804" s="701"/>
      <c r="L804" s="701"/>
      <c r="M804" s="701"/>
    </row>
    <row r="805" ht="16.5" customHeight="1">
      <c r="B805" s="699"/>
      <c r="C805" s="699"/>
      <c r="D805" s="699"/>
      <c r="E805" s="700"/>
      <c r="F805" s="700"/>
      <c r="G805" s="701"/>
      <c r="H805" s="701"/>
      <c r="I805" s="701"/>
      <c r="J805" s="701"/>
      <c r="K805" s="701"/>
      <c r="L805" s="701"/>
      <c r="M805" s="701"/>
    </row>
    <row r="806" ht="16.5" customHeight="1">
      <c r="B806" s="699"/>
      <c r="C806" s="699"/>
      <c r="D806" s="699"/>
      <c r="E806" s="700"/>
      <c r="F806" s="700"/>
      <c r="G806" s="701"/>
      <c r="H806" s="701"/>
      <c r="I806" s="701"/>
      <c r="J806" s="701"/>
      <c r="K806" s="701"/>
      <c r="L806" s="701"/>
      <c r="M806" s="701"/>
    </row>
    <row r="807" ht="16.5" customHeight="1">
      <c r="B807" s="699"/>
      <c r="C807" s="699"/>
      <c r="D807" s="699"/>
      <c r="E807" s="700"/>
      <c r="F807" s="700"/>
      <c r="G807" s="701"/>
      <c r="H807" s="701"/>
      <c r="I807" s="701"/>
      <c r="J807" s="701"/>
      <c r="K807" s="701"/>
      <c r="L807" s="701"/>
      <c r="M807" s="701"/>
    </row>
    <row r="808" ht="16.5" customHeight="1">
      <c r="B808" s="699"/>
      <c r="C808" s="699"/>
      <c r="D808" s="699"/>
      <c r="E808" s="700"/>
      <c r="F808" s="700"/>
      <c r="G808" s="701"/>
      <c r="H808" s="701"/>
      <c r="I808" s="701"/>
      <c r="J808" s="701"/>
      <c r="K808" s="701"/>
      <c r="L808" s="701"/>
      <c r="M808" s="701"/>
    </row>
    <row r="809" ht="16.5" customHeight="1">
      <c r="B809" s="699"/>
      <c r="C809" s="699"/>
      <c r="D809" s="699"/>
      <c r="E809" s="700"/>
      <c r="F809" s="700"/>
      <c r="G809" s="701"/>
      <c r="H809" s="701"/>
      <c r="I809" s="701"/>
      <c r="J809" s="701"/>
      <c r="K809" s="701"/>
      <c r="L809" s="701"/>
      <c r="M809" s="701"/>
    </row>
    <row r="810" ht="16.5" customHeight="1">
      <c r="B810" s="699"/>
      <c r="C810" s="699"/>
      <c r="D810" s="699"/>
      <c r="E810" s="700"/>
      <c r="F810" s="700"/>
      <c r="G810" s="701"/>
      <c r="H810" s="701"/>
      <c r="I810" s="701"/>
      <c r="J810" s="701"/>
      <c r="K810" s="701"/>
      <c r="L810" s="701"/>
      <c r="M810" s="701"/>
    </row>
    <row r="811" ht="16.5" customHeight="1">
      <c r="B811" s="699"/>
      <c r="C811" s="699"/>
      <c r="D811" s="699"/>
      <c r="E811" s="700"/>
      <c r="F811" s="700"/>
      <c r="G811" s="701"/>
      <c r="H811" s="701"/>
      <c r="I811" s="701"/>
      <c r="J811" s="701"/>
      <c r="K811" s="701"/>
      <c r="L811" s="701"/>
      <c r="M811" s="701"/>
    </row>
    <row r="812" ht="16.5" customHeight="1">
      <c r="B812" s="699"/>
      <c r="C812" s="699"/>
      <c r="D812" s="699"/>
      <c r="E812" s="700"/>
      <c r="F812" s="700"/>
      <c r="G812" s="701"/>
      <c r="H812" s="701"/>
      <c r="I812" s="701"/>
      <c r="J812" s="701"/>
      <c r="K812" s="701"/>
      <c r="L812" s="701"/>
      <c r="M812" s="701"/>
    </row>
    <row r="813" ht="16.5" customHeight="1">
      <c r="B813" s="699"/>
      <c r="C813" s="699"/>
      <c r="D813" s="699"/>
      <c r="E813" s="700"/>
      <c r="F813" s="700"/>
      <c r="G813" s="701"/>
      <c r="H813" s="701"/>
      <c r="I813" s="701"/>
      <c r="J813" s="701"/>
      <c r="K813" s="701"/>
      <c r="L813" s="701"/>
      <c r="M813" s="701"/>
    </row>
    <row r="814" ht="16.5" customHeight="1">
      <c r="B814" s="699"/>
      <c r="C814" s="699"/>
      <c r="D814" s="699"/>
      <c r="E814" s="700"/>
      <c r="F814" s="700"/>
      <c r="G814" s="701"/>
      <c r="H814" s="701"/>
      <c r="I814" s="701"/>
      <c r="J814" s="701"/>
      <c r="K814" s="701"/>
      <c r="L814" s="701"/>
      <c r="M814" s="701"/>
    </row>
    <row r="815" ht="16.5" customHeight="1">
      <c r="B815" s="699"/>
      <c r="C815" s="699"/>
      <c r="D815" s="699"/>
      <c r="E815" s="700"/>
      <c r="F815" s="700"/>
      <c r="G815" s="701"/>
      <c r="H815" s="701"/>
      <c r="I815" s="701"/>
      <c r="J815" s="701"/>
      <c r="K815" s="701"/>
      <c r="L815" s="701"/>
      <c r="M815" s="701"/>
    </row>
    <row r="816" ht="16.5" customHeight="1">
      <c r="B816" s="699"/>
      <c r="C816" s="699"/>
      <c r="D816" s="699"/>
      <c r="E816" s="700"/>
      <c r="F816" s="700"/>
      <c r="G816" s="701"/>
      <c r="H816" s="701"/>
      <c r="I816" s="701"/>
      <c r="J816" s="701"/>
      <c r="K816" s="701"/>
      <c r="L816" s="701"/>
      <c r="M816" s="701"/>
    </row>
    <row r="817" ht="16.5" customHeight="1">
      <c r="B817" s="699"/>
      <c r="C817" s="699"/>
      <c r="D817" s="699"/>
      <c r="E817" s="700"/>
      <c r="F817" s="700"/>
      <c r="G817" s="701"/>
      <c r="H817" s="701"/>
      <c r="I817" s="701"/>
      <c r="J817" s="701"/>
      <c r="K817" s="701"/>
      <c r="L817" s="701"/>
      <c r="M817" s="701"/>
    </row>
    <row r="818" ht="16.5" customHeight="1">
      <c r="B818" s="699"/>
      <c r="C818" s="699"/>
      <c r="D818" s="699"/>
      <c r="E818" s="700"/>
      <c r="F818" s="700"/>
      <c r="G818" s="701"/>
      <c r="H818" s="701"/>
      <c r="I818" s="701"/>
      <c r="J818" s="701"/>
      <c r="K818" s="701"/>
      <c r="L818" s="701"/>
      <c r="M818" s="701"/>
    </row>
    <row r="819" ht="16.5" customHeight="1">
      <c r="B819" s="699"/>
      <c r="C819" s="699"/>
      <c r="D819" s="699"/>
      <c r="E819" s="700"/>
      <c r="F819" s="700"/>
      <c r="G819" s="701"/>
      <c r="H819" s="701"/>
      <c r="I819" s="701"/>
      <c r="J819" s="701"/>
      <c r="K819" s="701"/>
      <c r="L819" s="701"/>
      <c r="M819" s="701"/>
    </row>
    <row r="820" ht="16.5" customHeight="1">
      <c r="B820" s="699"/>
      <c r="C820" s="699"/>
      <c r="D820" s="699"/>
      <c r="E820" s="700"/>
      <c r="F820" s="700"/>
      <c r="G820" s="701"/>
      <c r="H820" s="701"/>
      <c r="I820" s="701"/>
      <c r="J820" s="701"/>
      <c r="K820" s="701"/>
      <c r="L820" s="701"/>
      <c r="M820" s="701"/>
    </row>
    <row r="821" ht="16.5" customHeight="1">
      <c r="B821" s="699"/>
      <c r="C821" s="699"/>
      <c r="D821" s="699"/>
      <c r="E821" s="700"/>
      <c r="F821" s="700"/>
      <c r="G821" s="701"/>
      <c r="H821" s="701"/>
      <c r="I821" s="701"/>
      <c r="J821" s="701"/>
      <c r="K821" s="701"/>
      <c r="L821" s="701"/>
      <c r="M821" s="701"/>
    </row>
    <row r="822" ht="16.5" customHeight="1">
      <c r="B822" s="699"/>
      <c r="C822" s="699"/>
      <c r="D822" s="699"/>
      <c r="E822" s="700"/>
      <c r="F822" s="700"/>
      <c r="G822" s="701"/>
      <c r="H822" s="701"/>
      <c r="I822" s="701"/>
      <c r="J822" s="701"/>
      <c r="K822" s="701"/>
      <c r="L822" s="701"/>
      <c r="M822" s="701"/>
    </row>
    <row r="823" ht="16.5" customHeight="1">
      <c r="B823" s="699"/>
      <c r="C823" s="699"/>
      <c r="D823" s="699"/>
      <c r="E823" s="700"/>
      <c r="F823" s="700"/>
      <c r="G823" s="701"/>
      <c r="H823" s="701"/>
      <c r="I823" s="701"/>
      <c r="J823" s="701"/>
      <c r="K823" s="701"/>
      <c r="L823" s="701"/>
      <c r="M823" s="701"/>
    </row>
    <row r="824" ht="16.5" customHeight="1">
      <c r="B824" s="699"/>
      <c r="C824" s="699"/>
      <c r="D824" s="699"/>
      <c r="E824" s="700"/>
      <c r="F824" s="700"/>
      <c r="G824" s="701"/>
      <c r="H824" s="701"/>
      <c r="I824" s="701"/>
      <c r="J824" s="701"/>
      <c r="K824" s="701"/>
      <c r="L824" s="701"/>
      <c r="M824" s="701"/>
    </row>
    <row r="825" ht="16.5" customHeight="1">
      <c r="B825" s="699"/>
      <c r="C825" s="699"/>
      <c r="D825" s="699"/>
      <c r="E825" s="700"/>
      <c r="F825" s="700"/>
      <c r="G825" s="701"/>
      <c r="H825" s="701"/>
      <c r="I825" s="701"/>
      <c r="J825" s="701"/>
      <c r="K825" s="701"/>
      <c r="L825" s="701"/>
      <c r="M825" s="701"/>
    </row>
    <row r="826" ht="16.5" customHeight="1">
      <c r="B826" s="699"/>
      <c r="C826" s="699"/>
      <c r="D826" s="699"/>
      <c r="E826" s="700"/>
      <c r="F826" s="700"/>
      <c r="G826" s="701"/>
      <c r="H826" s="701"/>
      <c r="I826" s="701"/>
      <c r="J826" s="701"/>
      <c r="K826" s="701"/>
      <c r="L826" s="701"/>
      <c r="M826" s="701"/>
    </row>
    <row r="827" ht="16.5" customHeight="1">
      <c r="B827" s="699"/>
      <c r="C827" s="699"/>
      <c r="D827" s="699"/>
      <c r="E827" s="700"/>
      <c r="F827" s="700"/>
      <c r="G827" s="701"/>
      <c r="H827" s="701"/>
      <c r="I827" s="701"/>
      <c r="J827" s="701"/>
      <c r="K827" s="701"/>
      <c r="L827" s="701"/>
      <c r="M827" s="701"/>
    </row>
    <row r="828" ht="16.5" customHeight="1">
      <c r="B828" s="699"/>
      <c r="C828" s="699"/>
      <c r="D828" s="699"/>
      <c r="E828" s="700"/>
      <c r="F828" s="700"/>
      <c r="G828" s="701"/>
      <c r="H828" s="701"/>
      <c r="I828" s="701"/>
      <c r="J828" s="701"/>
      <c r="K828" s="701"/>
      <c r="L828" s="701"/>
      <c r="M828" s="701"/>
    </row>
    <row r="829" ht="16.5" customHeight="1">
      <c r="B829" s="699"/>
      <c r="C829" s="699"/>
      <c r="D829" s="699"/>
      <c r="E829" s="700"/>
      <c r="F829" s="700"/>
      <c r="G829" s="701"/>
      <c r="H829" s="701"/>
      <c r="I829" s="701"/>
      <c r="J829" s="701"/>
      <c r="K829" s="701"/>
      <c r="L829" s="701"/>
      <c r="M829" s="701"/>
    </row>
    <row r="830" ht="16.5" customHeight="1">
      <c r="B830" s="699"/>
      <c r="C830" s="699"/>
      <c r="D830" s="699"/>
      <c r="E830" s="700"/>
      <c r="F830" s="700"/>
      <c r="G830" s="701"/>
      <c r="H830" s="701"/>
      <c r="I830" s="701"/>
      <c r="J830" s="701"/>
      <c r="K830" s="701"/>
      <c r="L830" s="701"/>
      <c r="M830" s="701"/>
    </row>
    <row r="831" ht="16.5" customHeight="1">
      <c r="B831" s="699"/>
      <c r="C831" s="699"/>
      <c r="D831" s="699"/>
      <c r="E831" s="700"/>
      <c r="F831" s="700"/>
      <c r="G831" s="701"/>
      <c r="H831" s="701"/>
      <c r="I831" s="701"/>
      <c r="J831" s="701"/>
      <c r="K831" s="701"/>
      <c r="L831" s="701"/>
      <c r="M831" s="701"/>
    </row>
    <row r="832" ht="16.5" customHeight="1">
      <c r="B832" s="699"/>
      <c r="C832" s="699"/>
      <c r="D832" s="699"/>
      <c r="E832" s="700"/>
      <c r="F832" s="700"/>
      <c r="G832" s="701"/>
      <c r="H832" s="701"/>
      <c r="I832" s="701"/>
      <c r="J832" s="701"/>
      <c r="K832" s="701"/>
      <c r="L832" s="701"/>
      <c r="M832" s="701"/>
    </row>
    <row r="833" ht="16.5" customHeight="1">
      <c r="B833" s="699"/>
      <c r="C833" s="699"/>
      <c r="D833" s="699"/>
      <c r="E833" s="700"/>
      <c r="F833" s="700"/>
      <c r="G833" s="701"/>
      <c r="H833" s="701"/>
      <c r="I833" s="701"/>
      <c r="J833" s="701"/>
      <c r="K833" s="701"/>
      <c r="L833" s="701"/>
      <c r="M833" s="701"/>
    </row>
    <row r="834" ht="16.5" customHeight="1">
      <c r="B834" s="699"/>
      <c r="C834" s="699"/>
      <c r="D834" s="699"/>
      <c r="E834" s="700"/>
      <c r="F834" s="700"/>
      <c r="G834" s="701"/>
      <c r="H834" s="701"/>
      <c r="I834" s="701"/>
      <c r="J834" s="701"/>
      <c r="K834" s="701"/>
      <c r="L834" s="701"/>
      <c r="M834" s="701"/>
    </row>
    <row r="835" ht="16.5" customHeight="1">
      <c r="B835" s="699"/>
      <c r="C835" s="699"/>
      <c r="D835" s="699"/>
      <c r="E835" s="700"/>
      <c r="F835" s="700"/>
      <c r="G835" s="701"/>
      <c r="H835" s="701"/>
      <c r="I835" s="701"/>
      <c r="J835" s="701"/>
      <c r="K835" s="701"/>
      <c r="L835" s="701"/>
      <c r="M835" s="701"/>
    </row>
    <row r="836" ht="16.5" customHeight="1">
      <c r="B836" s="699"/>
      <c r="C836" s="699"/>
      <c r="D836" s="699"/>
      <c r="E836" s="700"/>
      <c r="F836" s="700"/>
      <c r="G836" s="701"/>
      <c r="H836" s="701"/>
      <c r="I836" s="701"/>
      <c r="J836" s="701"/>
      <c r="K836" s="701"/>
      <c r="L836" s="701"/>
      <c r="M836" s="701"/>
    </row>
    <row r="837" ht="16.5" customHeight="1">
      <c r="B837" s="699"/>
      <c r="C837" s="699"/>
      <c r="D837" s="699"/>
      <c r="E837" s="700"/>
      <c r="F837" s="700"/>
      <c r="G837" s="701"/>
      <c r="H837" s="701"/>
      <c r="I837" s="701"/>
      <c r="J837" s="701"/>
      <c r="K837" s="701"/>
      <c r="L837" s="701"/>
      <c r="M837" s="701"/>
    </row>
    <row r="838" ht="16.5" customHeight="1">
      <c r="B838" s="699"/>
      <c r="C838" s="699"/>
      <c r="D838" s="699"/>
      <c r="E838" s="700"/>
      <c r="F838" s="700"/>
      <c r="G838" s="701"/>
      <c r="H838" s="701"/>
      <c r="I838" s="701"/>
      <c r="J838" s="701"/>
      <c r="K838" s="701"/>
      <c r="L838" s="701"/>
      <c r="M838" s="701"/>
    </row>
    <row r="839" ht="16.5" customHeight="1">
      <c r="B839" s="699"/>
      <c r="C839" s="699"/>
      <c r="D839" s="699"/>
      <c r="E839" s="700"/>
      <c r="F839" s="700"/>
      <c r="G839" s="701"/>
      <c r="H839" s="701"/>
      <c r="I839" s="701"/>
      <c r="J839" s="701"/>
      <c r="K839" s="701"/>
      <c r="L839" s="701"/>
      <c r="M839" s="701"/>
    </row>
    <row r="840" ht="16.5" customHeight="1">
      <c r="B840" s="699"/>
      <c r="C840" s="699"/>
      <c r="D840" s="699"/>
      <c r="E840" s="700"/>
      <c r="F840" s="700"/>
      <c r="G840" s="701"/>
      <c r="H840" s="701"/>
      <c r="I840" s="701"/>
      <c r="J840" s="701"/>
      <c r="K840" s="701"/>
      <c r="L840" s="701"/>
      <c r="M840" s="701"/>
    </row>
    <row r="841" ht="16.5" customHeight="1">
      <c r="B841" s="699"/>
      <c r="C841" s="699"/>
      <c r="D841" s="699"/>
      <c r="E841" s="700"/>
      <c r="F841" s="700"/>
      <c r="G841" s="701"/>
      <c r="H841" s="701"/>
      <c r="I841" s="701"/>
      <c r="J841" s="701"/>
      <c r="K841" s="701"/>
      <c r="L841" s="701"/>
      <c r="M841" s="701"/>
    </row>
    <row r="842" ht="16.5" customHeight="1">
      <c r="B842" s="699"/>
      <c r="C842" s="699"/>
      <c r="D842" s="699"/>
      <c r="E842" s="700"/>
      <c r="F842" s="700"/>
      <c r="G842" s="701"/>
      <c r="H842" s="701"/>
      <c r="I842" s="701"/>
      <c r="J842" s="701"/>
      <c r="K842" s="701"/>
      <c r="L842" s="701"/>
      <c r="M842" s="701"/>
    </row>
    <row r="843" ht="16.5" customHeight="1">
      <c r="B843" s="699"/>
      <c r="C843" s="699"/>
      <c r="D843" s="699"/>
      <c r="E843" s="700"/>
      <c r="F843" s="700"/>
      <c r="G843" s="701"/>
      <c r="H843" s="701"/>
      <c r="I843" s="701"/>
      <c r="J843" s="701"/>
      <c r="K843" s="701"/>
      <c r="L843" s="701"/>
      <c r="M843" s="701"/>
    </row>
    <row r="844" ht="16.5" customHeight="1">
      <c r="B844" s="699"/>
      <c r="C844" s="699"/>
      <c r="D844" s="699"/>
      <c r="E844" s="700"/>
      <c r="F844" s="700"/>
      <c r="G844" s="701"/>
      <c r="H844" s="701"/>
      <c r="I844" s="701"/>
      <c r="J844" s="701"/>
      <c r="K844" s="701"/>
      <c r="L844" s="701"/>
      <c r="M844" s="701"/>
    </row>
    <row r="845" ht="16.5" customHeight="1">
      <c r="B845" s="699"/>
      <c r="C845" s="699"/>
      <c r="D845" s="699"/>
      <c r="E845" s="700"/>
      <c r="F845" s="700"/>
      <c r="G845" s="701"/>
      <c r="H845" s="701"/>
      <c r="I845" s="701"/>
      <c r="J845" s="701"/>
      <c r="K845" s="701"/>
      <c r="L845" s="701"/>
      <c r="M845" s="701"/>
    </row>
    <row r="846" ht="16.5" customHeight="1">
      <c r="B846" s="699"/>
      <c r="C846" s="699"/>
      <c r="D846" s="699"/>
      <c r="E846" s="700"/>
      <c r="F846" s="700"/>
      <c r="G846" s="701"/>
      <c r="H846" s="701"/>
      <c r="I846" s="701"/>
      <c r="J846" s="701"/>
      <c r="K846" s="701"/>
      <c r="L846" s="701"/>
      <c r="M846" s="701"/>
    </row>
    <row r="847" ht="16.5" customHeight="1">
      <c r="B847" s="699"/>
      <c r="C847" s="699"/>
      <c r="D847" s="699"/>
      <c r="E847" s="700"/>
      <c r="F847" s="700"/>
      <c r="G847" s="701"/>
      <c r="H847" s="701"/>
      <c r="I847" s="701"/>
      <c r="J847" s="701"/>
      <c r="K847" s="701"/>
      <c r="L847" s="701"/>
      <c r="M847" s="701"/>
    </row>
    <row r="848" ht="16.5" customHeight="1">
      <c r="B848" s="699"/>
      <c r="C848" s="699"/>
      <c r="D848" s="699"/>
      <c r="E848" s="700"/>
      <c r="F848" s="700"/>
      <c r="G848" s="701"/>
      <c r="H848" s="701"/>
      <c r="I848" s="701"/>
      <c r="J848" s="701"/>
      <c r="K848" s="701"/>
      <c r="L848" s="701"/>
      <c r="M848" s="701"/>
    </row>
    <row r="849" ht="16.5" customHeight="1">
      <c r="B849" s="699"/>
      <c r="C849" s="699"/>
      <c r="D849" s="699"/>
      <c r="E849" s="700"/>
      <c r="F849" s="700"/>
      <c r="G849" s="701"/>
      <c r="H849" s="701"/>
      <c r="I849" s="701"/>
      <c r="J849" s="701"/>
      <c r="K849" s="701"/>
      <c r="L849" s="701"/>
      <c r="M849" s="701"/>
    </row>
    <row r="850" ht="16.5" customHeight="1">
      <c r="B850" s="699"/>
      <c r="C850" s="699"/>
      <c r="D850" s="699"/>
      <c r="E850" s="700"/>
      <c r="F850" s="700"/>
      <c r="G850" s="701"/>
      <c r="H850" s="701"/>
      <c r="I850" s="701"/>
      <c r="J850" s="701"/>
      <c r="K850" s="701"/>
      <c r="L850" s="701"/>
      <c r="M850" s="701"/>
    </row>
    <row r="851" ht="16.5" customHeight="1">
      <c r="B851" s="699"/>
      <c r="C851" s="699"/>
      <c r="D851" s="699"/>
      <c r="E851" s="700"/>
      <c r="F851" s="700"/>
      <c r="G851" s="701"/>
      <c r="H851" s="701"/>
      <c r="I851" s="701"/>
      <c r="J851" s="701"/>
      <c r="K851" s="701"/>
      <c r="L851" s="701"/>
      <c r="M851" s="701"/>
    </row>
    <row r="852" ht="16.5" customHeight="1">
      <c r="B852" s="699"/>
      <c r="C852" s="699"/>
      <c r="D852" s="699"/>
      <c r="E852" s="700"/>
      <c r="F852" s="700"/>
      <c r="G852" s="701"/>
      <c r="H852" s="701"/>
      <c r="I852" s="701"/>
      <c r="J852" s="701"/>
      <c r="K852" s="701"/>
      <c r="L852" s="701"/>
      <c r="M852" s="701"/>
    </row>
    <row r="853" ht="16.5" customHeight="1">
      <c r="B853" s="699"/>
      <c r="C853" s="699"/>
      <c r="D853" s="699"/>
      <c r="E853" s="700"/>
      <c r="F853" s="700"/>
      <c r="G853" s="701"/>
      <c r="H853" s="701"/>
      <c r="I853" s="701"/>
      <c r="J853" s="701"/>
      <c r="K853" s="701"/>
      <c r="L853" s="701"/>
      <c r="M853" s="701"/>
    </row>
    <row r="854" ht="16.5" customHeight="1">
      <c r="B854" s="699"/>
      <c r="C854" s="699"/>
      <c r="D854" s="699"/>
      <c r="E854" s="700"/>
      <c r="F854" s="700"/>
      <c r="G854" s="701"/>
      <c r="H854" s="701"/>
      <c r="I854" s="701"/>
      <c r="J854" s="701"/>
      <c r="K854" s="701"/>
      <c r="L854" s="701"/>
      <c r="M854" s="701"/>
    </row>
    <row r="855" ht="16.5" customHeight="1">
      <c r="B855" s="699"/>
      <c r="C855" s="699"/>
      <c r="D855" s="699"/>
      <c r="E855" s="700"/>
      <c r="F855" s="700"/>
      <c r="G855" s="701"/>
      <c r="H855" s="701"/>
      <c r="I855" s="701"/>
      <c r="J855" s="701"/>
      <c r="K855" s="701"/>
      <c r="L855" s="701"/>
      <c r="M855" s="701"/>
    </row>
    <row r="856" ht="16.5" customHeight="1">
      <c r="B856" s="699"/>
      <c r="C856" s="699"/>
      <c r="D856" s="699"/>
      <c r="E856" s="700"/>
      <c r="F856" s="700"/>
      <c r="G856" s="701"/>
      <c r="H856" s="701"/>
      <c r="I856" s="701"/>
      <c r="J856" s="701"/>
      <c r="K856" s="701"/>
      <c r="L856" s="701"/>
      <c r="M856" s="701"/>
    </row>
    <row r="857" ht="16.5" customHeight="1">
      <c r="B857" s="699"/>
      <c r="C857" s="699"/>
      <c r="D857" s="699"/>
      <c r="E857" s="700"/>
      <c r="F857" s="700"/>
      <c r="G857" s="701"/>
      <c r="H857" s="701"/>
      <c r="I857" s="701"/>
      <c r="J857" s="701"/>
      <c r="K857" s="701"/>
      <c r="L857" s="701"/>
      <c r="M857" s="701"/>
    </row>
    <row r="858" ht="16.5" customHeight="1">
      <c r="B858" s="699"/>
      <c r="C858" s="699"/>
      <c r="D858" s="699"/>
      <c r="E858" s="700"/>
      <c r="F858" s="700"/>
      <c r="G858" s="701"/>
      <c r="H858" s="701"/>
      <c r="I858" s="701"/>
      <c r="J858" s="701"/>
      <c r="K858" s="701"/>
      <c r="L858" s="701"/>
      <c r="M858" s="701"/>
    </row>
    <row r="859" ht="16.5" customHeight="1">
      <c r="B859" s="699"/>
      <c r="C859" s="699"/>
      <c r="D859" s="699"/>
      <c r="E859" s="700"/>
      <c r="F859" s="700"/>
      <c r="G859" s="701"/>
      <c r="H859" s="701"/>
      <c r="I859" s="701"/>
      <c r="J859" s="701"/>
      <c r="K859" s="701"/>
      <c r="L859" s="701"/>
      <c r="M859" s="701"/>
    </row>
    <row r="860" ht="16.5" customHeight="1">
      <c r="B860" s="699"/>
      <c r="C860" s="699"/>
      <c r="D860" s="699"/>
      <c r="E860" s="700"/>
      <c r="F860" s="700"/>
      <c r="G860" s="701"/>
      <c r="H860" s="701"/>
      <c r="I860" s="701"/>
      <c r="J860" s="701"/>
      <c r="K860" s="701"/>
      <c r="L860" s="701"/>
      <c r="M860" s="701"/>
    </row>
    <row r="861" ht="16.5" customHeight="1">
      <c r="B861" s="699"/>
      <c r="C861" s="699"/>
      <c r="D861" s="699"/>
      <c r="E861" s="700"/>
      <c r="F861" s="700"/>
      <c r="G861" s="701"/>
      <c r="H861" s="701"/>
      <c r="I861" s="701"/>
      <c r="J861" s="701"/>
      <c r="K861" s="701"/>
      <c r="L861" s="701"/>
      <c r="M861" s="701"/>
    </row>
    <row r="862" ht="16.5" customHeight="1">
      <c r="B862" s="699"/>
      <c r="C862" s="699"/>
      <c r="D862" s="699"/>
      <c r="E862" s="700"/>
      <c r="F862" s="700"/>
      <c r="G862" s="701"/>
      <c r="H862" s="701"/>
      <c r="I862" s="701"/>
      <c r="J862" s="701"/>
      <c r="K862" s="701"/>
      <c r="L862" s="701"/>
      <c r="M862" s="701"/>
    </row>
    <row r="863" ht="16.5" customHeight="1">
      <c r="B863" s="699"/>
      <c r="C863" s="699"/>
      <c r="D863" s="699"/>
      <c r="E863" s="700"/>
      <c r="F863" s="700"/>
      <c r="G863" s="701"/>
      <c r="H863" s="701"/>
      <c r="I863" s="701"/>
      <c r="J863" s="701"/>
      <c r="K863" s="701"/>
      <c r="L863" s="701"/>
      <c r="M863" s="701"/>
    </row>
    <row r="864" ht="16.5" customHeight="1">
      <c r="B864" s="699"/>
      <c r="C864" s="699"/>
      <c r="D864" s="699"/>
      <c r="E864" s="700"/>
      <c r="F864" s="700"/>
      <c r="G864" s="701"/>
      <c r="H864" s="701"/>
      <c r="I864" s="701"/>
      <c r="J864" s="701"/>
      <c r="K864" s="701"/>
      <c r="L864" s="701"/>
      <c r="M864" s="701"/>
    </row>
    <row r="865" ht="16.5" customHeight="1">
      <c r="B865" s="699"/>
      <c r="C865" s="699"/>
      <c r="D865" s="699"/>
      <c r="E865" s="700"/>
      <c r="F865" s="700"/>
      <c r="G865" s="701"/>
      <c r="H865" s="701"/>
      <c r="I865" s="701"/>
      <c r="J865" s="701"/>
      <c r="K865" s="701"/>
      <c r="L865" s="701"/>
      <c r="M865" s="701"/>
    </row>
    <row r="866" ht="16.5" customHeight="1">
      <c r="B866" s="699"/>
      <c r="C866" s="699"/>
      <c r="D866" s="699"/>
      <c r="E866" s="700"/>
      <c r="F866" s="700"/>
      <c r="G866" s="701"/>
      <c r="H866" s="701"/>
      <c r="I866" s="701"/>
      <c r="J866" s="701"/>
      <c r="K866" s="701"/>
      <c r="L866" s="701"/>
      <c r="M866" s="701"/>
    </row>
    <row r="867" ht="16.5" customHeight="1">
      <c r="B867" s="699"/>
      <c r="C867" s="699"/>
      <c r="D867" s="699"/>
      <c r="E867" s="700"/>
      <c r="F867" s="700"/>
      <c r="G867" s="701"/>
      <c r="H867" s="701"/>
      <c r="I867" s="701"/>
      <c r="J867" s="701"/>
      <c r="K867" s="701"/>
      <c r="L867" s="701"/>
      <c r="M867" s="701"/>
    </row>
    <row r="868" ht="16.5" customHeight="1">
      <c r="B868" s="699"/>
      <c r="C868" s="699"/>
      <c r="D868" s="699"/>
      <c r="E868" s="700"/>
      <c r="F868" s="700"/>
      <c r="G868" s="701"/>
      <c r="H868" s="701"/>
      <c r="I868" s="701"/>
      <c r="J868" s="701"/>
      <c r="K868" s="701"/>
      <c r="L868" s="701"/>
      <c r="M868" s="701"/>
    </row>
    <row r="869" ht="16.5" customHeight="1">
      <c r="B869" s="699"/>
      <c r="C869" s="699"/>
      <c r="D869" s="699"/>
      <c r="E869" s="700"/>
      <c r="F869" s="700"/>
      <c r="G869" s="701"/>
      <c r="H869" s="701"/>
      <c r="I869" s="701"/>
      <c r="J869" s="701"/>
      <c r="K869" s="701"/>
      <c r="L869" s="701"/>
      <c r="M869" s="701"/>
    </row>
    <row r="870" ht="16.5" customHeight="1">
      <c r="B870" s="699"/>
      <c r="C870" s="699"/>
      <c r="D870" s="699"/>
      <c r="E870" s="700"/>
      <c r="F870" s="700"/>
      <c r="G870" s="701"/>
      <c r="H870" s="701"/>
      <c r="I870" s="701"/>
      <c r="J870" s="701"/>
      <c r="K870" s="701"/>
      <c r="L870" s="701"/>
      <c r="M870" s="701"/>
    </row>
    <row r="871" ht="16.5" customHeight="1">
      <c r="B871" s="699"/>
      <c r="C871" s="699"/>
      <c r="D871" s="699"/>
      <c r="E871" s="700"/>
      <c r="F871" s="700"/>
      <c r="G871" s="701"/>
      <c r="H871" s="701"/>
      <c r="I871" s="701"/>
      <c r="J871" s="701"/>
      <c r="K871" s="701"/>
      <c r="L871" s="701"/>
      <c r="M871" s="701"/>
    </row>
    <row r="872" ht="16.5" customHeight="1">
      <c r="B872" s="699"/>
      <c r="C872" s="699"/>
      <c r="D872" s="699"/>
      <c r="E872" s="700"/>
      <c r="F872" s="700"/>
      <c r="G872" s="701"/>
      <c r="H872" s="701"/>
      <c r="I872" s="701"/>
      <c r="J872" s="701"/>
      <c r="K872" s="701"/>
      <c r="L872" s="701"/>
      <c r="M872" s="701"/>
    </row>
    <row r="873" ht="16.5" customHeight="1">
      <c r="B873" s="699"/>
      <c r="C873" s="699"/>
      <c r="D873" s="699"/>
      <c r="E873" s="700"/>
      <c r="F873" s="700"/>
      <c r="G873" s="701"/>
      <c r="H873" s="701"/>
      <c r="I873" s="701"/>
      <c r="J873" s="701"/>
      <c r="K873" s="701"/>
      <c r="L873" s="701"/>
      <c r="M873" s="701"/>
    </row>
    <row r="874" ht="16.5" customHeight="1">
      <c r="B874" s="699"/>
      <c r="C874" s="699"/>
      <c r="D874" s="699"/>
      <c r="E874" s="700"/>
      <c r="F874" s="700"/>
      <c r="G874" s="701"/>
      <c r="H874" s="701"/>
      <c r="I874" s="701"/>
      <c r="J874" s="701"/>
      <c r="K874" s="701"/>
      <c r="L874" s="701"/>
      <c r="M874" s="701"/>
    </row>
    <row r="875" ht="16.5" customHeight="1">
      <c r="B875" s="699"/>
      <c r="C875" s="699"/>
      <c r="D875" s="699"/>
      <c r="E875" s="700"/>
      <c r="F875" s="700"/>
      <c r="G875" s="701"/>
      <c r="H875" s="701"/>
      <c r="I875" s="701"/>
      <c r="J875" s="701"/>
      <c r="K875" s="701"/>
      <c r="L875" s="701"/>
      <c r="M875" s="701"/>
    </row>
    <row r="876" ht="16.5" customHeight="1">
      <c r="B876" s="699"/>
      <c r="C876" s="699"/>
      <c r="D876" s="699"/>
      <c r="E876" s="700"/>
      <c r="F876" s="700"/>
      <c r="G876" s="701"/>
      <c r="H876" s="701"/>
      <c r="I876" s="701"/>
      <c r="J876" s="701"/>
      <c r="K876" s="701"/>
      <c r="L876" s="701"/>
      <c r="M876" s="701"/>
    </row>
    <row r="877" ht="16.5" customHeight="1">
      <c r="B877" s="699"/>
      <c r="C877" s="699"/>
      <c r="D877" s="699"/>
      <c r="E877" s="700"/>
      <c r="F877" s="700"/>
      <c r="G877" s="701"/>
      <c r="H877" s="701"/>
      <c r="I877" s="701"/>
      <c r="J877" s="701"/>
      <c r="K877" s="701"/>
      <c r="L877" s="701"/>
      <c r="M877" s="701"/>
    </row>
    <row r="878" ht="16.5" customHeight="1">
      <c r="B878" s="699"/>
      <c r="C878" s="699"/>
      <c r="D878" s="699"/>
      <c r="E878" s="700"/>
      <c r="F878" s="700"/>
      <c r="G878" s="701"/>
      <c r="H878" s="701"/>
      <c r="I878" s="701"/>
      <c r="J878" s="701"/>
      <c r="K878" s="701"/>
      <c r="L878" s="701"/>
      <c r="M878" s="701"/>
    </row>
    <row r="879" ht="16.5" customHeight="1">
      <c r="B879" s="699"/>
      <c r="C879" s="699"/>
      <c r="D879" s="699"/>
      <c r="E879" s="700"/>
      <c r="F879" s="700"/>
      <c r="G879" s="701"/>
      <c r="H879" s="701"/>
      <c r="I879" s="701"/>
      <c r="J879" s="701"/>
      <c r="K879" s="701"/>
      <c r="L879" s="701"/>
      <c r="M879" s="701"/>
    </row>
    <row r="880" ht="16.5" customHeight="1">
      <c r="B880" s="699"/>
      <c r="C880" s="699"/>
      <c r="D880" s="699"/>
      <c r="E880" s="700"/>
      <c r="F880" s="700"/>
      <c r="G880" s="701"/>
      <c r="H880" s="701"/>
      <c r="I880" s="701"/>
      <c r="J880" s="701"/>
      <c r="K880" s="701"/>
      <c r="L880" s="701"/>
      <c r="M880" s="701"/>
    </row>
    <row r="881" ht="16.5" customHeight="1">
      <c r="B881" s="699"/>
      <c r="C881" s="699"/>
      <c r="D881" s="699"/>
      <c r="E881" s="700"/>
      <c r="F881" s="700"/>
      <c r="G881" s="701"/>
      <c r="H881" s="701"/>
      <c r="I881" s="701"/>
      <c r="J881" s="701"/>
      <c r="K881" s="701"/>
      <c r="L881" s="701"/>
      <c r="M881" s="701"/>
    </row>
    <row r="882" ht="16.5" customHeight="1">
      <c r="B882" s="699"/>
      <c r="C882" s="699"/>
      <c r="D882" s="699"/>
      <c r="E882" s="700"/>
      <c r="F882" s="700"/>
      <c r="G882" s="701"/>
      <c r="H882" s="701"/>
      <c r="I882" s="701"/>
      <c r="J882" s="701"/>
      <c r="K882" s="701"/>
      <c r="L882" s="701"/>
      <c r="M882" s="701"/>
    </row>
    <row r="883" ht="16.5" customHeight="1">
      <c r="B883" s="699"/>
      <c r="C883" s="699"/>
      <c r="D883" s="699"/>
      <c r="E883" s="700"/>
      <c r="F883" s="700"/>
      <c r="G883" s="701"/>
      <c r="H883" s="701"/>
      <c r="I883" s="701"/>
      <c r="J883" s="701"/>
      <c r="K883" s="701"/>
      <c r="L883" s="701"/>
      <c r="M883" s="701"/>
    </row>
    <row r="884" ht="16.5" customHeight="1">
      <c r="B884" s="699"/>
      <c r="C884" s="699"/>
      <c r="D884" s="699"/>
      <c r="E884" s="700"/>
      <c r="F884" s="700"/>
      <c r="G884" s="701"/>
      <c r="H884" s="701"/>
      <c r="I884" s="701"/>
      <c r="J884" s="701"/>
      <c r="K884" s="701"/>
      <c r="L884" s="701"/>
      <c r="M884" s="701"/>
    </row>
    <row r="885" ht="16.5" customHeight="1">
      <c r="B885" s="699"/>
      <c r="C885" s="699"/>
      <c r="D885" s="699"/>
      <c r="E885" s="700"/>
      <c r="F885" s="700"/>
      <c r="G885" s="701"/>
      <c r="H885" s="701"/>
      <c r="I885" s="701"/>
      <c r="J885" s="701"/>
      <c r="K885" s="701"/>
      <c r="L885" s="701"/>
      <c r="M885" s="701"/>
    </row>
    <row r="886" ht="16.5" customHeight="1">
      <c r="B886" s="699"/>
      <c r="C886" s="699"/>
      <c r="D886" s="699"/>
      <c r="E886" s="700"/>
      <c r="F886" s="700"/>
      <c r="G886" s="701"/>
      <c r="H886" s="701"/>
      <c r="I886" s="701"/>
      <c r="J886" s="701"/>
      <c r="K886" s="701"/>
      <c r="L886" s="701"/>
      <c r="M886" s="701"/>
    </row>
    <row r="887" ht="16.5" customHeight="1">
      <c r="B887" s="699"/>
      <c r="C887" s="699"/>
      <c r="D887" s="699"/>
      <c r="E887" s="700"/>
      <c r="F887" s="700"/>
      <c r="G887" s="701"/>
      <c r="H887" s="701"/>
      <c r="I887" s="701"/>
      <c r="J887" s="701"/>
      <c r="K887" s="701"/>
      <c r="L887" s="701"/>
      <c r="M887" s="701"/>
    </row>
    <row r="888" ht="16.5" customHeight="1">
      <c r="B888" s="699"/>
      <c r="C888" s="699"/>
      <c r="D888" s="699"/>
      <c r="E888" s="700"/>
      <c r="F888" s="700"/>
      <c r="G888" s="701"/>
      <c r="H888" s="701"/>
      <c r="I888" s="701"/>
      <c r="J888" s="701"/>
      <c r="K888" s="701"/>
      <c r="L888" s="701"/>
      <c r="M888" s="701"/>
    </row>
    <row r="889" ht="16.5" customHeight="1">
      <c r="B889" s="699"/>
      <c r="C889" s="699"/>
      <c r="D889" s="699"/>
      <c r="E889" s="700"/>
      <c r="F889" s="700"/>
      <c r="G889" s="701"/>
      <c r="H889" s="701"/>
      <c r="I889" s="701"/>
      <c r="J889" s="701"/>
      <c r="K889" s="701"/>
      <c r="L889" s="701"/>
      <c r="M889" s="701"/>
    </row>
    <row r="890" ht="16.5" customHeight="1">
      <c r="B890" s="699"/>
      <c r="C890" s="699"/>
      <c r="D890" s="699"/>
      <c r="E890" s="700"/>
      <c r="F890" s="700"/>
      <c r="G890" s="701"/>
      <c r="H890" s="701"/>
      <c r="I890" s="701"/>
      <c r="J890" s="701"/>
      <c r="K890" s="701"/>
      <c r="L890" s="701"/>
      <c r="M890" s="701"/>
    </row>
    <row r="891" ht="16.5" customHeight="1">
      <c r="B891" s="699"/>
      <c r="C891" s="699"/>
      <c r="D891" s="699"/>
      <c r="E891" s="700"/>
      <c r="F891" s="700"/>
      <c r="G891" s="701"/>
      <c r="H891" s="701"/>
      <c r="I891" s="701"/>
      <c r="J891" s="701"/>
      <c r="K891" s="701"/>
      <c r="L891" s="701"/>
      <c r="M891" s="701"/>
    </row>
    <row r="892" ht="16.5" customHeight="1">
      <c r="B892" s="699"/>
      <c r="C892" s="699"/>
      <c r="D892" s="699"/>
      <c r="E892" s="700"/>
      <c r="F892" s="700"/>
      <c r="G892" s="701"/>
      <c r="H892" s="701"/>
      <c r="I892" s="701"/>
      <c r="J892" s="701"/>
      <c r="K892" s="701"/>
      <c r="L892" s="701"/>
      <c r="M892" s="701"/>
    </row>
    <row r="893" ht="16.5" customHeight="1">
      <c r="B893" s="699"/>
      <c r="C893" s="699"/>
      <c r="D893" s="699"/>
      <c r="E893" s="700"/>
      <c r="F893" s="700"/>
      <c r="G893" s="701"/>
      <c r="H893" s="701"/>
      <c r="I893" s="701"/>
      <c r="J893" s="701"/>
      <c r="K893" s="701"/>
      <c r="L893" s="701"/>
      <c r="M893" s="701"/>
    </row>
    <row r="894" ht="16.5" customHeight="1">
      <c r="B894" s="699"/>
      <c r="C894" s="699"/>
      <c r="D894" s="699"/>
      <c r="E894" s="700"/>
      <c r="F894" s="700"/>
      <c r="G894" s="701"/>
      <c r="H894" s="701"/>
      <c r="I894" s="701"/>
      <c r="J894" s="701"/>
      <c r="K894" s="701"/>
      <c r="L894" s="701"/>
      <c r="M894" s="701"/>
    </row>
    <row r="895" ht="16.5" customHeight="1">
      <c r="B895" s="699"/>
      <c r="C895" s="699"/>
      <c r="D895" s="699"/>
      <c r="E895" s="700"/>
      <c r="F895" s="700"/>
      <c r="G895" s="701"/>
      <c r="H895" s="701"/>
      <c r="I895" s="701"/>
      <c r="J895" s="701"/>
      <c r="K895" s="701"/>
      <c r="L895" s="701"/>
      <c r="M895" s="701"/>
    </row>
    <row r="896" ht="16.5" customHeight="1">
      <c r="B896" s="699"/>
      <c r="C896" s="699"/>
      <c r="D896" s="699"/>
      <c r="E896" s="700"/>
      <c r="F896" s="700"/>
      <c r="G896" s="701"/>
      <c r="H896" s="701"/>
      <c r="I896" s="701"/>
      <c r="J896" s="701"/>
      <c r="K896" s="701"/>
      <c r="L896" s="701"/>
      <c r="M896" s="701"/>
    </row>
    <row r="897" ht="16.5" customHeight="1">
      <c r="B897" s="699"/>
      <c r="C897" s="699"/>
      <c r="D897" s="699"/>
      <c r="E897" s="700"/>
      <c r="F897" s="700"/>
      <c r="G897" s="701"/>
      <c r="H897" s="701"/>
      <c r="I897" s="701"/>
      <c r="J897" s="701"/>
      <c r="K897" s="701"/>
      <c r="L897" s="701"/>
      <c r="M897" s="701"/>
    </row>
    <row r="898" ht="16.5" customHeight="1">
      <c r="B898" s="699"/>
      <c r="C898" s="699"/>
      <c r="D898" s="699"/>
      <c r="E898" s="700"/>
      <c r="F898" s="700"/>
      <c r="G898" s="701"/>
      <c r="H898" s="701"/>
      <c r="I898" s="701"/>
      <c r="J898" s="701"/>
      <c r="K898" s="701"/>
      <c r="L898" s="701"/>
      <c r="M898" s="701"/>
    </row>
    <row r="899" ht="16.5" customHeight="1">
      <c r="B899" s="699"/>
      <c r="C899" s="699"/>
      <c r="D899" s="699"/>
      <c r="E899" s="700"/>
      <c r="F899" s="700"/>
      <c r="G899" s="701"/>
      <c r="H899" s="701"/>
      <c r="I899" s="701"/>
      <c r="J899" s="701"/>
      <c r="K899" s="701"/>
      <c r="L899" s="701"/>
      <c r="M899" s="701"/>
    </row>
    <row r="900" ht="16.5" customHeight="1">
      <c r="B900" s="699"/>
      <c r="C900" s="699"/>
      <c r="D900" s="699"/>
      <c r="E900" s="700"/>
      <c r="F900" s="700"/>
      <c r="G900" s="701"/>
      <c r="H900" s="701"/>
      <c r="I900" s="701"/>
      <c r="J900" s="701"/>
      <c r="K900" s="701"/>
      <c r="L900" s="701"/>
      <c r="M900" s="701"/>
    </row>
    <row r="901" ht="16.5" customHeight="1">
      <c r="B901" s="699"/>
      <c r="C901" s="699"/>
      <c r="D901" s="699"/>
      <c r="E901" s="700"/>
      <c r="F901" s="700"/>
      <c r="G901" s="701"/>
      <c r="H901" s="701"/>
      <c r="I901" s="701"/>
      <c r="J901" s="701"/>
      <c r="K901" s="701"/>
      <c r="L901" s="701"/>
      <c r="M901" s="701"/>
    </row>
    <row r="902" ht="16.5" customHeight="1">
      <c r="B902" s="699"/>
      <c r="C902" s="699"/>
      <c r="D902" s="699"/>
      <c r="E902" s="700"/>
      <c r="F902" s="700"/>
      <c r="G902" s="701"/>
      <c r="H902" s="701"/>
      <c r="I902" s="701"/>
      <c r="J902" s="701"/>
      <c r="K902" s="701"/>
      <c r="L902" s="701"/>
      <c r="M902" s="701"/>
    </row>
    <row r="903" ht="16.5" customHeight="1">
      <c r="B903" s="699"/>
      <c r="C903" s="699"/>
      <c r="D903" s="699"/>
      <c r="E903" s="700"/>
      <c r="F903" s="700"/>
      <c r="G903" s="701"/>
      <c r="H903" s="701"/>
      <c r="I903" s="701"/>
      <c r="J903" s="701"/>
      <c r="K903" s="701"/>
      <c r="L903" s="701"/>
      <c r="M903" s="701"/>
    </row>
    <row r="904" ht="16.5" customHeight="1">
      <c r="B904" s="699"/>
      <c r="C904" s="699"/>
      <c r="D904" s="699"/>
      <c r="E904" s="700"/>
      <c r="F904" s="700"/>
      <c r="G904" s="701"/>
      <c r="H904" s="701"/>
      <c r="I904" s="701"/>
      <c r="J904" s="701"/>
      <c r="K904" s="701"/>
      <c r="L904" s="701"/>
      <c r="M904" s="701"/>
    </row>
    <row r="905" ht="16.5" customHeight="1">
      <c r="B905" s="699"/>
      <c r="C905" s="699"/>
      <c r="D905" s="699"/>
      <c r="E905" s="700"/>
      <c r="F905" s="700"/>
      <c r="G905" s="701"/>
      <c r="H905" s="701"/>
      <c r="I905" s="701"/>
      <c r="J905" s="701"/>
      <c r="K905" s="701"/>
      <c r="L905" s="701"/>
      <c r="M905" s="701"/>
    </row>
    <row r="906" ht="16.5" customHeight="1">
      <c r="B906" s="699"/>
      <c r="C906" s="699"/>
      <c r="D906" s="699"/>
      <c r="E906" s="700"/>
      <c r="F906" s="700"/>
      <c r="G906" s="701"/>
      <c r="H906" s="701"/>
      <c r="I906" s="701"/>
      <c r="J906" s="701"/>
      <c r="K906" s="701"/>
      <c r="L906" s="701"/>
      <c r="M906" s="701"/>
    </row>
    <row r="907" ht="16.5" customHeight="1">
      <c r="B907" s="699"/>
      <c r="C907" s="699"/>
      <c r="D907" s="699"/>
      <c r="E907" s="700"/>
      <c r="F907" s="700"/>
      <c r="G907" s="701"/>
      <c r="H907" s="701"/>
      <c r="I907" s="701"/>
      <c r="J907" s="701"/>
      <c r="K907" s="701"/>
      <c r="L907" s="701"/>
      <c r="M907" s="701"/>
    </row>
    <row r="908" ht="16.5" customHeight="1">
      <c r="B908" s="699"/>
      <c r="C908" s="699"/>
      <c r="D908" s="699"/>
      <c r="E908" s="700"/>
      <c r="F908" s="700"/>
      <c r="G908" s="701"/>
      <c r="H908" s="701"/>
      <c r="I908" s="701"/>
      <c r="J908" s="701"/>
      <c r="K908" s="701"/>
      <c r="L908" s="701"/>
      <c r="M908" s="701"/>
    </row>
    <row r="909" ht="16.5" customHeight="1">
      <c r="B909" s="699"/>
      <c r="C909" s="699"/>
      <c r="D909" s="699"/>
      <c r="E909" s="700"/>
      <c r="F909" s="700"/>
      <c r="G909" s="701"/>
      <c r="H909" s="701"/>
      <c r="I909" s="701"/>
      <c r="J909" s="701"/>
      <c r="K909" s="701"/>
      <c r="L909" s="701"/>
      <c r="M909" s="701"/>
    </row>
    <row r="910" ht="16.5" customHeight="1">
      <c r="B910" s="699"/>
      <c r="C910" s="699"/>
      <c r="D910" s="699"/>
      <c r="E910" s="700"/>
      <c r="F910" s="700"/>
      <c r="G910" s="701"/>
      <c r="H910" s="701"/>
      <c r="I910" s="701"/>
      <c r="J910" s="701"/>
      <c r="K910" s="701"/>
      <c r="L910" s="701"/>
      <c r="M910" s="701"/>
    </row>
    <row r="911" ht="16.5" customHeight="1">
      <c r="B911" s="699"/>
      <c r="C911" s="699"/>
      <c r="D911" s="699"/>
      <c r="E911" s="700"/>
      <c r="F911" s="700"/>
      <c r="G911" s="701"/>
      <c r="H911" s="701"/>
      <c r="I911" s="701"/>
      <c r="J911" s="701"/>
      <c r="K911" s="701"/>
      <c r="L911" s="701"/>
      <c r="M911" s="701"/>
    </row>
    <row r="912" ht="16.5" customHeight="1">
      <c r="B912" s="699"/>
      <c r="C912" s="699"/>
      <c r="D912" s="699"/>
      <c r="E912" s="700"/>
      <c r="F912" s="700"/>
      <c r="G912" s="701"/>
      <c r="H912" s="701"/>
      <c r="I912" s="701"/>
      <c r="J912" s="701"/>
      <c r="K912" s="701"/>
      <c r="L912" s="701"/>
      <c r="M912" s="701"/>
    </row>
    <row r="913" ht="16.5" customHeight="1">
      <c r="B913" s="699"/>
      <c r="C913" s="699"/>
      <c r="D913" s="699"/>
      <c r="E913" s="700"/>
      <c r="F913" s="700"/>
      <c r="G913" s="701"/>
      <c r="H913" s="701"/>
      <c r="I913" s="701"/>
      <c r="J913" s="701"/>
      <c r="K913" s="701"/>
      <c r="L913" s="701"/>
      <c r="M913" s="701"/>
    </row>
    <row r="914" ht="16.5" customHeight="1">
      <c r="B914" s="699"/>
      <c r="C914" s="699"/>
      <c r="D914" s="699"/>
      <c r="E914" s="700"/>
      <c r="F914" s="700"/>
      <c r="G914" s="701"/>
      <c r="H914" s="701"/>
      <c r="I914" s="701"/>
      <c r="J914" s="701"/>
      <c r="K914" s="701"/>
      <c r="L914" s="701"/>
      <c r="M914" s="701"/>
    </row>
    <row r="915" ht="16.5" customHeight="1">
      <c r="B915" s="699"/>
      <c r="C915" s="699"/>
      <c r="D915" s="699"/>
      <c r="E915" s="700"/>
      <c r="F915" s="700"/>
      <c r="G915" s="701"/>
      <c r="H915" s="701"/>
      <c r="I915" s="701"/>
      <c r="J915" s="701"/>
      <c r="K915" s="701"/>
      <c r="L915" s="701"/>
      <c r="M915" s="701"/>
    </row>
    <row r="916" ht="16.5" customHeight="1">
      <c r="B916" s="699"/>
      <c r="C916" s="699"/>
      <c r="D916" s="699"/>
      <c r="E916" s="700"/>
      <c r="F916" s="700"/>
      <c r="G916" s="701"/>
      <c r="H916" s="701"/>
      <c r="I916" s="701"/>
      <c r="J916" s="701"/>
      <c r="K916" s="701"/>
      <c r="L916" s="701"/>
      <c r="M916" s="701"/>
    </row>
    <row r="917" ht="16.5" customHeight="1">
      <c r="B917" s="699"/>
      <c r="C917" s="699"/>
      <c r="D917" s="699"/>
      <c r="E917" s="700"/>
      <c r="F917" s="700"/>
      <c r="G917" s="701"/>
      <c r="H917" s="701"/>
      <c r="I917" s="701"/>
      <c r="J917" s="701"/>
      <c r="K917" s="701"/>
      <c r="L917" s="701"/>
      <c r="M917" s="701"/>
    </row>
    <row r="918" ht="16.5" customHeight="1">
      <c r="B918" s="699"/>
      <c r="C918" s="699"/>
      <c r="D918" s="699"/>
      <c r="E918" s="700"/>
      <c r="F918" s="700"/>
      <c r="G918" s="701"/>
      <c r="H918" s="701"/>
      <c r="I918" s="701"/>
      <c r="J918" s="701"/>
      <c r="K918" s="701"/>
      <c r="L918" s="701"/>
      <c r="M918" s="701"/>
    </row>
    <row r="919" ht="16.5" customHeight="1">
      <c r="B919" s="699"/>
      <c r="C919" s="699"/>
      <c r="D919" s="699"/>
      <c r="E919" s="700"/>
      <c r="F919" s="700"/>
      <c r="G919" s="701"/>
      <c r="H919" s="701"/>
      <c r="I919" s="701"/>
      <c r="J919" s="701"/>
      <c r="K919" s="701"/>
      <c r="L919" s="701"/>
      <c r="M919" s="701"/>
    </row>
    <row r="920" ht="16.5" customHeight="1">
      <c r="B920" s="699"/>
      <c r="C920" s="699"/>
      <c r="D920" s="699"/>
      <c r="E920" s="700"/>
      <c r="F920" s="700"/>
      <c r="G920" s="701"/>
      <c r="H920" s="701"/>
      <c r="I920" s="701"/>
      <c r="J920" s="701"/>
      <c r="K920" s="701"/>
      <c r="L920" s="701"/>
      <c r="M920" s="701"/>
    </row>
    <row r="921" ht="16.5" customHeight="1">
      <c r="B921" s="699"/>
      <c r="C921" s="699"/>
      <c r="D921" s="699"/>
      <c r="E921" s="700"/>
      <c r="F921" s="700"/>
      <c r="G921" s="701"/>
      <c r="H921" s="701"/>
      <c r="I921" s="701"/>
      <c r="J921" s="701"/>
      <c r="K921" s="701"/>
      <c r="L921" s="701"/>
      <c r="M921" s="701"/>
    </row>
    <row r="922" ht="16.5" customHeight="1">
      <c r="B922" s="699"/>
      <c r="C922" s="699"/>
      <c r="D922" s="699"/>
      <c r="E922" s="700"/>
      <c r="F922" s="700"/>
      <c r="G922" s="701"/>
      <c r="H922" s="701"/>
      <c r="I922" s="701"/>
      <c r="J922" s="701"/>
      <c r="K922" s="701"/>
      <c r="L922" s="701"/>
      <c r="M922" s="701"/>
    </row>
    <row r="923" ht="16.5" customHeight="1">
      <c r="B923" s="699"/>
      <c r="C923" s="699"/>
      <c r="D923" s="699"/>
      <c r="E923" s="700"/>
      <c r="F923" s="700"/>
      <c r="G923" s="701"/>
      <c r="H923" s="701"/>
      <c r="I923" s="701"/>
      <c r="J923" s="701"/>
      <c r="K923" s="701"/>
      <c r="L923" s="701"/>
      <c r="M923" s="701"/>
    </row>
    <row r="924" ht="16.5" customHeight="1">
      <c r="B924" s="699"/>
      <c r="C924" s="699"/>
      <c r="D924" s="699"/>
      <c r="E924" s="700"/>
      <c r="F924" s="700"/>
      <c r="G924" s="701"/>
      <c r="H924" s="701"/>
      <c r="I924" s="701"/>
      <c r="J924" s="701"/>
      <c r="K924" s="701"/>
      <c r="L924" s="701"/>
      <c r="M924" s="701"/>
    </row>
    <row r="925" ht="16.5" customHeight="1">
      <c r="B925" s="699"/>
      <c r="C925" s="699"/>
      <c r="D925" s="699"/>
      <c r="E925" s="700"/>
      <c r="F925" s="700"/>
      <c r="G925" s="701"/>
      <c r="H925" s="701"/>
      <c r="I925" s="701"/>
      <c r="J925" s="701"/>
      <c r="K925" s="701"/>
      <c r="L925" s="701"/>
      <c r="M925" s="701"/>
    </row>
    <row r="926" ht="16.5" customHeight="1">
      <c r="B926" s="699"/>
      <c r="C926" s="699"/>
      <c r="D926" s="699"/>
      <c r="E926" s="700"/>
      <c r="F926" s="700"/>
      <c r="G926" s="701"/>
      <c r="H926" s="701"/>
      <c r="I926" s="701"/>
      <c r="J926" s="701"/>
      <c r="K926" s="701"/>
      <c r="L926" s="701"/>
      <c r="M926" s="701"/>
    </row>
    <row r="927" ht="16.5" customHeight="1">
      <c r="B927" s="699"/>
      <c r="C927" s="699"/>
      <c r="D927" s="699"/>
      <c r="E927" s="700"/>
      <c r="F927" s="700"/>
      <c r="G927" s="701"/>
      <c r="H927" s="701"/>
      <c r="I927" s="701"/>
      <c r="J927" s="701"/>
      <c r="K927" s="701"/>
      <c r="L927" s="701"/>
      <c r="M927" s="701"/>
    </row>
    <row r="928" ht="16.5" customHeight="1">
      <c r="B928" s="699"/>
      <c r="C928" s="699"/>
      <c r="D928" s="699"/>
      <c r="E928" s="700"/>
      <c r="F928" s="700"/>
      <c r="G928" s="701"/>
      <c r="H928" s="701"/>
      <c r="I928" s="701"/>
      <c r="J928" s="701"/>
      <c r="K928" s="701"/>
      <c r="L928" s="701"/>
      <c r="M928" s="701"/>
    </row>
    <row r="929" ht="16.5" customHeight="1">
      <c r="B929" s="699"/>
      <c r="C929" s="699"/>
      <c r="D929" s="699"/>
      <c r="E929" s="700"/>
      <c r="F929" s="700"/>
      <c r="G929" s="701"/>
      <c r="H929" s="701"/>
      <c r="I929" s="701"/>
      <c r="J929" s="701"/>
      <c r="K929" s="701"/>
      <c r="L929" s="701"/>
      <c r="M929" s="701"/>
    </row>
    <row r="930" ht="16.5" customHeight="1">
      <c r="B930" s="699"/>
      <c r="C930" s="699"/>
      <c r="D930" s="699"/>
      <c r="E930" s="700"/>
      <c r="F930" s="700"/>
      <c r="G930" s="701"/>
      <c r="H930" s="701"/>
      <c r="I930" s="701"/>
      <c r="J930" s="701"/>
      <c r="K930" s="701"/>
      <c r="L930" s="701"/>
      <c r="M930" s="701"/>
    </row>
    <row r="931" ht="16.5" customHeight="1">
      <c r="B931" s="699"/>
      <c r="C931" s="699"/>
      <c r="D931" s="699"/>
      <c r="E931" s="700"/>
      <c r="F931" s="700"/>
      <c r="G931" s="701"/>
      <c r="H931" s="701"/>
      <c r="I931" s="701"/>
      <c r="J931" s="701"/>
      <c r="K931" s="701"/>
      <c r="L931" s="701"/>
      <c r="M931" s="701"/>
    </row>
    <row r="932" ht="16.5" customHeight="1">
      <c r="B932" s="699"/>
      <c r="C932" s="699"/>
      <c r="D932" s="699"/>
      <c r="E932" s="700"/>
      <c r="F932" s="700"/>
      <c r="G932" s="701"/>
      <c r="H932" s="701"/>
      <c r="I932" s="701"/>
      <c r="J932" s="701"/>
      <c r="K932" s="701"/>
      <c r="L932" s="701"/>
      <c r="M932" s="701"/>
    </row>
    <row r="933" ht="16.5" customHeight="1">
      <c r="B933" s="699"/>
      <c r="C933" s="699"/>
      <c r="D933" s="699"/>
      <c r="E933" s="700"/>
      <c r="F933" s="700"/>
      <c r="G933" s="701"/>
      <c r="H933" s="701"/>
      <c r="I933" s="701"/>
      <c r="J933" s="701"/>
      <c r="K933" s="701"/>
      <c r="L933" s="701"/>
      <c r="M933" s="701"/>
    </row>
    <row r="934" ht="16.5" customHeight="1">
      <c r="B934" s="699"/>
      <c r="C934" s="699"/>
      <c r="D934" s="699"/>
      <c r="E934" s="700"/>
      <c r="F934" s="700"/>
      <c r="G934" s="701"/>
      <c r="H934" s="701"/>
      <c r="I934" s="701"/>
      <c r="J934" s="701"/>
      <c r="K934" s="701"/>
      <c r="L934" s="701"/>
      <c r="M934" s="701"/>
    </row>
    <row r="935" ht="16.5" customHeight="1">
      <c r="B935" s="699"/>
      <c r="C935" s="699"/>
      <c r="D935" s="699"/>
      <c r="E935" s="700"/>
      <c r="F935" s="700"/>
      <c r="G935" s="701"/>
      <c r="H935" s="701"/>
      <c r="I935" s="701"/>
      <c r="J935" s="701"/>
      <c r="K935" s="701"/>
      <c r="L935" s="701"/>
      <c r="M935" s="701"/>
    </row>
    <row r="936" ht="16.5" customHeight="1">
      <c r="B936" s="699"/>
      <c r="C936" s="699"/>
      <c r="D936" s="699"/>
      <c r="E936" s="700"/>
      <c r="F936" s="700"/>
      <c r="G936" s="701"/>
      <c r="H936" s="701"/>
      <c r="I936" s="701"/>
      <c r="J936" s="701"/>
      <c r="K936" s="701"/>
      <c r="L936" s="701"/>
      <c r="M936" s="701"/>
    </row>
    <row r="937" ht="16.5" customHeight="1">
      <c r="B937" s="699"/>
      <c r="C937" s="699"/>
      <c r="D937" s="699"/>
      <c r="E937" s="700"/>
      <c r="F937" s="700"/>
      <c r="G937" s="701"/>
      <c r="H937" s="701"/>
      <c r="I937" s="701"/>
      <c r="J937" s="701"/>
      <c r="K937" s="701"/>
      <c r="L937" s="701"/>
      <c r="M937" s="701"/>
    </row>
    <row r="938" ht="16.5" customHeight="1">
      <c r="B938" s="699"/>
      <c r="C938" s="699"/>
      <c r="D938" s="699"/>
      <c r="E938" s="700"/>
      <c r="F938" s="700"/>
      <c r="G938" s="701"/>
      <c r="H938" s="701"/>
      <c r="I938" s="701"/>
      <c r="J938" s="701"/>
      <c r="K938" s="701"/>
      <c r="L938" s="701"/>
      <c r="M938" s="701"/>
    </row>
    <row r="939" ht="16.5" customHeight="1">
      <c r="B939" s="699"/>
      <c r="C939" s="699"/>
      <c r="D939" s="699"/>
      <c r="E939" s="700"/>
      <c r="F939" s="700"/>
      <c r="G939" s="701"/>
      <c r="H939" s="701"/>
      <c r="I939" s="701"/>
      <c r="J939" s="701"/>
      <c r="K939" s="701"/>
      <c r="L939" s="701"/>
      <c r="M939" s="701"/>
    </row>
    <row r="940" ht="16.5" customHeight="1">
      <c r="B940" s="699"/>
      <c r="C940" s="699"/>
      <c r="D940" s="699"/>
      <c r="E940" s="700"/>
      <c r="F940" s="700"/>
      <c r="G940" s="701"/>
      <c r="H940" s="701"/>
      <c r="I940" s="701"/>
      <c r="J940" s="701"/>
      <c r="K940" s="701"/>
      <c r="L940" s="701"/>
      <c r="M940" s="701"/>
    </row>
    <row r="941" ht="16.5" customHeight="1">
      <c r="B941" s="699"/>
      <c r="C941" s="699"/>
      <c r="D941" s="699"/>
      <c r="E941" s="700"/>
      <c r="F941" s="700"/>
      <c r="G941" s="701"/>
      <c r="H941" s="701"/>
      <c r="I941" s="701"/>
      <c r="J941" s="701"/>
      <c r="K941" s="701"/>
      <c r="L941" s="701"/>
      <c r="M941" s="701"/>
    </row>
    <row r="942" ht="16.5" customHeight="1">
      <c r="B942" s="699"/>
      <c r="C942" s="699"/>
      <c r="D942" s="699"/>
      <c r="E942" s="700"/>
      <c r="F942" s="700"/>
      <c r="G942" s="701"/>
      <c r="H942" s="701"/>
      <c r="I942" s="701"/>
      <c r="J942" s="701"/>
      <c r="K942" s="701"/>
      <c r="L942" s="701"/>
      <c r="M942" s="701"/>
    </row>
    <row r="943" ht="16.5" customHeight="1">
      <c r="B943" s="699"/>
      <c r="C943" s="699"/>
      <c r="D943" s="699"/>
      <c r="E943" s="700"/>
      <c r="F943" s="700"/>
      <c r="G943" s="701"/>
      <c r="H943" s="701"/>
      <c r="I943" s="701"/>
      <c r="J943" s="701"/>
      <c r="K943" s="701"/>
      <c r="L943" s="701"/>
      <c r="M943" s="701"/>
    </row>
    <row r="944" ht="16.5" customHeight="1">
      <c r="B944" s="699"/>
      <c r="C944" s="699"/>
      <c r="D944" s="699"/>
      <c r="E944" s="700"/>
      <c r="F944" s="700"/>
      <c r="G944" s="701"/>
      <c r="H944" s="701"/>
      <c r="I944" s="701"/>
      <c r="J944" s="701"/>
      <c r="K944" s="701"/>
      <c r="L944" s="701"/>
      <c r="M944" s="701"/>
    </row>
    <row r="945" ht="16.5" customHeight="1">
      <c r="B945" s="699"/>
      <c r="C945" s="699"/>
      <c r="D945" s="699"/>
      <c r="E945" s="700"/>
      <c r="F945" s="700"/>
      <c r="G945" s="701"/>
      <c r="H945" s="701"/>
      <c r="I945" s="701"/>
      <c r="J945" s="701"/>
      <c r="K945" s="701"/>
      <c r="L945" s="701"/>
      <c r="M945" s="701"/>
    </row>
    <row r="946" ht="16.5" customHeight="1">
      <c r="B946" s="699"/>
      <c r="C946" s="699"/>
      <c r="D946" s="699"/>
      <c r="E946" s="700"/>
      <c r="F946" s="700"/>
      <c r="G946" s="701"/>
      <c r="H946" s="701"/>
      <c r="I946" s="701"/>
      <c r="J946" s="701"/>
      <c r="K946" s="701"/>
      <c r="L946" s="701"/>
      <c r="M946" s="701"/>
    </row>
    <row r="947" ht="16.5" customHeight="1">
      <c r="B947" s="699"/>
      <c r="C947" s="699"/>
      <c r="D947" s="699"/>
      <c r="E947" s="700"/>
      <c r="F947" s="700"/>
      <c r="G947" s="701"/>
      <c r="H947" s="701"/>
      <c r="I947" s="701"/>
      <c r="J947" s="701"/>
      <c r="K947" s="701"/>
      <c r="L947" s="701"/>
      <c r="M947" s="701"/>
    </row>
    <row r="948" ht="16.5" customHeight="1">
      <c r="B948" s="699"/>
      <c r="C948" s="699"/>
      <c r="D948" s="699"/>
      <c r="E948" s="700"/>
      <c r="F948" s="700"/>
      <c r="G948" s="701"/>
      <c r="H948" s="701"/>
      <c r="I948" s="701"/>
      <c r="J948" s="701"/>
      <c r="K948" s="701"/>
      <c r="L948" s="701"/>
      <c r="M948" s="701"/>
    </row>
    <row r="949" ht="16.5" customHeight="1">
      <c r="B949" s="699"/>
      <c r="C949" s="699"/>
      <c r="D949" s="699"/>
      <c r="E949" s="700"/>
      <c r="F949" s="700"/>
      <c r="G949" s="701"/>
      <c r="H949" s="701"/>
      <c r="I949" s="701"/>
      <c r="J949" s="701"/>
      <c r="K949" s="701"/>
      <c r="L949" s="701"/>
      <c r="M949" s="701"/>
    </row>
    <row r="950" ht="16.5" customHeight="1">
      <c r="B950" s="699"/>
      <c r="C950" s="699"/>
      <c r="D950" s="699"/>
      <c r="E950" s="700"/>
      <c r="F950" s="700"/>
      <c r="G950" s="701"/>
      <c r="H950" s="701"/>
      <c r="I950" s="701"/>
      <c r="J950" s="701"/>
      <c r="K950" s="701"/>
      <c r="L950" s="701"/>
      <c r="M950" s="701"/>
    </row>
    <row r="951" ht="16.5" customHeight="1">
      <c r="B951" s="699"/>
      <c r="C951" s="699"/>
      <c r="D951" s="699"/>
      <c r="E951" s="700"/>
      <c r="F951" s="700"/>
      <c r="G951" s="701"/>
      <c r="H951" s="701"/>
      <c r="I951" s="701"/>
      <c r="J951" s="701"/>
      <c r="K951" s="701"/>
      <c r="L951" s="701"/>
      <c r="M951" s="701"/>
    </row>
    <row r="952" ht="16.5" customHeight="1">
      <c r="B952" s="699"/>
      <c r="C952" s="699"/>
      <c r="D952" s="699"/>
      <c r="E952" s="700"/>
      <c r="F952" s="700"/>
      <c r="G952" s="701"/>
      <c r="H952" s="701"/>
      <c r="I952" s="701"/>
      <c r="J952" s="701"/>
      <c r="K952" s="701"/>
      <c r="L952" s="701"/>
      <c r="M952" s="701"/>
    </row>
    <row r="953" ht="16.5" customHeight="1">
      <c r="B953" s="699"/>
      <c r="C953" s="699"/>
      <c r="D953" s="699"/>
      <c r="E953" s="700"/>
      <c r="F953" s="700"/>
      <c r="G953" s="701"/>
      <c r="H953" s="701"/>
      <c r="I953" s="701"/>
      <c r="J953" s="701"/>
      <c r="K953" s="701"/>
      <c r="L953" s="701"/>
      <c r="M953" s="701"/>
    </row>
    <row r="954" ht="16.5" customHeight="1">
      <c r="B954" s="699"/>
      <c r="C954" s="699"/>
      <c r="D954" s="699"/>
      <c r="E954" s="700"/>
      <c r="F954" s="700"/>
      <c r="G954" s="701"/>
      <c r="H954" s="701"/>
      <c r="I954" s="701"/>
      <c r="J954" s="701"/>
      <c r="K954" s="701"/>
      <c r="L954" s="701"/>
      <c r="M954" s="701"/>
    </row>
    <row r="955" ht="16.5" customHeight="1">
      <c r="B955" s="699"/>
      <c r="C955" s="699"/>
      <c r="D955" s="699"/>
      <c r="E955" s="700"/>
      <c r="F955" s="700"/>
      <c r="G955" s="701"/>
      <c r="H955" s="701"/>
      <c r="I955" s="701"/>
      <c r="J955" s="701"/>
      <c r="K955" s="701"/>
      <c r="L955" s="701"/>
      <c r="M955" s="701"/>
    </row>
    <row r="956" ht="16.5" customHeight="1">
      <c r="B956" s="699"/>
      <c r="C956" s="699"/>
      <c r="D956" s="699"/>
      <c r="E956" s="700"/>
      <c r="F956" s="700"/>
      <c r="G956" s="701"/>
      <c r="H956" s="701"/>
      <c r="I956" s="701"/>
      <c r="J956" s="701"/>
      <c r="K956" s="701"/>
      <c r="L956" s="701"/>
      <c r="M956" s="701"/>
    </row>
    <row r="957" ht="16.5" customHeight="1">
      <c r="B957" s="699"/>
      <c r="C957" s="699"/>
      <c r="D957" s="699"/>
      <c r="E957" s="700"/>
      <c r="F957" s="700"/>
      <c r="G957" s="701"/>
      <c r="H957" s="701"/>
      <c r="I957" s="701"/>
      <c r="J957" s="701"/>
      <c r="K957" s="701"/>
      <c r="L957" s="701"/>
      <c r="M957" s="701"/>
    </row>
    <row r="958" ht="16.5" customHeight="1">
      <c r="B958" s="699"/>
      <c r="C958" s="699"/>
      <c r="D958" s="699"/>
      <c r="E958" s="700"/>
      <c r="F958" s="700"/>
      <c r="G958" s="701"/>
      <c r="H958" s="701"/>
      <c r="I958" s="701"/>
      <c r="J958" s="701"/>
      <c r="K958" s="701"/>
      <c r="L958" s="701"/>
      <c r="M958" s="701"/>
    </row>
    <row r="959" ht="16.5" customHeight="1">
      <c r="B959" s="699"/>
      <c r="C959" s="699"/>
      <c r="D959" s="699"/>
      <c r="E959" s="700"/>
      <c r="F959" s="700"/>
      <c r="G959" s="701"/>
      <c r="H959" s="701"/>
      <c r="I959" s="701"/>
      <c r="J959" s="701"/>
      <c r="K959" s="701"/>
      <c r="L959" s="701"/>
      <c r="M959" s="701"/>
    </row>
    <row r="960" ht="16.5" customHeight="1">
      <c r="B960" s="699"/>
      <c r="C960" s="699"/>
      <c r="D960" s="699"/>
      <c r="E960" s="700"/>
      <c r="F960" s="700"/>
      <c r="G960" s="701"/>
      <c r="H960" s="701"/>
      <c r="I960" s="701"/>
      <c r="J960" s="701"/>
      <c r="K960" s="701"/>
      <c r="L960" s="701"/>
      <c r="M960" s="701"/>
    </row>
    <row r="961" ht="16.5" customHeight="1">
      <c r="B961" s="699"/>
      <c r="C961" s="699"/>
      <c r="D961" s="699"/>
      <c r="E961" s="700"/>
      <c r="F961" s="700"/>
      <c r="G961" s="701"/>
      <c r="H961" s="701"/>
      <c r="I961" s="701"/>
      <c r="J961" s="701"/>
      <c r="K961" s="701"/>
      <c r="L961" s="701"/>
      <c r="M961" s="701"/>
    </row>
    <row r="962" ht="16.5" customHeight="1">
      <c r="B962" s="699"/>
      <c r="C962" s="699"/>
      <c r="D962" s="699"/>
      <c r="E962" s="700"/>
      <c r="F962" s="700"/>
      <c r="G962" s="701"/>
      <c r="H962" s="701"/>
      <c r="I962" s="701"/>
      <c r="J962" s="701"/>
      <c r="K962" s="701"/>
      <c r="L962" s="701"/>
      <c r="M962" s="701"/>
    </row>
    <row r="963" ht="16.5" customHeight="1">
      <c r="B963" s="699"/>
      <c r="C963" s="699"/>
      <c r="D963" s="699"/>
      <c r="E963" s="700"/>
      <c r="F963" s="700"/>
      <c r="G963" s="701"/>
      <c r="H963" s="701"/>
      <c r="I963" s="701"/>
      <c r="J963" s="701"/>
      <c r="K963" s="701"/>
      <c r="L963" s="701"/>
      <c r="M963" s="701"/>
    </row>
    <row r="964" ht="16.5" customHeight="1">
      <c r="B964" s="699"/>
      <c r="C964" s="699"/>
      <c r="D964" s="699"/>
      <c r="E964" s="700"/>
      <c r="F964" s="700"/>
      <c r="G964" s="701"/>
      <c r="H964" s="701"/>
      <c r="I964" s="701"/>
      <c r="J964" s="701"/>
      <c r="K964" s="701"/>
      <c r="L964" s="701"/>
      <c r="M964" s="701"/>
    </row>
    <row r="965" ht="16.5" customHeight="1">
      <c r="B965" s="699"/>
      <c r="C965" s="699"/>
      <c r="D965" s="699"/>
      <c r="E965" s="700"/>
      <c r="F965" s="700"/>
      <c r="G965" s="701"/>
      <c r="H965" s="701"/>
      <c r="I965" s="701"/>
      <c r="J965" s="701"/>
      <c r="K965" s="701"/>
      <c r="L965" s="701"/>
      <c r="M965" s="701"/>
    </row>
    <row r="966" ht="16.5" customHeight="1">
      <c r="B966" s="699"/>
      <c r="C966" s="699"/>
      <c r="D966" s="699"/>
      <c r="E966" s="700"/>
      <c r="F966" s="700"/>
      <c r="G966" s="701"/>
      <c r="H966" s="701"/>
      <c r="I966" s="701"/>
      <c r="J966" s="701"/>
      <c r="K966" s="701"/>
      <c r="L966" s="701"/>
      <c r="M966" s="701"/>
    </row>
    <row r="967" ht="16.5" customHeight="1">
      <c r="B967" s="699"/>
      <c r="C967" s="699"/>
      <c r="D967" s="699"/>
      <c r="E967" s="700"/>
      <c r="F967" s="700"/>
      <c r="G967" s="701"/>
      <c r="H967" s="701"/>
      <c r="I967" s="701"/>
      <c r="J967" s="701"/>
      <c r="K967" s="701"/>
      <c r="L967" s="701"/>
      <c r="M967" s="701"/>
    </row>
    <row r="968" ht="16.5" customHeight="1">
      <c r="B968" s="699"/>
      <c r="C968" s="699"/>
      <c r="D968" s="699"/>
      <c r="E968" s="700"/>
      <c r="F968" s="700"/>
      <c r="G968" s="701"/>
      <c r="H968" s="701"/>
      <c r="I968" s="701"/>
      <c r="J968" s="701"/>
      <c r="K968" s="701"/>
      <c r="L968" s="701"/>
      <c r="M968" s="701"/>
    </row>
    <row r="969" ht="16.5" customHeight="1">
      <c r="B969" s="699"/>
      <c r="C969" s="699"/>
      <c r="D969" s="699"/>
      <c r="E969" s="700"/>
      <c r="F969" s="700"/>
      <c r="G969" s="701"/>
      <c r="H969" s="701"/>
      <c r="I969" s="701"/>
      <c r="J969" s="701"/>
      <c r="K969" s="701"/>
      <c r="L969" s="701"/>
      <c r="M969" s="701"/>
    </row>
    <row r="970" ht="16.5" customHeight="1">
      <c r="B970" s="699"/>
      <c r="C970" s="699"/>
      <c r="D970" s="699"/>
      <c r="E970" s="700"/>
      <c r="F970" s="700"/>
      <c r="G970" s="701"/>
      <c r="H970" s="701"/>
      <c r="I970" s="701"/>
      <c r="J970" s="701"/>
      <c r="K970" s="701"/>
      <c r="L970" s="701"/>
      <c r="M970" s="701"/>
    </row>
    <row r="971" ht="16.5" customHeight="1">
      <c r="B971" s="699"/>
      <c r="C971" s="699"/>
      <c r="D971" s="699"/>
      <c r="E971" s="700"/>
      <c r="F971" s="700"/>
      <c r="G971" s="701"/>
      <c r="H971" s="701"/>
      <c r="I971" s="701"/>
      <c r="J971" s="701"/>
      <c r="K971" s="701"/>
      <c r="L971" s="701"/>
      <c r="M971" s="701"/>
    </row>
    <row r="972" ht="16.5" customHeight="1">
      <c r="B972" s="699"/>
      <c r="C972" s="699"/>
      <c r="D972" s="699"/>
      <c r="E972" s="700"/>
      <c r="F972" s="700"/>
      <c r="G972" s="701"/>
      <c r="H972" s="701"/>
      <c r="I972" s="701"/>
      <c r="J972" s="701"/>
      <c r="K972" s="701"/>
      <c r="L972" s="701"/>
      <c r="M972" s="701"/>
    </row>
    <row r="973" ht="16.5" customHeight="1">
      <c r="B973" s="699"/>
      <c r="C973" s="699"/>
      <c r="D973" s="699"/>
      <c r="E973" s="700"/>
      <c r="F973" s="700"/>
      <c r="G973" s="701"/>
      <c r="H973" s="701"/>
      <c r="I973" s="701"/>
      <c r="J973" s="701"/>
      <c r="K973" s="701"/>
      <c r="L973" s="701"/>
      <c r="M973" s="701"/>
    </row>
    <row r="974" ht="16.5" customHeight="1">
      <c r="B974" s="699"/>
      <c r="C974" s="699"/>
      <c r="D974" s="699"/>
      <c r="E974" s="700"/>
      <c r="F974" s="700"/>
      <c r="G974" s="701"/>
      <c r="H974" s="701"/>
      <c r="I974" s="701"/>
      <c r="J974" s="701"/>
      <c r="K974" s="701"/>
      <c r="L974" s="701"/>
      <c r="M974" s="701"/>
    </row>
    <row r="975" ht="16.5" customHeight="1">
      <c r="B975" s="699"/>
      <c r="C975" s="699"/>
      <c r="D975" s="699"/>
      <c r="E975" s="700"/>
      <c r="F975" s="700"/>
      <c r="G975" s="701"/>
      <c r="H975" s="701"/>
      <c r="I975" s="701"/>
      <c r="J975" s="701"/>
      <c r="K975" s="701"/>
      <c r="L975" s="701"/>
      <c r="M975" s="701"/>
    </row>
    <row r="976" ht="16.5" customHeight="1">
      <c r="B976" s="699"/>
      <c r="C976" s="699"/>
      <c r="D976" s="699"/>
      <c r="E976" s="700"/>
      <c r="F976" s="700"/>
      <c r="G976" s="701"/>
      <c r="H976" s="701"/>
      <c r="I976" s="701"/>
      <c r="J976" s="701"/>
      <c r="K976" s="701"/>
      <c r="L976" s="701"/>
      <c r="M976" s="701"/>
    </row>
    <row r="977" ht="16.5" customHeight="1">
      <c r="B977" s="699"/>
      <c r="C977" s="699"/>
      <c r="D977" s="699"/>
      <c r="E977" s="700"/>
      <c r="F977" s="700"/>
      <c r="G977" s="701"/>
      <c r="H977" s="701"/>
      <c r="I977" s="701"/>
      <c r="J977" s="701"/>
      <c r="K977" s="701"/>
      <c r="L977" s="701"/>
      <c r="M977" s="701"/>
    </row>
    <row r="978" ht="16.5" customHeight="1">
      <c r="B978" s="699"/>
      <c r="C978" s="699"/>
      <c r="D978" s="699"/>
      <c r="E978" s="700"/>
      <c r="F978" s="700"/>
      <c r="G978" s="701"/>
      <c r="H978" s="701"/>
      <c r="I978" s="701"/>
      <c r="J978" s="701"/>
      <c r="K978" s="701"/>
      <c r="L978" s="701"/>
      <c r="M978" s="701"/>
    </row>
    <row r="979" ht="16.5" customHeight="1">
      <c r="B979" s="699"/>
      <c r="C979" s="699"/>
      <c r="D979" s="699"/>
      <c r="E979" s="700"/>
      <c r="F979" s="700"/>
      <c r="G979" s="701"/>
      <c r="H979" s="701"/>
      <c r="I979" s="701"/>
      <c r="J979" s="701"/>
      <c r="K979" s="701"/>
      <c r="L979" s="701"/>
      <c r="M979" s="701"/>
    </row>
    <row r="980" ht="16.5" customHeight="1">
      <c r="B980" s="699"/>
      <c r="C980" s="699"/>
      <c r="D980" s="699"/>
      <c r="E980" s="700"/>
      <c r="F980" s="700"/>
      <c r="G980" s="701"/>
      <c r="H980" s="701"/>
      <c r="I980" s="701"/>
      <c r="J980" s="701"/>
      <c r="K980" s="701"/>
      <c r="L980" s="701"/>
      <c r="M980" s="701"/>
    </row>
    <row r="981" ht="16.5" customHeight="1">
      <c r="B981" s="699"/>
      <c r="C981" s="699"/>
      <c r="D981" s="699"/>
      <c r="E981" s="700"/>
      <c r="F981" s="700"/>
      <c r="G981" s="701"/>
      <c r="H981" s="701"/>
      <c r="I981" s="701"/>
      <c r="J981" s="701"/>
      <c r="K981" s="701"/>
      <c r="L981" s="701"/>
      <c r="M981" s="701"/>
    </row>
    <row r="982" ht="16.5" customHeight="1">
      <c r="B982" s="699"/>
      <c r="C982" s="699"/>
      <c r="D982" s="699"/>
      <c r="E982" s="700"/>
      <c r="F982" s="700"/>
      <c r="G982" s="701"/>
      <c r="H982" s="701"/>
      <c r="I982" s="701"/>
      <c r="J982" s="701"/>
      <c r="K982" s="701"/>
      <c r="L982" s="701"/>
      <c r="M982" s="701"/>
    </row>
    <row r="983" ht="16.5" customHeight="1">
      <c r="B983" s="699"/>
      <c r="C983" s="699"/>
      <c r="D983" s="699"/>
      <c r="E983" s="700"/>
      <c r="F983" s="700"/>
      <c r="G983" s="701"/>
      <c r="H983" s="701"/>
      <c r="I983" s="701"/>
      <c r="J983" s="701"/>
      <c r="K983" s="701"/>
      <c r="L983" s="701"/>
      <c r="M983" s="701"/>
    </row>
    <row r="984" ht="16.5" customHeight="1">
      <c r="B984" s="699"/>
      <c r="C984" s="699"/>
      <c r="D984" s="699"/>
      <c r="E984" s="700"/>
      <c r="F984" s="700"/>
      <c r="G984" s="701"/>
      <c r="H984" s="701"/>
      <c r="I984" s="701"/>
      <c r="J984" s="701"/>
      <c r="K984" s="701"/>
      <c r="L984" s="701"/>
      <c r="M984" s="701"/>
    </row>
    <row r="985" ht="16.5" customHeight="1">
      <c r="B985" s="699"/>
      <c r="C985" s="699"/>
      <c r="D985" s="699"/>
      <c r="E985" s="700"/>
      <c r="F985" s="700"/>
      <c r="G985" s="701"/>
      <c r="H985" s="701"/>
      <c r="I985" s="701"/>
      <c r="J985" s="701"/>
      <c r="K985" s="701"/>
      <c r="L985" s="701"/>
      <c r="M985" s="701"/>
    </row>
    <row r="986" ht="16.5" customHeight="1">
      <c r="B986" s="699"/>
      <c r="C986" s="699"/>
      <c r="D986" s="699"/>
      <c r="E986" s="700"/>
      <c r="F986" s="700"/>
      <c r="G986" s="701"/>
      <c r="H986" s="701"/>
      <c r="I986" s="701"/>
      <c r="J986" s="701"/>
      <c r="K986" s="701"/>
      <c r="L986" s="701"/>
      <c r="M986" s="701"/>
    </row>
    <row r="987" ht="16.5" customHeight="1">
      <c r="B987" s="699"/>
      <c r="C987" s="699"/>
      <c r="D987" s="699"/>
      <c r="E987" s="700"/>
      <c r="F987" s="700"/>
      <c r="G987" s="701"/>
      <c r="H987" s="701"/>
      <c r="I987" s="701"/>
      <c r="J987" s="701"/>
      <c r="K987" s="701"/>
      <c r="L987" s="701"/>
      <c r="M987" s="701"/>
    </row>
    <row r="988" ht="16.5" customHeight="1">
      <c r="B988" s="699"/>
      <c r="C988" s="699"/>
      <c r="D988" s="699"/>
      <c r="E988" s="700"/>
      <c r="F988" s="700"/>
      <c r="G988" s="701"/>
      <c r="H988" s="701"/>
      <c r="I988" s="701"/>
      <c r="J988" s="701"/>
      <c r="K988" s="701"/>
      <c r="L988" s="701"/>
      <c r="M988" s="701"/>
    </row>
    <row r="989" ht="16.5" customHeight="1">
      <c r="B989" s="699"/>
      <c r="C989" s="699"/>
      <c r="D989" s="699"/>
      <c r="E989" s="700"/>
      <c r="F989" s="700"/>
      <c r="G989" s="701"/>
      <c r="H989" s="701"/>
      <c r="I989" s="701"/>
      <c r="J989" s="701"/>
      <c r="K989" s="701"/>
      <c r="L989" s="701"/>
      <c r="M989" s="701"/>
    </row>
    <row r="990" ht="16.5" customHeight="1">
      <c r="B990" s="699"/>
      <c r="C990" s="699"/>
      <c r="D990" s="699"/>
      <c r="E990" s="700"/>
      <c r="F990" s="700"/>
      <c r="G990" s="701"/>
      <c r="H990" s="701"/>
      <c r="I990" s="701"/>
      <c r="J990" s="701"/>
      <c r="K990" s="701"/>
      <c r="L990" s="701"/>
      <c r="M990" s="701"/>
    </row>
    <row r="991" ht="16.5" customHeight="1">
      <c r="B991" s="699"/>
      <c r="C991" s="699"/>
      <c r="D991" s="699"/>
      <c r="E991" s="700"/>
      <c r="F991" s="700"/>
      <c r="G991" s="701"/>
      <c r="H991" s="701"/>
      <c r="I991" s="701"/>
      <c r="J991" s="701"/>
      <c r="K991" s="701"/>
      <c r="L991" s="701"/>
      <c r="M991" s="701"/>
    </row>
    <row r="992" ht="16.5" customHeight="1">
      <c r="B992" s="699"/>
      <c r="C992" s="699"/>
      <c r="D992" s="699"/>
      <c r="E992" s="700"/>
      <c r="F992" s="700"/>
      <c r="G992" s="701"/>
      <c r="H992" s="701"/>
      <c r="I992" s="701"/>
      <c r="J992" s="701"/>
      <c r="K992" s="701"/>
      <c r="L992" s="701"/>
      <c r="M992" s="701"/>
    </row>
    <row r="993" ht="16.5" customHeight="1">
      <c r="B993" s="699"/>
      <c r="C993" s="699"/>
      <c r="D993" s="699"/>
      <c r="E993" s="700"/>
      <c r="F993" s="700"/>
      <c r="G993" s="701"/>
      <c r="H993" s="701"/>
      <c r="I993" s="701"/>
      <c r="J993" s="701"/>
      <c r="K993" s="701"/>
      <c r="L993" s="701"/>
      <c r="M993" s="701"/>
    </row>
    <row r="994" ht="16.5" customHeight="1">
      <c r="B994" s="699"/>
      <c r="C994" s="699"/>
      <c r="D994" s="699"/>
      <c r="E994" s="700"/>
      <c r="F994" s="700"/>
      <c r="G994" s="701"/>
      <c r="H994" s="701"/>
      <c r="I994" s="701"/>
      <c r="J994" s="701"/>
      <c r="K994" s="701"/>
      <c r="L994" s="701"/>
      <c r="M994" s="701"/>
    </row>
    <row r="995" ht="16.5" customHeight="1">
      <c r="B995" s="699"/>
      <c r="C995" s="699"/>
      <c r="D995" s="699"/>
      <c r="E995" s="700"/>
      <c r="F995" s="700"/>
      <c r="G995" s="701"/>
      <c r="H995" s="701"/>
      <c r="I995" s="701"/>
      <c r="J995" s="701"/>
      <c r="K995" s="701"/>
      <c r="L995" s="701"/>
      <c r="M995" s="701"/>
    </row>
    <row r="996" ht="16.5" customHeight="1">
      <c r="B996" s="699"/>
      <c r="C996" s="699"/>
      <c r="D996" s="699"/>
      <c r="E996" s="700"/>
      <c r="F996" s="700"/>
      <c r="G996" s="701"/>
      <c r="H996" s="701"/>
      <c r="I996" s="701"/>
      <c r="J996" s="701"/>
      <c r="K996" s="701"/>
      <c r="L996" s="701"/>
      <c r="M996" s="701"/>
    </row>
    <row r="997" ht="16.5" customHeight="1">
      <c r="B997" s="699"/>
      <c r="C997" s="699"/>
      <c r="D997" s="699"/>
      <c r="E997" s="700"/>
      <c r="F997" s="700"/>
      <c r="G997" s="701"/>
      <c r="H997" s="701"/>
      <c r="I997" s="701"/>
      <c r="J997" s="701"/>
      <c r="K997" s="701"/>
      <c r="L997" s="701"/>
      <c r="M997" s="701"/>
    </row>
    <row r="998" ht="16.5" customHeight="1">
      <c r="B998" s="699"/>
      <c r="C998" s="699"/>
      <c r="D998" s="699"/>
      <c r="E998" s="700"/>
      <c r="F998" s="700"/>
      <c r="G998" s="701"/>
      <c r="H998" s="701"/>
      <c r="I998" s="701"/>
      <c r="J998" s="701"/>
      <c r="K998" s="701"/>
      <c r="L998" s="701"/>
      <c r="M998" s="701"/>
    </row>
    <row r="999" ht="16.5" customHeight="1">
      <c r="B999" s="699"/>
      <c r="C999" s="699"/>
      <c r="D999" s="699"/>
      <c r="E999" s="700"/>
      <c r="F999" s="700"/>
      <c r="G999" s="701"/>
      <c r="H999" s="701"/>
      <c r="I999" s="701"/>
      <c r="J999" s="701"/>
      <c r="K999" s="701"/>
      <c r="L999" s="701"/>
      <c r="M999" s="701"/>
    </row>
  </sheetData>
  <mergeCells count="10">
    <mergeCell ref="AC18:AD18"/>
    <mergeCell ref="AF18:AG18"/>
    <mergeCell ref="R52:T52"/>
    <mergeCell ref="B1:M1"/>
    <mergeCell ref="K3:K4"/>
    <mergeCell ref="N18:O18"/>
    <mergeCell ref="Q18:R18"/>
    <mergeCell ref="T18:U18"/>
    <mergeCell ref="W18:X18"/>
    <mergeCell ref="Z18:AA18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400" t="s">
        <v>482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913" t="s">
        <v>486</v>
      </c>
      <c r="C4" s="914" t="s">
        <v>487</v>
      </c>
      <c r="D4" s="915">
        <v>3.0E8</v>
      </c>
      <c r="E4" s="916">
        <v>0.0389</v>
      </c>
      <c r="F4" s="914" t="s">
        <v>488</v>
      </c>
      <c r="G4" s="917">
        <v>45996.0</v>
      </c>
      <c r="H4" s="918">
        <v>56939.0</v>
      </c>
      <c r="K4" s="753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  <c r="K5" s="753"/>
    </row>
    <row r="6" ht="24.75" customHeight="1">
      <c r="B6" s="919">
        <f>IF(H4="","",DATEDIF(G4,H4,"M")+D6)</f>
        <v>359</v>
      </c>
      <c r="C6" s="714">
        <f>IF(H4="","",IF(H4&lt;TODAY(),0,DATEDIF(TODAY(),H4,"M")))</f>
        <v>354</v>
      </c>
      <c r="D6" s="920">
        <v>0.0</v>
      </c>
      <c r="E6" s="238">
        <f>SUM($E$9:$E$457)</f>
        <v>174125351.7</v>
      </c>
      <c r="F6" s="238">
        <f>SUM($F$9:$F$457)</f>
        <v>473292051.7</v>
      </c>
      <c r="G6" s="238">
        <f>IF($H$4="","",VLOOKUP(TODAY(),$C$8:$H$457,5,TRUE))</f>
        <v>5011800</v>
      </c>
      <c r="H6" s="717">
        <f>IF($H$4="","",VLOOKUP(TODAY(),$C$8:$H$457,6,TRUE))</f>
        <v>294988200</v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>
        <f>IF($H$4="","",IF(B9&gt;($B$6),"",IF(B9&lt;=($B$6),DATE(YEAR($G$4),MONTH($G$4),DAY($G$4)),"")))</f>
        <v>45996</v>
      </c>
      <c r="D9" s="924">
        <v>845300.0</v>
      </c>
      <c r="E9" s="640">
        <v>511560.0</v>
      </c>
      <c r="F9" s="717">
        <f t="shared" ref="F9:F368" si="1">IF($H$4="","",IF($F$4="원리금균등상환",IFERROR(D9+E9,""),IF($F$4="원금균등상환",D9+E9,"")))</f>
        <v>1356860</v>
      </c>
      <c r="G9" s="238">
        <f t="shared" ref="G9:G368" si="2">IFERROR(IF(B9&gt;(($D$6+$B$6)*12),"",IF(B9=1,D9,D9+G8)),"")</f>
        <v>845300</v>
      </c>
      <c r="H9" s="925">
        <f>IFERROR(IF($H$4="","",D4-D9),"")</f>
        <v>299154700</v>
      </c>
      <c r="I9" s="351"/>
    </row>
    <row r="10" ht="19.5" customHeight="1">
      <c r="B10" s="613">
        <v>2.0</v>
      </c>
      <c r="C10" s="923">
        <f t="shared" ref="C10:C368" si="3">IF($H$4="","",IF(B10&gt;($B$6),"",IF(B10&lt;=($B$6),DATE(YEAR($G$4),MONTH($G$4)+B9,DAY($G$4)),"")))</f>
        <v>46027</v>
      </c>
      <c r="D10" s="924">
        <f t="shared" ref="D10:D367" si="4">IF($H$4="","",IF($F$4="원리금균등상환",IFERROR(IF(B9&lt;=$D$6,0,-PPMT($E$4/12,B9-$D$6,($B$6-$D$6),$D$4)),""),IF($F$4="원금균등상환",IF(B9&lt;($D$6+1),0,round($D$4/360,-2)),IF($F$4="만기일시상환",0,""))))</f>
        <v>833300</v>
      </c>
      <c r="E10" s="640">
        <v>988440.0</v>
      </c>
      <c r="F10" s="717">
        <f t="shared" si="1"/>
        <v>1821740</v>
      </c>
      <c r="G10" s="238">
        <f t="shared" si="2"/>
        <v>1678600</v>
      </c>
      <c r="H10" s="925">
        <f t="shared" ref="H10:H368" si="5">IFERROR(IF($H$4="","",H9-D10),"")</f>
        <v>298321400</v>
      </c>
      <c r="I10" s="351"/>
    </row>
    <row r="11" ht="19.5" customHeight="1">
      <c r="B11" s="613">
        <v>3.0</v>
      </c>
      <c r="C11" s="923">
        <f t="shared" si="3"/>
        <v>46058</v>
      </c>
      <c r="D11" s="924">
        <f t="shared" si="4"/>
        <v>833300</v>
      </c>
      <c r="E11" s="238">
        <f>IF($H$4="","",IF($F$4="원리금균등상환",IFERROR(IF(B11&lt;=$D$6,$H10*($E$4/12),-IPMT($E$4/12,B11-$D$6,($B$6-$D$6),$D$4)),""),IF($F$4="원금균등상환",H10*(E4/12),IF($F$4="만기일시상환",IFERROR(IF(B11&lt;=$B$6,$D$4*($E$4/12),""),"")))))</f>
        <v>967058.5383</v>
      </c>
      <c r="F11" s="717">
        <f t="shared" si="1"/>
        <v>1800358.538</v>
      </c>
      <c r="G11" s="238">
        <f t="shared" si="2"/>
        <v>2511900</v>
      </c>
      <c r="H11" s="925">
        <f t="shared" si="5"/>
        <v>297488100</v>
      </c>
      <c r="I11" s="351"/>
    </row>
    <row r="12" ht="19.5" customHeight="1">
      <c r="B12" s="613">
        <v>4.0</v>
      </c>
      <c r="C12" s="923">
        <f t="shared" si="3"/>
        <v>46086</v>
      </c>
      <c r="D12" s="924">
        <f t="shared" si="4"/>
        <v>833300</v>
      </c>
      <c r="E12" s="238">
        <f t="shared" ref="E12:E368" si="6">IF($H$4="","",IF($F$4="원리금균등상환",IFERROR(IF(B12&lt;=$D$6,$H11*($E$4/12),-IPMT($E$4/12,B12-$D$6,($B$6-$D$6),$D$4)),""),IF($F$4="원금균등상환",(H11-D12)*$E$4/12,IF($F$4="만기일시상환",IFERROR(IF(B12&lt;=$B$6,$D$4*($E$4/12),""),"")))))</f>
        <v>961655.9767</v>
      </c>
      <c r="F12" s="717">
        <f t="shared" si="1"/>
        <v>1794955.977</v>
      </c>
      <c r="G12" s="238">
        <f t="shared" si="2"/>
        <v>3345200</v>
      </c>
      <c r="H12" s="925">
        <f t="shared" si="5"/>
        <v>296654800</v>
      </c>
      <c r="I12" s="351"/>
    </row>
    <row r="13" ht="19.5" customHeight="1">
      <c r="B13" s="613">
        <v>5.0</v>
      </c>
      <c r="C13" s="923">
        <f t="shared" si="3"/>
        <v>46117</v>
      </c>
      <c r="D13" s="924">
        <f t="shared" si="4"/>
        <v>833300</v>
      </c>
      <c r="E13" s="238">
        <f t="shared" si="6"/>
        <v>958954.6958</v>
      </c>
      <c r="F13" s="717">
        <f t="shared" si="1"/>
        <v>1792254.696</v>
      </c>
      <c r="G13" s="238">
        <f t="shared" si="2"/>
        <v>4178500</v>
      </c>
      <c r="H13" s="925">
        <f t="shared" si="5"/>
        <v>295821500</v>
      </c>
      <c r="I13" s="351"/>
    </row>
    <row r="14" ht="19.5" customHeight="1">
      <c r="B14" s="613">
        <v>6.0</v>
      </c>
      <c r="C14" s="923">
        <f t="shared" si="3"/>
        <v>46147</v>
      </c>
      <c r="D14" s="924">
        <f t="shared" si="4"/>
        <v>833300</v>
      </c>
      <c r="E14" s="238">
        <f t="shared" si="6"/>
        <v>956253.415</v>
      </c>
      <c r="F14" s="717">
        <f t="shared" si="1"/>
        <v>1789553.415</v>
      </c>
      <c r="G14" s="238">
        <f t="shared" si="2"/>
        <v>5011800</v>
      </c>
      <c r="H14" s="925">
        <f t="shared" si="5"/>
        <v>294988200</v>
      </c>
      <c r="I14" s="351"/>
    </row>
    <row r="15" ht="19.5" customHeight="1">
      <c r="B15" s="613">
        <v>7.0</v>
      </c>
      <c r="C15" s="923">
        <f t="shared" si="3"/>
        <v>46178</v>
      </c>
      <c r="D15" s="924">
        <f t="shared" si="4"/>
        <v>833300</v>
      </c>
      <c r="E15" s="238">
        <f t="shared" si="6"/>
        <v>953552.1342</v>
      </c>
      <c r="F15" s="717">
        <f t="shared" si="1"/>
        <v>1786852.134</v>
      </c>
      <c r="G15" s="238">
        <f t="shared" si="2"/>
        <v>5845100</v>
      </c>
      <c r="H15" s="925">
        <f t="shared" si="5"/>
        <v>294154900</v>
      </c>
      <c r="I15" s="351"/>
    </row>
    <row r="16" ht="19.5" customHeight="1">
      <c r="B16" s="613">
        <v>8.0</v>
      </c>
      <c r="C16" s="923">
        <f t="shared" si="3"/>
        <v>46208</v>
      </c>
      <c r="D16" s="924">
        <f t="shared" si="4"/>
        <v>833300</v>
      </c>
      <c r="E16" s="238">
        <f t="shared" si="6"/>
        <v>950850.8533</v>
      </c>
      <c r="F16" s="717">
        <f t="shared" si="1"/>
        <v>1784150.853</v>
      </c>
      <c r="G16" s="238">
        <f t="shared" si="2"/>
        <v>6678400</v>
      </c>
      <c r="H16" s="925">
        <f t="shared" si="5"/>
        <v>293321600</v>
      </c>
      <c r="I16" s="351"/>
    </row>
    <row r="17" ht="19.5" customHeight="1">
      <c r="B17" s="613">
        <v>9.0</v>
      </c>
      <c r="C17" s="923">
        <f t="shared" si="3"/>
        <v>46239</v>
      </c>
      <c r="D17" s="924">
        <f t="shared" si="4"/>
        <v>833300</v>
      </c>
      <c r="E17" s="238">
        <f t="shared" si="6"/>
        <v>948149.5725</v>
      </c>
      <c r="F17" s="717">
        <f t="shared" si="1"/>
        <v>1781449.573</v>
      </c>
      <c r="G17" s="238">
        <f t="shared" si="2"/>
        <v>7511700</v>
      </c>
      <c r="H17" s="925">
        <f t="shared" si="5"/>
        <v>292488300</v>
      </c>
      <c r="I17" s="351"/>
    </row>
    <row r="18" ht="19.5" customHeight="1">
      <c r="B18" s="613">
        <v>10.0</v>
      </c>
      <c r="C18" s="923">
        <f t="shared" si="3"/>
        <v>46270</v>
      </c>
      <c r="D18" s="924">
        <f t="shared" si="4"/>
        <v>833300</v>
      </c>
      <c r="E18" s="238">
        <f t="shared" si="6"/>
        <v>945448.2917</v>
      </c>
      <c r="F18" s="717">
        <f t="shared" si="1"/>
        <v>1778748.292</v>
      </c>
      <c r="G18" s="238">
        <f t="shared" si="2"/>
        <v>8345000</v>
      </c>
      <c r="H18" s="925">
        <f t="shared" si="5"/>
        <v>291655000</v>
      </c>
      <c r="I18" s="351"/>
    </row>
    <row r="19" ht="19.5" customHeight="1">
      <c r="B19" s="613">
        <v>11.0</v>
      </c>
      <c r="C19" s="923">
        <f t="shared" si="3"/>
        <v>46300</v>
      </c>
      <c r="D19" s="924">
        <f t="shared" si="4"/>
        <v>833300</v>
      </c>
      <c r="E19" s="238">
        <f t="shared" si="6"/>
        <v>942747.0108</v>
      </c>
      <c r="F19" s="717">
        <f t="shared" si="1"/>
        <v>1776047.011</v>
      </c>
      <c r="G19" s="238">
        <f t="shared" si="2"/>
        <v>9178300</v>
      </c>
      <c r="H19" s="925">
        <f t="shared" si="5"/>
        <v>290821700</v>
      </c>
      <c r="I19" s="351"/>
    </row>
    <row r="20" ht="19.5" customHeight="1">
      <c r="B20" s="613">
        <v>12.0</v>
      </c>
      <c r="C20" s="923">
        <f t="shared" si="3"/>
        <v>46331</v>
      </c>
      <c r="D20" s="924">
        <f t="shared" si="4"/>
        <v>833300</v>
      </c>
      <c r="E20" s="238">
        <f t="shared" si="6"/>
        <v>940045.73</v>
      </c>
      <c r="F20" s="717">
        <f t="shared" si="1"/>
        <v>1773345.73</v>
      </c>
      <c r="G20" s="238">
        <f t="shared" si="2"/>
        <v>10011600</v>
      </c>
      <c r="H20" s="925">
        <f t="shared" si="5"/>
        <v>289988400</v>
      </c>
      <c r="I20" s="351"/>
    </row>
    <row r="21" ht="19.5" customHeight="1">
      <c r="B21" s="612">
        <v>13.0</v>
      </c>
      <c r="C21" s="923">
        <f t="shared" si="3"/>
        <v>46361</v>
      </c>
      <c r="D21" s="924">
        <f t="shared" si="4"/>
        <v>833300</v>
      </c>
      <c r="E21" s="238">
        <f t="shared" si="6"/>
        <v>937344.4492</v>
      </c>
      <c r="F21" s="717">
        <f t="shared" si="1"/>
        <v>1770644.449</v>
      </c>
      <c r="G21" s="238">
        <f t="shared" si="2"/>
        <v>10844900</v>
      </c>
      <c r="H21" s="925">
        <f t="shared" si="5"/>
        <v>289155100</v>
      </c>
      <c r="I21" s="351"/>
    </row>
    <row r="22" ht="19.5" customHeight="1">
      <c r="B22" s="613">
        <v>14.0</v>
      </c>
      <c r="C22" s="923">
        <f t="shared" si="3"/>
        <v>46392</v>
      </c>
      <c r="D22" s="924">
        <f t="shared" si="4"/>
        <v>833300</v>
      </c>
      <c r="E22" s="238">
        <f t="shared" si="6"/>
        <v>934643.1683</v>
      </c>
      <c r="F22" s="717">
        <f t="shared" si="1"/>
        <v>1767943.168</v>
      </c>
      <c r="G22" s="238">
        <f t="shared" si="2"/>
        <v>11678200</v>
      </c>
      <c r="H22" s="925">
        <f t="shared" si="5"/>
        <v>288321800</v>
      </c>
      <c r="I22" s="351"/>
    </row>
    <row r="23" ht="19.5" customHeight="1">
      <c r="B23" s="613">
        <v>15.0</v>
      </c>
      <c r="C23" s="923">
        <f t="shared" si="3"/>
        <v>46423</v>
      </c>
      <c r="D23" s="924">
        <f t="shared" si="4"/>
        <v>833300</v>
      </c>
      <c r="E23" s="238">
        <f t="shared" si="6"/>
        <v>931941.8875</v>
      </c>
      <c r="F23" s="717">
        <f t="shared" si="1"/>
        <v>1765241.888</v>
      </c>
      <c r="G23" s="238">
        <f t="shared" si="2"/>
        <v>12511500</v>
      </c>
      <c r="H23" s="925">
        <f t="shared" si="5"/>
        <v>287488500</v>
      </c>
      <c r="I23" s="351"/>
    </row>
    <row r="24" ht="19.5" customHeight="1">
      <c r="B24" s="613">
        <v>16.0</v>
      </c>
      <c r="C24" s="923">
        <f t="shared" si="3"/>
        <v>46451</v>
      </c>
      <c r="D24" s="924">
        <f t="shared" si="4"/>
        <v>833300</v>
      </c>
      <c r="E24" s="238">
        <f t="shared" si="6"/>
        <v>929240.6067</v>
      </c>
      <c r="F24" s="717">
        <f t="shared" si="1"/>
        <v>1762540.607</v>
      </c>
      <c r="G24" s="238">
        <f t="shared" si="2"/>
        <v>13344800</v>
      </c>
      <c r="H24" s="925">
        <f t="shared" si="5"/>
        <v>286655200</v>
      </c>
      <c r="I24" s="351"/>
    </row>
    <row r="25" ht="19.5" customHeight="1">
      <c r="B25" s="613">
        <v>17.0</v>
      </c>
      <c r="C25" s="923">
        <f t="shared" si="3"/>
        <v>46482</v>
      </c>
      <c r="D25" s="924">
        <f t="shared" si="4"/>
        <v>833300</v>
      </c>
      <c r="E25" s="238">
        <f t="shared" si="6"/>
        <v>926539.3258</v>
      </c>
      <c r="F25" s="717">
        <f t="shared" si="1"/>
        <v>1759839.326</v>
      </c>
      <c r="G25" s="238">
        <f t="shared" si="2"/>
        <v>14178100</v>
      </c>
      <c r="H25" s="925">
        <f t="shared" si="5"/>
        <v>285821900</v>
      </c>
      <c r="I25" s="351"/>
    </row>
    <row r="26" ht="19.5" customHeight="1">
      <c r="B26" s="613">
        <v>18.0</v>
      </c>
      <c r="C26" s="923">
        <f t="shared" si="3"/>
        <v>46512</v>
      </c>
      <c r="D26" s="924">
        <f t="shared" si="4"/>
        <v>833300</v>
      </c>
      <c r="E26" s="238">
        <f t="shared" si="6"/>
        <v>923838.045</v>
      </c>
      <c r="F26" s="717">
        <f t="shared" si="1"/>
        <v>1757138.045</v>
      </c>
      <c r="G26" s="238">
        <f t="shared" si="2"/>
        <v>15011400</v>
      </c>
      <c r="H26" s="925">
        <f t="shared" si="5"/>
        <v>284988600</v>
      </c>
      <c r="I26" s="351"/>
    </row>
    <row r="27" ht="19.5" customHeight="1">
      <c r="B27" s="613">
        <v>19.0</v>
      </c>
      <c r="C27" s="923">
        <f t="shared" si="3"/>
        <v>46543</v>
      </c>
      <c r="D27" s="924">
        <f t="shared" si="4"/>
        <v>833300</v>
      </c>
      <c r="E27" s="238">
        <f t="shared" si="6"/>
        <v>921136.7642</v>
      </c>
      <c r="F27" s="717">
        <f t="shared" si="1"/>
        <v>1754436.764</v>
      </c>
      <c r="G27" s="238">
        <f t="shared" si="2"/>
        <v>15844700</v>
      </c>
      <c r="H27" s="925">
        <f t="shared" si="5"/>
        <v>284155300</v>
      </c>
      <c r="I27" s="351"/>
    </row>
    <row r="28" ht="19.5" customHeight="1">
      <c r="B28" s="613">
        <v>20.0</v>
      </c>
      <c r="C28" s="923">
        <f t="shared" si="3"/>
        <v>46573</v>
      </c>
      <c r="D28" s="924">
        <f t="shared" si="4"/>
        <v>833300</v>
      </c>
      <c r="E28" s="238">
        <f t="shared" si="6"/>
        <v>918435.4833</v>
      </c>
      <c r="F28" s="717">
        <f t="shared" si="1"/>
        <v>1751735.483</v>
      </c>
      <c r="G28" s="238">
        <f t="shared" si="2"/>
        <v>16678000</v>
      </c>
      <c r="H28" s="925">
        <f t="shared" si="5"/>
        <v>283322000</v>
      </c>
      <c r="I28" s="351"/>
    </row>
    <row r="29" ht="19.5" customHeight="1">
      <c r="B29" s="613">
        <v>21.0</v>
      </c>
      <c r="C29" s="923">
        <f t="shared" si="3"/>
        <v>46604</v>
      </c>
      <c r="D29" s="924">
        <f t="shared" si="4"/>
        <v>833300</v>
      </c>
      <c r="E29" s="238">
        <f t="shared" si="6"/>
        <v>915734.2025</v>
      </c>
      <c r="F29" s="717">
        <f t="shared" si="1"/>
        <v>1749034.203</v>
      </c>
      <c r="G29" s="238">
        <f t="shared" si="2"/>
        <v>17511300</v>
      </c>
      <c r="H29" s="925">
        <f t="shared" si="5"/>
        <v>282488700</v>
      </c>
      <c r="I29" s="351"/>
    </row>
    <row r="30" ht="19.5" customHeight="1">
      <c r="B30" s="613">
        <v>22.0</v>
      </c>
      <c r="C30" s="923">
        <f t="shared" si="3"/>
        <v>46635</v>
      </c>
      <c r="D30" s="924">
        <f t="shared" si="4"/>
        <v>833300</v>
      </c>
      <c r="E30" s="238">
        <f t="shared" si="6"/>
        <v>913032.9217</v>
      </c>
      <c r="F30" s="717">
        <f t="shared" si="1"/>
        <v>1746332.922</v>
      </c>
      <c r="G30" s="238">
        <f t="shared" si="2"/>
        <v>18344600</v>
      </c>
      <c r="H30" s="925">
        <f t="shared" si="5"/>
        <v>281655400</v>
      </c>
      <c r="I30" s="351"/>
    </row>
    <row r="31" ht="19.5" customHeight="1">
      <c r="B31" s="613">
        <v>23.0</v>
      </c>
      <c r="C31" s="923">
        <f t="shared" si="3"/>
        <v>46665</v>
      </c>
      <c r="D31" s="924">
        <f t="shared" si="4"/>
        <v>833300</v>
      </c>
      <c r="E31" s="238">
        <f t="shared" si="6"/>
        <v>910331.6408</v>
      </c>
      <c r="F31" s="717">
        <f t="shared" si="1"/>
        <v>1743631.641</v>
      </c>
      <c r="G31" s="238">
        <f t="shared" si="2"/>
        <v>19177900</v>
      </c>
      <c r="H31" s="925">
        <f t="shared" si="5"/>
        <v>280822100</v>
      </c>
      <c r="I31" s="351"/>
    </row>
    <row r="32" ht="19.5" customHeight="1">
      <c r="B32" s="613">
        <v>24.0</v>
      </c>
      <c r="C32" s="923">
        <f t="shared" si="3"/>
        <v>46696</v>
      </c>
      <c r="D32" s="924">
        <f t="shared" si="4"/>
        <v>833300</v>
      </c>
      <c r="E32" s="238">
        <f t="shared" si="6"/>
        <v>907630.36</v>
      </c>
      <c r="F32" s="717">
        <f t="shared" si="1"/>
        <v>1740930.36</v>
      </c>
      <c r="G32" s="238">
        <f t="shared" si="2"/>
        <v>20011200</v>
      </c>
      <c r="H32" s="925">
        <f t="shared" si="5"/>
        <v>279988800</v>
      </c>
      <c r="I32" s="351"/>
    </row>
    <row r="33" ht="19.5" customHeight="1">
      <c r="B33" s="612">
        <v>25.0</v>
      </c>
      <c r="C33" s="923">
        <f t="shared" si="3"/>
        <v>46726</v>
      </c>
      <c r="D33" s="924">
        <f t="shared" si="4"/>
        <v>833300</v>
      </c>
      <c r="E33" s="238">
        <f t="shared" si="6"/>
        <v>904929.0792</v>
      </c>
      <c r="F33" s="717">
        <f t="shared" si="1"/>
        <v>1738229.079</v>
      </c>
      <c r="G33" s="238">
        <f t="shared" si="2"/>
        <v>20844500</v>
      </c>
      <c r="H33" s="925">
        <f t="shared" si="5"/>
        <v>279155500</v>
      </c>
      <c r="I33" s="351"/>
    </row>
    <row r="34" ht="19.5" customHeight="1">
      <c r="B34" s="613">
        <v>26.0</v>
      </c>
      <c r="C34" s="923">
        <f t="shared" si="3"/>
        <v>46757</v>
      </c>
      <c r="D34" s="924">
        <f t="shared" si="4"/>
        <v>833300</v>
      </c>
      <c r="E34" s="238">
        <f t="shared" si="6"/>
        <v>902227.7983</v>
      </c>
      <c r="F34" s="717">
        <f t="shared" si="1"/>
        <v>1735527.798</v>
      </c>
      <c r="G34" s="238">
        <f t="shared" si="2"/>
        <v>21677800</v>
      </c>
      <c r="H34" s="925">
        <f t="shared" si="5"/>
        <v>278322200</v>
      </c>
      <c r="I34" s="351"/>
    </row>
    <row r="35" ht="19.5" customHeight="1">
      <c r="B35" s="613">
        <v>27.0</v>
      </c>
      <c r="C35" s="923">
        <f t="shared" si="3"/>
        <v>46788</v>
      </c>
      <c r="D35" s="924">
        <f t="shared" si="4"/>
        <v>833300</v>
      </c>
      <c r="E35" s="238">
        <f t="shared" si="6"/>
        <v>899526.5175</v>
      </c>
      <c r="F35" s="717">
        <f t="shared" si="1"/>
        <v>1732826.518</v>
      </c>
      <c r="G35" s="238">
        <f t="shared" si="2"/>
        <v>22511100</v>
      </c>
      <c r="H35" s="925">
        <f t="shared" si="5"/>
        <v>277488900</v>
      </c>
      <c r="I35" s="351"/>
    </row>
    <row r="36" ht="19.5" customHeight="1">
      <c r="B36" s="613">
        <v>28.0</v>
      </c>
      <c r="C36" s="923">
        <f t="shared" si="3"/>
        <v>46817</v>
      </c>
      <c r="D36" s="924">
        <f t="shared" si="4"/>
        <v>833300</v>
      </c>
      <c r="E36" s="238">
        <f t="shared" si="6"/>
        <v>896825.2367</v>
      </c>
      <c r="F36" s="717">
        <f t="shared" si="1"/>
        <v>1730125.237</v>
      </c>
      <c r="G36" s="238">
        <f t="shared" si="2"/>
        <v>23344400</v>
      </c>
      <c r="H36" s="925">
        <f t="shared" si="5"/>
        <v>276655600</v>
      </c>
      <c r="I36" s="351"/>
    </row>
    <row r="37" ht="19.5" customHeight="1">
      <c r="B37" s="613">
        <v>29.0</v>
      </c>
      <c r="C37" s="923">
        <f t="shared" si="3"/>
        <v>46848</v>
      </c>
      <c r="D37" s="924">
        <f t="shared" si="4"/>
        <v>833300</v>
      </c>
      <c r="E37" s="238">
        <f t="shared" si="6"/>
        <v>894123.9558</v>
      </c>
      <c r="F37" s="717">
        <f t="shared" si="1"/>
        <v>1727423.956</v>
      </c>
      <c r="G37" s="238">
        <f t="shared" si="2"/>
        <v>24177700</v>
      </c>
      <c r="H37" s="925">
        <f t="shared" si="5"/>
        <v>275822300</v>
      </c>
      <c r="I37" s="351"/>
    </row>
    <row r="38" ht="19.5" customHeight="1">
      <c r="B38" s="613">
        <v>30.0</v>
      </c>
      <c r="C38" s="923">
        <f t="shared" si="3"/>
        <v>46878</v>
      </c>
      <c r="D38" s="924">
        <f t="shared" si="4"/>
        <v>833300</v>
      </c>
      <c r="E38" s="238">
        <f t="shared" si="6"/>
        <v>891422.675</v>
      </c>
      <c r="F38" s="717">
        <f t="shared" si="1"/>
        <v>1724722.675</v>
      </c>
      <c r="G38" s="238">
        <f t="shared" si="2"/>
        <v>25011000</v>
      </c>
      <c r="H38" s="925">
        <f t="shared" si="5"/>
        <v>274989000</v>
      </c>
      <c r="I38" s="351"/>
    </row>
    <row r="39" ht="19.5" customHeight="1">
      <c r="B39" s="613">
        <v>31.0</v>
      </c>
      <c r="C39" s="923">
        <f t="shared" si="3"/>
        <v>46909</v>
      </c>
      <c r="D39" s="924">
        <f t="shared" si="4"/>
        <v>833300</v>
      </c>
      <c r="E39" s="238">
        <f t="shared" si="6"/>
        <v>888721.3942</v>
      </c>
      <c r="F39" s="717">
        <f t="shared" si="1"/>
        <v>1722021.394</v>
      </c>
      <c r="G39" s="238">
        <f t="shared" si="2"/>
        <v>25844300</v>
      </c>
      <c r="H39" s="925">
        <f t="shared" si="5"/>
        <v>274155700</v>
      </c>
      <c r="I39" s="351"/>
    </row>
    <row r="40" ht="19.5" customHeight="1">
      <c r="B40" s="613">
        <v>32.0</v>
      </c>
      <c r="C40" s="923">
        <f t="shared" si="3"/>
        <v>46939</v>
      </c>
      <c r="D40" s="924">
        <f t="shared" si="4"/>
        <v>833300</v>
      </c>
      <c r="E40" s="238">
        <f t="shared" si="6"/>
        <v>886020.1133</v>
      </c>
      <c r="F40" s="717">
        <f t="shared" si="1"/>
        <v>1719320.113</v>
      </c>
      <c r="G40" s="238">
        <f t="shared" si="2"/>
        <v>26677600</v>
      </c>
      <c r="H40" s="925">
        <f t="shared" si="5"/>
        <v>273322400</v>
      </c>
      <c r="I40" s="351"/>
    </row>
    <row r="41" ht="19.5" customHeight="1">
      <c r="B41" s="613">
        <v>33.0</v>
      </c>
      <c r="C41" s="923">
        <f t="shared" si="3"/>
        <v>46970</v>
      </c>
      <c r="D41" s="924">
        <f t="shared" si="4"/>
        <v>833300</v>
      </c>
      <c r="E41" s="238">
        <f t="shared" si="6"/>
        <v>883318.8325</v>
      </c>
      <c r="F41" s="717">
        <f t="shared" si="1"/>
        <v>1716618.833</v>
      </c>
      <c r="G41" s="238">
        <f t="shared" si="2"/>
        <v>27510900</v>
      </c>
      <c r="H41" s="925">
        <f t="shared" si="5"/>
        <v>272489100</v>
      </c>
      <c r="I41" s="351"/>
    </row>
    <row r="42" ht="19.5" customHeight="1">
      <c r="B42" s="613">
        <v>34.0</v>
      </c>
      <c r="C42" s="923">
        <f t="shared" si="3"/>
        <v>47001</v>
      </c>
      <c r="D42" s="924">
        <f t="shared" si="4"/>
        <v>833300</v>
      </c>
      <c r="E42" s="238">
        <f t="shared" si="6"/>
        <v>880617.5517</v>
      </c>
      <c r="F42" s="717">
        <f t="shared" si="1"/>
        <v>1713917.552</v>
      </c>
      <c r="G42" s="238">
        <f t="shared" si="2"/>
        <v>28344200</v>
      </c>
      <c r="H42" s="925">
        <f t="shared" si="5"/>
        <v>271655800</v>
      </c>
      <c r="I42" s="351"/>
    </row>
    <row r="43" ht="19.5" customHeight="1">
      <c r="B43" s="613">
        <v>35.0</v>
      </c>
      <c r="C43" s="923">
        <f t="shared" si="3"/>
        <v>47031</v>
      </c>
      <c r="D43" s="924">
        <f t="shared" si="4"/>
        <v>833300</v>
      </c>
      <c r="E43" s="238">
        <f t="shared" si="6"/>
        <v>877916.2708</v>
      </c>
      <c r="F43" s="717">
        <f t="shared" si="1"/>
        <v>1711216.271</v>
      </c>
      <c r="G43" s="238">
        <f t="shared" si="2"/>
        <v>29177500</v>
      </c>
      <c r="H43" s="925">
        <f t="shared" si="5"/>
        <v>270822500</v>
      </c>
      <c r="I43" s="351"/>
    </row>
    <row r="44" ht="19.5" customHeight="1">
      <c r="B44" s="613">
        <v>36.0</v>
      </c>
      <c r="C44" s="923">
        <f t="shared" si="3"/>
        <v>47062</v>
      </c>
      <c r="D44" s="924">
        <f t="shared" si="4"/>
        <v>833300</v>
      </c>
      <c r="E44" s="238">
        <f t="shared" si="6"/>
        <v>875214.99</v>
      </c>
      <c r="F44" s="717">
        <f t="shared" si="1"/>
        <v>1708514.99</v>
      </c>
      <c r="G44" s="238">
        <f t="shared" si="2"/>
        <v>30010800</v>
      </c>
      <c r="H44" s="925">
        <f t="shared" si="5"/>
        <v>269989200</v>
      </c>
      <c r="I44" s="351"/>
    </row>
    <row r="45" ht="19.5" customHeight="1">
      <c r="B45" s="613">
        <v>37.0</v>
      </c>
      <c r="C45" s="923">
        <f t="shared" si="3"/>
        <v>47092</v>
      </c>
      <c r="D45" s="924">
        <f t="shared" si="4"/>
        <v>833300</v>
      </c>
      <c r="E45" s="238">
        <f t="shared" si="6"/>
        <v>872513.7092</v>
      </c>
      <c r="F45" s="717">
        <f t="shared" si="1"/>
        <v>1705813.709</v>
      </c>
      <c r="G45" s="238">
        <f t="shared" si="2"/>
        <v>30844100</v>
      </c>
      <c r="H45" s="925">
        <f t="shared" si="5"/>
        <v>269155900</v>
      </c>
      <c r="I45" s="351"/>
    </row>
    <row r="46" ht="19.5" customHeight="1">
      <c r="B46" s="613">
        <v>38.0</v>
      </c>
      <c r="C46" s="923">
        <f t="shared" si="3"/>
        <v>47123</v>
      </c>
      <c r="D46" s="924">
        <f t="shared" si="4"/>
        <v>833300</v>
      </c>
      <c r="E46" s="238">
        <f t="shared" si="6"/>
        <v>869812.4283</v>
      </c>
      <c r="F46" s="717">
        <f t="shared" si="1"/>
        <v>1703112.428</v>
      </c>
      <c r="G46" s="238">
        <f t="shared" si="2"/>
        <v>31677400</v>
      </c>
      <c r="H46" s="925">
        <f t="shared" si="5"/>
        <v>268322600</v>
      </c>
      <c r="I46" s="351"/>
    </row>
    <row r="47" ht="19.5" customHeight="1">
      <c r="B47" s="613">
        <v>39.0</v>
      </c>
      <c r="C47" s="923">
        <f t="shared" si="3"/>
        <v>47154</v>
      </c>
      <c r="D47" s="924">
        <f t="shared" si="4"/>
        <v>833300</v>
      </c>
      <c r="E47" s="238">
        <f t="shared" si="6"/>
        <v>867111.1475</v>
      </c>
      <c r="F47" s="717">
        <f t="shared" si="1"/>
        <v>1700411.148</v>
      </c>
      <c r="G47" s="238">
        <f t="shared" si="2"/>
        <v>32510700</v>
      </c>
      <c r="H47" s="925">
        <f t="shared" si="5"/>
        <v>267489300</v>
      </c>
      <c r="I47" s="351"/>
    </row>
    <row r="48" ht="19.5" customHeight="1">
      <c r="B48" s="613">
        <v>40.0</v>
      </c>
      <c r="C48" s="923">
        <f t="shared" si="3"/>
        <v>47182</v>
      </c>
      <c r="D48" s="924">
        <f t="shared" si="4"/>
        <v>833300</v>
      </c>
      <c r="E48" s="238">
        <f t="shared" si="6"/>
        <v>864409.8667</v>
      </c>
      <c r="F48" s="717">
        <f t="shared" si="1"/>
        <v>1697709.867</v>
      </c>
      <c r="G48" s="238">
        <f t="shared" si="2"/>
        <v>33344000</v>
      </c>
      <c r="H48" s="925">
        <f t="shared" si="5"/>
        <v>266656000</v>
      </c>
      <c r="I48" s="351"/>
    </row>
    <row r="49" ht="19.5" customHeight="1">
      <c r="B49" s="613">
        <v>41.0</v>
      </c>
      <c r="C49" s="923">
        <f t="shared" si="3"/>
        <v>47213</v>
      </c>
      <c r="D49" s="924">
        <f t="shared" si="4"/>
        <v>833300</v>
      </c>
      <c r="E49" s="238">
        <f t="shared" si="6"/>
        <v>861708.5858</v>
      </c>
      <c r="F49" s="717">
        <f t="shared" si="1"/>
        <v>1695008.586</v>
      </c>
      <c r="G49" s="238">
        <f t="shared" si="2"/>
        <v>34177300</v>
      </c>
      <c r="H49" s="925">
        <f t="shared" si="5"/>
        <v>265822700</v>
      </c>
      <c r="I49" s="351"/>
    </row>
    <row r="50" ht="19.5" customHeight="1">
      <c r="B50" s="613">
        <v>42.0</v>
      </c>
      <c r="C50" s="923">
        <f t="shared" si="3"/>
        <v>47243</v>
      </c>
      <c r="D50" s="924">
        <f t="shared" si="4"/>
        <v>833300</v>
      </c>
      <c r="E50" s="238">
        <f t="shared" si="6"/>
        <v>859007.305</v>
      </c>
      <c r="F50" s="717">
        <f t="shared" si="1"/>
        <v>1692307.305</v>
      </c>
      <c r="G50" s="238">
        <f t="shared" si="2"/>
        <v>35010600</v>
      </c>
      <c r="H50" s="925">
        <f t="shared" si="5"/>
        <v>264989400</v>
      </c>
      <c r="I50" s="351"/>
    </row>
    <row r="51" ht="19.5" customHeight="1">
      <c r="B51" s="613">
        <v>43.0</v>
      </c>
      <c r="C51" s="923">
        <f t="shared" si="3"/>
        <v>47274</v>
      </c>
      <c r="D51" s="924">
        <f t="shared" si="4"/>
        <v>833300</v>
      </c>
      <c r="E51" s="238">
        <f t="shared" si="6"/>
        <v>856306.0242</v>
      </c>
      <c r="F51" s="717">
        <f t="shared" si="1"/>
        <v>1689606.024</v>
      </c>
      <c r="G51" s="238">
        <f t="shared" si="2"/>
        <v>35843900</v>
      </c>
      <c r="H51" s="925">
        <f t="shared" si="5"/>
        <v>264156100</v>
      </c>
      <c r="I51" s="351"/>
    </row>
    <row r="52" ht="19.5" customHeight="1">
      <c r="B52" s="613">
        <v>44.0</v>
      </c>
      <c r="C52" s="923">
        <f t="shared" si="3"/>
        <v>47304</v>
      </c>
      <c r="D52" s="924">
        <f t="shared" si="4"/>
        <v>833300</v>
      </c>
      <c r="E52" s="238">
        <f t="shared" si="6"/>
        <v>853604.7433</v>
      </c>
      <c r="F52" s="717">
        <f t="shared" si="1"/>
        <v>1686904.743</v>
      </c>
      <c r="G52" s="238">
        <f t="shared" si="2"/>
        <v>36677200</v>
      </c>
      <c r="H52" s="925">
        <f t="shared" si="5"/>
        <v>263322800</v>
      </c>
      <c r="I52" s="351"/>
    </row>
    <row r="53" ht="19.5" customHeight="1">
      <c r="B53" s="613">
        <v>45.0</v>
      </c>
      <c r="C53" s="923">
        <f t="shared" si="3"/>
        <v>47335</v>
      </c>
      <c r="D53" s="924">
        <f t="shared" si="4"/>
        <v>833300</v>
      </c>
      <c r="E53" s="238">
        <f t="shared" si="6"/>
        <v>850903.4625</v>
      </c>
      <c r="F53" s="717">
        <f t="shared" si="1"/>
        <v>1684203.463</v>
      </c>
      <c r="G53" s="238">
        <f t="shared" si="2"/>
        <v>37510500</v>
      </c>
      <c r="H53" s="925">
        <f t="shared" si="5"/>
        <v>262489500</v>
      </c>
      <c r="I53" s="351"/>
    </row>
    <row r="54" ht="19.5" customHeight="1">
      <c r="B54" s="613">
        <v>46.0</v>
      </c>
      <c r="C54" s="923">
        <f t="shared" si="3"/>
        <v>47366</v>
      </c>
      <c r="D54" s="924">
        <f t="shared" si="4"/>
        <v>833300</v>
      </c>
      <c r="E54" s="238">
        <f t="shared" si="6"/>
        <v>848202.1817</v>
      </c>
      <c r="F54" s="717">
        <f t="shared" si="1"/>
        <v>1681502.182</v>
      </c>
      <c r="G54" s="238">
        <f t="shared" si="2"/>
        <v>38343800</v>
      </c>
      <c r="H54" s="925">
        <f t="shared" si="5"/>
        <v>261656200</v>
      </c>
      <c r="I54" s="351"/>
    </row>
    <row r="55" ht="19.5" customHeight="1">
      <c r="B55" s="613">
        <v>47.0</v>
      </c>
      <c r="C55" s="923">
        <f t="shared" si="3"/>
        <v>47396</v>
      </c>
      <c r="D55" s="924">
        <f t="shared" si="4"/>
        <v>833300</v>
      </c>
      <c r="E55" s="238">
        <f t="shared" si="6"/>
        <v>845500.9008</v>
      </c>
      <c r="F55" s="717">
        <f t="shared" si="1"/>
        <v>1678800.901</v>
      </c>
      <c r="G55" s="238">
        <f t="shared" si="2"/>
        <v>39177100</v>
      </c>
      <c r="H55" s="925">
        <f t="shared" si="5"/>
        <v>260822900</v>
      </c>
      <c r="I55" s="351"/>
    </row>
    <row r="56" ht="19.5" customHeight="1">
      <c r="B56" s="613">
        <v>48.0</v>
      </c>
      <c r="C56" s="923">
        <f t="shared" si="3"/>
        <v>47427</v>
      </c>
      <c r="D56" s="924">
        <f t="shared" si="4"/>
        <v>833300</v>
      </c>
      <c r="E56" s="238">
        <f t="shared" si="6"/>
        <v>842799.62</v>
      </c>
      <c r="F56" s="717">
        <f t="shared" si="1"/>
        <v>1676099.62</v>
      </c>
      <c r="G56" s="238">
        <f t="shared" si="2"/>
        <v>40010400</v>
      </c>
      <c r="H56" s="925">
        <f t="shared" si="5"/>
        <v>259989600</v>
      </c>
      <c r="I56" s="351"/>
    </row>
    <row r="57" ht="19.5" customHeight="1">
      <c r="B57" s="613">
        <v>49.0</v>
      </c>
      <c r="C57" s="923">
        <f t="shared" si="3"/>
        <v>47457</v>
      </c>
      <c r="D57" s="924">
        <f t="shared" si="4"/>
        <v>833300</v>
      </c>
      <c r="E57" s="238">
        <f t="shared" si="6"/>
        <v>840098.3392</v>
      </c>
      <c r="F57" s="717">
        <f t="shared" si="1"/>
        <v>1673398.339</v>
      </c>
      <c r="G57" s="238">
        <f t="shared" si="2"/>
        <v>40843700</v>
      </c>
      <c r="H57" s="925">
        <f t="shared" si="5"/>
        <v>259156300</v>
      </c>
      <c r="I57" s="351"/>
    </row>
    <row r="58" ht="19.5" customHeight="1">
      <c r="B58" s="613">
        <v>50.0</v>
      </c>
      <c r="C58" s="923">
        <f t="shared" si="3"/>
        <v>47488</v>
      </c>
      <c r="D58" s="924">
        <f t="shared" si="4"/>
        <v>833300</v>
      </c>
      <c r="E58" s="238">
        <f t="shared" si="6"/>
        <v>837397.0583</v>
      </c>
      <c r="F58" s="717">
        <f t="shared" si="1"/>
        <v>1670697.058</v>
      </c>
      <c r="G58" s="238">
        <f t="shared" si="2"/>
        <v>41677000</v>
      </c>
      <c r="H58" s="925">
        <f t="shared" si="5"/>
        <v>258323000</v>
      </c>
      <c r="I58" s="351"/>
    </row>
    <row r="59" ht="19.5" customHeight="1">
      <c r="B59" s="613">
        <v>51.0</v>
      </c>
      <c r="C59" s="923">
        <f t="shared" si="3"/>
        <v>47519</v>
      </c>
      <c r="D59" s="924">
        <f t="shared" si="4"/>
        <v>833300</v>
      </c>
      <c r="E59" s="238">
        <f t="shared" si="6"/>
        <v>834695.7775</v>
      </c>
      <c r="F59" s="717">
        <f t="shared" si="1"/>
        <v>1667995.778</v>
      </c>
      <c r="G59" s="238">
        <f t="shared" si="2"/>
        <v>42510300</v>
      </c>
      <c r="H59" s="925">
        <f t="shared" si="5"/>
        <v>257489700</v>
      </c>
      <c r="I59" s="351"/>
    </row>
    <row r="60" ht="19.5" customHeight="1">
      <c r="B60" s="613">
        <v>52.0</v>
      </c>
      <c r="C60" s="923">
        <f t="shared" si="3"/>
        <v>47547</v>
      </c>
      <c r="D60" s="924">
        <f t="shared" si="4"/>
        <v>833300</v>
      </c>
      <c r="E60" s="238">
        <f t="shared" si="6"/>
        <v>831994.4967</v>
      </c>
      <c r="F60" s="717">
        <f t="shared" si="1"/>
        <v>1665294.497</v>
      </c>
      <c r="G60" s="238">
        <f t="shared" si="2"/>
        <v>43343600</v>
      </c>
      <c r="H60" s="925">
        <f t="shared" si="5"/>
        <v>256656400</v>
      </c>
      <c r="I60" s="351"/>
    </row>
    <row r="61" ht="19.5" customHeight="1">
      <c r="B61" s="613">
        <v>53.0</v>
      </c>
      <c r="C61" s="923">
        <f t="shared" si="3"/>
        <v>47578</v>
      </c>
      <c r="D61" s="924">
        <f t="shared" si="4"/>
        <v>833300</v>
      </c>
      <c r="E61" s="238">
        <f t="shared" si="6"/>
        <v>829293.2158</v>
      </c>
      <c r="F61" s="717">
        <f t="shared" si="1"/>
        <v>1662593.216</v>
      </c>
      <c r="G61" s="238">
        <f t="shared" si="2"/>
        <v>44176900</v>
      </c>
      <c r="H61" s="925">
        <f t="shared" si="5"/>
        <v>255823100</v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>
        <f t="shared" si="3"/>
        <v>47608</v>
      </c>
      <c r="D62" s="924">
        <f t="shared" si="4"/>
        <v>833300</v>
      </c>
      <c r="E62" s="238">
        <f t="shared" si="6"/>
        <v>826591.935</v>
      </c>
      <c r="F62" s="717">
        <f t="shared" si="1"/>
        <v>1659891.935</v>
      </c>
      <c r="G62" s="238">
        <f t="shared" si="2"/>
        <v>45010200</v>
      </c>
      <c r="H62" s="925">
        <f t="shared" si="5"/>
        <v>254989800</v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>
        <f t="shared" si="3"/>
        <v>47639</v>
      </c>
      <c r="D63" s="924">
        <f t="shared" si="4"/>
        <v>833300</v>
      </c>
      <c r="E63" s="238">
        <f t="shared" si="6"/>
        <v>823890.6542</v>
      </c>
      <c r="F63" s="717">
        <f t="shared" si="1"/>
        <v>1657190.654</v>
      </c>
      <c r="G63" s="238">
        <f t="shared" si="2"/>
        <v>45843500</v>
      </c>
      <c r="H63" s="925">
        <f t="shared" si="5"/>
        <v>254156500</v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>
        <f t="shared" si="3"/>
        <v>47669</v>
      </c>
      <c r="D64" s="924">
        <f t="shared" si="4"/>
        <v>833300</v>
      </c>
      <c r="E64" s="238">
        <f t="shared" si="6"/>
        <v>821189.3733</v>
      </c>
      <c r="F64" s="717">
        <f t="shared" si="1"/>
        <v>1654489.373</v>
      </c>
      <c r="G64" s="238">
        <f t="shared" si="2"/>
        <v>46676800</v>
      </c>
      <c r="H64" s="925">
        <f t="shared" si="5"/>
        <v>253323200</v>
      </c>
      <c r="I64" s="351"/>
    </row>
    <row r="65" ht="19.5" customHeight="1">
      <c r="B65" s="613">
        <v>57.0</v>
      </c>
      <c r="C65" s="923">
        <f t="shared" si="3"/>
        <v>47700</v>
      </c>
      <c r="D65" s="924">
        <f t="shared" si="4"/>
        <v>833300</v>
      </c>
      <c r="E65" s="238">
        <f t="shared" si="6"/>
        <v>818488.0925</v>
      </c>
      <c r="F65" s="717">
        <f t="shared" si="1"/>
        <v>1651788.093</v>
      </c>
      <c r="G65" s="238">
        <f t="shared" si="2"/>
        <v>47510100</v>
      </c>
      <c r="H65" s="925">
        <f t="shared" si="5"/>
        <v>252489900</v>
      </c>
      <c r="I65" s="351"/>
    </row>
    <row r="66" ht="19.5" customHeight="1">
      <c r="B66" s="613">
        <v>58.0</v>
      </c>
      <c r="C66" s="923">
        <f t="shared" si="3"/>
        <v>47731</v>
      </c>
      <c r="D66" s="924">
        <f t="shared" si="4"/>
        <v>833300</v>
      </c>
      <c r="E66" s="238">
        <f t="shared" si="6"/>
        <v>815786.8117</v>
      </c>
      <c r="F66" s="717">
        <f t="shared" si="1"/>
        <v>1649086.812</v>
      </c>
      <c r="G66" s="238">
        <f t="shared" si="2"/>
        <v>48343400</v>
      </c>
      <c r="H66" s="925">
        <f t="shared" si="5"/>
        <v>251656600</v>
      </c>
      <c r="I66" s="351"/>
    </row>
    <row r="67" ht="19.5" customHeight="1">
      <c r="B67" s="613">
        <v>59.0</v>
      </c>
      <c r="C67" s="923">
        <f t="shared" si="3"/>
        <v>47761</v>
      </c>
      <c r="D67" s="924">
        <f t="shared" si="4"/>
        <v>833300</v>
      </c>
      <c r="E67" s="238">
        <f t="shared" si="6"/>
        <v>813085.5308</v>
      </c>
      <c r="F67" s="717">
        <f t="shared" si="1"/>
        <v>1646385.531</v>
      </c>
      <c r="G67" s="238">
        <f t="shared" si="2"/>
        <v>49176700</v>
      </c>
      <c r="H67" s="925">
        <f t="shared" si="5"/>
        <v>250823300</v>
      </c>
      <c r="I67" s="351"/>
    </row>
    <row r="68" ht="19.5" customHeight="1">
      <c r="B68" s="613">
        <v>60.0</v>
      </c>
      <c r="C68" s="923">
        <f t="shared" si="3"/>
        <v>47792</v>
      </c>
      <c r="D68" s="924">
        <f t="shared" si="4"/>
        <v>833300</v>
      </c>
      <c r="E68" s="238">
        <f t="shared" si="6"/>
        <v>810384.25</v>
      </c>
      <c r="F68" s="717">
        <f t="shared" si="1"/>
        <v>1643684.25</v>
      </c>
      <c r="G68" s="238">
        <f t="shared" si="2"/>
        <v>50010000</v>
      </c>
      <c r="H68" s="925">
        <f t="shared" si="5"/>
        <v>249990000</v>
      </c>
      <c r="I68" s="351"/>
    </row>
    <row r="69" ht="19.5" customHeight="1">
      <c r="B69" s="613">
        <v>61.0</v>
      </c>
      <c r="C69" s="923">
        <f t="shared" si="3"/>
        <v>47822</v>
      </c>
      <c r="D69" s="924">
        <f t="shared" si="4"/>
        <v>833300</v>
      </c>
      <c r="E69" s="238">
        <f t="shared" si="6"/>
        <v>807682.9692</v>
      </c>
      <c r="F69" s="717">
        <f t="shared" si="1"/>
        <v>1640982.969</v>
      </c>
      <c r="G69" s="238">
        <f t="shared" si="2"/>
        <v>50843300</v>
      </c>
      <c r="H69" s="925">
        <f t="shared" si="5"/>
        <v>249156700</v>
      </c>
      <c r="I69" s="351"/>
    </row>
    <row r="70" ht="19.5" customHeight="1">
      <c r="B70" s="613">
        <v>62.0</v>
      </c>
      <c r="C70" s="923">
        <f t="shared" si="3"/>
        <v>47853</v>
      </c>
      <c r="D70" s="924">
        <f t="shared" si="4"/>
        <v>833300</v>
      </c>
      <c r="E70" s="238">
        <f t="shared" si="6"/>
        <v>804981.6883</v>
      </c>
      <c r="F70" s="717">
        <f t="shared" si="1"/>
        <v>1638281.688</v>
      </c>
      <c r="G70" s="238">
        <f t="shared" si="2"/>
        <v>51676600</v>
      </c>
      <c r="H70" s="925">
        <f t="shared" si="5"/>
        <v>248323400</v>
      </c>
      <c r="I70" s="351"/>
    </row>
    <row r="71" ht="19.5" customHeight="1">
      <c r="B71" s="613">
        <v>63.0</v>
      </c>
      <c r="C71" s="923">
        <f t="shared" si="3"/>
        <v>47884</v>
      </c>
      <c r="D71" s="924">
        <f t="shared" si="4"/>
        <v>833300</v>
      </c>
      <c r="E71" s="238">
        <f t="shared" si="6"/>
        <v>802280.4075</v>
      </c>
      <c r="F71" s="717">
        <f t="shared" si="1"/>
        <v>1635580.408</v>
      </c>
      <c r="G71" s="238">
        <f t="shared" si="2"/>
        <v>52509900</v>
      </c>
      <c r="H71" s="925">
        <f t="shared" si="5"/>
        <v>247490100</v>
      </c>
      <c r="I71" s="351"/>
    </row>
    <row r="72" ht="19.5" customHeight="1">
      <c r="B72" s="613">
        <v>64.0</v>
      </c>
      <c r="C72" s="923">
        <f t="shared" si="3"/>
        <v>47912</v>
      </c>
      <c r="D72" s="924">
        <f t="shared" si="4"/>
        <v>833300</v>
      </c>
      <c r="E72" s="238">
        <f t="shared" si="6"/>
        <v>799579.1267</v>
      </c>
      <c r="F72" s="717">
        <f t="shared" si="1"/>
        <v>1632879.127</v>
      </c>
      <c r="G72" s="238">
        <f t="shared" si="2"/>
        <v>53343200</v>
      </c>
      <c r="H72" s="925">
        <f t="shared" si="5"/>
        <v>246656800</v>
      </c>
      <c r="I72" s="351"/>
    </row>
    <row r="73" ht="19.5" customHeight="1">
      <c r="B73" s="613">
        <v>65.0</v>
      </c>
      <c r="C73" s="923">
        <f t="shared" si="3"/>
        <v>47943</v>
      </c>
      <c r="D73" s="924">
        <f t="shared" si="4"/>
        <v>833300</v>
      </c>
      <c r="E73" s="238">
        <f t="shared" si="6"/>
        <v>796877.8458</v>
      </c>
      <c r="F73" s="717">
        <f t="shared" si="1"/>
        <v>1630177.846</v>
      </c>
      <c r="G73" s="238">
        <f t="shared" si="2"/>
        <v>54176500</v>
      </c>
      <c r="H73" s="925">
        <f t="shared" si="5"/>
        <v>245823500</v>
      </c>
      <c r="I73" s="351"/>
    </row>
    <row r="74" ht="19.5" customHeight="1">
      <c r="B74" s="613">
        <v>66.0</v>
      </c>
      <c r="C74" s="923">
        <f t="shared" si="3"/>
        <v>47973</v>
      </c>
      <c r="D74" s="924">
        <f t="shared" si="4"/>
        <v>833300</v>
      </c>
      <c r="E74" s="238">
        <f t="shared" si="6"/>
        <v>794176.565</v>
      </c>
      <c r="F74" s="717">
        <f t="shared" si="1"/>
        <v>1627476.565</v>
      </c>
      <c r="G74" s="238">
        <f t="shared" si="2"/>
        <v>55009800</v>
      </c>
      <c r="H74" s="925">
        <f t="shared" si="5"/>
        <v>244990200</v>
      </c>
      <c r="I74" s="351"/>
    </row>
    <row r="75" ht="19.5" customHeight="1">
      <c r="B75" s="613">
        <v>67.0</v>
      </c>
      <c r="C75" s="923">
        <f t="shared" si="3"/>
        <v>48004</v>
      </c>
      <c r="D75" s="924">
        <f t="shared" si="4"/>
        <v>833300</v>
      </c>
      <c r="E75" s="238">
        <f t="shared" si="6"/>
        <v>791475.2842</v>
      </c>
      <c r="F75" s="717">
        <f t="shared" si="1"/>
        <v>1624775.284</v>
      </c>
      <c r="G75" s="238">
        <f t="shared" si="2"/>
        <v>55843100</v>
      </c>
      <c r="H75" s="925">
        <f t="shared" si="5"/>
        <v>244156900</v>
      </c>
      <c r="I75" s="351"/>
    </row>
    <row r="76" ht="19.5" customHeight="1">
      <c r="B76" s="613">
        <v>68.0</v>
      </c>
      <c r="C76" s="923">
        <f t="shared" si="3"/>
        <v>48034</v>
      </c>
      <c r="D76" s="924">
        <f t="shared" si="4"/>
        <v>833300</v>
      </c>
      <c r="E76" s="238">
        <f t="shared" si="6"/>
        <v>788774.0033</v>
      </c>
      <c r="F76" s="717">
        <f t="shared" si="1"/>
        <v>1622074.003</v>
      </c>
      <c r="G76" s="238">
        <f t="shared" si="2"/>
        <v>56676400</v>
      </c>
      <c r="H76" s="925">
        <f t="shared" si="5"/>
        <v>243323600</v>
      </c>
      <c r="I76" s="351"/>
    </row>
    <row r="77" ht="19.5" customHeight="1">
      <c r="B77" s="613">
        <v>69.0</v>
      </c>
      <c r="C77" s="923">
        <f t="shared" si="3"/>
        <v>48065</v>
      </c>
      <c r="D77" s="924">
        <f t="shared" si="4"/>
        <v>833300</v>
      </c>
      <c r="E77" s="238">
        <f t="shared" si="6"/>
        <v>786072.7225</v>
      </c>
      <c r="F77" s="717">
        <f t="shared" si="1"/>
        <v>1619372.723</v>
      </c>
      <c r="G77" s="238">
        <f t="shared" si="2"/>
        <v>57509700</v>
      </c>
      <c r="H77" s="925">
        <f t="shared" si="5"/>
        <v>242490300</v>
      </c>
      <c r="I77" s="351"/>
    </row>
    <row r="78" ht="19.5" customHeight="1">
      <c r="B78" s="613">
        <v>70.0</v>
      </c>
      <c r="C78" s="923">
        <f t="shared" si="3"/>
        <v>48096</v>
      </c>
      <c r="D78" s="924">
        <f t="shared" si="4"/>
        <v>833300</v>
      </c>
      <c r="E78" s="238">
        <f t="shared" si="6"/>
        <v>783371.4417</v>
      </c>
      <c r="F78" s="717">
        <f t="shared" si="1"/>
        <v>1616671.442</v>
      </c>
      <c r="G78" s="238">
        <f t="shared" si="2"/>
        <v>58343000</v>
      </c>
      <c r="H78" s="925">
        <f t="shared" si="5"/>
        <v>241657000</v>
      </c>
      <c r="I78" s="351"/>
    </row>
    <row r="79" ht="19.5" customHeight="1">
      <c r="B79" s="613">
        <v>71.0</v>
      </c>
      <c r="C79" s="923">
        <f t="shared" si="3"/>
        <v>48126</v>
      </c>
      <c r="D79" s="924">
        <f t="shared" si="4"/>
        <v>833300</v>
      </c>
      <c r="E79" s="238">
        <f t="shared" si="6"/>
        <v>780670.1608</v>
      </c>
      <c r="F79" s="717">
        <f t="shared" si="1"/>
        <v>1613970.161</v>
      </c>
      <c r="G79" s="238">
        <f t="shared" si="2"/>
        <v>59176300</v>
      </c>
      <c r="H79" s="925">
        <f t="shared" si="5"/>
        <v>240823700</v>
      </c>
      <c r="I79" s="351"/>
    </row>
    <row r="80" ht="19.5" customHeight="1">
      <c r="B80" s="613">
        <v>72.0</v>
      </c>
      <c r="C80" s="923">
        <f t="shared" si="3"/>
        <v>48157</v>
      </c>
      <c r="D80" s="924">
        <f t="shared" si="4"/>
        <v>833300</v>
      </c>
      <c r="E80" s="238">
        <f t="shared" si="6"/>
        <v>777968.88</v>
      </c>
      <c r="F80" s="717">
        <f t="shared" si="1"/>
        <v>1611268.88</v>
      </c>
      <c r="G80" s="238">
        <f t="shared" si="2"/>
        <v>60009600</v>
      </c>
      <c r="H80" s="925">
        <f t="shared" si="5"/>
        <v>239990400</v>
      </c>
      <c r="I80" s="351"/>
    </row>
    <row r="81" ht="19.5" customHeight="1">
      <c r="B81" s="613">
        <v>73.0</v>
      </c>
      <c r="C81" s="923">
        <f t="shared" si="3"/>
        <v>48187</v>
      </c>
      <c r="D81" s="924">
        <f t="shared" si="4"/>
        <v>833300</v>
      </c>
      <c r="E81" s="238">
        <f t="shared" si="6"/>
        <v>775267.5992</v>
      </c>
      <c r="F81" s="717">
        <f t="shared" si="1"/>
        <v>1608567.599</v>
      </c>
      <c r="G81" s="238">
        <f t="shared" si="2"/>
        <v>60842900</v>
      </c>
      <c r="H81" s="925">
        <f t="shared" si="5"/>
        <v>239157100</v>
      </c>
      <c r="I81" s="351"/>
    </row>
    <row r="82" ht="19.5" customHeight="1">
      <c r="B82" s="613">
        <v>74.0</v>
      </c>
      <c r="C82" s="923">
        <f t="shared" si="3"/>
        <v>48218</v>
      </c>
      <c r="D82" s="924">
        <f t="shared" si="4"/>
        <v>833300</v>
      </c>
      <c r="E82" s="238">
        <f t="shared" si="6"/>
        <v>772566.3183</v>
      </c>
      <c r="F82" s="717">
        <f t="shared" si="1"/>
        <v>1605866.318</v>
      </c>
      <c r="G82" s="238">
        <f t="shared" si="2"/>
        <v>61676200</v>
      </c>
      <c r="H82" s="925">
        <f t="shared" si="5"/>
        <v>238323800</v>
      </c>
      <c r="I82" s="351"/>
    </row>
    <row r="83" ht="19.5" customHeight="1">
      <c r="B83" s="613">
        <v>75.0</v>
      </c>
      <c r="C83" s="923">
        <f t="shared" si="3"/>
        <v>48249</v>
      </c>
      <c r="D83" s="924">
        <f t="shared" si="4"/>
        <v>833300</v>
      </c>
      <c r="E83" s="238">
        <f t="shared" si="6"/>
        <v>769865.0375</v>
      </c>
      <c r="F83" s="717">
        <f t="shared" si="1"/>
        <v>1603165.038</v>
      </c>
      <c r="G83" s="238">
        <f t="shared" si="2"/>
        <v>62509500</v>
      </c>
      <c r="H83" s="925">
        <f t="shared" si="5"/>
        <v>237490500</v>
      </c>
      <c r="I83" s="351"/>
    </row>
    <row r="84" ht="19.5" customHeight="1">
      <c r="B84" s="613">
        <v>76.0</v>
      </c>
      <c r="C84" s="923">
        <f t="shared" si="3"/>
        <v>48278</v>
      </c>
      <c r="D84" s="924">
        <f t="shared" si="4"/>
        <v>833300</v>
      </c>
      <c r="E84" s="238">
        <f t="shared" si="6"/>
        <v>767163.7567</v>
      </c>
      <c r="F84" s="717">
        <f t="shared" si="1"/>
        <v>1600463.757</v>
      </c>
      <c r="G84" s="238">
        <f t="shared" si="2"/>
        <v>63342800</v>
      </c>
      <c r="H84" s="925">
        <f t="shared" si="5"/>
        <v>236657200</v>
      </c>
      <c r="I84" s="351"/>
    </row>
    <row r="85" ht="19.5" customHeight="1">
      <c r="B85" s="613">
        <v>77.0</v>
      </c>
      <c r="C85" s="923">
        <f t="shared" si="3"/>
        <v>48309</v>
      </c>
      <c r="D85" s="924">
        <f t="shared" si="4"/>
        <v>833300</v>
      </c>
      <c r="E85" s="238">
        <f t="shared" si="6"/>
        <v>764462.4758</v>
      </c>
      <c r="F85" s="717">
        <f t="shared" si="1"/>
        <v>1597762.476</v>
      </c>
      <c r="G85" s="238">
        <f t="shared" si="2"/>
        <v>64176100</v>
      </c>
      <c r="H85" s="925">
        <f t="shared" si="5"/>
        <v>235823900</v>
      </c>
      <c r="I85" s="351"/>
    </row>
    <row r="86" ht="19.5" customHeight="1">
      <c r="B86" s="613">
        <v>78.0</v>
      </c>
      <c r="C86" s="923">
        <f t="shared" si="3"/>
        <v>48339</v>
      </c>
      <c r="D86" s="924">
        <f t="shared" si="4"/>
        <v>833300</v>
      </c>
      <c r="E86" s="238">
        <f t="shared" si="6"/>
        <v>761761.195</v>
      </c>
      <c r="F86" s="717">
        <f t="shared" si="1"/>
        <v>1595061.195</v>
      </c>
      <c r="G86" s="238">
        <f t="shared" si="2"/>
        <v>65009400</v>
      </c>
      <c r="H86" s="925">
        <f t="shared" si="5"/>
        <v>234990600</v>
      </c>
      <c r="I86" s="351"/>
    </row>
    <row r="87" ht="19.5" customHeight="1">
      <c r="B87" s="613">
        <v>79.0</v>
      </c>
      <c r="C87" s="923">
        <f t="shared" si="3"/>
        <v>48370</v>
      </c>
      <c r="D87" s="924">
        <f t="shared" si="4"/>
        <v>833300</v>
      </c>
      <c r="E87" s="238">
        <f t="shared" si="6"/>
        <v>759059.9142</v>
      </c>
      <c r="F87" s="717">
        <f t="shared" si="1"/>
        <v>1592359.914</v>
      </c>
      <c r="G87" s="238">
        <f t="shared" si="2"/>
        <v>65842700</v>
      </c>
      <c r="H87" s="925">
        <f t="shared" si="5"/>
        <v>234157300</v>
      </c>
      <c r="I87" s="351"/>
    </row>
    <row r="88" ht="19.5" customHeight="1">
      <c r="B88" s="613">
        <v>80.0</v>
      </c>
      <c r="C88" s="923">
        <f t="shared" si="3"/>
        <v>48400</v>
      </c>
      <c r="D88" s="924">
        <f t="shared" si="4"/>
        <v>833300</v>
      </c>
      <c r="E88" s="238">
        <f t="shared" si="6"/>
        <v>756358.6333</v>
      </c>
      <c r="F88" s="717">
        <f t="shared" si="1"/>
        <v>1589658.633</v>
      </c>
      <c r="G88" s="238">
        <f t="shared" si="2"/>
        <v>66676000</v>
      </c>
      <c r="H88" s="925">
        <f t="shared" si="5"/>
        <v>233324000</v>
      </c>
      <c r="I88" s="351"/>
    </row>
    <row r="89" ht="19.5" customHeight="1">
      <c r="B89" s="613">
        <v>81.0</v>
      </c>
      <c r="C89" s="923">
        <f t="shared" si="3"/>
        <v>48431</v>
      </c>
      <c r="D89" s="924">
        <f t="shared" si="4"/>
        <v>833300</v>
      </c>
      <c r="E89" s="238">
        <f t="shared" si="6"/>
        <v>753657.3525</v>
      </c>
      <c r="F89" s="717">
        <f t="shared" si="1"/>
        <v>1586957.353</v>
      </c>
      <c r="G89" s="238">
        <f t="shared" si="2"/>
        <v>67509300</v>
      </c>
      <c r="H89" s="925">
        <f t="shared" si="5"/>
        <v>232490700</v>
      </c>
      <c r="I89" s="351"/>
    </row>
    <row r="90" ht="19.5" customHeight="1">
      <c r="B90" s="613">
        <v>82.0</v>
      </c>
      <c r="C90" s="923">
        <f t="shared" si="3"/>
        <v>48462</v>
      </c>
      <c r="D90" s="924">
        <f t="shared" si="4"/>
        <v>833300</v>
      </c>
      <c r="E90" s="238">
        <f t="shared" si="6"/>
        <v>750956.0717</v>
      </c>
      <c r="F90" s="717">
        <f t="shared" si="1"/>
        <v>1584256.072</v>
      </c>
      <c r="G90" s="238">
        <f t="shared" si="2"/>
        <v>68342600</v>
      </c>
      <c r="H90" s="925">
        <f t="shared" si="5"/>
        <v>231657400</v>
      </c>
      <c r="I90" s="351"/>
    </row>
    <row r="91" ht="19.5" customHeight="1">
      <c r="B91" s="613">
        <v>83.0</v>
      </c>
      <c r="C91" s="923">
        <f t="shared" si="3"/>
        <v>48492</v>
      </c>
      <c r="D91" s="924">
        <f t="shared" si="4"/>
        <v>833300</v>
      </c>
      <c r="E91" s="238">
        <f t="shared" si="6"/>
        <v>748254.7908</v>
      </c>
      <c r="F91" s="717">
        <f t="shared" si="1"/>
        <v>1581554.791</v>
      </c>
      <c r="G91" s="238">
        <f t="shared" si="2"/>
        <v>69175900</v>
      </c>
      <c r="H91" s="925">
        <f t="shared" si="5"/>
        <v>230824100</v>
      </c>
      <c r="I91" s="351"/>
    </row>
    <row r="92" ht="19.5" customHeight="1">
      <c r="B92" s="613">
        <v>84.0</v>
      </c>
      <c r="C92" s="923">
        <f t="shared" si="3"/>
        <v>48523</v>
      </c>
      <c r="D92" s="924">
        <f t="shared" si="4"/>
        <v>833300</v>
      </c>
      <c r="E92" s="238">
        <f t="shared" si="6"/>
        <v>745553.51</v>
      </c>
      <c r="F92" s="717">
        <f t="shared" si="1"/>
        <v>1578853.51</v>
      </c>
      <c r="G92" s="238">
        <f t="shared" si="2"/>
        <v>70009200</v>
      </c>
      <c r="H92" s="925">
        <f t="shared" si="5"/>
        <v>229990800</v>
      </c>
      <c r="I92" s="351"/>
    </row>
    <row r="93" ht="19.5" customHeight="1">
      <c r="B93" s="613">
        <v>85.0</v>
      </c>
      <c r="C93" s="923">
        <f t="shared" si="3"/>
        <v>48553</v>
      </c>
      <c r="D93" s="924">
        <f t="shared" si="4"/>
        <v>833300</v>
      </c>
      <c r="E93" s="238">
        <f t="shared" si="6"/>
        <v>742852.2292</v>
      </c>
      <c r="F93" s="717">
        <f t="shared" si="1"/>
        <v>1576152.229</v>
      </c>
      <c r="G93" s="238">
        <f t="shared" si="2"/>
        <v>70842500</v>
      </c>
      <c r="H93" s="925">
        <f t="shared" si="5"/>
        <v>229157500</v>
      </c>
      <c r="I93" s="351"/>
    </row>
    <row r="94" ht="19.5" customHeight="1">
      <c r="B94" s="613">
        <v>86.0</v>
      </c>
      <c r="C94" s="923">
        <f t="shared" si="3"/>
        <v>48584</v>
      </c>
      <c r="D94" s="924">
        <f t="shared" si="4"/>
        <v>833300</v>
      </c>
      <c r="E94" s="238">
        <f t="shared" si="6"/>
        <v>740150.9483</v>
      </c>
      <c r="F94" s="717">
        <f t="shared" si="1"/>
        <v>1573450.948</v>
      </c>
      <c r="G94" s="238">
        <f t="shared" si="2"/>
        <v>71675800</v>
      </c>
      <c r="H94" s="925">
        <f t="shared" si="5"/>
        <v>228324200</v>
      </c>
      <c r="I94" s="351"/>
    </row>
    <row r="95" ht="19.5" customHeight="1">
      <c r="B95" s="613">
        <v>87.0</v>
      </c>
      <c r="C95" s="923">
        <f t="shared" si="3"/>
        <v>48615</v>
      </c>
      <c r="D95" s="924">
        <f t="shared" si="4"/>
        <v>833300</v>
      </c>
      <c r="E95" s="238">
        <f t="shared" si="6"/>
        <v>737449.6675</v>
      </c>
      <c r="F95" s="717">
        <f t="shared" si="1"/>
        <v>1570749.668</v>
      </c>
      <c r="G95" s="238">
        <f t="shared" si="2"/>
        <v>72509100</v>
      </c>
      <c r="H95" s="925">
        <f t="shared" si="5"/>
        <v>227490900</v>
      </c>
      <c r="I95" s="351"/>
    </row>
    <row r="96" ht="19.5" customHeight="1">
      <c r="B96" s="613">
        <v>88.0</v>
      </c>
      <c r="C96" s="923">
        <f t="shared" si="3"/>
        <v>48643</v>
      </c>
      <c r="D96" s="924">
        <f t="shared" si="4"/>
        <v>833300</v>
      </c>
      <c r="E96" s="238">
        <f t="shared" si="6"/>
        <v>734748.3867</v>
      </c>
      <c r="F96" s="717">
        <f t="shared" si="1"/>
        <v>1568048.387</v>
      </c>
      <c r="G96" s="238">
        <f t="shared" si="2"/>
        <v>73342400</v>
      </c>
      <c r="H96" s="925">
        <f t="shared" si="5"/>
        <v>226657600</v>
      </c>
      <c r="I96" s="351"/>
    </row>
    <row r="97" ht="19.5" customHeight="1">
      <c r="B97" s="613">
        <v>89.0</v>
      </c>
      <c r="C97" s="923">
        <f t="shared" si="3"/>
        <v>48674</v>
      </c>
      <c r="D97" s="924">
        <f t="shared" si="4"/>
        <v>833300</v>
      </c>
      <c r="E97" s="238">
        <f t="shared" si="6"/>
        <v>732047.1058</v>
      </c>
      <c r="F97" s="717">
        <f t="shared" si="1"/>
        <v>1565347.106</v>
      </c>
      <c r="G97" s="238">
        <f t="shared" si="2"/>
        <v>74175700</v>
      </c>
      <c r="H97" s="925">
        <f t="shared" si="5"/>
        <v>225824300</v>
      </c>
      <c r="I97" s="351"/>
    </row>
    <row r="98" ht="19.5" customHeight="1">
      <c r="B98" s="613">
        <v>90.0</v>
      </c>
      <c r="C98" s="923">
        <f t="shared" si="3"/>
        <v>48704</v>
      </c>
      <c r="D98" s="924">
        <f t="shared" si="4"/>
        <v>833300</v>
      </c>
      <c r="E98" s="238">
        <f t="shared" si="6"/>
        <v>729345.825</v>
      </c>
      <c r="F98" s="717">
        <f t="shared" si="1"/>
        <v>1562645.825</v>
      </c>
      <c r="G98" s="238">
        <f t="shared" si="2"/>
        <v>75009000</v>
      </c>
      <c r="H98" s="925">
        <f t="shared" si="5"/>
        <v>224991000</v>
      </c>
      <c r="I98" s="351"/>
    </row>
    <row r="99" ht="19.5" customHeight="1">
      <c r="B99" s="613">
        <v>91.0</v>
      </c>
      <c r="C99" s="923">
        <f t="shared" si="3"/>
        <v>48735</v>
      </c>
      <c r="D99" s="924">
        <f t="shared" si="4"/>
        <v>833300</v>
      </c>
      <c r="E99" s="238">
        <f t="shared" si="6"/>
        <v>726644.5442</v>
      </c>
      <c r="F99" s="717">
        <f t="shared" si="1"/>
        <v>1559944.544</v>
      </c>
      <c r="G99" s="238">
        <f t="shared" si="2"/>
        <v>75842300</v>
      </c>
      <c r="H99" s="925">
        <f t="shared" si="5"/>
        <v>224157700</v>
      </c>
      <c r="I99" s="351"/>
    </row>
    <row r="100" ht="19.5" customHeight="1">
      <c r="B100" s="613">
        <v>92.0</v>
      </c>
      <c r="C100" s="923">
        <f t="shared" si="3"/>
        <v>48765</v>
      </c>
      <c r="D100" s="924">
        <f t="shared" si="4"/>
        <v>833300</v>
      </c>
      <c r="E100" s="238">
        <f t="shared" si="6"/>
        <v>723943.2633</v>
      </c>
      <c r="F100" s="717">
        <f t="shared" si="1"/>
        <v>1557243.263</v>
      </c>
      <c r="G100" s="238">
        <f t="shared" si="2"/>
        <v>76675600</v>
      </c>
      <c r="H100" s="925">
        <f t="shared" si="5"/>
        <v>223324400</v>
      </c>
      <c r="I100" s="351"/>
    </row>
    <row r="101" ht="19.5" customHeight="1">
      <c r="B101" s="613">
        <v>93.0</v>
      </c>
      <c r="C101" s="923">
        <f t="shared" si="3"/>
        <v>48796</v>
      </c>
      <c r="D101" s="924">
        <f t="shared" si="4"/>
        <v>833300</v>
      </c>
      <c r="E101" s="238">
        <f t="shared" si="6"/>
        <v>721241.9825</v>
      </c>
      <c r="F101" s="717">
        <f t="shared" si="1"/>
        <v>1554541.983</v>
      </c>
      <c r="G101" s="238">
        <f t="shared" si="2"/>
        <v>77508900</v>
      </c>
      <c r="H101" s="925">
        <f t="shared" si="5"/>
        <v>222491100</v>
      </c>
      <c r="I101" s="351"/>
    </row>
    <row r="102" ht="19.5" customHeight="1">
      <c r="B102" s="613">
        <v>94.0</v>
      </c>
      <c r="C102" s="923">
        <f t="shared" si="3"/>
        <v>48827</v>
      </c>
      <c r="D102" s="924">
        <f t="shared" si="4"/>
        <v>833300</v>
      </c>
      <c r="E102" s="238">
        <f t="shared" si="6"/>
        <v>718540.7017</v>
      </c>
      <c r="F102" s="717">
        <f t="shared" si="1"/>
        <v>1551840.702</v>
      </c>
      <c r="G102" s="238">
        <f t="shared" si="2"/>
        <v>78342200</v>
      </c>
      <c r="H102" s="925">
        <f t="shared" si="5"/>
        <v>221657800</v>
      </c>
      <c r="I102" s="351"/>
    </row>
    <row r="103" ht="19.5" customHeight="1">
      <c r="B103" s="613">
        <v>95.0</v>
      </c>
      <c r="C103" s="923">
        <f t="shared" si="3"/>
        <v>48857</v>
      </c>
      <c r="D103" s="924">
        <f t="shared" si="4"/>
        <v>833300</v>
      </c>
      <c r="E103" s="238">
        <f t="shared" si="6"/>
        <v>715839.4208</v>
      </c>
      <c r="F103" s="717">
        <f t="shared" si="1"/>
        <v>1549139.421</v>
      </c>
      <c r="G103" s="238">
        <f t="shared" si="2"/>
        <v>79175500</v>
      </c>
      <c r="H103" s="925">
        <f t="shared" si="5"/>
        <v>220824500</v>
      </c>
      <c r="I103" s="351"/>
    </row>
    <row r="104" ht="19.5" customHeight="1">
      <c r="B104" s="613">
        <v>96.0</v>
      </c>
      <c r="C104" s="923">
        <f t="shared" si="3"/>
        <v>48888</v>
      </c>
      <c r="D104" s="924">
        <f t="shared" si="4"/>
        <v>833300</v>
      </c>
      <c r="E104" s="238">
        <f t="shared" si="6"/>
        <v>713138.14</v>
      </c>
      <c r="F104" s="717">
        <f t="shared" si="1"/>
        <v>1546438.14</v>
      </c>
      <c r="G104" s="238">
        <f t="shared" si="2"/>
        <v>80008800</v>
      </c>
      <c r="H104" s="925">
        <f t="shared" si="5"/>
        <v>219991200</v>
      </c>
      <c r="I104" s="351"/>
    </row>
    <row r="105" ht="19.5" customHeight="1">
      <c r="B105" s="613">
        <v>97.0</v>
      </c>
      <c r="C105" s="923">
        <f t="shared" si="3"/>
        <v>48918</v>
      </c>
      <c r="D105" s="924">
        <f t="shared" si="4"/>
        <v>833300</v>
      </c>
      <c r="E105" s="238">
        <f t="shared" si="6"/>
        <v>710436.8592</v>
      </c>
      <c r="F105" s="717">
        <f t="shared" si="1"/>
        <v>1543736.859</v>
      </c>
      <c r="G105" s="238">
        <f t="shared" si="2"/>
        <v>80842100</v>
      </c>
      <c r="H105" s="925">
        <f t="shared" si="5"/>
        <v>219157900</v>
      </c>
      <c r="I105" s="351"/>
    </row>
    <row r="106" ht="19.5" customHeight="1">
      <c r="B106" s="613">
        <v>98.0</v>
      </c>
      <c r="C106" s="923">
        <f t="shared" si="3"/>
        <v>48949</v>
      </c>
      <c r="D106" s="924">
        <f t="shared" si="4"/>
        <v>833300</v>
      </c>
      <c r="E106" s="238">
        <f t="shared" si="6"/>
        <v>707735.5783</v>
      </c>
      <c r="F106" s="717">
        <f t="shared" si="1"/>
        <v>1541035.578</v>
      </c>
      <c r="G106" s="238">
        <f t="shared" si="2"/>
        <v>81675400</v>
      </c>
      <c r="H106" s="925">
        <f t="shared" si="5"/>
        <v>218324600</v>
      </c>
      <c r="I106" s="351"/>
    </row>
    <row r="107" ht="19.5" customHeight="1">
      <c r="B107" s="613">
        <v>99.0</v>
      </c>
      <c r="C107" s="923">
        <f t="shared" si="3"/>
        <v>48980</v>
      </c>
      <c r="D107" s="924">
        <f t="shared" si="4"/>
        <v>833300</v>
      </c>
      <c r="E107" s="238">
        <f t="shared" si="6"/>
        <v>705034.2975</v>
      </c>
      <c r="F107" s="717">
        <f t="shared" si="1"/>
        <v>1538334.298</v>
      </c>
      <c r="G107" s="238">
        <f t="shared" si="2"/>
        <v>82508700</v>
      </c>
      <c r="H107" s="925">
        <f t="shared" si="5"/>
        <v>217491300</v>
      </c>
      <c r="I107" s="351"/>
    </row>
    <row r="108" ht="19.5" customHeight="1">
      <c r="B108" s="613">
        <v>100.0</v>
      </c>
      <c r="C108" s="923">
        <f t="shared" si="3"/>
        <v>49008</v>
      </c>
      <c r="D108" s="924">
        <f t="shared" si="4"/>
        <v>833300</v>
      </c>
      <c r="E108" s="238">
        <f t="shared" si="6"/>
        <v>702333.0167</v>
      </c>
      <c r="F108" s="717">
        <f t="shared" si="1"/>
        <v>1535633.017</v>
      </c>
      <c r="G108" s="238">
        <f t="shared" si="2"/>
        <v>83342000</v>
      </c>
      <c r="H108" s="925">
        <f t="shared" si="5"/>
        <v>216658000</v>
      </c>
      <c r="I108" s="351"/>
    </row>
    <row r="109" ht="19.5" customHeight="1">
      <c r="B109" s="613">
        <v>101.0</v>
      </c>
      <c r="C109" s="923">
        <f t="shared" si="3"/>
        <v>49039</v>
      </c>
      <c r="D109" s="924">
        <f t="shared" si="4"/>
        <v>833300</v>
      </c>
      <c r="E109" s="238">
        <f t="shared" si="6"/>
        <v>699631.7358</v>
      </c>
      <c r="F109" s="717">
        <f t="shared" si="1"/>
        <v>1532931.736</v>
      </c>
      <c r="G109" s="238">
        <f t="shared" si="2"/>
        <v>84175300</v>
      </c>
      <c r="H109" s="925">
        <f t="shared" si="5"/>
        <v>215824700</v>
      </c>
      <c r="I109" s="351"/>
    </row>
    <row r="110" ht="19.5" customHeight="1">
      <c r="B110" s="613">
        <v>102.0</v>
      </c>
      <c r="C110" s="923">
        <f t="shared" si="3"/>
        <v>49069</v>
      </c>
      <c r="D110" s="924">
        <f t="shared" si="4"/>
        <v>833300</v>
      </c>
      <c r="E110" s="238">
        <f t="shared" si="6"/>
        <v>696930.455</v>
      </c>
      <c r="F110" s="717">
        <f t="shared" si="1"/>
        <v>1530230.455</v>
      </c>
      <c r="G110" s="238">
        <f t="shared" si="2"/>
        <v>85008600</v>
      </c>
      <c r="H110" s="925">
        <f t="shared" si="5"/>
        <v>214991400</v>
      </c>
      <c r="I110" s="351"/>
    </row>
    <row r="111" ht="19.5" customHeight="1">
      <c r="B111" s="613">
        <v>103.0</v>
      </c>
      <c r="C111" s="923">
        <f t="shared" si="3"/>
        <v>49100</v>
      </c>
      <c r="D111" s="924">
        <f t="shared" si="4"/>
        <v>833300</v>
      </c>
      <c r="E111" s="238">
        <f t="shared" si="6"/>
        <v>694229.1742</v>
      </c>
      <c r="F111" s="717">
        <f t="shared" si="1"/>
        <v>1527529.174</v>
      </c>
      <c r="G111" s="238">
        <f t="shared" si="2"/>
        <v>85841900</v>
      </c>
      <c r="H111" s="925">
        <f t="shared" si="5"/>
        <v>214158100</v>
      </c>
      <c r="I111" s="351"/>
    </row>
    <row r="112" ht="19.5" customHeight="1">
      <c r="B112" s="613">
        <v>104.0</v>
      </c>
      <c r="C112" s="923">
        <f t="shared" si="3"/>
        <v>49130</v>
      </c>
      <c r="D112" s="924">
        <f t="shared" si="4"/>
        <v>833300</v>
      </c>
      <c r="E112" s="238">
        <f t="shared" si="6"/>
        <v>691527.8933</v>
      </c>
      <c r="F112" s="717">
        <f t="shared" si="1"/>
        <v>1524827.893</v>
      </c>
      <c r="G112" s="238">
        <f t="shared" si="2"/>
        <v>86675200</v>
      </c>
      <c r="H112" s="925">
        <f t="shared" si="5"/>
        <v>213324800</v>
      </c>
      <c r="I112" s="351"/>
    </row>
    <row r="113" ht="19.5" customHeight="1">
      <c r="B113" s="613">
        <v>105.0</v>
      </c>
      <c r="C113" s="923">
        <f t="shared" si="3"/>
        <v>49161</v>
      </c>
      <c r="D113" s="924">
        <f t="shared" si="4"/>
        <v>833300</v>
      </c>
      <c r="E113" s="238">
        <f t="shared" si="6"/>
        <v>688826.6125</v>
      </c>
      <c r="F113" s="717">
        <f t="shared" si="1"/>
        <v>1522126.613</v>
      </c>
      <c r="G113" s="238">
        <f t="shared" si="2"/>
        <v>87508500</v>
      </c>
      <c r="H113" s="925">
        <f t="shared" si="5"/>
        <v>212491500</v>
      </c>
      <c r="I113" s="351"/>
    </row>
    <row r="114" ht="19.5" customHeight="1">
      <c r="B114" s="613">
        <v>106.0</v>
      </c>
      <c r="C114" s="923">
        <f t="shared" si="3"/>
        <v>49192</v>
      </c>
      <c r="D114" s="924">
        <f t="shared" si="4"/>
        <v>833300</v>
      </c>
      <c r="E114" s="238">
        <f t="shared" si="6"/>
        <v>686125.3317</v>
      </c>
      <c r="F114" s="717">
        <f t="shared" si="1"/>
        <v>1519425.332</v>
      </c>
      <c r="G114" s="238">
        <f t="shared" si="2"/>
        <v>88341800</v>
      </c>
      <c r="H114" s="925">
        <f t="shared" si="5"/>
        <v>211658200</v>
      </c>
      <c r="I114" s="351"/>
    </row>
    <row r="115" ht="19.5" customHeight="1">
      <c r="B115" s="613">
        <v>107.0</v>
      </c>
      <c r="C115" s="923">
        <f t="shared" si="3"/>
        <v>49222</v>
      </c>
      <c r="D115" s="924">
        <f t="shared" si="4"/>
        <v>833300</v>
      </c>
      <c r="E115" s="238">
        <f t="shared" si="6"/>
        <v>683424.0508</v>
      </c>
      <c r="F115" s="717">
        <f t="shared" si="1"/>
        <v>1516724.051</v>
      </c>
      <c r="G115" s="238">
        <f t="shared" si="2"/>
        <v>89175100</v>
      </c>
      <c r="H115" s="925">
        <f t="shared" si="5"/>
        <v>210824900</v>
      </c>
      <c r="I115" s="351"/>
    </row>
    <row r="116" ht="19.5" customHeight="1">
      <c r="B116" s="613">
        <v>108.0</v>
      </c>
      <c r="C116" s="923">
        <f t="shared" si="3"/>
        <v>49253</v>
      </c>
      <c r="D116" s="924">
        <f t="shared" si="4"/>
        <v>833300</v>
      </c>
      <c r="E116" s="238">
        <f t="shared" si="6"/>
        <v>680722.77</v>
      </c>
      <c r="F116" s="717">
        <f t="shared" si="1"/>
        <v>1514022.77</v>
      </c>
      <c r="G116" s="238">
        <f t="shared" si="2"/>
        <v>90008400</v>
      </c>
      <c r="H116" s="925">
        <f t="shared" si="5"/>
        <v>209991600</v>
      </c>
      <c r="I116" s="351"/>
    </row>
    <row r="117" ht="19.5" customHeight="1">
      <c r="B117" s="613">
        <v>109.0</v>
      </c>
      <c r="C117" s="923">
        <f t="shared" si="3"/>
        <v>49283</v>
      </c>
      <c r="D117" s="924">
        <f t="shared" si="4"/>
        <v>833300</v>
      </c>
      <c r="E117" s="238">
        <f t="shared" si="6"/>
        <v>678021.4892</v>
      </c>
      <c r="F117" s="717">
        <f t="shared" si="1"/>
        <v>1511321.489</v>
      </c>
      <c r="G117" s="238">
        <f t="shared" si="2"/>
        <v>90841700</v>
      </c>
      <c r="H117" s="925">
        <f t="shared" si="5"/>
        <v>209158300</v>
      </c>
      <c r="I117" s="351"/>
    </row>
    <row r="118" ht="19.5" customHeight="1">
      <c r="B118" s="613">
        <v>110.0</v>
      </c>
      <c r="C118" s="923">
        <f t="shared" si="3"/>
        <v>49314</v>
      </c>
      <c r="D118" s="924">
        <f t="shared" si="4"/>
        <v>833300</v>
      </c>
      <c r="E118" s="238">
        <f t="shared" si="6"/>
        <v>675320.2083</v>
      </c>
      <c r="F118" s="717">
        <f t="shared" si="1"/>
        <v>1508620.208</v>
      </c>
      <c r="G118" s="238">
        <f t="shared" si="2"/>
        <v>91675000</v>
      </c>
      <c r="H118" s="925">
        <f t="shared" si="5"/>
        <v>208325000</v>
      </c>
      <c r="I118" s="351"/>
    </row>
    <row r="119" ht="19.5" customHeight="1">
      <c r="B119" s="613">
        <v>111.0</v>
      </c>
      <c r="C119" s="923">
        <f t="shared" si="3"/>
        <v>49345</v>
      </c>
      <c r="D119" s="924">
        <f t="shared" si="4"/>
        <v>833300</v>
      </c>
      <c r="E119" s="238">
        <f t="shared" si="6"/>
        <v>672618.9275</v>
      </c>
      <c r="F119" s="717">
        <f t="shared" si="1"/>
        <v>1505918.928</v>
      </c>
      <c r="G119" s="238">
        <f t="shared" si="2"/>
        <v>92508300</v>
      </c>
      <c r="H119" s="925">
        <f t="shared" si="5"/>
        <v>207491700</v>
      </c>
      <c r="I119" s="351"/>
    </row>
    <row r="120" ht="19.5" customHeight="1">
      <c r="B120" s="613">
        <v>112.0</v>
      </c>
      <c r="C120" s="923">
        <f t="shared" si="3"/>
        <v>49373</v>
      </c>
      <c r="D120" s="924">
        <f t="shared" si="4"/>
        <v>833300</v>
      </c>
      <c r="E120" s="238">
        <f t="shared" si="6"/>
        <v>669917.6467</v>
      </c>
      <c r="F120" s="717">
        <f t="shared" si="1"/>
        <v>1503217.647</v>
      </c>
      <c r="G120" s="238">
        <f t="shared" si="2"/>
        <v>93341600</v>
      </c>
      <c r="H120" s="925">
        <f t="shared" si="5"/>
        <v>206658400</v>
      </c>
      <c r="I120" s="351"/>
    </row>
    <row r="121" ht="19.5" customHeight="1">
      <c r="B121" s="613">
        <v>113.0</v>
      </c>
      <c r="C121" s="923">
        <f t="shared" si="3"/>
        <v>49404</v>
      </c>
      <c r="D121" s="924">
        <f t="shared" si="4"/>
        <v>833300</v>
      </c>
      <c r="E121" s="238">
        <f t="shared" si="6"/>
        <v>667216.3658</v>
      </c>
      <c r="F121" s="717">
        <f t="shared" si="1"/>
        <v>1500516.366</v>
      </c>
      <c r="G121" s="238">
        <f t="shared" si="2"/>
        <v>94174900</v>
      </c>
      <c r="H121" s="925">
        <f t="shared" si="5"/>
        <v>205825100</v>
      </c>
      <c r="I121" s="351"/>
    </row>
    <row r="122" ht="19.5" customHeight="1">
      <c r="B122" s="613">
        <v>114.0</v>
      </c>
      <c r="C122" s="923">
        <f t="shared" si="3"/>
        <v>49434</v>
      </c>
      <c r="D122" s="924">
        <f t="shared" si="4"/>
        <v>833300</v>
      </c>
      <c r="E122" s="238">
        <f t="shared" si="6"/>
        <v>664515.085</v>
      </c>
      <c r="F122" s="717">
        <f t="shared" si="1"/>
        <v>1497815.085</v>
      </c>
      <c r="G122" s="238">
        <f t="shared" si="2"/>
        <v>95008200</v>
      </c>
      <c r="H122" s="925">
        <f t="shared" si="5"/>
        <v>204991800</v>
      </c>
      <c r="I122" s="351"/>
    </row>
    <row r="123" ht="19.5" customHeight="1">
      <c r="B123" s="613">
        <v>115.0</v>
      </c>
      <c r="C123" s="923">
        <f t="shared" si="3"/>
        <v>49465</v>
      </c>
      <c r="D123" s="924">
        <f t="shared" si="4"/>
        <v>833300</v>
      </c>
      <c r="E123" s="238">
        <f t="shared" si="6"/>
        <v>661813.8042</v>
      </c>
      <c r="F123" s="717">
        <f t="shared" si="1"/>
        <v>1495113.804</v>
      </c>
      <c r="G123" s="238">
        <f t="shared" si="2"/>
        <v>95841500</v>
      </c>
      <c r="H123" s="925">
        <f t="shared" si="5"/>
        <v>204158500</v>
      </c>
      <c r="I123" s="351"/>
    </row>
    <row r="124" ht="19.5" customHeight="1">
      <c r="B124" s="613">
        <v>116.0</v>
      </c>
      <c r="C124" s="923">
        <f t="shared" si="3"/>
        <v>49495</v>
      </c>
      <c r="D124" s="924">
        <f t="shared" si="4"/>
        <v>833300</v>
      </c>
      <c r="E124" s="238">
        <f t="shared" si="6"/>
        <v>659112.5233</v>
      </c>
      <c r="F124" s="717">
        <f t="shared" si="1"/>
        <v>1492412.523</v>
      </c>
      <c r="G124" s="238">
        <f t="shared" si="2"/>
        <v>96674800</v>
      </c>
      <c r="H124" s="925">
        <f t="shared" si="5"/>
        <v>203325200</v>
      </c>
      <c r="I124" s="351"/>
    </row>
    <row r="125" ht="19.5" customHeight="1">
      <c r="B125" s="613">
        <v>117.0</v>
      </c>
      <c r="C125" s="923">
        <f t="shared" si="3"/>
        <v>49526</v>
      </c>
      <c r="D125" s="924">
        <f t="shared" si="4"/>
        <v>833300</v>
      </c>
      <c r="E125" s="238">
        <f t="shared" si="6"/>
        <v>656411.2425</v>
      </c>
      <c r="F125" s="717">
        <f t="shared" si="1"/>
        <v>1489711.243</v>
      </c>
      <c r="G125" s="238">
        <f t="shared" si="2"/>
        <v>97508100</v>
      </c>
      <c r="H125" s="925">
        <f t="shared" si="5"/>
        <v>202491900</v>
      </c>
      <c r="I125" s="351"/>
    </row>
    <row r="126" ht="19.5" customHeight="1">
      <c r="B126" s="613">
        <v>118.0</v>
      </c>
      <c r="C126" s="923">
        <f t="shared" si="3"/>
        <v>49557</v>
      </c>
      <c r="D126" s="924">
        <f t="shared" si="4"/>
        <v>833300</v>
      </c>
      <c r="E126" s="238">
        <f t="shared" si="6"/>
        <v>653709.9617</v>
      </c>
      <c r="F126" s="717">
        <f t="shared" si="1"/>
        <v>1487009.962</v>
      </c>
      <c r="G126" s="238">
        <f t="shared" si="2"/>
        <v>98341400</v>
      </c>
      <c r="H126" s="925">
        <f t="shared" si="5"/>
        <v>201658600</v>
      </c>
      <c r="I126" s="351"/>
    </row>
    <row r="127" ht="19.5" customHeight="1">
      <c r="B127" s="613">
        <v>119.0</v>
      </c>
      <c r="C127" s="923">
        <f t="shared" si="3"/>
        <v>49587</v>
      </c>
      <c r="D127" s="924">
        <f t="shared" si="4"/>
        <v>833300</v>
      </c>
      <c r="E127" s="238">
        <f t="shared" si="6"/>
        <v>651008.6808</v>
      </c>
      <c r="F127" s="717">
        <f t="shared" si="1"/>
        <v>1484308.681</v>
      </c>
      <c r="G127" s="238">
        <f t="shared" si="2"/>
        <v>99174700</v>
      </c>
      <c r="H127" s="925">
        <f t="shared" si="5"/>
        <v>200825300</v>
      </c>
      <c r="I127" s="351"/>
    </row>
    <row r="128" ht="19.5" customHeight="1">
      <c r="B128" s="613">
        <v>120.0</v>
      </c>
      <c r="C128" s="923">
        <f t="shared" si="3"/>
        <v>49618</v>
      </c>
      <c r="D128" s="924">
        <f t="shared" si="4"/>
        <v>833300</v>
      </c>
      <c r="E128" s="238">
        <f t="shared" si="6"/>
        <v>648307.4</v>
      </c>
      <c r="F128" s="717">
        <f t="shared" si="1"/>
        <v>1481607.4</v>
      </c>
      <c r="G128" s="238">
        <f t="shared" si="2"/>
        <v>100008000</v>
      </c>
      <c r="H128" s="925">
        <f t="shared" si="5"/>
        <v>199992000</v>
      </c>
      <c r="I128" s="351"/>
    </row>
    <row r="129" ht="19.5" customHeight="1">
      <c r="B129" s="613">
        <v>121.0</v>
      </c>
      <c r="C129" s="923">
        <f t="shared" si="3"/>
        <v>49648</v>
      </c>
      <c r="D129" s="924">
        <f t="shared" si="4"/>
        <v>833300</v>
      </c>
      <c r="E129" s="238">
        <f t="shared" si="6"/>
        <v>645606.1192</v>
      </c>
      <c r="F129" s="717">
        <f t="shared" si="1"/>
        <v>1478906.119</v>
      </c>
      <c r="G129" s="238">
        <f t="shared" si="2"/>
        <v>100841300</v>
      </c>
      <c r="H129" s="925">
        <f t="shared" si="5"/>
        <v>199158700</v>
      </c>
      <c r="I129" s="351"/>
    </row>
    <row r="130" ht="19.5" customHeight="1">
      <c r="B130" s="613">
        <v>122.0</v>
      </c>
      <c r="C130" s="923">
        <f t="shared" si="3"/>
        <v>49679</v>
      </c>
      <c r="D130" s="924">
        <f t="shared" si="4"/>
        <v>833300</v>
      </c>
      <c r="E130" s="238">
        <f t="shared" si="6"/>
        <v>642904.8383</v>
      </c>
      <c r="F130" s="717">
        <f t="shared" si="1"/>
        <v>1476204.838</v>
      </c>
      <c r="G130" s="238">
        <f t="shared" si="2"/>
        <v>101674600</v>
      </c>
      <c r="H130" s="925">
        <f t="shared" si="5"/>
        <v>198325400</v>
      </c>
      <c r="I130" s="351"/>
    </row>
    <row r="131" ht="19.5" customHeight="1">
      <c r="B131" s="613">
        <v>123.0</v>
      </c>
      <c r="C131" s="923">
        <f t="shared" si="3"/>
        <v>49710</v>
      </c>
      <c r="D131" s="924">
        <f t="shared" si="4"/>
        <v>833300</v>
      </c>
      <c r="E131" s="238">
        <f t="shared" si="6"/>
        <v>640203.5575</v>
      </c>
      <c r="F131" s="717">
        <f t="shared" si="1"/>
        <v>1473503.558</v>
      </c>
      <c r="G131" s="238">
        <f t="shared" si="2"/>
        <v>102507900</v>
      </c>
      <c r="H131" s="925">
        <f t="shared" si="5"/>
        <v>197492100</v>
      </c>
      <c r="I131" s="351"/>
    </row>
    <row r="132" ht="19.5" customHeight="1">
      <c r="B132" s="613">
        <v>124.0</v>
      </c>
      <c r="C132" s="923">
        <f t="shared" si="3"/>
        <v>49739</v>
      </c>
      <c r="D132" s="924">
        <f t="shared" si="4"/>
        <v>833300</v>
      </c>
      <c r="E132" s="238">
        <f t="shared" si="6"/>
        <v>637502.2767</v>
      </c>
      <c r="F132" s="717">
        <f t="shared" si="1"/>
        <v>1470802.277</v>
      </c>
      <c r="G132" s="238">
        <f t="shared" si="2"/>
        <v>103341200</v>
      </c>
      <c r="H132" s="925">
        <f t="shared" si="5"/>
        <v>196658800</v>
      </c>
      <c r="I132" s="351"/>
    </row>
    <row r="133" ht="19.5" customHeight="1">
      <c r="B133" s="613">
        <v>125.0</v>
      </c>
      <c r="C133" s="923">
        <f t="shared" si="3"/>
        <v>49770</v>
      </c>
      <c r="D133" s="924">
        <f t="shared" si="4"/>
        <v>833300</v>
      </c>
      <c r="E133" s="238">
        <f t="shared" si="6"/>
        <v>634800.9958</v>
      </c>
      <c r="F133" s="717">
        <f t="shared" si="1"/>
        <v>1468100.996</v>
      </c>
      <c r="G133" s="238">
        <f t="shared" si="2"/>
        <v>104174500</v>
      </c>
      <c r="H133" s="925">
        <f t="shared" si="5"/>
        <v>195825500</v>
      </c>
      <c r="I133" s="351"/>
    </row>
    <row r="134" ht="19.5" customHeight="1">
      <c r="B134" s="613">
        <v>126.0</v>
      </c>
      <c r="C134" s="923">
        <f t="shared" si="3"/>
        <v>49800</v>
      </c>
      <c r="D134" s="924">
        <f t="shared" si="4"/>
        <v>833300</v>
      </c>
      <c r="E134" s="238">
        <f t="shared" si="6"/>
        <v>632099.715</v>
      </c>
      <c r="F134" s="717">
        <f t="shared" si="1"/>
        <v>1465399.715</v>
      </c>
      <c r="G134" s="238">
        <f t="shared" si="2"/>
        <v>105007800</v>
      </c>
      <c r="H134" s="925">
        <f t="shared" si="5"/>
        <v>194992200</v>
      </c>
      <c r="I134" s="351"/>
    </row>
    <row r="135" ht="19.5" customHeight="1">
      <c r="B135" s="613">
        <v>127.0</v>
      </c>
      <c r="C135" s="923">
        <f t="shared" si="3"/>
        <v>49831</v>
      </c>
      <c r="D135" s="924">
        <f t="shared" si="4"/>
        <v>833300</v>
      </c>
      <c r="E135" s="238">
        <f t="shared" si="6"/>
        <v>629398.4342</v>
      </c>
      <c r="F135" s="717">
        <f t="shared" si="1"/>
        <v>1462698.434</v>
      </c>
      <c r="G135" s="238">
        <f t="shared" si="2"/>
        <v>105841100</v>
      </c>
      <c r="H135" s="925">
        <f t="shared" si="5"/>
        <v>194158900</v>
      </c>
      <c r="I135" s="351"/>
    </row>
    <row r="136" ht="19.5" customHeight="1">
      <c r="B136" s="613">
        <v>128.0</v>
      </c>
      <c r="C136" s="923">
        <f t="shared" si="3"/>
        <v>49861</v>
      </c>
      <c r="D136" s="924">
        <f t="shared" si="4"/>
        <v>833300</v>
      </c>
      <c r="E136" s="238">
        <f t="shared" si="6"/>
        <v>626697.1533</v>
      </c>
      <c r="F136" s="717">
        <f t="shared" si="1"/>
        <v>1459997.153</v>
      </c>
      <c r="G136" s="238">
        <f t="shared" si="2"/>
        <v>106674400</v>
      </c>
      <c r="H136" s="925">
        <f t="shared" si="5"/>
        <v>193325600</v>
      </c>
      <c r="I136" s="351"/>
    </row>
    <row r="137" ht="19.5" customHeight="1">
      <c r="B137" s="613">
        <v>129.0</v>
      </c>
      <c r="C137" s="923">
        <f t="shared" si="3"/>
        <v>49892</v>
      </c>
      <c r="D137" s="924">
        <f t="shared" si="4"/>
        <v>833300</v>
      </c>
      <c r="E137" s="238">
        <f t="shared" si="6"/>
        <v>623995.8725</v>
      </c>
      <c r="F137" s="717">
        <f t="shared" si="1"/>
        <v>1457295.873</v>
      </c>
      <c r="G137" s="238">
        <f t="shared" si="2"/>
        <v>107507700</v>
      </c>
      <c r="H137" s="925">
        <f t="shared" si="5"/>
        <v>192492300</v>
      </c>
      <c r="I137" s="351"/>
    </row>
    <row r="138" ht="19.5" customHeight="1">
      <c r="B138" s="613">
        <v>130.0</v>
      </c>
      <c r="C138" s="923">
        <f t="shared" si="3"/>
        <v>49923</v>
      </c>
      <c r="D138" s="924">
        <f t="shared" si="4"/>
        <v>833300</v>
      </c>
      <c r="E138" s="238">
        <f t="shared" si="6"/>
        <v>621294.5917</v>
      </c>
      <c r="F138" s="717">
        <f t="shared" si="1"/>
        <v>1454594.592</v>
      </c>
      <c r="G138" s="238">
        <f t="shared" si="2"/>
        <v>108341000</v>
      </c>
      <c r="H138" s="925">
        <f t="shared" si="5"/>
        <v>191659000</v>
      </c>
      <c r="I138" s="351"/>
    </row>
    <row r="139" ht="19.5" customHeight="1">
      <c r="B139" s="613">
        <v>131.0</v>
      </c>
      <c r="C139" s="923">
        <f t="shared" si="3"/>
        <v>49953</v>
      </c>
      <c r="D139" s="924">
        <f t="shared" si="4"/>
        <v>833300</v>
      </c>
      <c r="E139" s="238">
        <f t="shared" si="6"/>
        <v>618593.3108</v>
      </c>
      <c r="F139" s="717">
        <f t="shared" si="1"/>
        <v>1451893.311</v>
      </c>
      <c r="G139" s="238">
        <f t="shared" si="2"/>
        <v>109174300</v>
      </c>
      <c r="H139" s="925">
        <f t="shared" si="5"/>
        <v>190825700</v>
      </c>
      <c r="I139" s="351"/>
    </row>
    <row r="140" ht="19.5" customHeight="1">
      <c r="B140" s="613">
        <v>132.0</v>
      </c>
      <c r="C140" s="923">
        <f t="shared" si="3"/>
        <v>49984</v>
      </c>
      <c r="D140" s="924">
        <f t="shared" si="4"/>
        <v>833300</v>
      </c>
      <c r="E140" s="238">
        <f t="shared" si="6"/>
        <v>615892.03</v>
      </c>
      <c r="F140" s="717">
        <f t="shared" si="1"/>
        <v>1449192.03</v>
      </c>
      <c r="G140" s="238">
        <f t="shared" si="2"/>
        <v>110007600</v>
      </c>
      <c r="H140" s="925">
        <f t="shared" si="5"/>
        <v>189992400</v>
      </c>
      <c r="I140" s="351"/>
    </row>
    <row r="141" ht="19.5" customHeight="1">
      <c r="B141" s="613">
        <v>133.0</v>
      </c>
      <c r="C141" s="923">
        <f t="shared" si="3"/>
        <v>50014</v>
      </c>
      <c r="D141" s="924">
        <f t="shared" si="4"/>
        <v>833300</v>
      </c>
      <c r="E141" s="238">
        <f t="shared" si="6"/>
        <v>613190.7492</v>
      </c>
      <c r="F141" s="717">
        <f t="shared" si="1"/>
        <v>1446490.749</v>
      </c>
      <c r="G141" s="238">
        <f t="shared" si="2"/>
        <v>110840900</v>
      </c>
      <c r="H141" s="925">
        <f t="shared" si="5"/>
        <v>189159100</v>
      </c>
      <c r="I141" s="351"/>
    </row>
    <row r="142" ht="19.5" customHeight="1">
      <c r="B142" s="613">
        <v>134.0</v>
      </c>
      <c r="C142" s="923">
        <f t="shared" si="3"/>
        <v>50045</v>
      </c>
      <c r="D142" s="924">
        <f t="shared" si="4"/>
        <v>833300</v>
      </c>
      <c r="E142" s="238">
        <f t="shared" si="6"/>
        <v>610489.4683</v>
      </c>
      <c r="F142" s="717">
        <f t="shared" si="1"/>
        <v>1443789.468</v>
      </c>
      <c r="G142" s="238">
        <f t="shared" si="2"/>
        <v>111674200</v>
      </c>
      <c r="H142" s="925">
        <f t="shared" si="5"/>
        <v>188325800</v>
      </c>
      <c r="I142" s="351"/>
    </row>
    <row r="143" ht="19.5" customHeight="1">
      <c r="B143" s="613">
        <v>135.0</v>
      </c>
      <c r="C143" s="923">
        <f t="shared" si="3"/>
        <v>50076</v>
      </c>
      <c r="D143" s="924">
        <f t="shared" si="4"/>
        <v>833300</v>
      </c>
      <c r="E143" s="238">
        <f t="shared" si="6"/>
        <v>607788.1875</v>
      </c>
      <c r="F143" s="717">
        <f t="shared" si="1"/>
        <v>1441088.188</v>
      </c>
      <c r="G143" s="238">
        <f t="shared" si="2"/>
        <v>112507500</v>
      </c>
      <c r="H143" s="925">
        <f t="shared" si="5"/>
        <v>187492500</v>
      </c>
      <c r="I143" s="351"/>
    </row>
    <row r="144" ht="19.5" customHeight="1">
      <c r="B144" s="613">
        <v>136.0</v>
      </c>
      <c r="C144" s="923">
        <f t="shared" si="3"/>
        <v>50104</v>
      </c>
      <c r="D144" s="924">
        <f t="shared" si="4"/>
        <v>833300</v>
      </c>
      <c r="E144" s="238">
        <f t="shared" si="6"/>
        <v>605086.9067</v>
      </c>
      <c r="F144" s="717">
        <f t="shared" si="1"/>
        <v>1438386.907</v>
      </c>
      <c r="G144" s="238">
        <f t="shared" si="2"/>
        <v>113340800</v>
      </c>
      <c r="H144" s="925">
        <f t="shared" si="5"/>
        <v>186659200</v>
      </c>
      <c r="I144" s="351"/>
    </row>
    <row r="145" ht="19.5" customHeight="1">
      <c r="B145" s="613">
        <v>137.0</v>
      </c>
      <c r="C145" s="923">
        <f t="shared" si="3"/>
        <v>50135</v>
      </c>
      <c r="D145" s="924">
        <f t="shared" si="4"/>
        <v>833300</v>
      </c>
      <c r="E145" s="238">
        <f t="shared" si="6"/>
        <v>602385.6258</v>
      </c>
      <c r="F145" s="717">
        <f t="shared" si="1"/>
        <v>1435685.626</v>
      </c>
      <c r="G145" s="238">
        <f t="shared" si="2"/>
        <v>114174100</v>
      </c>
      <c r="H145" s="925">
        <f t="shared" si="5"/>
        <v>185825900</v>
      </c>
      <c r="I145" s="351"/>
    </row>
    <row r="146" ht="19.5" customHeight="1">
      <c r="B146" s="613">
        <v>138.0</v>
      </c>
      <c r="C146" s="923">
        <f t="shared" si="3"/>
        <v>50165</v>
      </c>
      <c r="D146" s="924">
        <f t="shared" si="4"/>
        <v>833300</v>
      </c>
      <c r="E146" s="238">
        <f t="shared" si="6"/>
        <v>599684.345</v>
      </c>
      <c r="F146" s="717">
        <f t="shared" si="1"/>
        <v>1432984.345</v>
      </c>
      <c r="G146" s="238">
        <f t="shared" si="2"/>
        <v>115007400</v>
      </c>
      <c r="H146" s="925">
        <f t="shared" si="5"/>
        <v>184992600</v>
      </c>
      <c r="I146" s="351"/>
    </row>
    <row r="147" ht="19.5" customHeight="1">
      <c r="B147" s="613">
        <v>139.0</v>
      </c>
      <c r="C147" s="923">
        <f t="shared" si="3"/>
        <v>50196</v>
      </c>
      <c r="D147" s="924">
        <f t="shared" si="4"/>
        <v>833300</v>
      </c>
      <c r="E147" s="238">
        <f t="shared" si="6"/>
        <v>596983.0642</v>
      </c>
      <c r="F147" s="717">
        <f t="shared" si="1"/>
        <v>1430283.064</v>
      </c>
      <c r="G147" s="238">
        <f t="shared" si="2"/>
        <v>115840700</v>
      </c>
      <c r="H147" s="925">
        <f t="shared" si="5"/>
        <v>184159300</v>
      </c>
      <c r="I147" s="351"/>
    </row>
    <row r="148" ht="19.5" customHeight="1">
      <c r="B148" s="613">
        <v>140.0</v>
      </c>
      <c r="C148" s="923">
        <f t="shared" si="3"/>
        <v>50226</v>
      </c>
      <c r="D148" s="924">
        <f t="shared" si="4"/>
        <v>833300</v>
      </c>
      <c r="E148" s="238">
        <f t="shared" si="6"/>
        <v>594281.7833</v>
      </c>
      <c r="F148" s="717">
        <f t="shared" si="1"/>
        <v>1427581.783</v>
      </c>
      <c r="G148" s="238">
        <f t="shared" si="2"/>
        <v>116674000</v>
      </c>
      <c r="H148" s="925">
        <f t="shared" si="5"/>
        <v>183326000</v>
      </c>
      <c r="I148" s="351"/>
    </row>
    <row r="149" ht="19.5" customHeight="1">
      <c r="B149" s="613">
        <v>141.0</v>
      </c>
      <c r="C149" s="923">
        <f t="shared" si="3"/>
        <v>50257</v>
      </c>
      <c r="D149" s="924">
        <f t="shared" si="4"/>
        <v>833300</v>
      </c>
      <c r="E149" s="238">
        <f t="shared" si="6"/>
        <v>591580.5025</v>
      </c>
      <c r="F149" s="717">
        <f t="shared" si="1"/>
        <v>1424880.503</v>
      </c>
      <c r="G149" s="238">
        <f t="shared" si="2"/>
        <v>117507300</v>
      </c>
      <c r="H149" s="925">
        <f t="shared" si="5"/>
        <v>182492700</v>
      </c>
      <c r="I149" s="351"/>
    </row>
    <row r="150" ht="19.5" customHeight="1">
      <c r="B150" s="613">
        <v>142.0</v>
      </c>
      <c r="C150" s="923">
        <f t="shared" si="3"/>
        <v>50288</v>
      </c>
      <c r="D150" s="924">
        <f t="shared" si="4"/>
        <v>833300</v>
      </c>
      <c r="E150" s="238">
        <f t="shared" si="6"/>
        <v>588879.2217</v>
      </c>
      <c r="F150" s="717">
        <f t="shared" si="1"/>
        <v>1422179.222</v>
      </c>
      <c r="G150" s="238">
        <f t="shared" si="2"/>
        <v>118340600</v>
      </c>
      <c r="H150" s="925">
        <f t="shared" si="5"/>
        <v>181659400</v>
      </c>
      <c r="I150" s="351"/>
    </row>
    <row r="151" ht="19.5" customHeight="1">
      <c r="B151" s="613">
        <v>143.0</v>
      </c>
      <c r="C151" s="923">
        <f t="shared" si="3"/>
        <v>50318</v>
      </c>
      <c r="D151" s="924">
        <f t="shared" si="4"/>
        <v>833300</v>
      </c>
      <c r="E151" s="238">
        <f t="shared" si="6"/>
        <v>586177.9408</v>
      </c>
      <c r="F151" s="717">
        <f t="shared" si="1"/>
        <v>1419477.941</v>
      </c>
      <c r="G151" s="238">
        <f t="shared" si="2"/>
        <v>119173900</v>
      </c>
      <c r="H151" s="925">
        <f t="shared" si="5"/>
        <v>180826100</v>
      </c>
      <c r="I151" s="351"/>
    </row>
    <row r="152" ht="19.5" customHeight="1">
      <c r="B152" s="613">
        <v>144.0</v>
      </c>
      <c r="C152" s="923">
        <f t="shared" si="3"/>
        <v>50349</v>
      </c>
      <c r="D152" s="924">
        <f t="shared" si="4"/>
        <v>833300</v>
      </c>
      <c r="E152" s="238">
        <f t="shared" si="6"/>
        <v>583476.66</v>
      </c>
      <c r="F152" s="717">
        <f t="shared" si="1"/>
        <v>1416776.66</v>
      </c>
      <c r="G152" s="238">
        <f t="shared" si="2"/>
        <v>120007200</v>
      </c>
      <c r="H152" s="925">
        <f t="shared" si="5"/>
        <v>179992800</v>
      </c>
      <c r="I152" s="351"/>
    </row>
    <row r="153" ht="19.5" customHeight="1">
      <c r="B153" s="613">
        <v>145.0</v>
      </c>
      <c r="C153" s="923">
        <f t="shared" si="3"/>
        <v>50379</v>
      </c>
      <c r="D153" s="924">
        <f t="shared" si="4"/>
        <v>833300</v>
      </c>
      <c r="E153" s="238">
        <f t="shared" si="6"/>
        <v>580775.3792</v>
      </c>
      <c r="F153" s="717">
        <f t="shared" si="1"/>
        <v>1414075.379</v>
      </c>
      <c r="G153" s="238">
        <f t="shared" si="2"/>
        <v>120840500</v>
      </c>
      <c r="H153" s="925">
        <f t="shared" si="5"/>
        <v>179159500</v>
      </c>
      <c r="I153" s="351"/>
    </row>
    <row r="154" ht="19.5" customHeight="1">
      <c r="B154" s="613">
        <v>146.0</v>
      </c>
      <c r="C154" s="923">
        <f t="shared" si="3"/>
        <v>50410</v>
      </c>
      <c r="D154" s="924">
        <f t="shared" si="4"/>
        <v>833300</v>
      </c>
      <c r="E154" s="238">
        <f t="shared" si="6"/>
        <v>578074.0983</v>
      </c>
      <c r="F154" s="717">
        <f t="shared" si="1"/>
        <v>1411374.098</v>
      </c>
      <c r="G154" s="238">
        <f t="shared" si="2"/>
        <v>121673800</v>
      </c>
      <c r="H154" s="925">
        <f t="shared" si="5"/>
        <v>178326200</v>
      </c>
      <c r="I154" s="351"/>
    </row>
    <row r="155" ht="19.5" customHeight="1">
      <c r="B155" s="613">
        <v>147.0</v>
      </c>
      <c r="C155" s="923">
        <f t="shared" si="3"/>
        <v>50441</v>
      </c>
      <c r="D155" s="924">
        <f t="shared" si="4"/>
        <v>833300</v>
      </c>
      <c r="E155" s="238">
        <f t="shared" si="6"/>
        <v>575372.8175</v>
      </c>
      <c r="F155" s="717">
        <f t="shared" si="1"/>
        <v>1408672.818</v>
      </c>
      <c r="G155" s="238">
        <f t="shared" si="2"/>
        <v>122507100</v>
      </c>
      <c r="H155" s="925">
        <f t="shared" si="5"/>
        <v>177492900</v>
      </c>
      <c r="I155" s="351"/>
    </row>
    <row r="156" ht="19.5" customHeight="1">
      <c r="B156" s="613">
        <v>148.0</v>
      </c>
      <c r="C156" s="923">
        <f t="shared" si="3"/>
        <v>50469</v>
      </c>
      <c r="D156" s="924">
        <f t="shared" si="4"/>
        <v>833300</v>
      </c>
      <c r="E156" s="238">
        <f t="shared" si="6"/>
        <v>572671.5367</v>
      </c>
      <c r="F156" s="717">
        <f t="shared" si="1"/>
        <v>1405971.537</v>
      </c>
      <c r="G156" s="238">
        <f t="shared" si="2"/>
        <v>123340400</v>
      </c>
      <c r="H156" s="925">
        <f t="shared" si="5"/>
        <v>176659600</v>
      </c>
      <c r="I156" s="351"/>
    </row>
    <row r="157" ht="19.5" customHeight="1">
      <c r="B157" s="613">
        <v>149.0</v>
      </c>
      <c r="C157" s="923">
        <f t="shared" si="3"/>
        <v>50500</v>
      </c>
      <c r="D157" s="924">
        <f t="shared" si="4"/>
        <v>833300</v>
      </c>
      <c r="E157" s="238">
        <f t="shared" si="6"/>
        <v>569970.2558</v>
      </c>
      <c r="F157" s="717">
        <f t="shared" si="1"/>
        <v>1403270.256</v>
      </c>
      <c r="G157" s="238">
        <f t="shared" si="2"/>
        <v>124173700</v>
      </c>
      <c r="H157" s="925">
        <f t="shared" si="5"/>
        <v>175826300</v>
      </c>
      <c r="I157" s="351"/>
    </row>
    <row r="158" ht="19.5" customHeight="1">
      <c r="B158" s="613">
        <v>150.0</v>
      </c>
      <c r="C158" s="923">
        <f t="shared" si="3"/>
        <v>50530</v>
      </c>
      <c r="D158" s="924">
        <f t="shared" si="4"/>
        <v>833300</v>
      </c>
      <c r="E158" s="238">
        <f t="shared" si="6"/>
        <v>567268.975</v>
      </c>
      <c r="F158" s="717">
        <f t="shared" si="1"/>
        <v>1400568.975</v>
      </c>
      <c r="G158" s="238">
        <f t="shared" si="2"/>
        <v>125007000</v>
      </c>
      <c r="H158" s="925">
        <f t="shared" si="5"/>
        <v>174993000</v>
      </c>
      <c r="I158" s="351"/>
    </row>
    <row r="159" ht="19.5" customHeight="1">
      <c r="B159" s="613">
        <v>151.0</v>
      </c>
      <c r="C159" s="923">
        <f t="shared" si="3"/>
        <v>50561</v>
      </c>
      <c r="D159" s="924">
        <f t="shared" si="4"/>
        <v>833300</v>
      </c>
      <c r="E159" s="238">
        <f t="shared" si="6"/>
        <v>564567.6942</v>
      </c>
      <c r="F159" s="717">
        <f t="shared" si="1"/>
        <v>1397867.694</v>
      </c>
      <c r="G159" s="238">
        <f t="shared" si="2"/>
        <v>125840300</v>
      </c>
      <c r="H159" s="925">
        <f t="shared" si="5"/>
        <v>174159700</v>
      </c>
      <c r="I159" s="351"/>
    </row>
    <row r="160" ht="19.5" customHeight="1">
      <c r="B160" s="613">
        <v>152.0</v>
      </c>
      <c r="C160" s="923">
        <f t="shared" si="3"/>
        <v>50591</v>
      </c>
      <c r="D160" s="924">
        <f t="shared" si="4"/>
        <v>833300</v>
      </c>
      <c r="E160" s="238">
        <f t="shared" si="6"/>
        <v>561866.4133</v>
      </c>
      <c r="F160" s="717">
        <f t="shared" si="1"/>
        <v>1395166.413</v>
      </c>
      <c r="G160" s="238">
        <f t="shared" si="2"/>
        <v>126673600</v>
      </c>
      <c r="H160" s="925">
        <f t="shared" si="5"/>
        <v>173326400</v>
      </c>
      <c r="I160" s="351"/>
    </row>
    <row r="161" ht="19.5" customHeight="1">
      <c r="B161" s="613">
        <v>153.0</v>
      </c>
      <c r="C161" s="923">
        <f t="shared" si="3"/>
        <v>50622</v>
      </c>
      <c r="D161" s="924">
        <f t="shared" si="4"/>
        <v>833300</v>
      </c>
      <c r="E161" s="238">
        <f t="shared" si="6"/>
        <v>559165.1325</v>
      </c>
      <c r="F161" s="717">
        <f t="shared" si="1"/>
        <v>1392465.133</v>
      </c>
      <c r="G161" s="238">
        <f t="shared" si="2"/>
        <v>127506900</v>
      </c>
      <c r="H161" s="925">
        <f t="shared" si="5"/>
        <v>172493100</v>
      </c>
      <c r="I161" s="351"/>
    </row>
    <row r="162" ht="19.5" customHeight="1">
      <c r="B162" s="613">
        <v>154.0</v>
      </c>
      <c r="C162" s="923">
        <f t="shared" si="3"/>
        <v>50653</v>
      </c>
      <c r="D162" s="924">
        <f t="shared" si="4"/>
        <v>833300</v>
      </c>
      <c r="E162" s="238">
        <f t="shared" si="6"/>
        <v>556463.8517</v>
      </c>
      <c r="F162" s="717">
        <f t="shared" si="1"/>
        <v>1389763.852</v>
      </c>
      <c r="G162" s="238">
        <f t="shared" si="2"/>
        <v>128340200</v>
      </c>
      <c r="H162" s="925">
        <f t="shared" si="5"/>
        <v>171659800</v>
      </c>
      <c r="I162" s="351"/>
    </row>
    <row r="163" ht="19.5" customHeight="1">
      <c r="B163" s="613">
        <v>155.0</v>
      </c>
      <c r="C163" s="923">
        <f t="shared" si="3"/>
        <v>50683</v>
      </c>
      <c r="D163" s="924">
        <f t="shared" si="4"/>
        <v>833300</v>
      </c>
      <c r="E163" s="238">
        <f t="shared" si="6"/>
        <v>553762.5708</v>
      </c>
      <c r="F163" s="717">
        <f t="shared" si="1"/>
        <v>1387062.571</v>
      </c>
      <c r="G163" s="238">
        <f t="shared" si="2"/>
        <v>129173500</v>
      </c>
      <c r="H163" s="925">
        <f t="shared" si="5"/>
        <v>170826500</v>
      </c>
      <c r="I163" s="351"/>
    </row>
    <row r="164" ht="19.5" customHeight="1">
      <c r="B164" s="613">
        <v>156.0</v>
      </c>
      <c r="C164" s="923">
        <f t="shared" si="3"/>
        <v>50714</v>
      </c>
      <c r="D164" s="924">
        <f t="shared" si="4"/>
        <v>833300</v>
      </c>
      <c r="E164" s="238">
        <f t="shared" si="6"/>
        <v>551061.29</v>
      </c>
      <c r="F164" s="717">
        <f t="shared" si="1"/>
        <v>1384361.29</v>
      </c>
      <c r="G164" s="238">
        <f t="shared" si="2"/>
        <v>130006800</v>
      </c>
      <c r="H164" s="925">
        <f t="shared" si="5"/>
        <v>169993200</v>
      </c>
      <c r="I164" s="351"/>
    </row>
    <row r="165" ht="19.5" customHeight="1">
      <c r="B165" s="613">
        <v>157.0</v>
      </c>
      <c r="C165" s="923">
        <f t="shared" si="3"/>
        <v>50744</v>
      </c>
      <c r="D165" s="924">
        <f t="shared" si="4"/>
        <v>833300</v>
      </c>
      <c r="E165" s="238">
        <f t="shared" si="6"/>
        <v>548360.0092</v>
      </c>
      <c r="F165" s="717">
        <f t="shared" si="1"/>
        <v>1381660.009</v>
      </c>
      <c r="G165" s="238">
        <f t="shared" si="2"/>
        <v>130840100</v>
      </c>
      <c r="H165" s="925">
        <f t="shared" si="5"/>
        <v>169159900</v>
      </c>
      <c r="I165" s="351"/>
    </row>
    <row r="166" ht="19.5" customHeight="1">
      <c r="B166" s="613">
        <v>158.0</v>
      </c>
      <c r="C166" s="923">
        <f t="shared" si="3"/>
        <v>50775</v>
      </c>
      <c r="D166" s="924">
        <f t="shared" si="4"/>
        <v>833300</v>
      </c>
      <c r="E166" s="238">
        <f t="shared" si="6"/>
        <v>545658.7283</v>
      </c>
      <c r="F166" s="717">
        <f t="shared" si="1"/>
        <v>1378958.728</v>
      </c>
      <c r="G166" s="238">
        <f t="shared" si="2"/>
        <v>131673400</v>
      </c>
      <c r="H166" s="925">
        <f t="shared" si="5"/>
        <v>168326600</v>
      </c>
      <c r="I166" s="351"/>
    </row>
    <row r="167" ht="19.5" customHeight="1">
      <c r="B167" s="613">
        <v>159.0</v>
      </c>
      <c r="C167" s="923">
        <f t="shared" si="3"/>
        <v>50806</v>
      </c>
      <c r="D167" s="924">
        <f t="shared" si="4"/>
        <v>833300</v>
      </c>
      <c r="E167" s="238">
        <f t="shared" si="6"/>
        <v>542957.4475</v>
      </c>
      <c r="F167" s="717">
        <f t="shared" si="1"/>
        <v>1376257.448</v>
      </c>
      <c r="G167" s="238">
        <f t="shared" si="2"/>
        <v>132506700</v>
      </c>
      <c r="H167" s="925">
        <f t="shared" si="5"/>
        <v>167493300</v>
      </c>
      <c r="I167" s="351"/>
    </row>
    <row r="168" ht="19.5" customHeight="1">
      <c r="B168" s="613">
        <v>160.0</v>
      </c>
      <c r="C168" s="923">
        <f t="shared" si="3"/>
        <v>50834</v>
      </c>
      <c r="D168" s="924">
        <f t="shared" si="4"/>
        <v>833300</v>
      </c>
      <c r="E168" s="238">
        <f t="shared" si="6"/>
        <v>540256.1667</v>
      </c>
      <c r="F168" s="717">
        <f t="shared" si="1"/>
        <v>1373556.167</v>
      </c>
      <c r="G168" s="238">
        <f t="shared" si="2"/>
        <v>133340000</v>
      </c>
      <c r="H168" s="925">
        <f t="shared" si="5"/>
        <v>166660000</v>
      </c>
      <c r="I168" s="351"/>
    </row>
    <row r="169" ht="19.5" customHeight="1">
      <c r="B169" s="613">
        <v>161.0</v>
      </c>
      <c r="C169" s="923">
        <f t="shared" si="3"/>
        <v>50865</v>
      </c>
      <c r="D169" s="924">
        <f t="shared" si="4"/>
        <v>833300</v>
      </c>
      <c r="E169" s="238">
        <f t="shared" si="6"/>
        <v>537554.8858</v>
      </c>
      <c r="F169" s="717">
        <f t="shared" si="1"/>
        <v>1370854.886</v>
      </c>
      <c r="G169" s="238">
        <f t="shared" si="2"/>
        <v>134173300</v>
      </c>
      <c r="H169" s="925">
        <f t="shared" si="5"/>
        <v>165826700</v>
      </c>
      <c r="I169" s="351"/>
    </row>
    <row r="170" ht="19.5" customHeight="1">
      <c r="B170" s="613">
        <v>162.0</v>
      </c>
      <c r="C170" s="923">
        <f t="shared" si="3"/>
        <v>50895</v>
      </c>
      <c r="D170" s="924">
        <f t="shared" si="4"/>
        <v>833300</v>
      </c>
      <c r="E170" s="238">
        <f t="shared" si="6"/>
        <v>534853.605</v>
      </c>
      <c r="F170" s="717">
        <f t="shared" si="1"/>
        <v>1368153.605</v>
      </c>
      <c r="G170" s="238">
        <f t="shared" si="2"/>
        <v>135006600</v>
      </c>
      <c r="H170" s="925">
        <f t="shared" si="5"/>
        <v>164993400</v>
      </c>
      <c r="I170" s="351"/>
    </row>
    <row r="171" ht="19.5" customHeight="1">
      <c r="B171" s="613">
        <v>163.0</v>
      </c>
      <c r="C171" s="923">
        <f t="shared" si="3"/>
        <v>50926</v>
      </c>
      <c r="D171" s="924">
        <f t="shared" si="4"/>
        <v>833300</v>
      </c>
      <c r="E171" s="238">
        <f t="shared" si="6"/>
        <v>532152.3242</v>
      </c>
      <c r="F171" s="717">
        <f t="shared" si="1"/>
        <v>1365452.324</v>
      </c>
      <c r="G171" s="238">
        <f t="shared" si="2"/>
        <v>135839900</v>
      </c>
      <c r="H171" s="925">
        <f t="shared" si="5"/>
        <v>164160100</v>
      </c>
      <c r="I171" s="351"/>
    </row>
    <row r="172" ht="19.5" customHeight="1">
      <c r="B172" s="613">
        <v>164.0</v>
      </c>
      <c r="C172" s="923">
        <f t="shared" si="3"/>
        <v>50956</v>
      </c>
      <c r="D172" s="924">
        <f t="shared" si="4"/>
        <v>833300</v>
      </c>
      <c r="E172" s="238">
        <f t="shared" si="6"/>
        <v>529451.0433</v>
      </c>
      <c r="F172" s="717">
        <f t="shared" si="1"/>
        <v>1362751.043</v>
      </c>
      <c r="G172" s="238">
        <f t="shared" si="2"/>
        <v>136673200</v>
      </c>
      <c r="H172" s="925">
        <f t="shared" si="5"/>
        <v>163326800</v>
      </c>
      <c r="I172" s="351"/>
    </row>
    <row r="173" ht="19.5" customHeight="1">
      <c r="B173" s="613">
        <v>165.0</v>
      </c>
      <c r="C173" s="923">
        <f t="shared" si="3"/>
        <v>50987</v>
      </c>
      <c r="D173" s="924">
        <f t="shared" si="4"/>
        <v>833300</v>
      </c>
      <c r="E173" s="238">
        <f t="shared" si="6"/>
        <v>526749.7625</v>
      </c>
      <c r="F173" s="717">
        <f t="shared" si="1"/>
        <v>1360049.763</v>
      </c>
      <c r="G173" s="238">
        <f t="shared" si="2"/>
        <v>137506500</v>
      </c>
      <c r="H173" s="925">
        <f t="shared" si="5"/>
        <v>162493500</v>
      </c>
      <c r="I173" s="351"/>
    </row>
    <row r="174" ht="19.5" customHeight="1">
      <c r="B174" s="613">
        <v>166.0</v>
      </c>
      <c r="C174" s="923">
        <f t="shared" si="3"/>
        <v>51018</v>
      </c>
      <c r="D174" s="924">
        <f t="shared" si="4"/>
        <v>833300</v>
      </c>
      <c r="E174" s="238">
        <f t="shared" si="6"/>
        <v>524048.4817</v>
      </c>
      <c r="F174" s="717">
        <f t="shared" si="1"/>
        <v>1357348.482</v>
      </c>
      <c r="G174" s="238">
        <f t="shared" si="2"/>
        <v>138339800</v>
      </c>
      <c r="H174" s="925">
        <f t="shared" si="5"/>
        <v>161660200</v>
      </c>
      <c r="I174" s="351"/>
    </row>
    <row r="175" ht="19.5" customHeight="1">
      <c r="B175" s="613">
        <v>167.0</v>
      </c>
      <c r="C175" s="923">
        <f t="shared" si="3"/>
        <v>51048</v>
      </c>
      <c r="D175" s="924">
        <f t="shared" si="4"/>
        <v>833300</v>
      </c>
      <c r="E175" s="238">
        <f t="shared" si="6"/>
        <v>521347.2008</v>
      </c>
      <c r="F175" s="717">
        <f t="shared" si="1"/>
        <v>1354647.201</v>
      </c>
      <c r="G175" s="238">
        <f t="shared" si="2"/>
        <v>139173100</v>
      </c>
      <c r="H175" s="925">
        <f t="shared" si="5"/>
        <v>160826900</v>
      </c>
      <c r="I175" s="351"/>
    </row>
    <row r="176" ht="19.5" customHeight="1">
      <c r="B176" s="613">
        <v>168.0</v>
      </c>
      <c r="C176" s="923">
        <f t="shared" si="3"/>
        <v>51079</v>
      </c>
      <c r="D176" s="924">
        <f t="shared" si="4"/>
        <v>833300</v>
      </c>
      <c r="E176" s="238">
        <f t="shared" si="6"/>
        <v>518645.92</v>
      </c>
      <c r="F176" s="717">
        <f t="shared" si="1"/>
        <v>1351945.92</v>
      </c>
      <c r="G176" s="238">
        <f t="shared" si="2"/>
        <v>140006400</v>
      </c>
      <c r="H176" s="925">
        <f t="shared" si="5"/>
        <v>159993600</v>
      </c>
      <c r="I176" s="351"/>
    </row>
    <row r="177" ht="19.5" customHeight="1">
      <c r="B177" s="613">
        <v>169.0</v>
      </c>
      <c r="C177" s="923">
        <f t="shared" si="3"/>
        <v>51109</v>
      </c>
      <c r="D177" s="924">
        <f t="shared" si="4"/>
        <v>833300</v>
      </c>
      <c r="E177" s="238">
        <f t="shared" si="6"/>
        <v>515944.6392</v>
      </c>
      <c r="F177" s="717">
        <f t="shared" si="1"/>
        <v>1349244.639</v>
      </c>
      <c r="G177" s="238">
        <f t="shared" si="2"/>
        <v>140839700</v>
      </c>
      <c r="H177" s="925">
        <f t="shared" si="5"/>
        <v>159160300</v>
      </c>
      <c r="I177" s="351"/>
    </row>
    <row r="178" ht="19.5" customHeight="1">
      <c r="B178" s="613">
        <v>170.0</v>
      </c>
      <c r="C178" s="923">
        <f t="shared" si="3"/>
        <v>51140</v>
      </c>
      <c r="D178" s="924">
        <f t="shared" si="4"/>
        <v>833300</v>
      </c>
      <c r="E178" s="238">
        <f t="shared" si="6"/>
        <v>513243.3583</v>
      </c>
      <c r="F178" s="717">
        <f t="shared" si="1"/>
        <v>1346543.358</v>
      </c>
      <c r="G178" s="238">
        <f t="shared" si="2"/>
        <v>141673000</v>
      </c>
      <c r="H178" s="925">
        <f t="shared" si="5"/>
        <v>158327000</v>
      </c>
      <c r="I178" s="351"/>
    </row>
    <row r="179" ht="19.5" customHeight="1">
      <c r="B179" s="613">
        <v>171.0</v>
      </c>
      <c r="C179" s="923">
        <f t="shared" si="3"/>
        <v>51171</v>
      </c>
      <c r="D179" s="924">
        <f t="shared" si="4"/>
        <v>833300</v>
      </c>
      <c r="E179" s="238">
        <f t="shared" si="6"/>
        <v>510542.0775</v>
      </c>
      <c r="F179" s="717">
        <f t="shared" si="1"/>
        <v>1343842.078</v>
      </c>
      <c r="G179" s="238">
        <f t="shared" si="2"/>
        <v>142506300</v>
      </c>
      <c r="H179" s="925">
        <f t="shared" si="5"/>
        <v>157493700</v>
      </c>
      <c r="I179" s="351"/>
    </row>
    <row r="180" ht="19.5" customHeight="1">
      <c r="B180" s="613">
        <v>172.0</v>
      </c>
      <c r="C180" s="923">
        <f t="shared" si="3"/>
        <v>51200</v>
      </c>
      <c r="D180" s="924">
        <f t="shared" si="4"/>
        <v>833300</v>
      </c>
      <c r="E180" s="238">
        <f t="shared" si="6"/>
        <v>507840.7967</v>
      </c>
      <c r="F180" s="717">
        <f t="shared" si="1"/>
        <v>1341140.797</v>
      </c>
      <c r="G180" s="238">
        <f t="shared" si="2"/>
        <v>143339600</v>
      </c>
      <c r="H180" s="925">
        <f t="shared" si="5"/>
        <v>156660400</v>
      </c>
      <c r="I180" s="351"/>
    </row>
    <row r="181" ht="19.5" customHeight="1">
      <c r="B181" s="613">
        <v>173.0</v>
      </c>
      <c r="C181" s="923">
        <f t="shared" si="3"/>
        <v>51231</v>
      </c>
      <c r="D181" s="924">
        <f t="shared" si="4"/>
        <v>833300</v>
      </c>
      <c r="E181" s="238">
        <f t="shared" si="6"/>
        <v>505139.5158</v>
      </c>
      <c r="F181" s="717">
        <f t="shared" si="1"/>
        <v>1338439.516</v>
      </c>
      <c r="G181" s="238">
        <f t="shared" si="2"/>
        <v>144172900</v>
      </c>
      <c r="H181" s="925">
        <f t="shared" si="5"/>
        <v>155827100</v>
      </c>
      <c r="I181" s="351"/>
    </row>
    <row r="182" ht="19.5" customHeight="1">
      <c r="B182" s="613">
        <v>174.0</v>
      </c>
      <c r="C182" s="923">
        <f t="shared" si="3"/>
        <v>51261</v>
      </c>
      <c r="D182" s="924">
        <f t="shared" si="4"/>
        <v>833300</v>
      </c>
      <c r="E182" s="238">
        <f t="shared" si="6"/>
        <v>502438.235</v>
      </c>
      <c r="F182" s="717">
        <f t="shared" si="1"/>
        <v>1335738.235</v>
      </c>
      <c r="G182" s="238">
        <f t="shared" si="2"/>
        <v>145006200</v>
      </c>
      <c r="H182" s="925">
        <f t="shared" si="5"/>
        <v>154993800</v>
      </c>
      <c r="I182" s="351"/>
    </row>
    <row r="183" ht="19.5" customHeight="1">
      <c r="B183" s="613">
        <v>175.0</v>
      </c>
      <c r="C183" s="923">
        <f t="shared" si="3"/>
        <v>51292</v>
      </c>
      <c r="D183" s="924">
        <f t="shared" si="4"/>
        <v>833300</v>
      </c>
      <c r="E183" s="238">
        <f t="shared" si="6"/>
        <v>499736.9542</v>
      </c>
      <c r="F183" s="717">
        <f t="shared" si="1"/>
        <v>1333036.954</v>
      </c>
      <c r="G183" s="238">
        <f t="shared" si="2"/>
        <v>145839500</v>
      </c>
      <c r="H183" s="925">
        <f t="shared" si="5"/>
        <v>154160500</v>
      </c>
      <c r="I183" s="351"/>
    </row>
    <row r="184" ht="19.5" customHeight="1">
      <c r="B184" s="613">
        <v>176.0</v>
      </c>
      <c r="C184" s="923">
        <f t="shared" si="3"/>
        <v>51322</v>
      </c>
      <c r="D184" s="924">
        <f t="shared" si="4"/>
        <v>833300</v>
      </c>
      <c r="E184" s="238">
        <f t="shared" si="6"/>
        <v>497035.6733</v>
      </c>
      <c r="F184" s="717">
        <f t="shared" si="1"/>
        <v>1330335.673</v>
      </c>
      <c r="G184" s="238">
        <f t="shared" si="2"/>
        <v>146672800</v>
      </c>
      <c r="H184" s="925">
        <f t="shared" si="5"/>
        <v>153327200</v>
      </c>
      <c r="I184" s="351"/>
    </row>
    <row r="185" ht="19.5" customHeight="1">
      <c r="B185" s="613">
        <v>177.0</v>
      </c>
      <c r="C185" s="923">
        <f t="shared" si="3"/>
        <v>51353</v>
      </c>
      <c r="D185" s="924">
        <f t="shared" si="4"/>
        <v>833300</v>
      </c>
      <c r="E185" s="238">
        <f t="shared" si="6"/>
        <v>494334.3925</v>
      </c>
      <c r="F185" s="717">
        <f t="shared" si="1"/>
        <v>1327634.393</v>
      </c>
      <c r="G185" s="238">
        <f t="shared" si="2"/>
        <v>147506100</v>
      </c>
      <c r="H185" s="925">
        <f t="shared" si="5"/>
        <v>152493900</v>
      </c>
      <c r="I185" s="351"/>
    </row>
    <row r="186" ht="19.5" customHeight="1">
      <c r="B186" s="613">
        <v>178.0</v>
      </c>
      <c r="C186" s="923">
        <f t="shared" si="3"/>
        <v>51384</v>
      </c>
      <c r="D186" s="924">
        <f t="shared" si="4"/>
        <v>833300</v>
      </c>
      <c r="E186" s="238">
        <f t="shared" si="6"/>
        <v>491633.1117</v>
      </c>
      <c r="F186" s="717">
        <f t="shared" si="1"/>
        <v>1324933.112</v>
      </c>
      <c r="G186" s="238">
        <f t="shared" si="2"/>
        <v>148339400</v>
      </c>
      <c r="H186" s="925">
        <f t="shared" si="5"/>
        <v>151660600</v>
      </c>
      <c r="I186" s="351"/>
    </row>
    <row r="187" ht="19.5" customHeight="1">
      <c r="B187" s="613">
        <v>179.0</v>
      </c>
      <c r="C187" s="923">
        <f t="shared" si="3"/>
        <v>51414</v>
      </c>
      <c r="D187" s="924">
        <f t="shared" si="4"/>
        <v>833300</v>
      </c>
      <c r="E187" s="238">
        <f t="shared" si="6"/>
        <v>488931.8308</v>
      </c>
      <c r="F187" s="717">
        <f t="shared" si="1"/>
        <v>1322231.831</v>
      </c>
      <c r="G187" s="238">
        <f t="shared" si="2"/>
        <v>149172700</v>
      </c>
      <c r="H187" s="925">
        <f t="shared" si="5"/>
        <v>150827300</v>
      </c>
      <c r="I187" s="351"/>
    </row>
    <row r="188" ht="19.5" customHeight="1">
      <c r="B188" s="613">
        <v>180.0</v>
      </c>
      <c r="C188" s="923">
        <f t="shared" si="3"/>
        <v>51445</v>
      </c>
      <c r="D188" s="924">
        <f t="shared" si="4"/>
        <v>833300</v>
      </c>
      <c r="E188" s="238">
        <f t="shared" si="6"/>
        <v>486230.55</v>
      </c>
      <c r="F188" s="717">
        <f t="shared" si="1"/>
        <v>1319530.55</v>
      </c>
      <c r="G188" s="238">
        <f t="shared" si="2"/>
        <v>150006000</v>
      </c>
      <c r="H188" s="925">
        <f t="shared" si="5"/>
        <v>149994000</v>
      </c>
      <c r="I188" s="351"/>
    </row>
    <row r="189" ht="19.5" customHeight="1">
      <c r="B189" s="613">
        <v>181.0</v>
      </c>
      <c r="C189" s="923">
        <f t="shared" si="3"/>
        <v>51475</v>
      </c>
      <c r="D189" s="924">
        <f t="shared" si="4"/>
        <v>833300</v>
      </c>
      <c r="E189" s="238">
        <f t="shared" si="6"/>
        <v>483529.2692</v>
      </c>
      <c r="F189" s="717">
        <f t="shared" si="1"/>
        <v>1316829.269</v>
      </c>
      <c r="G189" s="238">
        <f t="shared" si="2"/>
        <v>150839300</v>
      </c>
      <c r="H189" s="925">
        <f t="shared" si="5"/>
        <v>149160700</v>
      </c>
      <c r="I189" s="351"/>
    </row>
    <row r="190" ht="19.5" customHeight="1">
      <c r="B190" s="613">
        <v>182.0</v>
      </c>
      <c r="C190" s="923">
        <f t="shared" si="3"/>
        <v>51506</v>
      </c>
      <c r="D190" s="924">
        <f t="shared" si="4"/>
        <v>833300</v>
      </c>
      <c r="E190" s="238">
        <f t="shared" si="6"/>
        <v>480827.9883</v>
      </c>
      <c r="F190" s="717">
        <f t="shared" si="1"/>
        <v>1314127.988</v>
      </c>
      <c r="G190" s="238">
        <f t="shared" si="2"/>
        <v>151672600</v>
      </c>
      <c r="H190" s="925">
        <f t="shared" si="5"/>
        <v>148327400</v>
      </c>
      <c r="I190" s="351"/>
    </row>
    <row r="191" ht="19.5" customHeight="1">
      <c r="B191" s="613">
        <v>183.0</v>
      </c>
      <c r="C191" s="923">
        <f t="shared" si="3"/>
        <v>51537</v>
      </c>
      <c r="D191" s="924">
        <f t="shared" si="4"/>
        <v>833300</v>
      </c>
      <c r="E191" s="238">
        <f t="shared" si="6"/>
        <v>478126.7075</v>
      </c>
      <c r="F191" s="717">
        <f t="shared" si="1"/>
        <v>1311426.708</v>
      </c>
      <c r="G191" s="238">
        <f t="shared" si="2"/>
        <v>152505900</v>
      </c>
      <c r="H191" s="925">
        <f t="shared" si="5"/>
        <v>147494100</v>
      </c>
      <c r="I191" s="351"/>
    </row>
    <row r="192" ht="19.5" customHeight="1">
      <c r="B192" s="613">
        <v>184.0</v>
      </c>
      <c r="C192" s="923">
        <f t="shared" si="3"/>
        <v>51565</v>
      </c>
      <c r="D192" s="924">
        <f t="shared" si="4"/>
        <v>833300</v>
      </c>
      <c r="E192" s="238">
        <f t="shared" si="6"/>
        <v>475425.4267</v>
      </c>
      <c r="F192" s="717">
        <f t="shared" si="1"/>
        <v>1308725.427</v>
      </c>
      <c r="G192" s="238">
        <f t="shared" si="2"/>
        <v>153339200</v>
      </c>
      <c r="H192" s="925">
        <f t="shared" si="5"/>
        <v>146660800</v>
      </c>
      <c r="I192" s="351"/>
    </row>
    <row r="193" ht="19.5" customHeight="1">
      <c r="B193" s="613">
        <v>185.0</v>
      </c>
      <c r="C193" s="923">
        <f t="shared" si="3"/>
        <v>51596</v>
      </c>
      <c r="D193" s="924">
        <f t="shared" si="4"/>
        <v>833300</v>
      </c>
      <c r="E193" s="238">
        <f t="shared" si="6"/>
        <v>472724.1458</v>
      </c>
      <c r="F193" s="717">
        <f t="shared" si="1"/>
        <v>1306024.146</v>
      </c>
      <c r="G193" s="238">
        <f t="shared" si="2"/>
        <v>154172500</v>
      </c>
      <c r="H193" s="925">
        <f t="shared" si="5"/>
        <v>145827500</v>
      </c>
      <c r="I193" s="351"/>
    </row>
    <row r="194" ht="19.5" customHeight="1">
      <c r="B194" s="613">
        <v>186.0</v>
      </c>
      <c r="C194" s="923">
        <f t="shared" si="3"/>
        <v>51626</v>
      </c>
      <c r="D194" s="924">
        <f t="shared" si="4"/>
        <v>833300</v>
      </c>
      <c r="E194" s="238">
        <f t="shared" si="6"/>
        <v>470022.865</v>
      </c>
      <c r="F194" s="717">
        <f t="shared" si="1"/>
        <v>1303322.865</v>
      </c>
      <c r="G194" s="238">
        <f t="shared" si="2"/>
        <v>155005800</v>
      </c>
      <c r="H194" s="925">
        <f t="shared" si="5"/>
        <v>144994200</v>
      </c>
      <c r="I194" s="351"/>
    </row>
    <row r="195" ht="19.5" customHeight="1">
      <c r="B195" s="613">
        <v>187.0</v>
      </c>
      <c r="C195" s="923">
        <f t="shared" si="3"/>
        <v>51657</v>
      </c>
      <c r="D195" s="924">
        <f t="shared" si="4"/>
        <v>833300</v>
      </c>
      <c r="E195" s="238">
        <f t="shared" si="6"/>
        <v>467321.5842</v>
      </c>
      <c r="F195" s="717">
        <f t="shared" si="1"/>
        <v>1300621.584</v>
      </c>
      <c r="G195" s="238">
        <f t="shared" si="2"/>
        <v>155839100</v>
      </c>
      <c r="H195" s="925">
        <f t="shared" si="5"/>
        <v>144160900</v>
      </c>
      <c r="I195" s="351"/>
    </row>
    <row r="196" ht="19.5" customHeight="1">
      <c r="B196" s="613">
        <v>188.0</v>
      </c>
      <c r="C196" s="923">
        <f t="shared" si="3"/>
        <v>51687</v>
      </c>
      <c r="D196" s="924">
        <f t="shared" si="4"/>
        <v>833300</v>
      </c>
      <c r="E196" s="238">
        <f t="shared" si="6"/>
        <v>464620.3033</v>
      </c>
      <c r="F196" s="717">
        <f t="shared" si="1"/>
        <v>1297920.303</v>
      </c>
      <c r="G196" s="238">
        <f t="shared" si="2"/>
        <v>156672400</v>
      </c>
      <c r="H196" s="925">
        <f t="shared" si="5"/>
        <v>143327600</v>
      </c>
      <c r="I196" s="351"/>
    </row>
    <row r="197" ht="19.5" customHeight="1">
      <c r="B197" s="613">
        <v>189.0</v>
      </c>
      <c r="C197" s="923">
        <f t="shared" si="3"/>
        <v>51718</v>
      </c>
      <c r="D197" s="924">
        <f t="shared" si="4"/>
        <v>833300</v>
      </c>
      <c r="E197" s="238">
        <f t="shared" si="6"/>
        <v>461919.0225</v>
      </c>
      <c r="F197" s="717">
        <f t="shared" si="1"/>
        <v>1295219.023</v>
      </c>
      <c r="G197" s="238">
        <f t="shared" si="2"/>
        <v>157505700</v>
      </c>
      <c r="H197" s="925">
        <f t="shared" si="5"/>
        <v>142494300</v>
      </c>
      <c r="I197" s="351"/>
    </row>
    <row r="198" ht="19.5" customHeight="1">
      <c r="B198" s="613">
        <v>190.0</v>
      </c>
      <c r="C198" s="923">
        <f t="shared" si="3"/>
        <v>51749</v>
      </c>
      <c r="D198" s="924">
        <f t="shared" si="4"/>
        <v>833300</v>
      </c>
      <c r="E198" s="238">
        <f t="shared" si="6"/>
        <v>459217.7417</v>
      </c>
      <c r="F198" s="717">
        <f t="shared" si="1"/>
        <v>1292517.742</v>
      </c>
      <c r="G198" s="238">
        <f t="shared" si="2"/>
        <v>158339000</v>
      </c>
      <c r="H198" s="925">
        <f t="shared" si="5"/>
        <v>141661000</v>
      </c>
      <c r="I198" s="351"/>
    </row>
    <row r="199" ht="19.5" customHeight="1">
      <c r="B199" s="613">
        <v>191.0</v>
      </c>
      <c r="C199" s="923">
        <f t="shared" si="3"/>
        <v>51779</v>
      </c>
      <c r="D199" s="924">
        <f t="shared" si="4"/>
        <v>833300</v>
      </c>
      <c r="E199" s="238">
        <f t="shared" si="6"/>
        <v>456516.4608</v>
      </c>
      <c r="F199" s="717">
        <f t="shared" si="1"/>
        <v>1289816.461</v>
      </c>
      <c r="G199" s="238">
        <f t="shared" si="2"/>
        <v>159172300</v>
      </c>
      <c r="H199" s="925">
        <f t="shared" si="5"/>
        <v>140827700</v>
      </c>
      <c r="I199" s="351"/>
    </row>
    <row r="200" ht="19.5" customHeight="1">
      <c r="B200" s="613">
        <v>192.0</v>
      </c>
      <c r="C200" s="923">
        <f t="shared" si="3"/>
        <v>51810</v>
      </c>
      <c r="D200" s="924">
        <f t="shared" si="4"/>
        <v>833300</v>
      </c>
      <c r="E200" s="238">
        <f t="shared" si="6"/>
        <v>453815.18</v>
      </c>
      <c r="F200" s="717">
        <f t="shared" si="1"/>
        <v>1287115.18</v>
      </c>
      <c r="G200" s="238">
        <f t="shared" si="2"/>
        <v>160005600</v>
      </c>
      <c r="H200" s="925">
        <f t="shared" si="5"/>
        <v>139994400</v>
      </c>
      <c r="I200" s="351"/>
    </row>
    <row r="201" ht="19.5" customHeight="1">
      <c r="B201" s="613">
        <v>193.0</v>
      </c>
      <c r="C201" s="923">
        <f t="shared" si="3"/>
        <v>51840</v>
      </c>
      <c r="D201" s="924">
        <f t="shared" si="4"/>
        <v>833300</v>
      </c>
      <c r="E201" s="238">
        <f t="shared" si="6"/>
        <v>451113.8992</v>
      </c>
      <c r="F201" s="717">
        <f t="shared" si="1"/>
        <v>1284413.899</v>
      </c>
      <c r="G201" s="238">
        <f t="shared" si="2"/>
        <v>160838900</v>
      </c>
      <c r="H201" s="925">
        <f t="shared" si="5"/>
        <v>139161100</v>
      </c>
      <c r="I201" s="351"/>
    </row>
    <row r="202" ht="19.5" customHeight="1">
      <c r="B202" s="613">
        <v>194.0</v>
      </c>
      <c r="C202" s="923">
        <f t="shared" si="3"/>
        <v>51871</v>
      </c>
      <c r="D202" s="924">
        <f t="shared" si="4"/>
        <v>833300</v>
      </c>
      <c r="E202" s="238">
        <f t="shared" si="6"/>
        <v>448412.6183</v>
      </c>
      <c r="F202" s="717">
        <f t="shared" si="1"/>
        <v>1281712.618</v>
      </c>
      <c r="G202" s="238">
        <f t="shared" si="2"/>
        <v>161672200</v>
      </c>
      <c r="H202" s="925">
        <f t="shared" si="5"/>
        <v>138327800</v>
      </c>
      <c r="I202" s="351"/>
    </row>
    <row r="203" ht="19.5" customHeight="1">
      <c r="B203" s="613">
        <v>195.0</v>
      </c>
      <c r="C203" s="923">
        <f t="shared" si="3"/>
        <v>51902</v>
      </c>
      <c r="D203" s="924">
        <f t="shared" si="4"/>
        <v>833300</v>
      </c>
      <c r="E203" s="238">
        <f t="shared" si="6"/>
        <v>445711.3375</v>
      </c>
      <c r="F203" s="717">
        <f t="shared" si="1"/>
        <v>1279011.338</v>
      </c>
      <c r="G203" s="238">
        <f t="shared" si="2"/>
        <v>162505500</v>
      </c>
      <c r="H203" s="925">
        <f t="shared" si="5"/>
        <v>137494500</v>
      </c>
      <c r="I203" s="351"/>
    </row>
    <row r="204" ht="19.5" customHeight="1">
      <c r="B204" s="613">
        <v>196.0</v>
      </c>
      <c r="C204" s="923">
        <f t="shared" si="3"/>
        <v>51930</v>
      </c>
      <c r="D204" s="924">
        <f t="shared" si="4"/>
        <v>833300</v>
      </c>
      <c r="E204" s="238">
        <f t="shared" si="6"/>
        <v>443010.0567</v>
      </c>
      <c r="F204" s="717">
        <f t="shared" si="1"/>
        <v>1276310.057</v>
      </c>
      <c r="G204" s="238">
        <f t="shared" si="2"/>
        <v>163338800</v>
      </c>
      <c r="H204" s="925">
        <f t="shared" si="5"/>
        <v>136661200</v>
      </c>
      <c r="I204" s="351"/>
    </row>
    <row r="205" ht="19.5" customHeight="1">
      <c r="B205" s="613">
        <v>197.0</v>
      </c>
      <c r="C205" s="923">
        <f t="shared" si="3"/>
        <v>51961</v>
      </c>
      <c r="D205" s="924">
        <f t="shared" si="4"/>
        <v>833300</v>
      </c>
      <c r="E205" s="238">
        <f t="shared" si="6"/>
        <v>440308.7758</v>
      </c>
      <c r="F205" s="717">
        <f t="shared" si="1"/>
        <v>1273608.776</v>
      </c>
      <c r="G205" s="238">
        <f t="shared" si="2"/>
        <v>164172100</v>
      </c>
      <c r="H205" s="925">
        <f t="shared" si="5"/>
        <v>135827900</v>
      </c>
      <c r="I205" s="351"/>
    </row>
    <row r="206" ht="19.5" customHeight="1">
      <c r="B206" s="613">
        <v>198.0</v>
      </c>
      <c r="C206" s="923">
        <f t="shared" si="3"/>
        <v>51991</v>
      </c>
      <c r="D206" s="924">
        <f t="shared" si="4"/>
        <v>833300</v>
      </c>
      <c r="E206" s="238">
        <f t="shared" si="6"/>
        <v>437607.495</v>
      </c>
      <c r="F206" s="717">
        <f t="shared" si="1"/>
        <v>1270907.495</v>
      </c>
      <c r="G206" s="238">
        <f t="shared" si="2"/>
        <v>165005400</v>
      </c>
      <c r="H206" s="925">
        <f t="shared" si="5"/>
        <v>134994600</v>
      </c>
      <c r="I206" s="351"/>
    </row>
    <row r="207" ht="19.5" customHeight="1">
      <c r="B207" s="613">
        <v>199.0</v>
      </c>
      <c r="C207" s="923">
        <f t="shared" si="3"/>
        <v>52022</v>
      </c>
      <c r="D207" s="924">
        <f t="shared" si="4"/>
        <v>833300</v>
      </c>
      <c r="E207" s="238">
        <f t="shared" si="6"/>
        <v>434906.2142</v>
      </c>
      <c r="F207" s="717">
        <f t="shared" si="1"/>
        <v>1268206.214</v>
      </c>
      <c r="G207" s="238">
        <f t="shared" si="2"/>
        <v>165838700</v>
      </c>
      <c r="H207" s="925">
        <f t="shared" si="5"/>
        <v>134161300</v>
      </c>
      <c r="I207" s="351"/>
    </row>
    <row r="208" ht="19.5" customHeight="1">
      <c r="B208" s="613">
        <v>200.0</v>
      </c>
      <c r="C208" s="923">
        <f t="shared" si="3"/>
        <v>52052</v>
      </c>
      <c r="D208" s="924">
        <f t="shared" si="4"/>
        <v>833300</v>
      </c>
      <c r="E208" s="238">
        <f t="shared" si="6"/>
        <v>432204.9333</v>
      </c>
      <c r="F208" s="717">
        <f t="shared" si="1"/>
        <v>1265504.933</v>
      </c>
      <c r="G208" s="238">
        <f t="shared" si="2"/>
        <v>166672000</v>
      </c>
      <c r="H208" s="925">
        <f t="shared" si="5"/>
        <v>133328000</v>
      </c>
      <c r="I208" s="351"/>
    </row>
    <row r="209" ht="19.5" customHeight="1">
      <c r="B209" s="613">
        <v>201.0</v>
      </c>
      <c r="C209" s="923">
        <f t="shared" si="3"/>
        <v>52083</v>
      </c>
      <c r="D209" s="924">
        <f t="shared" si="4"/>
        <v>833300</v>
      </c>
      <c r="E209" s="238">
        <f t="shared" si="6"/>
        <v>429503.6525</v>
      </c>
      <c r="F209" s="717">
        <f t="shared" si="1"/>
        <v>1262803.653</v>
      </c>
      <c r="G209" s="238">
        <f t="shared" si="2"/>
        <v>167505300</v>
      </c>
      <c r="H209" s="925">
        <f t="shared" si="5"/>
        <v>132494700</v>
      </c>
      <c r="I209" s="351"/>
    </row>
    <row r="210" ht="19.5" customHeight="1">
      <c r="B210" s="613">
        <v>202.0</v>
      </c>
      <c r="C210" s="923">
        <f t="shared" si="3"/>
        <v>52114</v>
      </c>
      <c r="D210" s="924">
        <f t="shared" si="4"/>
        <v>833300</v>
      </c>
      <c r="E210" s="238">
        <f t="shared" si="6"/>
        <v>426802.3717</v>
      </c>
      <c r="F210" s="717">
        <f t="shared" si="1"/>
        <v>1260102.372</v>
      </c>
      <c r="G210" s="238">
        <f t="shared" si="2"/>
        <v>168338600</v>
      </c>
      <c r="H210" s="925">
        <f t="shared" si="5"/>
        <v>131661400</v>
      </c>
      <c r="I210" s="351"/>
    </row>
    <row r="211" ht="19.5" customHeight="1">
      <c r="B211" s="613">
        <v>203.0</v>
      </c>
      <c r="C211" s="923">
        <f t="shared" si="3"/>
        <v>52144</v>
      </c>
      <c r="D211" s="924">
        <f t="shared" si="4"/>
        <v>833300</v>
      </c>
      <c r="E211" s="238">
        <f t="shared" si="6"/>
        <v>424101.0908</v>
      </c>
      <c r="F211" s="717">
        <f t="shared" si="1"/>
        <v>1257401.091</v>
      </c>
      <c r="G211" s="238">
        <f t="shared" si="2"/>
        <v>169171900</v>
      </c>
      <c r="H211" s="925">
        <f t="shared" si="5"/>
        <v>130828100</v>
      </c>
      <c r="I211" s="351"/>
    </row>
    <row r="212" ht="19.5" customHeight="1">
      <c r="B212" s="613">
        <v>204.0</v>
      </c>
      <c r="C212" s="923">
        <f t="shared" si="3"/>
        <v>52175</v>
      </c>
      <c r="D212" s="924">
        <f t="shared" si="4"/>
        <v>833300</v>
      </c>
      <c r="E212" s="238">
        <f t="shared" si="6"/>
        <v>421399.81</v>
      </c>
      <c r="F212" s="717">
        <f t="shared" si="1"/>
        <v>1254699.81</v>
      </c>
      <c r="G212" s="238">
        <f t="shared" si="2"/>
        <v>170005200</v>
      </c>
      <c r="H212" s="925">
        <f t="shared" si="5"/>
        <v>129994800</v>
      </c>
      <c r="I212" s="351"/>
    </row>
    <row r="213" ht="19.5" customHeight="1">
      <c r="B213" s="613">
        <v>205.0</v>
      </c>
      <c r="C213" s="923">
        <f t="shared" si="3"/>
        <v>52205</v>
      </c>
      <c r="D213" s="924">
        <f t="shared" si="4"/>
        <v>833300</v>
      </c>
      <c r="E213" s="238">
        <f t="shared" si="6"/>
        <v>418698.5292</v>
      </c>
      <c r="F213" s="717">
        <f t="shared" si="1"/>
        <v>1251998.529</v>
      </c>
      <c r="G213" s="238">
        <f t="shared" si="2"/>
        <v>170838500</v>
      </c>
      <c r="H213" s="925">
        <f t="shared" si="5"/>
        <v>129161500</v>
      </c>
      <c r="I213" s="351"/>
    </row>
    <row r="214" ht="19.5" customHeight="1">
      <c r="B214" s="613">
        <v>206.0</v>
      </c>
      <c r="C214" s="923">
        <f t="shared" si="3"/>
        <v>52236</v>
      </c>
      <c r="D214" s="924">
        <f t="shared" si="4"/>
        <v>833300</v>
      </c>
      <c r="E214" s="238">
        <f t="shared" si="6"/>
        <v>415997.2483</v>
      </c>
      <c r="F214" s="717">
        <f t="shared" si="1"/>
        <v>1249297.248</v>
      </c>
      <c r="G214" s="238">
        <f t="shared" si="2"/>
        <v>171671800</v>
      </c>
      <c r="H214" s="925">
        <f t="shared" si="5"/>
        <v>128328200</v>
      </c>
      <c r="I214" s="351"/>
    </row>
    <row r="215" ht="19.5" customHeight="1">
      <c r="B215" s="613">
        <v>207.0</v>
      </c>
      <c r="C215" s="923">
        <f t="shared" si="3"/>
        <v>52267</v>
      </c>
      <c r="D215" s="924">
        <f t="shared" si="4"/>
        <v>833300</v>
      </c>
      <c r="E215" s="238">
        <f t="shared" si="6"/>
        <v>413295.9675</v>
      </c>
      <c r="F215" s="717">
        <f t="shared" si="1"/>
        <v>1246595.968</v>
      </c>
      <c r="G215" s="238">
        <f t="shared" si="2"/>
        <v>172505100</v>
      </c>
      <c r="H215" s="925">
        <f t="shared" si="5"/>
        <v>127494900</v>
      </c>
      <c r="I215" s="351"/>
    </row>
    <row r="216" ht="19.5" customHeight="1">
      <c r="B216" s="613">
        <v>208.0</v>
      </c>
      <c r="C216" s="923">
        <f t="shared" si="3"/>
        <v>52295</v>
      </c>
      <c r="D216" s="924">
        <f t="shared" si="4"/>
        <v>833300</v>
      </c>
      <c r="E216" s="238">
        <f t="shared" si="6"/>
        <v>410594.6867</v>
      </c>
      <c r="F216" s="717">
        <f t="shared" si="1"/>
        <v>1243894.687</v>
      </c>
      <c r="G216" s="238">
        <f t="shared" si="2"/>
        <v>173338400</v>
      </c>
      <c r="H216" s="925">
        <f t="shared" si="5"/>
        <v>126661600</v>
      </c>
      <c r="I216" s="351"/>
    </row>
    <row r="217" ht="19.5" customHeight="1">
      <c r="B217" s="613">
        <v>209.0</v>
      </c>
      <c r="C217" s="923">
        <f t="shared" si="3"/>
        <v>52326</v>
      </c>
      <c r="D217" s="924">
        <f t="shared" si="4"/>
        <v>833300</v>
      </c>
      <c r="E217" s="238">
        <f t="shared" si="6"/>
        <v>407893.4058</v>
      </c>
      <c r="F217" s="717">
        <f t="shared" si="1"/>
        <v>1241193.406</v>
      </c>
      <c r="G217" s="238">
        <f t="shared" si="2"/>
        <v>174171700</v>
      </c>
      <c r="H217" s="925">
        <f t="shared" si="5"/>
        <v>125828300</v>
      </c>
      <c r="I217" s="351"/>
    </row>
    <row r="218" ht="19.5" customHeight="1">
      <c r="B218" s="613">
        <v>210.0</v>
      </c>
      <c r="C218" s="923">
        <f t="shared" si="3"/>
        <v>52356</v>
      </c>
      <c r="D218" s="924">
        <f t="shared" si="4"/>
        <v>833300</v>
      </c>
      <c r="E218" s="238">
        <f t="shared" si="6"/>
        <v>405192.125</v>
      </c>
      <c r="F218" s="717">
        <f t="shared" si="1"/>
        <v>1238492.125</v>
      </c>
      <c r="G218" s="238">
        <f t="shared" si="2"/>
        <v>175005000</v>
      </c>
      <c r="H218" s="925">
        <f t="shared" si="5"/>
        <v>124995000</v>
      </c>
      <c r="I218" s="351"/>
    </row>
    <row r="219" ht="19.5" customHeight="1">
      <c r="B219" s="613">
        <v>211.0</v>
      </c>
      <c r="C219" s="923">
        <f t="shared" si="3"/>
        <v>52387</v>
      </c>
      <c r="D219" s="924">
        <f t="shared" si="4"/>
        <v>833300</v>
      </c>
      <c r="E219" s="238">
        <f t="shared" si="6"/>
        <v>402490.8442</v>
      </c>
      <c r="F219" s="717">
        <f t="shared" si="1"/>
        <v>1235790.844</v>
      </c>
      <c r="G219" s="238">
        <f t="shared" si="2"/>
        <v>175838300</v>
      </c>
      <c r="H219" s="925">
        <f t="shared" si="5"/>
        <v>124161700</v>
      </c>
      <c r="I219" s="351"/>
    </row>
    <row r="220" ht="19.5" customHeight="1">
      <c r="B220" s="613">
        <v>212.0</v>
      </c>
      <c r="C220" s="923">
        <f t="shared" si="3"/>
        <v>52417</v>
      </c>
      <c r="D220" s="924">
        <f t="shared" si="4"/>
        <v>833300</v>
      </c>
      <c r="E220" s="238">
        <f t="shared" si="6"/>
        <v>399789.5633</v>
      </c>
      <c r="F220" s="717">
        <f t="shared" si="1"/>
        <v>1233089.563</v>
      </c>
      <c r="G220" s="238">
        <f t="shared" si="2"/>
        <v>176671600</v>
      </c>
      <c r="H220" s="925">
        <f t="shared" si="5"/>
        <v>123328400</v>
      </c>
      <c r="I220" s="351"/>
    </row>
    <row r="221" ht="19.5" customHeight="1">
      <c r="B221" s="613">
        <v>213.0</v>
      </c>
      <c r="C221" s="923">
        <f t="shared" si="3"/>
        <v>52448</v>
      </c>
      <c r="D221" s="924">
        <f t="shared" si="4"/>
        <v>833300</v>
      </c>
      <c r="E221" s="238">
        <f t="shared" si="6"/>
        <v>397088.2825</v>
      </c>
      <c r="F221" s="717">
        <f t="shared" si="1"/>
        <v>1230388.283</v>
      </c>
      <c r="G221" s="238">
        <f t="shared" si="2"/>
        <v>177504900</v>
      </c>
      <c r="H221" s="925">
        <f t="shared" si="5"/>
        <v>122495100</v>
      </c>
      <c r="I221" s="351"/>
    </row>
    <row r="222" ht="19.5" customHeight="1">
      <c r="B222" s="613">
        <v>214.0</v>
      </c>
      <c r="C222" s="923">
        <f t="shared" si="3"/>
        <v>52479</v>
      </c>
      <c r="D222" s="924">
        <f t="shared" si="4"/>
        <v>833300</v>
      </c>
      <c r="E222" s="238">
        <f t="shared" si="6"/>
        <v>394387.0017</v>
      </c>
      <c r="F222" s="717">
        <f t="shared" si="1"/>
        <v>1227687.002</v>
      </c>
      <c r="G222" s="238">
        <f t="shared" si="2"/>
        <v>178338200</v>
      </c>
      <c r="H222" s="925">
        <f t="shared" si="5"/>
        <v>121661800</v>
      </c>
      <c r="I222" s="351"/>
    </row>
    <row r="223" ht="19.5" customHeight="1">
      <c r="B223" s="613">
        <v>215.0</v>
      </c>
      <c r="C223" s="923">
        <f t="shared" si="3"/>
        <v>52509</v>
      </c>
      <c r="D223" s="924">
        <f t="shared" si="4"/>
        <v>833300</v>
      </c>
      <c r="E223" s="238">
        <f t="shared" si="6"/>
        <v>391685.7208</v>
      </c>
      <c r="F223" s="717">
        <f t="shared" si="1"/>
        <v>1224985.721</v>
      </c>
      <c r="G223" s="238">
        <f t="shared" si="2"/>
        <v>179171500</v>
      </c>
      <c r="H223" s="925">
        <f t="shared" si="5"/>
        <v>120828500</v>
      </c>
      <c r="I223" s="351"/>
    </row>
    <row r="224" ht="19.5" customHeight="1">
      <c r="B224" s="613">
        <v>216.0</v>
      </c>
      <c r="C224" s="923">
        <f t="shared" si="3"/>
        <v>52540</v>
      </c>
      <c r="D224" s="924">
        <f t="shared" si="4"/>
        <v>833300</v>
      </c>
      <c r="E224" s="238">
        <f t="shared" si="6"/>
        <v>388984.44</v>
      </c>
      <c r="F224" s="717">
        <f t="shared" si="1"/>
        <v>1222284.44</v>
      </c>
      <c r="G224" s="238">
        <f t="shared" si="2"/>
        <v>180004800</v>
      </c>
      <c r="H224" s="925">
        <f t="shared" si="5"/>
        <v>119995200</v>
      </c>
      <c r="I224" s="351"/>
    </row>
    <row r="225" ht="19.5" customHeight="1">
      <c r="B225" s="613">
        <v>217.0</v>
      </c>
      <c r="C225" s="923">
        <f t="shared" si="3"/>
        <v>52570</v>
      </c>
      <c r="D225" s="924">
        <f t="shared" si="4"/>
        <v>833300</v>
      </c>
      <c r="E225" s="238">
        <f t="shared" si="6"/>
        <v>386283.1592</v>
      </c>
      <c r="F225" s="717">
        <f t="shared" si="1"/>
        <v>1219583.159</v>
      </c>
      <c r="G225" s="238">
        <f t="shared" si="2"/>
        <v>180838100</v>
      </c>
      <c r="H225" s="925">
        <f t="shared" si="5"/>
        <v>119161900</v>
      </c>
      <c r="I225" s="351"/>
    </row>
    <row r="226" ht="19.5" customHeight="1">
      <c r="B226" s="613">
        <v>218.0</v>
      </c>
      <c r="C226" s="923">
        <f t="shared" si="3"/>
        <v>52601</v>
      </c>
      <c r="D226" s="924">
        <f t="shared" si="4"/>
        <v>833300</v>
      </c>
      <c r="E226" s="238">
        <f t="shared" si="6"/>
        <v>383581.8783</v>
      </c>
      <c r="F226" s="717">
        <f t="shared" si="1"/>
        <v>1216881.878</v>
      </c>
      <c r="G226" s="238">
        <f t="shared" si="2"/>
        <v>181671400</v>
      </c>
      <c r="H226" s="925">
        <f t="shared" si="5"/>
        <v>118328600</v>
      </c>
      <c r="I226" s="351"/>
    </row>
    <row r="227" ht="19.5" customHeight="1">
      <c r="B227" s="613">
        <v>219.0</v>
      </c>
      <c r="C227" s="923">
        <f t="shared" si="3"/>
        <v>52632</v>
      </c>
      <c r="D227" s="924">
        <f t="shared" si="4"/>
        <v>833300</v>
      </c>
      <c r="E227" s="238">
        <f t="shared" si="6"/>
        <v>380880.5975</v>
      </c>
      <c r="F227" s="717">
        <f t="shared" si="1"/>
        <v>1214180.598</v>
      </c>
      <c r="G227" s="238">
        <f t="shared" si="2"/>
        <v>182504700</v>
      </c>
      <c r="H227" s="925">
        <f t="shared" si="5"/>
        <v>117495300</v>
      </c>
      <c r="I227" s="351"/>
    </row>
    <row r="228" ht="19.5" customHeight="1">
      <c r="B228" s="613">
        <v>220.0</v>
      </c>
      <c r="C228" s="923">
        <f t="shared" si="3"/>
        <v>52661</v>
      </c>
      <c r="D228" s="924">
        <f t="shared" si="4"/>
        <v>833300</v>
      </c>
      <c r="E228" s="238">
        <f t="shared" si="6"/>
        <v>378179.3167</v>
      </c>
      <c r="F228" s="717">
        <f t="shared" si="1"/>
        <v>1211479.317</v>
      </c>
      <c r="G228" s="238">
        <f t="shared" si="2"/>
        <v>183338000</v>
      </c>
      <c r="H228" s="925">
        <f t="shared" si="5"/>
        <v>116662000</v>
      </c>
      <c r="I228" s="351"/>
    </row>
    <row r="229" ht="19.5" customHeight="1">
      <c r="B229" s="613">
        <v>221.0</v>
      </c>
      <c r="C229" s="923">
        <f t="shared" si="3"/>
        <v>52692</v>
      </c>
      <c r="D229" s="924">
        <f t="shared" si="4"/>
        <v>833300</v>
      </c>
      <c r="E229" s="238">
        <f t="shared" si="6"/>
        <v>375478.0358</v>
      </c>
      <c r="F229" s="717">
        <f t="shared" si="1"/>
        <v>1208778.036</v>
      </c>
      <c r="G229" s="238">
        <f t="shared" si="2"/>
        <v>184171300</v>
      </c>
      <c r="H229" s="925">
        <f t="shared" si="5"/>
        <v>115828700</v>
      </c>
      <c r="I229" s="351"/>
    </row>
    <row r="230" ht="19.5" customHeight="1">
      <c r="B230" s="613">
        <v>222.0</v>
      </c>
      <c r="C230" s="923">
        <f t="shared" si="3"/>
        <v>52722</v>
      </c>
      <c r="D230" s="924">
        <f t="shared" si="4"/>
        <v>833300</v>
      </c>
      <c r="E230" s="238">
        <f t="shared" si="6"/>
        <v>372776.755</v>
      </c>
      <c r="F230" s="717">
        <f t="shared" si="1"/>
        <v>1206076.755</v>
      </c>
      <c r="G230" s="238">
        <f t="shared" si="2"/>
        <v>185004600</v>
      </c>
      <c r="H230" s="925">
        <f t="shared" si="5"/>
        <v>114995400</v>
      </c>
      <c r="I230" s="351"/>
    </row>
    <row r="231" ht="19.5" customHeight="1">
      <c r="B231" s="613">
        <v>223.0</v>
      </c>
      <c r="C231" s="923">
        <f t="shared" si="3"/>
        <v>52753</v>
      </c>
      <c r="D231" s="924">
        <f t="shared" si="4"/>
        <v>833300</v>
      </c>
      <c r="E231" s="238">
        <f t="shared" si="6"/>
        <v>370075.4742</v>
      </c>
      <c r="F231" s="717">
        <f t="shared" si="1"/>
        <v>1203375.474</v>
      </c>
      <c r="G231" s="238">
        <f t="shared" si="2"/>
        <v>185837900</v>
      </c>
      <c r="H231" s="925">
        <f t="shared" si="5"/>
        <v>114162100</v>
      </c>
      <c r="I231" s="351"/>
    </row>
    <row r="232" ht="19.5" customHeight="1">
      <c r="B232" s="613">
        <v>224.0</v>
      </c>
      <c r="C232" s="923">
        <f t="shared" si="3"/>
        <v>52783</v>
      </c>
      <c r="D232" s="924">
        <f t="shared" si="4"/>
        <v>833300</v>
      </c>
      <c r="E232" s="238">
        <f t="shared" si="6"/>
        <v>367374.1933</v>
      </c>
      <c r="F232" s="717">
        <f t="shared" si="1"/>
        <v>1200674.193</v>
      </c>
      <c r="G232" s="238">
        <f t="shared" si="2"/>
        <v>186671200</v>
      </c>
      <c r="H232" s="925">
        <f t="shared" si="5"/>
        <v>113328800</v>
      </c>
      <c r="I232" s="351"/>
    </row>
    <row r="233" ht="19.5" customHeight="1">
      <c r="B233" s="613">
        <v>225.0</v>
      </c>
      <c r="C233" s="923">
        <f t="shared" si="3"/>
        <v>52814</v>
      </c>
      <c r="D233" s="924">
        <f t="shared" si="4"/>
        <v>833300</v>
      </c>
      <c r="E233" s="238">
        <f t="shared" si="6"/>
        <v>364672.9125</v>
      </c>
      <c r="F233" s="717">
        <f t="shared" si="1"/>
        <v>1197972.913</v>
      </c>
      <c r="G233" s="238">
        <f t="shared" si="2"/>
        <v>187504500</v>
      </c>
      <c r="H233" s="925">
        <f t="shared" si="5"/>
        <v>112495500</v>
      </c>
      <c r="I233" s="351"/>
    </row>
    <row r="234" ht="19.5" customHeight="1">
      <c r="B234" s="613">
        <v>226.0</v>
      </c>
      <c r="C234" s="923">
        <f t="shared" si="3"/>
        <v>52845</v>
      </c>
      <c r="D234" s="924">
        <f t="shared" si="4"/>
        <v>833300</v>
      </c>
      <c r="E234" s="238">
        <f t="shared" si="6"/>
        <v>361971.6317</v>
      </c>
      <c r="F234" s="717">
        <f t="shared" si="1"/>
        <v>1195271.632</v>
      </c>
      <c r="G234" s="238">
        <f t="shared" si="2"/>
        <v>188337800</v>
      </c>
      <c r="H234" s="925">
        <f t="shared" si="5"/>
        <v>111662200</v>
      </c>
      <c r="I234" s="351"/>
    </row>
    <row r="235" ht="19.5" customHeight="1">
      <c r="B235" s="613">
        <v>227.0</v>
      </c>
      <c r="C235" s="923">
        <f t="shared" si="3"/>
        <v>52875</v>
      </c>
      <c r="D235" s="924">
        <f t="shared" si="4"/>
        <v>833300</v>
      </c>
      <c r="E235" s="238">
        <f t="shared" si="6"/>
        <v>359270.3508</v>
      </c>
      <c r="F235" s="717">
        <f t="shared" si="1"/>
        <v>1192570.351</v>
      </c>
      <c r="G235" s="238">
        <f t="shared" si="2"/>
        <v>189171100</v>
      </c>
      <c r="H235" s="925">
        <f t="shared" si="5"/>
        <v>110828900</v>
      </c>
      <c r="I235" s="351"/>
    </row>
    <row r="236" ht="19.5" customHeight="1">
      <c r="B236" s="613">
        <v>228.0</v>
      </c>
      <c r="C236" s="923">
        <f t="shared" si="3"/>
        <v>52906</v>
      </c>
      <c r="D236" s="924">
        <f t="shared" si="4"/>
        <v>833300</v>
      </c>
      <c r="E236" s="238">
        <f t="shared" si="6"/>
        <v>356569.07</v>
      </c>
      <c r="F236" s="717">
        <f t="shared" si="1"/>
        <v>1189869.07</v>
      </c>
      <c r="G236" s="238">
        <f t="shared" si="2"/>
        <v>190004400</v>
      </c>
      <c r="H236" s="925">
        <f t="shared" si="5"/>
        <v>109995600</v>
      </c>
      <c r="I236" s="351"/>
    </row>
    <row r="237" ht="19.5" customHeight="1">
      <c r="B237" s="613">
        <v>229.0</v>
      </c>
      <c r="C237" s="923">
        <f t="shared" si="3"/>
        <v>52936</v>
      </c>
      <c r="D237" s="924">
        <f t="shared" si="4"/>
        <v>833300</v>
      </c>
      <c r="E237" s="238">
        <f t="shared" si="6"/>
        <v>353867.7892</v>
      </c>
      <c r="F237" s="717">
        <f t="shared" si="1"/>
        <v>1187167.789</v>
      </c>
      <c r="G237" s="238">
        <f t="shared" si="2"/>
        <v>190837700</v>
      </c>
      <c r="H237" s="925">
        <f t="shared" si="5"/>
        <v>109162300</v>
      </c>
      <c r="I237" s="351"/>
    </row>
    <row r="238" ht="19.5" customHeight="1">
      <c r="B238" s="613">
        <v>230.0</v>
      </c>
      <c r="C238" s="923">
        <f t="shared" si="3"/>
        <v>52967</v>
      </c>
      <c r="D238" s="924">
        <f t="shared" si="4"/>
        <v>833300</v>
      </c>
      <c r="E238" s="238">
        <f t="shared" si="6"/>
        <v>351166.5083</v>
      </c>
      <c r="F238" s="717">
        <f t="shared" si="1"/>
        <v>1184466.508</v>
      </c>
      <c r="G238" s="238">
        <f t="shared" si="2"/>
        <v>191671000</v>
      </c>
      <c r="H238" s="925">
        <f t="shared" si="5"/>
        <v>108329000</v>
      </c>
      <c r="I238" s="351"/>
    </row>
    <row r="239" ht="19.5" customHeight="1">
      <c r="B239" s="613">
        <v>231.0</v>
      </c>
      <c r="C239" s="923">
        <f t="shared" si="3"/>
        <v>52998</v>
      </c>
      <c r="D239" s="924">
        <f t="shared" si="4"/>
        <v>833300</v>
      </c>
      <c r="E239" s="238">
        <f t="shared" si="6"/>
        <v>348465.2275</v>
      </c>
      <c r="F239" s="717">
        <f t="shared" si="1"/>
        <v>1181765.228</v>
      </c>
      <c r="G239" s="238">
        <f t="shared" si="2"/>
        <v>192504300</v>
      </c>
      <c r="H239" s="925">
        <f t="shared" si="5"/>
        <v>107495700</v>
      </c>
      <c r="I239" s="351"/>
    </row>
    <row r="240" ht="19.5" customHeight="1">
      <c r="B240" s="613">
        <v>232.0</v>
      </c>
      <c r="C240" s="923">
        <f t="shared" si="3"/>
        <v>53026</v>
      </c>
      <c r="D240" s="924">
        <f t="shared" si="4"/>
        <v>833300</v>
      </c>
      <c r="E240" s="238">
        <f t="shared" si="6"/>
        <v>345763.9467</v>
      </c>
      <c r="F240" s="717">
        <f t="shared" si="1"/>
        <v>1179063.947</v>
      </c>
      <c r="G240" s="238">
        <f t="shared" si="2"/>
        <v>193337600</v>
      </c>
      <c r="H240" s="925">
        <f t="shared" si="5"/>
        <v>106662400</v>
      </c>
      <c r="I240" s="351"/>
    </row>
    <row r="241" ht="19.5" customHeight="1">
      <c r="B241" s="613">
        <v>233.0</v>
      </c>
      <c r="C241" s="923">
        <f t="shared" si="3"/>
        <v>53057</v>
      </c>
      <c r="D241" s="924">
        <f t="shared" si="4"/>
        <v>833300</v>
      </c>
      <c r="E241" s="238">
        <f t="shared" si="6"/>
        <v>343062.6658</v>
      </c>
      <c r="F241" s="717">
        <f t="shared" si="1"/>
        <v>1176362.666</v>
      </c>
      <c r="G241" s="238">
        <f t="shared" si="2"/>
        <v>194170900</v>
      </c>
      <c r="H241" s="925">
        <f t="shared" si="5"/>
        <v>105829100</v>
      </c>
      <c r="I241" s="351"/>
    </row>
    <row r="242" ht="19.5" customHeight="1">
      <c r="B242" s="613">
        <v>234.0</v>
      </c>
      <c r="C242" s="923">
        <f t="shared" si="3"/>
        <v>53087</v>
      </c>
      <c r="D242" s="924">
        <f t="shared" si="4"/>
        <v>833300</v>
      </c>
      <c r="E242" s="238">
        <f t="shared" si="6"/>
        <v>340361.385</v>
      </c>
      <c r="F242" s="717">
        <f t="shared" si="1"/>
        <v>1173661.385</v>
      </c>
      <c r="G242" s="238">
        <f t="shared" si="2"/>
        <v>195004200</v>
      </c>
      <c r="H242" s="925">
        <f t="shared" si="5"/>
        <v>104995800</v>
      </c>
      <c r="I242" s="351"/>
    </row>
    <row r="243" ht="19.5" customHeight="1">
      <c r="B243" s="613">
        <v>235.0</v>
      </c>
      <c r="C243" s="923">
        <f t="shared" si="3"/>
        <v>53118</v>
      </c>
      <c r="D243" s="924">
        <f t="shared" si="4"/>
        <v>833300</v>
      </c>
      <c r="E243" s="238">
        <f t="shared" si="6"/>
        <v>337660.1042</v>
      </c>
      <c r="F243" s="717">
        <f t="shared" si="1"/>
        <v>1170960.104</v>
      </c>
      <c r="G243" s="238">
        <f t="shared" si="2"/>
        <v>195837500</v>
      </c>
      <c r="H243" s="925">
        <f t="shared" si="5"/>
        <v>104162500</v>
      </c>
      <c r="I243" s="351"/>
    </row>
    <row r="244" ht="19.5" customHeight="1">
      <c r="B244" s="613">
        <v>236.0</v>
      </c>
      <c r="C244" s="923">
        <f t="shared" si="3"/>
        <v>53148</v>
      </c>
      <c r="D244" s="924">
        <f t="shared" si="4"/>
        <v>833300</v>
      </c>
      <c r="E244" s="238">
        <f t="shared" si="6"/>
        <v>334958.8233</v>
      </c>
      <c r="F244" s="717">
        <f t="shared" si="1"/>
        <v>1168258.823</v>
      </c>
      <c r="G244" s="238">
        <f t="shared" si="2"/>
        <v>196670800</v>
      </c>
      <c r="H244" s="925">
        <f t="shared" si="5"/>
        <v>103329200</v>
      </c>
      <c r="I244" s="351"/>
    </row>
    <row r="245" ht="19.5" customHeight="1">
      <c r="B245" s="613">
        <v>237.0</v>
      </c>
      <c r="C245" s="923">
        <f t="shared" si="3"/>
        <v>53179</v>
      </c>
      <c r="D245" s="924">
        <f t="shared" si="4"/>
        <v>833300</v>
      </c>
      <c r="E245" s="238">
        <f t="shared" si="6"/>
        <v>332257.5425</v>
      </c>
      <c r="F245" s="717">
        <f t="shared" si="1"/>
        <v>1165557.543</v>
      </c>
      <c r="G245" s="238">
        <f t="shared" si="2"/>
        <v>197504100</v>
      </c>
      <c r="H245" s="925">
        <f t="shared" si="5"/>
        <v>102495900</v>
      </c>
      <c r="I245" s="351"/>
    </row>
    <row r="246" ht="19.5" customHeight="1">
      <c r="B246" s="613">
        <v>238.0</v>
      </c>
      <c r="C246" s="923">
        <f t="shared" si="3"/>
        <v>53210</v>
      </c>
      <c r="D246" s="924">
        <f t="shared" si="4"/>
        <v>833300</v>
      </c>
      <c r="E246" s="238">
        <f t="shared" si="6"/>
        <v>329556.2617</v>
      </c>
      <c r="F246" s="717">
        <f t="shared" si="1"/>
        <v>1162856.262</v>
      </c>
      <c r="G246" s="238">
        <f t="shared" si="2"/>
        <v>198337400</v>
      </c>
      <c r="H246" s="925">
        <f t="shared" si="5"/>
        <v>101662600</v>
      </c>
      <c r="I246" s="351"/>
    </row>
    <row r="247" ht="19.5" customHeight="1">
      <c r="B247" s="613">
        <v>239.0</v>
      </c>
      <c r="C247" s="923">
        <f t="shared" si="3"/>
        <v>53240</v>
      </c>
      <c r="D247" s="924">
        <f t="shared" si="4"/>
        <v>833300</v>
      </c>
      <c r="E247" s="238">
        <f t="shared" si="6"/>
        <v>326854.9808</v>
      </c>
      <c r="F247" s="717">
        <f t="shared" si="1"/>
        <v>1160154.981</v>
      </c>
      <c r="G247" s="238">
        <f t="shared" si="2"/>
        <v>199170700</v>
      </c>
      <c r="H247" s="925">
        <f t="shared" si="5"/>
        <v>100829300</v>
      </c>
      <c r="I247" s="351"/>
    </row>
    <row r="248" ht="19.5" customHeight="1">
      <c r="B248" s="613">
        <v>240.0</v>
      </c>
      <c r="C248" s="923">
        <f t="shared" si="3"/>
        <v>53271</v>
      </c>
      <c r="D248" s="924">
        <f t="shared" si="4"/>
        <v>833300</v>
      </c>
      <c r="E248" s="238">
        <f t="shared" si="6"/>
        <v>324153.7</v>
      </c>
      <c r="F248" s="717">
        <f t="shared" si="1"/>
        <v>1157453.7</v>
      </c>
      <c r="G248" s="238">
        <f t="shared" si="2"/>
        <v>200004000</v>
      </c>
      <c r="H248" s="925">
        <f t="shared" si="5"/>
        <v>99996000</v>
      </c>
      <c r="I248" s="351"/>
    </row>
    <row r="249" ht="19.5" customHeight="1">
      <c r="B249" s="613">
        <v>241.0</v>
      </c>
      <c r="C249" s="923">
        <f t="shared" si="3"/>
        <v>53301</v>
      </c>
      <c r="D249" s="924">
        <f t="shared" si="4"/>
        <v>833300</v>
      </c>
      <c r="E249" s="238">
        <f t="shared" si="6"/>
        <v>321452.4192</v>
      </c>
      <c r="F249" s="717">
        <f t="shared" si="1"/>
        <v>1154752.419</v>
      </c>
      <c r="G249" s="238">
        <f t="shared" si="2"/>
        <v>200837300</v>
      </c>
      <c r="H249" s="925">
        <f t="shared" si="5"/>
        <v>99162700</v>
      </c>
      <c r="I249" s="351"/>
    </row>
    <row r="250" ht="19.5" customHeight="1">
      <c r="B250" s="613">
        <v>242.0</v>
      </c>
      <c r="C250" s="923">
        <f t="shared" si="3"/>
        <v>53332</v>
      </c>
      <c r="D250" s="924">
        <f t="shared" si="4"/>
        <v>833300</v>
      </c>
      <c r="E250" s="238">
        <f t="shared" si="6"/>
        <v>318751.1383</v>
      </c>
      <c r="F250" s="717">
        <f t="shared" si="1"/>
        <v>1152051.138</v>
      </c>
      <c r="G250" s="238">
        <f t="shared" si="2"/>
        <v>201670600</v>
      </c>
      <c r="H250" s="925">
        <f t="shared" si="5"/>
        <v>98329400</v>
      </c>
      <c r="I250" s="351"/>
    </row>
    <row r="251" ht="19.5" customHeight="1">
      <c r="B251" s="613">
        <v>243.0</v>
      </c>
      <c r="C251" s="923">
        <f t="shared" si="3"/>
        <v>53363</v>
      </c>
      <c r="D251" s="924">
        <f t="shared" si="4"/>
        <v>833300</v>
      </c>
      <c r="E251" s="238">
        <f t="shared" si="6"/>
        <v>316049.8575</v>
      </c>
      <c r="F251" s="717">
        <f t="shared" si="1"/>
        <v>1149349.858</v>
      </c>
      <c r="G251" s="238">
        <f t="shared" si="2"/>
        <v>202503900</v>
      </c>
      <c r="H251" s="925">
        <f t="shared" si="5"/>
        <v>97496100</v>
      </c>
      <c r="I251" s="351"/>
    </row>
    <row r="252" ht="19.5" customHeight="1">
      <c r="B252" s="613">
        <v>244.0</v>
      </c>
      <c r="C252" s="923">
        <f t="shared" si="3"/>
        <v>53391</v>
      </c>
      <c r="D252" s="924">
        <f t="shared" si="4"/>
        <v>833300</v>
      </c>
      <c r="E252" s="238">
        <f t="shared" si="6"/>
        <v>313348.5767</v>
      </c>
      <c r="F252" s="717">
        <f t="shared" si="1"/>
        <v>1146648.577</v>
      </c>
      <c r="G252" s="238">
        <f t="shared" si="2"/>
        <v>203337200</v>
      </c>
      <c r="H252" s="925">
        <f t="shared" si="5"/>
        <v>96662800</v>
      </c>
      <c r="I252" s="351"/>
    </row>
    <row r="253" ht="19.5" customHeight="1">
      <c r="B253" s="613">
        <v>245.0</v>
      </c>
      <c r="C253" s="923">
        <f t="shared" si="3"/>
        <v>53422</v>
      </c>
      <c r="D253" s="924">
        <f t="shared" si="4"/>
        <v>833300</v>
      </c>
      <c r="E253" s="238">
        <f t="shared" si="6"/>
        <v>310647.2958</v>
      </c>
      <c r="F253" s="717">
        <f t="shared" si="1"/>
        <v>1143947.296</v>
      </c>
      <c r="G253" s="238">
        <f t="shared" si="2"/>
        <v>204170500</v>
      </c>
      <c r="H253" s="925">
        <f t="shared" si="5"/>
        <v>95829500</v>
      </c>
      <c r="I253" s="351"/>
    </row>
    <row r="254" ht="19.5" customHeight="1">
      <c r="B254" s="613">
        <v>246.0</v>
      </c>
      <c r="C254" s="923">
        <f t="shared" si="3"/>
        <v>53452</v>
      </c>
      <c r="D254" s="924">
        <f t="shared" si="4"/>
        <v>833300</v>
      </c>
      <c r="E254" s="238">
        <f t="shared" si="6"/>
        <v>307946.015</v>
      </c>
      <c r="F254" s="717">
        <f t="shared" si="1"/>
        <v>1141246.015</v>
      </c>
      <c r="G254" s="238">
        <f t="shared" si="2"/>
        <v>205003800</v>
      </c>
      <c r="H254" s="925">
        <f t="shared" si="5"/>
        <v>94996200</v>
      </c>
      <c r="I254" s="351"/>
    </row>
    <row r="255" ht="19.5" customHeight="1">
      <c r="B255" s="613">
        <v>247.0</v>
      </c>
      <c r="C255" s="923">
        <f t="shared" si="3"/>
        <v>53483</v>
      </c>
      <c r="D255" s="924">
        <f t="shared" si="4"/>
        <v>833300</v>
      </c>
      <c r="E255" s="238">
        <f t="shared" si="6"/>
        <v>305244.7342</v>
      </c>
      <c r="F255" s="717">
        <f t="shared" si="1"/>
        <v>1138544.734</v>
      </c>
      <c r="G255" s="238">
        <f t="shared" si="2"/>
        <v>205837100</v>
      </c>
      <c r="H255" s="925">
        <f t="shared" si="5"/>
        <v>94162900</v>
      </c>
      <c r="I255" s="351"/>
    </row>
    <row r="256" ht="19.5" customHeight="1">
      <c r="B256" s="613">
        <v>248.0</v>
      </c>
      <c r="C256" s="923">
        <f t="shared" si="3"/>
        <v>53513</v>
      </c>
      <c r="D256" s="924">
        <f t="shared" si="4"/>
        <v>833300</v>
      </c>
      <c r="E256" s="238">
        <f t="shared" si="6"/>
        <v>302543.4533</v>
      </c>
      <c r="F256" s="717">
        <f t="shared" si="1"/>
        <v>1135843.453</v>
      </c>
      <c r="G256" s="238">
        <f t="shared" si="2"/>
        <v>206670400</v>
      </c>
      <c r="H256" s="925">
        <f t="shared" si="5"/>
        <v>93329600</v>
      </c>
      <c r="I256" s="351"/>
    </row>
    <row r="257" ht="19.5" customHeight="1">
      <c r="B257" s="613">
        <v>249.0</v>
      </c>
      <c r="C257" s="923">
        <f t="shared" si="3"/>
        <v>53544</v>
      </c>
      <c r="D257" s="924">
        <f t="shared" si="4"/>
        <v>833300</v>
      </c>
      <c r="E257" s="238">
        <f t="shared" si="6"/>
        <v>299842.1725</v>
      </c>
      <c r="F257" s="717">
        <f t="shared" si="1"/>
        <v>1133142.173</v>
      </c>
      <c r="G257" s="238">
        <f t="shared" si="2"/>
        <v>207503700</v>
      </c>
      <c r="H257" s="925">
        <f t="shared" si="5"/>
        <v>92496300</v>
      </c>
      <c r="I257" s="351"/>
    </row>
    <row r="258" ht="19.5" customHeight="1">
      <c r="B258" s="613">
        <v>250.0</v>
      </c>
      <c r="C258" s="923">
        <f t="shared" si="3"/>
        <v>53575</v>
      </c>
      <c r="D258" s="924">
        <f t="shared" si="4"/>
        <v>833300</v>
      </c>
      <c r="E258" s="238">
        <f t="shared" si="6"/>
        <v>297140.8917</v>
      </c>
      <c r="F258" s="717">
        <f t="shared" si="1"/>
        <v>1130440.892</v>
      </c>
      <c r="G258" s="238">
        <f t="shared" si="2"/>
        <v>208337000</v>
      </c>
      <c r="H258" s="925">
        <f t="shared" si="5"/>
        <v>91663000</v>
      </c>
      <c r="I258" s="351"/>
    </row>
    <row r="259" ht="19.5" customHeight="1">
      <c r="B259" s="613">
        <v>251.0</v>
      </c>
      <c r="C259" s="923">
        <f t="shared" si="3"/>
        <v>53605</v>
      </c>
      <c r="D259" s="924">
        <f t="shared" si="4"/>
        <v>833300</v>
      </c>
      <c r="E259" s="238">
        <f t="shared" si="6"/>
        <v>294439.6108</v>
      </c>
      <c r="F259" s="717">
        <f t="shared" si="1"/>
        <v>1127739.611</v>
      </c>
      <c r="G259" s="238">
        <f t="shared" si="2"/>
        <v>209170300</v>
      </c>
      <c r="H259" s="925">
        <f t="shared" si="5"/>
        <v>90829700</v>
      </c>
      <c r="I259" s="351"/>
    </row>
    <row r="260" ht="19.5" customHeight="1">
      <c r="B260" s="613">
        <v>252.0</v>
      </c>
      <c r="C260" s="923">
        <f t="shared" si="3"/>
        <v>53636</v>
      </c>
      <c r="D260" s="924">
        <f t="shared" si="4"/>
        <v>833300</v>
      </c>
      <c r="E260" s="238">
        <f t="shared" si="6"/>
        <v>291738.33</v>
      </c>
      <c r="F260" s="717">
        <f t="shared" si="1"/>
        <v>1125038.33</v>
      </c>
      <c r="G260" s="238">
        <f t="shared" si="2"/>
        <v>210003600</v>
      </c>
      <c r="H260" s="925">
        <f t="shared" si="5"/>
        <v>89996400</v>
      </c>
      <c r="I260" s="351"/>
    </row>
    <row r="261" ht="19.5" customHeight="1">
      <c r="B261" s="613">
        <v>253.0</v>
      </c>
      <c r="C261" s="923">
        <f t="shared" si="3"/>
        <v>53666</v>
      </c>
      <c r="D261" s="924">
        <f t="shared" si="4"/>
        <v>833300</v>
      </c>
      <c r="E261" s="238">
        <f t="shared" si="6"/>
        <v>289037.0492</v>
      </c>
      <c r="F261" s="717">
        <f t="shared" si="1"/>
        <v>1122337.049</v>
      </c>
      <c r="G261" s="238">
        <f t="shared" si="2"/>
        <v>210836900</v>
      </c>
      <c r="H261" s="925">
        <f t="shared" si="5"/>
        <v>89163100</v>
      </c>
      <c r="I261" s="351"/>
    </row>
    <row r="262" ht="19.5" customHeight="1">
      <c r="B262" s="613">
        <v>254.0</v>
      </c>
      <c r="C262" s="923">
        <f t="shared" si="3"/>
        <v>53697</v>
      </c>
      <c r="D262" s="924">
        <f t="shared" si="4"/>
        <v>833300</v>
      </c>
      <c r="E262" s="238">
        <f t="shared" si="6"/>
        <v>286335.7683</v>
      </c>
      <c r="F262" s="717">
        <f t="shared" si="1"/>
        <v>1119635.768</v>
      </c>
      <c r="G262" s="238">
        <f t="shared" si="2"/>
        <v>211670200</v>
      </c>
      <c r="H262" s="925">
        <f t="shared" si="5"/>
        <v>88329800</v>
      </c>
      <c r="I262" s="351"/>
    </row>
    <row r="263" ht="19.5" customHeight="1">
      <c r="B263" s="613">
        <v>255.0</v>
      </c>
      <c r="C263" s="923">
        <f t="shared" si="3"/>
        <v>53728</v>
      </c>
      <c r="D263" s="924">
        <f t="shared" si="4"/>
        <v>833300</v>
      </c>
      <c r="E263" s="238">
        <f t="shared" si="6"/>
        <v>283634.4875</v>
      </c>
      <c r="F263" s="717">
        <f t="shared" si="1"/>
        <v>1116934.488</v>
      </c>
      <c r="G263" s="238">
        <f t="shared" si="2"/>
        <v>212503500</v>
      </c>
      <c r="H263" s="925">
        <f t="shared" si="5"/>
        <v>87496500</v>
      </c>
      <c r="I263" s="351"/>
    </row>
    <row r="264" ht="19.5" customHeight="1">
      <c r="B264" s="613">
        <v>256.0</v>
      </c>
      <c r="C264" s="923">
        <f t="shared" si="3"/>
        <v>53756</v>
      </c>
      <c r="D264" s="924">
        <f t="shared" si="4"/>
        <v>833300</v>
      </c>
      <c r="E264" s="238">
        <f t="shared" si="6"/>
        <v>280933.2067</v>
      </c>
      <c r="F264" s="717">
        <f t="shared" si="1"/>
        <v>1114233.207</v>
      </c>
      <c r="G264" s="238">
        <f t="shared" si="2"/>
        <v>213336800</v>
      </c>
      <c r="H264" s="925">
        <f t="shared" si="5"/>
        <v>86663200</v>
      </c>
      <c r="I264" s="351"/>
    </row>
    <row r="265" ht="19.5" customHeight="1">
      <c r="B265" s="613">
        <v>257.0</v>
      </c>
      <c r="C265" s="923">
        <f t="shared" si="3"/>
        <v>53787</v>
      </c>
      <c r="D265" s="924">
        <f t="shared" si="4"/>
        <v>833300</v>
      </c>
      <c r="E265" s="238">
        <f t="shared" si="6"/>
        <v>278231.9258</v>
      </c>
      <c r="F265" s="717">
        <f t="shared" si="1"/>
        <v>1111531.926</v>
      </c>
      <c r="G265" s="238">
        <f t="shared" si="2"/>
        <v>214170100</v>
      </c>
      <c r="H265" s="925">
        <f t="shared" si="5"/>
        <v>85829900</v>
      </c>
      <c r="I265" s="351"/>
    </row>
    <row r="266" ht="19.5" customHeight="1">
      <c r="B266" s="613">
        <v>258.0</v>
      </c>
      <c r="C266" s="923">
        <f t="shared" si="3"/>
        <v>53817</v>
      </c>
      <c r="D266" s="924">
        <f t="shared" si="4"/>
        <v>833300</v>
      </c>
      <c r="E266" s="238">
        <f t="shared" si="6"/>
        <v>275530.645</v>
      </c>
      <c r="F266" s="717">
        <f t="shared" si="1"/>
        <v>1108830.645</v>
      </c>
      <c r="G266" s="238">
        <f t="shared" si="2"/>
        <v>215003400</v>
      </c>
      <c r="H266" s="925">
        <f t="shared" si="5"/>
        <v>84996600</v>
      </c>
      <c r="I266" s="351"/>
    </row>
    <row r="267" ht="19.5" customHeight="1">
      <c r="B267" s="613">
        <v>259.0</v>
      </c>
      <c r="C267" s="923">
        <f t="shared" si="3"/>
        <v>53848</v>
      </c>
      <c r="D267" s="924">
        <f t="shared" si="4"/>
        <v>833300</v>
      </c>
      <c r="E267" s="238">
        <f t="shared" si="6"/>
        <v>272829.3642</v>
      </c>
      <c r="F267" s="717">
        <f t="shared" si="1"/>
        <v>1106129.364</v>
      </c>
      <c r="G267" s="238">
        <f t="shared" si="2"/>
        <v>215836700</v>
      </c>
      <c r="H267" s="925">
        <f t="shared" si="5"/>
        <v>84163300</v>
      </c>
      <c r="I267" s="351"/>
    </row>
    <row r="268" ht="19.5" customHeight="1">
      <c r="B268" s="613">
        <v>260.0</v>
      </c>
      <c r="C268" s="923">
        <f t="shared" si="3"/>
        <v>53878</v>
      </c>
      <c r="D268" s="924">
        <f t="shared" si="4"/>
        <v>833300</v>
      </c>
      <c r="E268" s="238">
        <f t="shared" si="6"/>
        <v>270128.0833</v>
      </c>
      <c r="F268" s="717">
        <f t="shared" si="1"/>
        <v>1103428.083</v>
      </c>
      <c r="G268" s="238">
        <f t="shared" si="2"/>
        <v>216670000</v>
      </c>
      <c r="H268" s="925">
        <f t="shared" si="5"/>
        <v>83330000</v>
      </c>
      <c r="I268" s="351"/>
    </row>
    <row r="269" ht="19.5" customHeight="1">
      <c r="B269" s="613">
        <v>261.0</v>
      </c>
      <c r="C269" s="923">
        <f t="shared" si="3"/>
        <v>53909</v>
      </c>
      <c r="D269" s="924">
        <f t="shared" si="4"/>
        <v>833300</v>
      </c>
      <c r="E269" s="238">
        <f t="shared" si="6"/>
        <v>267426.8025</v>
      </c>
      <c r="F269" s="717">
        <f t="shared" si="1"/>
        <v>1100726.803</v>
      </c>
      <c r="G269" s="238">
        <f t="shared" si="2"/>
        <v>217503300</v>
      </c>
      <c r="H269" s="925">
        <f t="shared" si="5"/>
        <v>82496700</v>
      </c>
      <c r="I269" s="351"/>
    </row>
    <row r="270" ht="19.5" customHeight="1">
      <c r="B270" s="613">
        <v>262.0</v>
      </c>
      <c r="C270" s="923">
        <f t="shared" si="3"/>
        <v>53940</v>
      </c>
      <c r="D270" s="924">
        <f t="shared" si="4"/>
        <v>833300</v>
      </c>
      <c r="E270" s="238">
        <f t="shared" si="6"/>
        <v>264725.5217</v>
      </c>
      <c r="F270" s="717">
        <f t="shared" si="1"/>
        <v>1098025.522</v>
      </c>
      <c r="G270" s="238">
        <f t="shared" si="2"/>
        <v>218336600</v>
      </c>
      <c r="H270" s="925">
        <f t="shared" si="5"/>
        <v>81663400</v>
      </c>
      <c r="I270" s="351"/>
    </row>
    <row r="271" ht="19.5" customHeight="1">
      <c r="B271" s="613">
        <v>263.0</v>
      </c>
      <c r="C271" s="923">
        <f t="shared" si="3"/>
        <v>53970</v>
      </c>
      <c r="D271" s="924">
        <f t="shared" si="4"/>
        <v>833300</v>
      </c>
      <c r="E271" s="238">
        <f t="shared" si="6"/>
        <v>262024.2408</v>
      </c>
      <c r="F271" s="717">
        <f t="shared" si="1"/>
        <v>1095324.241</v>
      </c>
      <c r="G271" s="238">
        <f t="shared" si="2"/>
        <v>219169900</v>
      </c>
      <c r="H271" s="925">
        <f t="shared" si="5"/>
        <v>80830100</v>
      </c>
      <c r="I271" s="351"/>
    </row>
    <row r="272" ht="19.5" customHeight="1">
      <c r="B272" s="613">
        <v>264.0</v>
      </c>
      <c r="C272" s="923">
        <f t="shared" si="3"/>
        <v>54001</v>
      </c>
      <c r="D272" s="924">
        <f t="shared" si="4"/>
        <v>833300</v>
      </c>
      <c r="E272" s="238">
        <f t="shared" si="6"/>
        <v>259322.96</v>
      </c>
      <c r="F272" s="717">
        <f t="shared" si="1"/>
        <v>1092622.96</v>
      </c>
      <c r="G272" s="238">
        <f t="shared" si="2"/>
        <v>220003200</v>
      </c>
      <c r="H272" s="925">
        <f t="shared" si="5"/>
        <v>79996800</v>
      </c>
      <c r="I272" s="351"/>
    </row>
    <row r="273" ht="19.5" customHeight="1">
      <c r="B273" s="613">
        <v>265.0</v>
      </c>
      <c r="C273" s="923">
        <f t="shared" si="3"/>
        <v>54031</v>
      </c>
      <c r="D273" s="924">
        <f t="shared" si="4"/>
        <v>833300</v>
      </c>
      <c r="E273" s="238">
        <f t="shared" si="6"/>
        <v>256621.6792</v>
      </c>
      <c r="F273" s="717">
        <f t="shared" si="1"/>
        <v>1089921.679</v>
      </c>
      <c r="G273" s="238">
        <f t="shared" si="2"/>
        <v>220836500</v>
      </c>
      <c r="H273" s="925">
        <f t="shared" si="5"/>
        <v>79163500</v>
      </c>
      <c r="I273" s="351"/>
    </row>
    <row r="274" ht="19.5" customHeight="1">
      <c r="B274" s="613">
        <v>266.0</v>
      </c>
      <c r="C274" s="923">
        <f t="shared" si="3"/>
        <v>54062</v>
      </c>
      <c r="D274" s="924">
        <f t="shared" si="4"/>
        <v>833300</v>
      </c>
      <c r="E274" s="238">
        <f t="shared" si="6"/>
        <v>253920.3983</v>
      </c>
      <c r="F274" s="717">
        <f t="shared" si="1"/>
        <v>1087220.398</v>
      </c>
      <c r="G274" s="238">
        <f t="shared" si="2"/>
        <v>221669800</v>
      </c>
      <c r="H274" s="925">
        <f t="shared" si="5"/>
        <v>78330200</v>
      </c>
      <c r="I274" s="351"/>
    </row>
    <row r="275" ht="19.5" customHeight="1">
      <c r="B275" s="613">
        <v>267.0</v>
      </c>
      <c r="C275" s="923">
        <f t="shared" si="3"/>
        <v>54093</v>
      </c>
      <c r="D275" s="924">
        <f t="shared" si="4"/>
        <v>833300</v>
      </c>
      <c r="E275" s="238">
        <f t="shared" si="6"/>
        <v>251219.1175</v>
      </c>
      <c r="F275" s="717">
        <f t="shared" si="1"/>
        <v>1084519.118</v>
      </c>
      <c r="G275" s="238">
        <f t="shared" si="2"/>
        <v>222503100</v>
      </c>
      <c r="H275" s="925">
        <f t="shared" si="5"/>
        <v>77496900</v>
      </c>
      <c r="I275" s="351"/>
    </row>
    <row r="276" ht="19.5" customHeight="1">
      <c r="B276" s="613">
        <v>268.0</v>
      </c>
      <c r="C276" s="923">
        <f t="shared" si="3"/>
        <v>54122</v>
      </c>
      <c r="D276" s="924">
        <f t="shared" si="4"/>
        <v>833300</v>
      </c>
      <c r="E276" s="238">
        <f t="shared" si="6"/>
        <v>248517.8367</v>
      </c>
      <c r="F276" s="717">
        <f t="shared" si="1"/>
        <v>1081817.837</v>
      </c>
      <c r="G276" s="238">
        <f t="shared" si="2"/>
        <v>223336400</v>
      </c>
      <c r="H276" s="925">
        <f t="shared" si="5"/>
        <v>76663600</v>
      </c>
      <c r="I276" s="351"/>
    </row>
    <row r="277" ht="19.5" customHeight="1">
      <c r="B277" s="613">
        <v>269.0</v>
      </c>
      <c r="C277" s="923">
        <f t="shared" si="3"/>
        <v>54153</v>
      </c>
      <c r="D277" s="924">
        <f t="shared" si="4"/>
        <v>833300</v>
      </c>
      <c r="E277" s="238">
        <f t="shared" si="6"/>
        <v>245816.5558</v>
      </c>
      <c r="F277" s="717">
        <f t="shared" si="1"/>
        <v>1079116.556</v>
      </c>
      <c r="G277" s="238">
        <f t="shared" si="2"/>
        <v>224169700</v>
      </c>
      <c r="H277" s="925">
        <f t="shared" si="5"/>
        <v>75830300</v>
      </c>
      <c r="I277" s="351"/>
    </row>
    <row r="278" ht="19.5" customHeight="1">
      <c r="B278" s="613">
        <v>270.0</v>
      </c>
      <c r="C278" s="923">
        <f t="shared" si="3"/>
        <v>54183</v>
      </c>
      <c r="D278" s="924">
        <f t="shared" si="4"/>
        <v>833300</v>
      </c>
      <c r="E278" s="238">
        <f t="shared" si="6"/>
        <v>243115.275</v>
      </c>
      <c r="F278" s="717">
        <f t="shared" si="1"/>
        <v>1076415.275</v>
      </c>
      <c r="G278" s="238">
        <f t="shared" si="2"/>
        <v>225003000</v>
      </c>
      <c r="H278" s="925">
        <f t="shared" si="5"/>
        <v>74997000</v>
      </c>
      <c r="I278" s="351"/>
    </row>
    <row r="279" ht="19.5" customHeight="1">
      <c r="B279" s="613">
        <v>271.0</v>
      </c>
      <c r="C279" s="923">
        <f t="shared" si="3"/>
        <v>54214</v>
      </c>
      <c r="D279" s="924">
        <f t="shared" si="4"/>
        <v>833300</v>
      </c>
      <c r="E279" s="238">
        <f t="shared" si="6"/>
        <v>240413.9942</v>
      </c>
      <c r="F279" s="717">
        <f t="shared" si="1"/>
        <v>1073713.994</v>
      </c>
      <c r="G279" s="238">
        <f t="shared" si="2"/>
        <v>225836300</v>
      </c>
      <c r="H279" s="925">
        <f t="shared" si="5"/>
        <v>74163700</v>
      </c>
      <c r="I279" s="351"/>
    </row>
    <row r="280" ht="19.5" customHeight="1">
      <c r="B280" s="613">
        <v>272.0</v>
      </c>
      <c r="C280" s="923">
        <f t="shared" si="3"/>
        <v>54244</v>
      </c>
      <c r="D280" s="924">
        <f t="shared" si="4"/>
        <v>833300</v>
      </c>
      <c r="E280" s="238">
        <f t="shared" si="6"/>
        <v>237712.7133</v>
      </c>
      <c r="F280" s="717">
        <f t="shared" si="1"/>
        <v>1071012.713</v>
      </c>
      <c r="G280" s="238">
        <f t="shared" si="2"/>
        <v>226669600</v>
      </c>
      <c r="H280" s="925">
        <f t="shared" si="5"/>
        <v>73330400</v>
      </c>
      <c r="I280" s="351"/>
    </row>
    <row r="281" ht="19.5" customHeight="1">
      <c r="B281" s="613">
        <v>273.0</v>
      </c>
      <c r="C281" s="923">
        <f t="shared" si="3"/>
        <v>54275</v>
      </c>
      <c r="D281" s="924">
        <f t="shared" si="4"/>
        <v>833300</v>
      </c>
      <c r="E281" s="238">
        <f t="shared" si="6"/>
        <v>235011.4325</v>
      </c>
      <c r="F281" s="717">
        <f t="shared" si="1"/>
        <v>1068311.433</v>
      </c>
      <c r="G281" s="238">
        <f t="shared" si="2"/>
        <v>227502900</v>
      </c>
      <c r="H281" s="925">
        <f t="shared" si="5"/>
        <v>72497100</v>
      </c>
      <c r="I281" s="351"/>
    </row>
    <row r="282" ht="19.5" customHeight="1">
      <c r="B282" s="613">
        <v>274.0</v>
      </c>
      <c r="C282" s="923">
        <f t="shared" si="3"/>
        <v>54306</v>
      </c>
      <c r="D282" s="924">
        <f t="shared" si="4"/>
        <v>833300</v>
      </c>
      <c r="E282" s="238">
        <f t="shared" si="6"/>
        <v>232310.1517</v>
      </c>
      <c r="F282" s="717">
        <f t="shared" si="1"/>
        <v>1065610.152</v>
      </c>
      <c r="G282" s="238">
        <f t="shared" si="2"/>
        <v>228336200</v>
      </c>
      <c r="H282" s="925">
        <f t="shared" si="5"/>
        <v>71663800</v>
      </c>
      <c r="I282" s="351"/>
    </row>
    <row r="283" ht="19.5" customHeight="1">
      <c r="B283" s="613">
        <v>275.0</v>
      </c>
      <c r="C283" s="923">
        <f t="shared" si="3"/>
        <v>54336</v>
      </c>
      <c r="D283" s="924">
        <f t="shared" si="4"/>
        <v>833300</v>
      </c>
      <c r="E283" s="238">
        <f t="shared" si="6"/>
        <v>229608.8708</v>
      </c>
      <c r="F283" s="717">
        <f t="shared" si="1"/>
        <v>1062908.871</v>
      </c>
      <c r="G283" s="238">
        <f t="shared" si="2"/>
        <v>229169500</v>
      </c>
      <c r="H283" s="925">
        <f t="shared" si="5"/>
        <v>70830500</v>
      </c>
      <c r="I283" s="351"/>
    </row>
    <row r="284" ht="19.5" customHeight="1">
      <c r="B284" s="613">
        <v>276.0</v>
      </c>
      <c r="C284" s="923">
        <f t="shared" si="3"/>
        <v>54367</v>
      </c>
      <c r="D284" s="924">
        <f t="shared" si="4"/>
        <v>833300</v>
      </c>
      <c r="E284" s="238">
        <f t="shared" si="6"/>
        <v>226907.59</v>
      </c>
      <c r="F284" s="717">
        <f t="shared" si="1"/>
        <v>1060207.59</v>
      </c>
      <c r="G284" s="238">
        <f t="shared" si="2"/>
        <v>230002800</v>
      </c>
      <c r="H284" s="925">
        <f t="shared" si="5"/>
        <v>69997200</v>
      </c>
      <c r="I284" s="351"/>
    </row>
    <row r="285" ht="19.5" customHeight="1">
      <c r="B285" s="613">
        <v>277.0</v>
      </c>
      <c r="C285" s="923">
        <f t="shared" si="3"/>
        <v>54397</v>
      </c>
      <c r="D285" s="924">
        <f t="shared" si="4"/>
        <v>833300</v>
      </c>
      <c r="E285" s="238">
        <f t="shared" si="6"/>
        <v>224206.3092</v>
      </c>
      <c r="F285" s="717">
        <f t="shared" si="1"/>
        <v>1057506.309</v>
      </c>
      <c r="G285" s="238">
        <f t="shared" si="2"/>
        <v>230836100</v>
      </c>
      <c r="H285" s="925">
        <f t="shared" si="5"/>
        <v>69163900</v>
      </c>
      <c r="I285" s="351"/>
    </row>
    <row r="286" ht="19.5" customHeight="1">
      <c r="B286" s="613">
        <v>278.0</v>
      </c>
      <c r="C286" s="923">
        <f t="shared" si="3"/>
        <v>54428</v>
      </c>
      <c r="D286" s="924">
        <f t="shared" si="4"/>
        <v>833300</v>
      </c>
      <c r="E286" s="238">
        <f t="shared" si="6"/>
        <v>221505.0283</v>
      </c>
      <c r="F286" s="717">
        <f t="shared" si="1"/>
        <v>1054805.028</v>
      </c>
      <c r="G286" s="238">
        <f t="shared" si="2"/>
        <v>231669400</v>
      </c>
      <c r="H286" s="925">
        <f t="shared" si="5"/>
        <v>68330600</v>
      </c>
      <c r="I286" s="351"/>
    </row>
    <row r="287" ht="19.5" customHeight="1">
      <c r="B287" s="613">
        <v>279.0</v>
      </c>
      <c r="C287" s="923">
        <f t="shared" si="3"/>
        <v>54459</v>
      </c>
      <c r="D287" s="924">
        <f t="shared" si="4"/>
        <v>833300</v>
      </c>
      <c r="E287" s="238">
        <f t="shared" si="6"/>
        <v>218803.7475</v>
      </c>
      <c r="F287" s="717">
        <f t="shared" si="1"/>
        <v>1052103.748</v>
      </c>
      <c r="G287" s="238">
        <f t="shared" si="2"/>
        <v>232502700</v>
      </c>
      <c r="H287" s="925">
        <f t="shared" si="5"/>
        <v>67497300</v>
      </c>
      <c r="I287" s="351"/>
    </row>
    <row r="288" ht="19.5" customHeight="1">
      <c r="B288" s="613">
        <v>280.0</v>
      </c>
      <c r="C288" s="923">
        <f t="shared" si="3"/>
        <v>54487</v>
      </c>
      <c r="D288" s="924">
        <f t="shared" si="4"/>
        <v>833300</v>
      </c>
      <c r="E288" s="238">
        <f t="shared" si="6"/>
        <v>216102.4667</v>
      </c>
      <c r="F288" s="717">
        <f t="shared" si="1"/>
        <v>1049402.467</v>
      </c>
      <c r="G288" s="238">
        <f t="shared" si="2"/>
        <v>233336000</v>
      </c>
      <c r="H288" s="925">
        <f t="shared" si="5"/>
        <v>66664000</v>
      </c>
      <c r="I288" s="351"/>
    </row>
    <row r="289" ht="19.5" customHeight="1">
      <c r="B289" s="613">
        <v>281.0</v>
      </c>
      <c r="C289" s="923">
        <f t="shared" si="3"/>
        <v>54518</v>
      </c>
      <c r="D289" s="924">
        <f t="shared" si="4"/>
        <v>833300</v>
      </c>
      <c r="E289" s="238">
        <f t="shared" si="6"/>
        <v>213401.1858</v>
      </c>
      <c r="F289" s="717">
        <f t="shared" si="1"/>
        <v>1046701.186</v>
      </c>
      <c r="G289" s="238">
        <f t="shared" si="2"/>
        <v>234169300</v>
      </c>
      <c r="H289" s="925">
        <f t="shared" si="5"/>
        <v>65830700</v>
      </c>
      <c r="I289" s="351"/>
    </row>
    <row r="290" ht="19.5" customHeight="1">
      <c r="B290" s="613">
        <v>282.0</v>
      </c>
      <c r="C290" s="923">
        <f t="shared" si="3"/>
        <v>54548</v>
      </c>
      <c r="D290" s="924">
        <f t="shared" si="4"/>
        <v>833300</v>
      </c>
      <c r="E290" s="238">
        <f t="shared" si="6"/>
        <v>210699.905</v>
      </c>
      <c r="F290" s="717">
        <f t="shared" si="1"/>
        <v>1043999.905</v>
      </c>
      <c r="G290" s="238">
        <f t="shared" si="2"/>
        <v>235002600</v>
      </c>
      <c r="H290" s="925">
        <f t="shared" si="5"/>
        <v>64997400</v>
      </c>
      <c r="I290" s="351"/>
    </row>
    <row r="291" ht="19.5" customHeight="1">
      <c r="B291" s="613">
        <v>283.0</v>
      </c>
      <c r="C291" s="923">
        <f t="shared" si="3"/>
        <v>54579</v>
      </c>
      <c r="D291" s="924">
        <f t="shared" si="4"/>
        <v>833300</v>
      </c>
      <c r="E291" s="238">
        <f t="shared" si="6"/>
        <v>207998.6242</v>
      </c>
      <c r="F291" s="717">
        <f t="shared" si="1"/>
        <v>1041298.624</v>
      </c>
      <c r="G291" s="238">
        <f t="shared" si="2"/>
        <v>235835900</v>
      </c>
      <c r="H291" s="925">
        <f t="shared" si="5"/>
        <v>64164100</v>
      </c>
      <c r="I291" s="351"/>
    </row>
    <row r="292" ht="19.5" customHeight="1">
      <c r="B292" s="613">
        <v>284.0</v>
      </c>
      <c r="C292" s="923">
        <f t="shared" si="3"/>
        <v>54609</v>
      </c>
      <c r="D292" s="924">
        <f t="shared" si="4"/>
        <v>833300</v>
      </c>
      <c r="E292" s="238">
        <f t="shared" si="6"/>
        <v>205297.3433</v>
      </c>
      <c r="F292" s="717">
        <f t="shared" si="1"/>
        <v>1038597.343</v>
      </c>
      <c r="G292" s="238">
        <f t="shared" si="2"/>
        <v>236669200</v>
      </c>
      <c r="H292" s="925">
        <f t="shared" si="5"/>
        <v>63330800</v>
      </c>
      <c r="I292" s="351"/>
    </row>
    <row r="293" ht="19.5" customHeight="1">
      <c r="B293" s="613">
        <v>285.0</v>
      </c>
      <c r="C293" s="923">
        <f t="shared" si="3"/>
        <v>54640</v>
      </c>
      <c r="D293" s="924">
        <f t="shared" si="4"/>
        <v>833300</v>
      </c>
      <c r="E293" s="238">
        <f t="shared" si="6"/>
        <v>202596.0625</v>
      </c>
      <c r="F293" s="717">
        <f t="shared" si="1"/>
        <v>1035896.063</v>
      </c>
      <c r="G293" s="238">
        <f t="shared" si="2"/>
        <v>237502500</v>
      </c>
      <c r="H293" s="925">
        <f t="shared" si="5"/>
        <v>62497500</v>
      </c>
      <c r="I293" s="351"/>
    </row>
    <row r="294" ht="19.5" customHeight="1">
      <c r="B294" s="613">
        <v>286.0</v>
      </c>
      <c r="C294" s="923">
        <f t="shared" si="3"/>
        <v>54671</v>
      </c>
      <c r="D294" s="924">
        <f t="shared" si="4"/>
        <v>833300</v>
      </c>
      <c r="E294" s="238">
        <f t="shared" si="6"/>
        <v>199894.7817</v>
      </c>
      <c r="F294" s="717">
        <f t="shared" si="1"/>
        <v>1033194.782</v>
      </c>
      <c r="G294" s="238">
        <f t="shared" si="2"/>
        <v>238335800</v>
      </c>
      <c r="H294" s="925">
        <f t="shared" si="5"/>
        <v>61664200</v>
      </c>
      <c r="I294" s="351"/>
    </row>
    <row r="295" ht="19.5" customHeight="1">
      <c r="B295" s="613">
        <v>287.0</v>
      </c>
      <c r="C295" s="923">
        <f t="shared" si="3"/>
        <v>54701</v>
      </c>
      <c r="D295" s="924">
        <f t="shared" si="4"/>
        <v>833300</v>
      </c>
      <c r="E295" s="238">
        <f t="shared" si="6"/>
        <v>197193.5008</v>
      </c>
      <c r="F295" s="717">
        <f t="shared" si="1"/>
        <v>1030493.501</v>
      </c>
      <c r="G295" s="238">
        <f t="shared" si="2"/>
        <v>239169100</v>
      </c>
      <c r="H295" s="925">
        <f t="shared" si="5"/>
        <v>60830900</v>
      </c>
      <c r="I295" s="351"/>
    </row>
    <row r="296" ht="19.5" customHeight="1">
      <c r="B296" s="613">
        <v>288.0</v>
      </c>
      <c r="C296" s="923">
        <f t="shared" si="3"/>
        <v>54732</v>
      </c>
      <c r="D296" s="924">
        <f t="shared" si="4"/>
        <v>833300</v>
      </c>
      <c r="E296" s="238">
        <f t="shared" si="6"/>
        <v>194492.22</v>
      </c>
      <c r="F296" s="717">
        <f t="shared" si="1"/>
        <v>1027792.22</v>
      </c>
      <c r="G296" s="238">
        <f t="shared" si="2"/>
        <v>240002400</v>
      </c>
      <c r="H296" s="925">
        <f t="shared" si="5"/>
        <v>59997600</v>
      </c>
      <c r="I296" s="351"/>
    </row>
    <row r="297" ht="19.5" customHeight="1">
      <c r="B297" s="613">
        <v>289.0</v>
      </c>
      <c r="C297" s="923">
        <f t="shared" si="3"/>
        <v>54762</v>
      </c>
      <c r="D297" s="924">
        <f t="shared" si="4"/>
        <v>833300</v>
      </c>
      <c r="E297" s="238">
        <f t="shared" si="6"/>
        <v>191790.9392</v>
      </c>
      <c r="F297" s="717">
        <f t="shared" si="1"/>
        <v>1025090.939</v>
      </c>
      <c r="G297" s="238">
        <f t="shared" si="2"/>
        <v>240835700</v>
      </c>
      <c r="H297" s="925">
        <f t="shared" si="5"/>
        <v>59164300</v>
      </c>
      <c r="I297" s="351"/>
    </row>
    <row r="298" ht="19.5" customHeight="1">
      <c r="B298" s="613">
        <v>290.0</v>
      </c>
      <c r="C298" s="923">
        <f t="shared" si="3"/>
        <v>54793</v>
      </c>
      <c r="D298" s="924">
        <f t="shared" si="4"/>
        <v>833300</v>
      </c>
      <c r="E298" s="238">
        <f t="shared" si="6"/>
        <v>189089.6583</v>
      </c>
      <c r="F298" s="717">
        <f t="shared" si="1"/>
        <v>1022389.658</v>
      </c>
      <c r="G298" s="238">
        <f t="shared" si="2"/>
        <v>241669000</v>
      </c>
      <c r="H298" s="925">
        <f t="shared" si="5"/>
        <v>58331000</v>
      </c>
      <c r="I298" s="351"/>
    </row>
    <row r="299" ht="19.5" customHeight="1">
      <c r="B299" s="613">
        <v>291.0</v>
      </c>
      <c r="C299" s="923">
        <f t="shared" si="3"/>
        <v>54824</v>
      </c>
      <c r="D299" s="924">
        <f t="shared" si="4"/>
        <v>833300</v>
      </c>
      <c r="E299" s="238">
        <f t="shared" si="6"/>
        <v>186388.3775</v>
      </c>
      <c r="F299" s="717">
        <f t="shared" si="1"/>
        <v>1019688.378</v>
      </c>
      <c r="G299" s="238">
        <f t="shared" si="2"/>
        <v>242502300</v>
      </c>
      <c r="H299" s="925">
        <f t="shared" si="5"/>
        <v>57497700</v>
      </c>
      <c r="I299" s="351"/>
    </row>
    <row r="300" ht="19.5" customHeight="1">
      <c r="B300" s="613">
        <v>292.0</v>
      </c>
      <c r="C300" s="923">
        <f t="shared" si="3"/>
        <v>54852</v>
      </c>
      <c r="D300" s="924">
        <f t="shared" si="4"/>
        <v>833300</v>
      </c>
      <c r="E300" s="238">
        <f t="shared" si="6"/>
        <v>183687.0967</v>
      </c>
      <c r="F300" s="717">
        <f t="shared" si="1"/>
        <v>1016987.097</v>
      </c>
      <c r="G300" s="238">
        <f t="shared" si="2"/>
        <v>243335600</v>
      </c>
      <c r="H300" s="925">
        <f t="shared" si="5"/>
        <v>56664400</v>
      </c>
      <c r="I300" s="351"/>
    </row>
    <row r="301" ht="19.5" customHeight="1">
      <c r="B301" s="613">
        <v>293.0</v>
      </c>
      <c r="C301" s="923">
        <f t="shared" si="3"/>
        <v>54883</v>
      </c>
      <c r="D301" s="924">
        <f t="shared" si="4"/>
        <v>833300</v>
      </c>
      <c r="E301" s="238">
        <f t="shared" si="6"/>
        <v>180985.8158</v>
      </c>
      <c r="F301" s="717">
        <f t="shared" si="1"/>
        <v>1014285.816</v>
      </c>
      <c r="G301" s="238">
        <f t="shared" si="2"/>
        <v>244168900</v>
      </c>
      <c r="H301" s="925">
        <f t="shared" si="5"/>
        <v>55831100</v>
      </c>
      <c r="I301" s="351"/>
    </row>
    <row r="302" ht="19.5" customHeight="1">
      <c r="B302" s="613">
        <v>294.0</v>
      </c>
      <c r="C302" s="923">
        <f t="shared" si="3"/>
        <v>54913</v>
      </c>
      <c r="D302" s="924">
        <f t="shared" si="4"/>
        <v>833300</v>
      </c>
      <c r="E302" s="238">
        <f t="shared" si="6"/>
        <v>178284.535</v>
      </c>
      <c r="F302" s="717">
        <f t="shared" si="1"/>
        <v>1011584.535</v>
      </c>
      <c r="G302" s="238">
        <f t="shared" si="2"/>
        <v>245002200</v>
      </c>
      <c r="H302" s="925">
        <f t="shared" si="5"/>
        <v>54997800</v>
      </c>
      <c r="I302" s="351"/>
    </row>
    <row r="303" ht="19.5" customHeight="1">
      <c r="B303" s="613">
        <v>295.0</v>
      </c>
      <c r="C303" s="923">
        <f t="shared" si="3"/>
        <v>54944</v>
      </c>
      <c r="D303" s="924">
        <f t="shared" si="4"/>
        <v>833300</v>
      </c>
      <c r="E303" s="238">
        <f t="shared" si="6"/>
        <v>175583.2542</v>
      </c>
      <c r="F303" s="717">
        <f t="shared" si="1"/>
        <v>1008883.254</v>
      </c>
      <c r="G303" s="238">
        <f t="shared" si="2"/>
        <v>245835500</v>
      </c>
      <c r="H303" s="925">
        <f t="shared" si="5"/>
        <v>54164500</v>
      </c>
      <c r="I303" s="351"/>
    </row>
    <row r="304" ht="19.5" customHeight="1">
      <c r="B304" s="613">
        <v>296.0</v>
      </c>
      <c r="C304" s="923">
        <f t="shared" si="3"/>
        <v>54974</v>
      </c>
      <c r="D304" s="924">
        <f t="shared" si="4"/>
        <v>833300</v>
      </c>
      <c r="E304" s="238">
        <f t="shared" si="6"/>
        <v>172881.9733</v>
      </c>
      <c r="F304" s="717">
        <f t="shared" si="1"/>
        <v>1006181.973</v>
      </c>
      <c r="G304" s="238">
        <f t="shared" si="2"/>
        <v>246668800</v>
      </c>
      <c r="H304" s="925">
        <f t="shared" si="5"/>
        <v>53331200</v>
      </c>
      <c r="I304" s="351"/>
    </row>
    <row r="305" ht="19.5" customHeight="1">
      <c r="B305" s="613">
        <v>297.0</v>
      </c>
      <c r="C305" s="923">
        <f t="shared" si="3"/>
        <v>55005</v>
      </c>
      <c r="D305" s="924">
        <f t="shared" si="4"/>
        <v>833300</v>
      </c>
      <c r="E305" s="238">
        <f t="shared" si="6"/>
        <v>170180.6925</v>
      </c>
      <c r="F305" s="717">
        <f t="shared" si="1"/>
        <v>1003480.693</v>
      </c>
      <c r="G305" s="238">
        <f t="shared" si="2"/>
        <v>247502100</v>
      </c>
      <c r="H305" s="925">
        <f t="shared" si="5"/>
        <v>52497900</v>
      </c>
      <c r="I305" s="351"/>
    </row>
    <row r="306" ht="19.5" customHeight="1">
      <c r="B306" s="613">
        <v>298.0</v>
      </c>
      <c r="C306" s="923">
        <f t="shared" si="3"/>
        <v>55036</v>
      </c>
      <c r="D306" s="924">
        <f t="shared" si="4"/>
        <v>833300</v>
      </c>
      <c r="E306" s="238">
        <f t="shared" si="6"/>
        <v>167479.4117</v>
      </c>
      <c r="F306" s="717">
        <f t="shared" si="1"/>
        <v>1000779.412</v>
      </c>
      <c r="G306" s="238">
        <f t="shared" si="2"/>
        <v>248335400</v>
      </c>
      <c r="H306" s="925">
        <f t="shared" si="5"/>
        <v>51664600</v>
      </c>
      <c r="I306" s="351"/>
    </row>
    <row r="307" ht="19.5" customHeight="1">
      <c r="B307" s="613">
        <v>299.0</v>
      </c>
      <c r="C307" s="923">
        <f t="shared" si="3"/>
        <v>55066</v>
      </c>
      <c r="D307" s="924">
        <f t="shared" si="4"/>
        <v>833300</v>
      </c>
      <c r="E307" s="238">
        <f t="shared" si="6"/>
        <v>164778.1308</v>
      </c>
      <c r="F307" s="717">
        <f t="shared" si="1"/>
        <v>998078.1308</v>
      </c>
      <c r="G307" s="238">
        <f t="shared" si="2"/>
        <v>249168700</v>
      </c>
      <c r="H307" s="925">
        <f t="shared" si="5"/>
        <v>50831300</v>
      </c>
      <c r="I307" s="351"/>
    </row>
    <row r="308" ht="19.5" customHeight="1">
      <c r="B308" s="613">
        <v>300.0</v>
      </c>
      <c r="C308" s="923">
        <f t="shared" si="3"/>
        <v>55097</v>
      </c>
      <c r="D308" s="924">
        <f t="shared" si="4"/>
        <v>833300</v>
      </c>
      <c r="E308" s="238">
        <f t="shared" si="6"/>
        <v>162076.85</v>
      </c>
      <c r="F308" s="717">
        <f t="shared" si="1"/>
        <v>995376.85</v>
      </c>
      <c r="G308" s="238">
        <f t="shared" si="2"/>
        <v>250002000</v>
      </c>
      <c r="H308" s="925">
        <f t="shared" si="5"/>
        <v>49998000</v>
      </c>
      <c r="I308" s="351"/>
    </row>
    <row r="309" ht="19.5" customHeight="1">
      <c r="B309" s="613">
        <v>301.0</v>
      </c>
      <c r="C309" s="923">
        <f t="shared" si="3"/>
        <v>55127</v>
      </c>
      <c r="D309" s="924">
        <f t="shared" si="4"/>
        <v>833300</v>
      </c>
      <c r="E309" s="238">
        <f t="shared" si="6"/>
        <v>159375.5692</v>
      </c>
      <c r="F309" s="717">
        <f t="shared" si="1"/>
        <v>992675.5692</v>
      </c>
      <c r="G309" s="238">
        <f t="shared" si="2"/>
        <v>250835300</v>
      </c>
      <c r="H309" s="925">
        <f t="shared" si="5"/>
        <v>49164700</v>
      </c>
      <c r="I309" s="351"/>
    </row>
    <row r="310" ht="19.5" customHeight="1">
      <c r="B310" s="613">
        <v>302.0</v>
      </c>
      <c r="C310" s="923">
        <f t="shared" si="3"/>
        <v>55158</v>
      </c>
      <c r="D310" s="924">
        <f t="shared" si="4"/>
        <v>833300</v>
      </c>
      <c r="E310" s="238">
        <f t="shared" si="6"/>
        <v>156674.2883</v>
      </c>
      <c r="F310" s="717">
        <f t="shared" si="1"/>
        <v>989974.2883</v>
      </c>
      <c r="G310" s="238">
        <f t="shared" si="2"/>
        <v>251668600</v>
      </c>
      <c r="H310" s="925">
        <f t="shared" si="5"/>
        <v>48331400</v>
      </c>
      <c r="I310" s="351"/>
    </row>
    <row r="311" ht="19.5" customHeight="1">
      <c r="B311" s="613">
        <v>303.0</v>
      </c>
      <c r="C311" s="923">
        <f t="shared" si="3"/>
        <v>55189</v>
      </c>
      <c r="D311" s="924">
        <f t="shared" si="4"/>
        <v>833300</v>
      </c>
      <c r="E311" s="238">
        <f t="shared" si="6"/>
        <v>153973.0075</v>
      </c>
      <c r="F311" s="717">
        <f t="shared" si="1"/>
        <v>987273.0075</v>
      </c>
      <c r="G311" s="238">
        <f t="shared" si="2"/>
        <v>252501900</v>
      </c>
      <c r="H311" s="925">
        <f t="shared" si="5"/>
        <v>47498100</v>
      </c>
      <c r="I311" s="351"/>
    </row>
    <row r="312" ht="19.5" customHeight="1">
      <c r="B312" s="613">
        <v>304.0</v>
      </c>
      <c r="C312" s="923">
        <f t="shared" si="3"/>
        <v>55217</v>
      </c>
      <c r="D312" s="924">
        <f t="shared" si="4"/>
        <v>833300</v>
      </c>
      <c r="E312" s="238">
        <f t="shared" si="6"/>
        <v>151271.7267</v>
      </c>
      <c r="F312" s="717">
        <f t="shared" si="1"/>
        <v>984571.7267</v>
      </c>
      <c r="G312" s="238">
        <f t="shared" si="2"/>
        <v>253335200</v>
      </c>
      <c r="H312" s="925">
        <f t="shared" si="5"/>
        <v>46664800</v>
      </c>
      <c r="I312" s="351"/>
    </row>
    <row r="313" ht="19.5" customHeight="1">
      <c r="B313" s="613">
        <v>305.0</v>
      </c>
      <c r="C313" s="923">
        <f t="shared" si="3"/>
        <v>55248</v>
      </c>
      <c r="D313" s="924">
        <f t="shared" si="4"/>
        <v>833300</v>
      </c>
      <c r="E313" s="238">
        <f t="shared" si="6"/>
        <v>148570.4458</v>
      </c>
      <c r="F313" s="717">
        <f t="shared" si="1"/>
        <v>981870.4458</v>
      </c>
      <c r="G313" s="238">
        <f t="shared" si="2"/>
        <v>254168500</v>
      </c>
      <c r="H313" s="925">
        <f t="shared" si="5"/>
        <v>45831500</v>
      </c>
      <c r="I313" s="351"/>
    </row>
    <row r="314" ht="19.5" customHeight="1">
      <c r="B314" s="613">
        <v>306.0</v>
      </c>
      <c r="C314" s="923">
        <f t="shared" si="3"/>
        <v>55278</v>
      </c>
      <c r="D314" s="924">
        <f t="shared" si="4"/>
        <v>833300</v>
      </c>
      <c r="E314" s="238">
        <f t="shared" si="6"/>
        <v>145869.165</v>
      </c>
      <c r="F314" s="717">
        <f t="shared" si="1"/>
        <v>979169.165</v>
      </c>
      <c r="G314" s="238">
        <f t="shared" si="2"/>
        <v>255001800</v>
      </c>
      <c r="H314" s="925">
        <f t="shared" si="5"/>
        <v>44998200</v>
      </c>
      <c r="I314" s="351"/>
    </row>
    <row r="315" ht="19.5" customHeight="1">
      <c r="B315" s="613">
        <v>307.0</v>
      </c>
      <c r="C315" s="923">
        <f t="shared" si="3"/>
        <v>55309</v>
      </c>
      <c r="D315" s="924">
        <f t="shared" si="4"/>
        <v>833300</v>
      </c>
      <c r="E315" s="238">
        <f t="shared" si="6"/>
        <v>143167.8842</v>
      </c>
      <c r="F315" s="717">
        <f t="shared" si="1"/>
        <v>976467.8842</v>
      </c>
      <c r="G315" s="238">
        <f t="shared" si="2"/>
        <v>255835100</v>
      </c>
      <c r="H315" s="925">
        <f t="shared" si="5"/>
        <v>44164900</v>
      </c>
      <c r="I315" s="351"/>
    </row>
    <row r="316" ht="19.5" customHeight="1">
      <c r="B316" s="613">
        <v>308.0</v>
      </c>
      <c r="C316" s="923">
        <f t="shared" si="3"/>
        <v>55339</v>
      </c>
      <c r="D316" s="924">
        <f t="shared" si="4"/>
        <v>833300</v>
      </c>
      <c r="E316" s="238">
        <f t="shared" si="6"/>
        <v>140466.6033</v>
      </c>
      <c r="F316" s="717">
        <f t="shared" si="1"/>
        <v>973766.6033</v>
      </c>
      <c r="G316" s="238">
        <f t="shared" si="2"/>
        <v>256668400</v>
      </c>
      <c r="H316" s="925">
        <f t="shared" si="5"/>
        <v>43331600</v>
      </c>
      <c r="I316" s="351"/>
    </row>
    <row r="317" ht="19.5" customHeight="1">
      <c r="B317" s="613">
        <v>309.0</v>
      </c>
      <c r="C317" s="923">
        <f t="shared" si="3"/>
        <v>55370</v>
      </c>
      <c r="D317" s="924">
        <f t="shared" si="4"/>
        <v>833300</v>
      </c>
      <c r="E317" s="238">
        <f t="shared" si="6"/>
        <v>137765.3225</v>
      </c>
      <c r="F317" s="717">
        <f t="shared" si="1"/>
        <v>971065.3225</v>
      </c>
      <c r="G317" s="238">
        <f t="shared" si="2"/>
        <v>257501700</v>
      </c>
      <c r="H317" s="925">
        <f t="shared" si="5"/>
        <v>42498300</v>
      </c>
      <c r="I317" s="351"/>
    </row>
    <row r="318" ht="19.5" customHeight="1">
      <c r="B318" s="613">
        <v>310.0</v>
      </c>
      <c r="C318" s="923">
        <f t="shared" si="3"/>
        <v>55401</v>
      </c>
      <c r="D318" s="924">
        <f t="shared" si="4"/>
        <v>833300</v>
      </c>
      <c r="E318" s="238">
        <f t="shared" si="6"/>
        <v>135064.0417</v>
      </c>
      <c r="F318" s="717">
        <f t="shared" si="1"/>
        <v>968364.0417</v>
      </c>
      <c r="G318" s="238">
        <f t="shared" si="2"/>
        <v>258335000</v>
      </c>
      <c r="H318" s="925">
        <f t="shared" si="5"/>
        <v>41665000</v>
      </c>
      <c r="I318" s="351"/>
    </row>
    <row r="319" ht="19.5" customHeight="1">
      <c r="B319" s="613">
        <v>311.0</v>
      </c>
      <c r="C319" s="923">
        <f t="shared" si="3"/>
        <v>55431</v>
      </c>
      <c r="D319" s="924">
        <f t="shared" si="4"/>
        <v>833300</v>
      </c>
      <c r="E319" s="238">
        <f t="shared" si="6"/>
        <v>132362.7608</v>
      </c>
      <c r="F319" s="717">
        <f t="shared" si="1"/>
        <v>965662.7608</v>
      </c>
      <c r="G319" s="238">
        <f t="shared" si="2"/>
        <v>259168300</v>
      </c>
      <c r="H319" s="925">
        <f t="shared" si="5"/>
        <v>40831700</v>
      </c>
      <c r="I319" s="351"/>
    </row>
    <row r="320" ht="19.5" customHeight="1">
      <c r="B320" s="613">
        <v>312.0</v>
      </c>
      <c r="C320" s="923">
        <f t="shared" si="3"/>
        <v>55462</v>
      </c>
      <c r="D320" s="924">
        <f t="shared" si="4"/>
        <v>833300</v>
      </c>
      <c r="E320" s="238">
        <f t="shared" si="6"/>
        <v>129661.48</v>
      </c>
      <c r="F320" s="717">
        <f t="shared" si="1"/>
        <v>962961.48</v>
      </c>
      <c r="G320" s="238">
        <f t="shared" si="2"/>
        <v>260001600</v>
      </c>
      <c r="H320" s="925">
        <f t="shared" si="5"/>
        <v>39998400</v>
      </c>
      <c r="I320" s="351"/>
    </row>
    <row r="321" ht="19.5" customHeight="1">
      <c r="B321" s="613">
        <v>313.0</v>
      </c>
      <c r="C321" s="923">
        <f t="shared" si="3"/>
        <v>55492</v>
      </c>
      <c r="D321" s="924">
        <f t="shared" si="4"/>
        <v>833300</v>
      </c>
      <c r="E321" s="238">
        <f t="shared" si="6"/>
        <v>126960.1992</v>
      </c>
      <c r="F321" s="717">
        <f t="shared" si="1"/>
        <v>960260.1992</v>
      </c>
      <c r="G321" s="238">
        <f t="shared" si="2"/>
        <v>260834900</v>
      </c>
      <c r="H321" s="925">
        <f t="shared" si="5"/>
        <v>39165100</v>
      </c>
      <c r="I321" s="351"/>
    </row>
    <row r="322" ht="19.5" customHeight="1">
      <c r="B322" s="613">
        <v>314.0</v>
      </c>
      <c r="C322" s="923">
        <f t="shared" si="3"/>
        <v>55523</v>
      </c>
      <c r="D322" s="924">
        <f t="shared" si="4"/>
        <v>833300</v>
      </c>
      <c r="E322" s="238">
        <f t="shared" si="6"/>
        <v>124258.9183</v>
      </c>
      <c r="F322" s="717">
        <f t="shared" si="1"/>
        <v>957558.9183</v>
      </c>
      <c r="G322" s="238">
        <f t="shared" si="2"/>
        <v>261668200</v>
      </c>
      <c r="H322" s="925">
        <f t="shared" si="5"/>
        <v>38331800</v>
      </c>
      <c r="I322" s="351"/>
    </row>
    <row r="323" ht="19.5" customHeight="1">
      <c r="B323" s="613">
        <v>315.0</v>
      </c>
      <c r="C323" s="923">
        <f t="shared" si="3"/>
        <v>55554</v>
      </c>
      <c r="D323" s="924">
        <f t="shared" si="4"/>
        <v>833300</v>
      </c>
      <c r="E323" s="238">
        <f t="shared" si="6"/>
        <v>121557.6375</v>
      </c>
      <c r="F323" s="717">
        <f t="shared" si="1"/>
        <v>954857.6375</v>
      </c>
      <c r="G323" s="238">
        <f t="shared" si="2"/>
        <v>262501500</v>
      </c>
      <c r="H323" s="925">
        <f t="shared" si="5"/>
        <v>37498500</v>
      </c>
      <c r="I323" s="351"/>
    </row>
    <row r="324" ht="19.5" customHeight="1">
      <c r="B324" s="613">
        <v>316.0</v>
      </c>
      <c r="C324" s="923">
        <f t="shared" si="3"/>
        <v>55583</v>
      </c>
      <c r="D324" s="924">
        <f t="shared" si="4"/>
        <v>833300</v>
      </c>
      <c r="E324" s="238">
        <f t="shared" si="6"/>
        <v>118856.3567</v>
      </c>
      <c r="F324" s="717">
        <f t="shared" si="1"/>
        <v>952156.3567</v>
      </c>
      <c r="G324" s="238">
        <f t="shared" si="2"/>
        <v>263334800</v>
      </c>
      <c r="H324" s="925">
        <f t="shared" si="5"/>
        <v>36665200</v>
      </c>
      <c r="I324" s="351"/>
    </row>
    <row r="325" ht="19.5" customHeight="1">
      <c r="B325" s="613">
        <v>317.0</v>
      </c>
      <c r="C325" s="923">
        <f t="shared" si="3"/>
        <v>55614</v>
      </c>
      <c r="D325" s="924">
        <f t="shared" si="4"/>
        <v>833300</v>
      </c>
      <c r="E325" s="238">
        <f t="shared" si="6"/>
        <v>116155.0758</v>
      </c>
      <c r="F325" s="717">
        <f t="shared" si="1"/>
        <v>949455.0758</v>
      </c>
      <c r="G325" s="238">
        <f t="shared" si="2"/>
        <v>264168100</v>
      </c>
      <c r="H325" s="925">
        <f t="shared" si="5"/>
        <v>35831900</v>
      </c>
      <c r="I325" s="351"/>
    </row>
    <row r="326" ht="19.5" customHeight="1">
      <c r="B326" s="613">
        <v>318.0</v>
      </c>
      <c r="C326" s="923">
        <f t="shared" si="3"/>
        <v>55644</v>
      </c>
      <c r="D326" s="924">
        <f t="shared" si="4"/>
        <v>833300</v>
      </c>
      <c r="E326" s="238">
        <f t="shared" si="6"/>
        <v>113453.795</v>
      </c>
      <c r="F326" s="717">
        <f t="shared" si="1"/>
        <v>946753.795</v>
      </c>
      <c r="G326" s="238">
        <f t="shared" si="2"/>
        <v>265001400</v>
      </c>
      <c r="H326" s="925">
        <f t="shared" si="5"/>
        <v>34998600</v>
      </c>
      <c r="I326" s="351"/>
    </row>
    <row r="327" ht="19.5" customHeight="1">
      <c r="B327" s="613">
        <v>319.0</v>
      </c>
      <c r="C327" s="923">
        <f t="shared" si="3"/>
        <v>55675</v>
      </c>
      <c r="D327" s="924">
        <f t="shared" si="4"/>
        <v>833300</v>
      </c>
      <c r="E327" s="238">
        <f t="shared" si="6"/>
        <v>110752.5142</v>
      </c>
      <c r="F327" s="717">
        <f t="shared" si="1"/>
        <v>944052.5142</v>
      </c>
      <c r="G327" s="238">
        <f t="shared" si="2"/>
        <v>265834700</v>
      </c>
      <c r="H327" s="925">
        <f t="shared" si="5"/>
        <v>34165300</v>
      </c>
      <c r="I327" s="351"/>
    </row>
    <row r="328" ht="19.5" customHeight="1">
      <c r="B328" s="613">
        <v>320.0</v>
      </c>
      <c r="C328" s="923">
        <f t="shared" si="3"/>
        <v>55705</v>
      </c>
      <c r="D328" s="924">
        <f t="shared" si="4"/>
        <v>833300</v>
      </c>
      <c r="E328" s="238">
        <f t="shared" si="6"/>
        <v>108051.2333</v>
      </c>
      <c r="F328" s="717">
        <f t="shared" si="1"/>
        <v>941351.2333</v>
      </c>
      <c r="G328" s="238">
        <f t="shared" si="2"/>
        <v>266668000</v>
      </c>
      <c r="H328" s="925">
        <f t="shared" si="5"/>
        <v>33332000</v>
      </c>
      <c r="I328" s="351"/>
    </row>
    <row r="329" ht="19.5" customHeight="1">
      <c r="B329" s="613">
        <v>321.0</v>
      </c>
      <c r="C329" s="923">
        <f t="shared" si="3"/>
        <v>55736</v>
      </c>
      <c r="D329" s="924">
        <f t="shared" si="4"/>
        <v>833300</v>
      </c>
      <c r="E329" s="238">
        <f t="shared" si="6"/>
        <v>105349.9525</v>
      </c>
      <c r="F329" s="717">
        <f t="shared" si="1"/>
        <v>938649.9525</v>
      </c>
      <c r="G329" s="238">
        <f t="shared" si="2"/>
        <v>267501300</v>
      </c>
      <c r="H329" s="925">
        <f t="shared" si="5"/>
        <v>32498700</v>
      </c>
      <c r="I329" s="351"/>
    </row>
    <row r="330" ht="19.5" customHeight="1">
      <c r="B330" s="613">
        <v>322.0</v>
      </c>
      <c r="C330" s="923">
        <f t="shared" si="3"/>
        <v>55767</v>
      </c>
      <c r="D330" s="924">
        <f t="shared" si="4"/>
        <v>833300</v>
      </c>
      <c r="E330" s="238">
        <f t="shared" si="6"/>
        <v>102648.6717</v>
      </c>
      <c r="F330" s="717">
        <f t="shared" si="1"/>
        <v>935948.6717</v>
      </c>
      <c r="G330" s="238">
        <f t="shared" si="2"/>
        <v>268334600</v>
      </c>
      <c r="H330" s="925">
        <f t="shared" si="5"/>
        <v>31665400</v>
      </c>
      <c r="I330" s="351"/>
    </row>
    <row r="331" ht="19.5" customHeight="1">
      <c r="B331" s="613">
        <v>323.0</v>
      </c>
      <c r="C331" s="923">
        <f t="shared" si="3"/>
        <v>55797</v>
      </c>
      <c r="D331" s="924">
        <f t="shared" si="4"/>
        <v>833300</v>
      </c>
      <c r="E331" s="238">
        <f t="shared" si="6"/>
        <v>99947.39083</v>
      </c>
      <c r="F331" s="717">
        <f t="shared" si="1"/>
        <v>933247.3908</v>
      </c>
      <c r="G331" s="238">
        <f t="shared" si="2"/>
        <v>269167900</v>
      </c>
      <c r="H331" s="925">
        <f t="shared" si="5"/>
        <v>30832100</v>
      </c>
      <c r="I331" s="351"/>
    </row>
    <row r="332" ht="19.5" customHeight="1">
      <c r="B332" s="613">
        <v>324.0</v>
      </c>
      <c r="C332" s="923">
        <f t="shared" si="3"/>
        <v>55828</v>
      </c>
      <c r="D332" s="924">
        <f t="shared" si="4"/>
        <v>833300</v>
      </c>
      <c r="E332" s="238">
        <f t="shared" si="6"/>
        <v>97246.11</v>
      </c>
      <c r="F332" s="717">
        <f t="shared" si="1"/>
        <v>930546.11</v>
      </c>
      <c r="G332" s="238">
        <f t="shared" si="2"/>
        <v>270001200</v>
      </c>
      <c r="H332" s="925">
        <f t="shared" si="5"/>
        <v>29998800</v>
      </c>
      <c r="I332" s="351"/>
    </row>
    <row r="333" ht="19.5" customHeight="1">
      <c r="B333" s="613">
        <v>325.0</v>
      </c>
      <c r="C333" s="923">
        <f t="shared" si="3"/>
        <v>55858</v>
      </c>
      <c r="D333" s="924">
        <f t="shared" si="4"/>
        <v>833300</v>
      </c>
      <c r="E333" s="238">
        <f t="shared" si="6"/>
        <v>94544.82917</v>
      </c>
      <c r="F333" s="717">
        <f t="shared" si="1"/>
        <v>927844.8292</v>
      </c>
      <c r="G333" s="238">
        <f t="shared" si="2"/>
        <v>270834500</v>
      </c>
      <c r="H333" s="925">
        <f t="shared" si="5"/>
        <v>29165500</v>
      </c>
      <c r="I333" s="351"/>
    </row>
    <row r="334" ht="19.5" customHeight="1">
      <c r="B334" s="613">
        <v>326.0</v>
      </c>
      <c r="C334" s="923">
        <f t="shared" si="3"/>
        <v>55889</v>
      </c>
      <c r="D334" s="924">
        <f t="shared" si="4"/>
        <v>833300</v>
      </c>
      <c r="E334" s="238">
        <f t="shared" si="6"/>
        <v>91843.54833</v>
      </c>
      <c r="F334" s="717">
        <f t="shared" si="1"/>
        <v>925143.5483</v>
      </c>
      <c r="G334" s="238">
        <f t="shared" si="2"/>
        <v>271667800</v>
      </c>
      <c r="H334" s="925">
        <f t="shared" si="5"/>
        <v>28332200</v>
      </c>
      <c r="I334" s="351"/>
    </row>
    <row r="335" ht="19.5" customHeight="1">
      <c r="B335" s="613">
        <v>327.0</v>
      </c>
      <c r="C335" s="923">
        <f t="shared" si="3"/>
        <v>55920</v>
      </c>
      <c r="D335" s="924">
        <f t="shared" si="4"/>
        <v>833300</v>
      </c>
      <c r="E335" s="238">
        <f t="shared" si="6"/>
        <v>89142.2675</v>
      </c>
      <c r="F335" s="717">
        <f t="shared" si="1"/>
        <v>922442.2675</v>
      </c>
      <c r="G335" s="238">
        <f t="shared" si="2"/>
        <v>272501100</v>
      </c>
      <c r="H335" s="925">
        <f t="shared" si="5"/>
        <v>27498900</v>
      </c>
      <c r="I335" s="351"/>
    </row>
    <row r="336" ht="19.5" customHeight="1">
      <c r="B336" s="613">
        <v>328.0</v>
      </c>
      <c r="C336" s="923">
        <f t="shared" si="3"/>
        <v>55948</v>
      </c>
      <c r="D336" s="924">
        <f t="shared" si="4"/>
        <v>833300</v>
      </c>
      <c r="E336" s="238">
        <f t="shared" si="6"/>
        <v>86440.98667</v>
      </c>
      <c r="F336" s="717">
        <f t="shared" si="1"/>
        <v>919740.9867</v>
      </c>
      <c r="G336" s="238">
        <f t="shared" si="2"/>
        <v>273334400</v>
      </c>
      <c r="H336" s="925">
        <f t="shared" si="5"/>
        <v>26665600</v>
      </c>
      <c r="I336" s="351"/>
    </row>
    <row r="337" ht="19.5" customHeight="1">
      <c r="B337" s="613">
        <v>329.0</v>
      </c>
      <c r="C337" s="923">
        <f t="shared" si="3"/>
        <v>55979</v>
      </c>
      <c r="D337" s="924">
        <f t="shared" si="4"/>
        <v>833300</v>
      </c>
      <c r="E337" s="238">
        <f t="shared" si="6"/>
        <v>83739.70583</v>
      </c>
      <c r="F337" s="717">
        <f t="shared" si="1"/>
        <v>917039.7058</v>
      </c>
      <c r="G337" s="238">
        <f t="shared" si="2"/>
        <v>274167700</v>
      </c>
      <c r="H337" s="925">
        <f t="shared" si="5"/>
        <v>25832300</v>
      </c>
      <c r="I337" s="351"/>
    </row>
    <row r="338" ht="19.5" customHeight="1">
      <c r="B338" s="613">
        <v>330.0</v>
      </c>
      <c r="C338" s="923">
        <f t="shared" si="3"/>
        <v>56009</v>
      </c>
      <c r="D338" s="924">
        <f t="shared" si="4"/>
        <v>833300</v>
      </c>
      <c r="E338" s="238">
        <f t="shared" si="6"/>
        <v>81038.425</v>
      </c>
      <c r="F338" s="717">
        <f t="shared" si="1"/>
        <v>914338.425</v>
      </c>
      <c r="G338" s="238">
        <f t="shared" si="2"/>
        <v>275001000</v>
      </c>
      <c r="H338" s="925">
        <f t="shared" si="5"/>
        <v>24999000</v>
      </c>
      <c r="I338" s="351"/>
    </row>
    <row r="339" ht="19.5" customHeight="1">
      <c r="B339" s="613">
        <v>331.0</v>
      </c>
      <c r="C339" s="923">
        <f t="shared" si="3"/>
        <v>56040</v>
      </c>
      <c r="D339" s="924">
        <f t="shared" si="4"/>
        <v>833300</v>
      </c>
      <c r="E339" s="238">
        <f t="shared" si="6"/>
        <v>78337.14417</v>
      </c>
      <c r="F339" s="717">
        <f t="shared" si="1"/>
        <v>911637.1442</v>
      </c>
      <c r="G339" s="238">
        <f t="shared" si="2"/>
        <v>275834300</v>
      </c>
      <c r="H339" s="925">
        <f t="shared" si="5"/>
        <v>24165700</v>
      </c>
      <c r="I339" s="351"/>
    </row>
    <row r="340" ht="19.5" customHeight="1">
      <c r="B340" s="613">
        <v>332.0</v>
      </c>
      <c r="C340" s="923">
        <f t="shared" si="3"/>
        <v>56070</v>
      </c>
      <c r="D340" s="924">
        <f t="shared" si="4"/>
        <v>833300</v>
      </c>
      <c r="E340" s="238">
        <f t="shared" si="6"/>
        <v>75635.86333</v>
      </c>
      <c r="F340" s="717">
        <f t="shared" si="1"/>
        <v>908935.8633</v>
      </c>
      <c r="G340" s="238">
        <f t="shared" si="2"/>
        <v>276667600</v>
      </c>
      <c r="H340" s="925">
        <f t="shared" si="5"/>
        <v>23332400</v>
      </c>
      <c r="I340" s="351"/>
    </row>
    <row r="341" ht="19.5" customHeight="1">
      <c r="B341" s="613">
        <v>333.0</v>
      </c>
      <c r="C341" s="923">
        <f t="shared" si="3"/>
        <v>56101</v>
      </c>
      <c r="D341" s="924">
        <f t="shared" si="4"/>
        <v>833300</v>
      </c>
      <c r="E341" s="238">
        <f t="shared" si="6"/>
        <v>72934.5825</v>
      </c>
      <c r="F341" s="717">
        <f t="shared" si="1"/>
        <v>906234.5825</v>
      </c>
      <c r="G341" s="238">
        <f t="shared" si="2"/>
        <v>277500900</v>
      </c>
      <c r="H341" s="925">
        <f t="shared" si="5"/>
        <v>22499100</v>
      </c>
      <c r="I341" s="351"/>
    </row>
    <row r="342" ht="19.5" customHeight="1">
      <c r="B342" s="613">
        <v>334.0</v>
      </c>
      <c r="C342" s="923">
        <f t="shared" si="3"/>
        <v>56132</v>
      </c>
      <c r="D342" s="924">
        <f t="shared" si="4"/>
        <v>833300</v>
      </c>
      <c r="E342" s="238">
        <f t="shared" si="6"/>
        <v>70233.30167</v>
      </c>
      <c r="F342" s="717">
        <f t="shared" si="1"/>
        <v>903533.3017</v>
      </c>
      <c r="G342" s="238">
        <f t="shared" si="2"/>
        <v>278334200</v>
      </c>
      <c r="H342" s="925">
        <f t="shared" si="5"/>
        <v>21665800</v>
      </c>
      <c r="I342" s="351"/>
    </row>
    <row r="343" ht="19.5" customHeight="1">
      <c r="B343" s="613">
        <v>335.0</v>
      </c>
      <c r="C343" s="923">
        <f t="shared" si="3"/>
        <v>56162</v>
      </c>
      <c r="D343" s="924">
        <f t="shared" si="4"/>
        <v>833300</v>
      </c>
      <c r="E343" s="238">
        <f t="shared" si="6"/>
        <v>67532.02083</v>
      </c>
      <c r="F343" s="717">
        <f t="shared" si="1"/>
        <v>900832.0208</v>
      </c>
      <c r="G343" s="238">
        <f t="shared" si="2"/>
        <v>279167500</v>
      </c>
      <c r="H343" s="925">
        <f t="shared" si="5"/>
        <v>20832500</v>
      </c>
      <c r="I343" s="351"/>
    </row>
    <row r="344" ht="19.5" customHeight="1">
      <c r="B344" s="613">
        <v>336.0</v>
      </c>
      <c r="C344" s="923">
        <f t="shared" si="3"/>
        <v>56193</v>
      </c>
      <c r="D344" s="924">
        <f t="shared" si="4"/>
        <v>833300</v>
      </c>
      <c r="E344" s="238">
        <f t="shared" si="6"/>
        <v>64830.74</v>
      </c>
      <c r="F344" s="717">
        <f t="shared" si="1"/>
        <v>898130.74</v>
      </c>
      <c r="G344" s="238">
        <f t="shared" si="2"/>
        <v>280000800</v>
      </c>
      <c r="H344" s="925">
        <f t="shared" si="5"/>
        <v>19999200</v>
      </c>
      <c r="I344" s="351"/>
    </row>
    <row r="345" ht="19.5" customHeight="1">
      <c r="B345" s="613">
        <v>337.0</v>
      </c>
      <c r="C345" s="923">
        <f t="shared" si="3"/>
        <v>56223</v>
      </c>
      <c r="D345" s="924">
        <f t="shared" si="4"/>
        <v>833300</v>
      </c>
      <c r="E345" s="238">
        <f t="shared" si="6"/>
        <v>62129.45917</v>
      </c>
      <c r="F345" s="717">
        <f t="shared" si="1"/>
        <v>895429.4592</v>
      </c>
      <c r="G345" s="238">
        <f t="shared" si="2"/>
        <v>280834100</v>
      </c>
      <c r="H345" s="925">
        <f t="shared" si="5"/>
        <v>19165900</v>
      </c>
      <c r="I345" s="351"/>
    </row>
    <row r="346" ht="19.5" customHeight="1">
      <c r="B346" s="613">
        <v>338.0</v>
      </c>
      <c r="C346" s="923">
        <f t="shared" si="3"/>
        <v>56254</v>
      </c>
      <c r="D346" s="924">
        <f t="shared" si="4"/>
        <v>833300</v>
      </c>
      <c r="E346" s="238">
        <f t="shared" si="6"/>
        <v>59428.17833</v>
      </c>
      <c r="F346" s="717">
        <f t="shared" si="1"/>
        <v>892728.1783</v>
      </c>
      <c r="G346" s="238">
        <f t="shared" si="2"/>
        <v>281667400</v>
      </c>
      <c r="H346" s="925">
        <f t="shared" si="5"/>
        <v>18332600</v>
      </c>
      <c r="I346" s="351"/>
    </row>
    <row r="347" ht="19.5" customHeight="1">
      <c r="B347" s="613">
        <v>339.0</v>
      </c>
      <c r="C347" s="923">
        <f t="shared" si="3"/>
        <v>56285</v>
      </c>
      <c r="D347" s="924">
        <f t="shared" si="4"/>
        <v>833300</v>
      </c>
      <c r="E347" s="238">
        <f t="shared" si="6"/>
        <v>56726.8975</v>
      </c>
      <c r="F347" s="717">
        <f t="shared" si="1"/>
        <v>890026.8975</v>
      </c>
      <c r="G347" s="238">
        <f t="shared" si="2"/>
        <v>282500700</v>
      </c>
      <c r="H347" s="925">
        <f t="shared" si="5"/>
        <v>17499300</v>
      </c>
      <c r="I347" s="351"/>
    </row>
    <row r="348" ht="19.5" customHeight="1">
      <c r="B348" s="613">
        <v>340.0</v>
      </c>
      <c r="C348" s="923">
        <f t="shared" si="3"/>
        <v>56313</v>
      </c>
      <c r="D348" s="924">
        <f t="shared" si="4"/>
        <v>833300</v>
      </c>
      <c r="E348" s="238">
        <f t="shared" si="6"/>
        <v>54025.61667</v>
      </c>
      <c r="F348" s="717">
        <f t="shared" si="1"/>
        <v>887325.6167</v>
      </c>
      <c r="G348" s="238">
        <f t="shared" si="2"/>
        <v>283334000</v>
      </c>
      <c r="H348" s="925">
        <f t="shared" si="5"/>
        <v>16666000</v>
      </c>
      <c r="I348" s="351"/>
    </row>
    <row r="349" ht="19.5" customHeight="1">
      <c r="B349" s="613">
        <v>341.0</v>
      </c>
      <c r="C349" s="923">
        <f t="shared" si="3"/>
        <v>56344</v>
      </c>
      <c r="D349" s="924">
        <f t="shared" si="4"/>
        <v>833300</v>
      </c>
      <c r="E349" s="238">
        <f t="shared" si="6"/>
        <v>51324.33583</v>
      </c>
      <c r="F349" s="717">
        <f t="shared" si="1"/>
        <v>884624.3358</v>
      </c>
      <c r="G349" s="238">
        <f t="shared" si="2"/>
        <v>284167300</v>
      </c>
      <c r="H349" s="925">
        <f t="shared" si="5"/>
        <v>15832700</v>
      </c>
      <c r="I349" s="351"/>
    </row>
    <row r="350" ht="19.5" customHeight="1">
      <c r="B350" s="613">
        <v>342.0</v>
      </c>
      <c r="C350" s="923">
        <f t="shared" si="3"/>
        <v>56374</v>
      </c>
      <c r="D350" s="924">
        <f t="shared" si="4"/>
        <v>833300</v>
      </c>
      <c r="E350" s="238">
        <f t="shared" si="6"/>
        <v>48623.055</v>
      </c>
      <c r="F350" s="717">
        <f t="shared" si="1"/>
        <v>881923.055</v>
      </c>
      <c r="G350" s="238">
        <f t="shared" si="2"/>
        <v>285000600</v>
      </c>
      <c r="H350" s="925">
        <f t="shared" si="5"/>
        <v>14999400</v>
      </c>
      <c r="I350" s="351"/>
    </row>
    <row r="351" ht="19.5" customHeight="1">
      <c r="B351" s="613">
        <v>343.0</v>
      </c>
      <c r="C351" s="923">
        <f t="shared" si="3"/>
        <v>56405</v>
      </c>
      <c r="D351" s="924">
        <f t="shared" si="4"/>
        <v>833300</v>
      </c>
      <c r="E351" s="238">
        <f t="shared" si="6"/>
        <v>45921.77417</v>
      </c>
      <c r="F351" s="717">
        <f t="shared" si="1"/>
        <v>879221.7742</v>
      </c>
      <c r="G351" s="238">
        <f t="shared" si="2"/>
        <v>285833900</v>
      </c>
      <c r="H351" s="925">
        <f t="shared" si="5"/>
        <v>14166100</v>
      </c>
      <c r="I351" s="351"/>
    </row>
    <row r="352" ht="19.5" customHeight="1">
      <c r="B352" s="613">
        <v>344.0</v>
      </c>
      <c r="C352" s="923">
        <f t="shared" si="3"/>
        <v>56435</v>
      </c>
      <c r="D352" s="924">
        <f t="shared" si="4"/>
        <v>833300</v>
      </c>
      <c r="E352" s="238">
        <f t="shared" si="6"/>
        <v>43220.49333</v>
      </c>
      <c r="F352" s="717">
        <f t="shared" si="1"/>
        <v>876520.4933</v>
      </c>
      <c r="G352" s="238">
        <f t="shared" si="2"/>
        <v>286667200</v>
      </c>
      <c r="H352" s="925">
        <f t="shared" si="5"/>
        <v>13332800</v>
      </c>
      <c r="I352" s="351"/>
    </row>
    <row r="353" ht="19.5" customHeight="1">
      <c r="B353" s="613">
        <v>345.0</v>
      </c>
      <c r="C353" s="923">
        <f t="shared" si="3"/>
        <v>56466</v>
      </c>
      <c r="D353" s="924">
        <f t="shared" si="4"/>
        <v>833300</v>
      </c>
      <c r="E353" s="238">
        <f t="shared" si="6"/>
        <v>40519.2125</v>
      </c>
      <c r="F353" s="717">
        <f t="shared" si="1"/>
        <v>873819.2125</v>
      </c>
      <c r="G353" s="238">
        <f t="shared" si="2"/>
        <v>287500500</v>
      </c>
      <c r="H353" s="925">
        <f t="shared" si="5"/>
        <v>12499500</v>
      </c>
      <c r="I353" s="351"/>
    </row>
    <row r="354" ht="19.5" customHeight="1">
      <c r="B354" s="613">
        <v>346.0</v>
      </c>
      <c r="C354" s="923">
        <f t="shared" si="3"/>
        <v>56497</v>
      </c>
      <c r="D354" s="924">
        <f t="shared" si="4"/>
        <v>833300</v>
      </c>
      <c r="E354" s="238">
        <f t="shared" si="6"/>
        <v>37817.93167</v>
      </c>
      <c r="F354" s="717">
        <f t="shared" si="1"/>
        <v>871117.9317</v>
      </c>
      <c r="G354" s="238">
        <f t="shared" si="2"/>
        <v>288333800</v>
      </c>
      <c r="H354" s="925">
        <f t="shared" si="5"/>
        <v>11666200</v>
      </c>
      <c r="I354" s="351"/>
    </row>
    <row r="355" ht="19.5" customHeight="1">
      <c r="B355" s="613">
        <v>347.0</v>
      </c>
      <c r="C355" s="923">
        <f t="shared" si="3"/>
        <v>56527</v>
      </c>
      <c r="D355" s="924">
        <f t="shared" si="4"/>
        <v>833300</v>
      </c>
      <c r="E355" s="238">
        <f t="shared" si="6"/>
        <v>35116.65083</v>
      </c>
      <c r="F355" s="717">
        <f t="shared" si="1"/>
        <v>868416.6508</v>
      </c>
      <c r="G355" s="238">
        <f t="shared" si="2"/>
        <v>289167100</v>
      </c>
      <c r="H355" s="925">
        <f t="shared" si="5"/>
        <v>10832900</v>
      </c>
      <c r="I355" s="351"/>
    </row>
    <row r="356" ht="19.5" customHeight="1">
      <c r="B356" s="613">
        <v>348.0</v>
      </c>
      <c r="C356" s="923">
        <f t="shared" si="3"/>
        <v>56558</v>
      </c>
      <c r="D356" s="924">
        <f t="shared" si="4"/>
        <v>833300</v>
      </c>
      <c r="E356" s="238">
        <f t="shared" si="6"/>
        <v>32415.37</v>
      </c>
      <c r="F356" s="717">
        <f t="shared" si="1"/>
        <v>865715.37</v>
      </c>
      <c r="G356" s="238">
        <f t="shared" si="2"/>
        <v>290000400</v>
      </c>
      <c r="H356" s="925">
        <f t="shared" si="5"/>
        <v>9999600</v>
      </c>
      <c r="I356" s="351"/>
    </row>
    <row r="357" ht="19.5" customHeight="1">
      <c r="B357" s="613">
        <v>349.0</v>
      </c>
      <c r="C357" s="923">
        <f t="shared" si="3"/>
        <v>56588</v>
      </c>
      <c r="D357" s="924">
        <f t="shared" si="4"/>
        <v>833300</v>
      </c>
      <c r="E357" s="238">
        <f t="shared" si="6"/>
        <v>29714.08917</v>
      </c>
      <c r="F357" s="717">
        <f t="shared" si="1"/>
        <v>863014.0892</v>
      </c>
      <c r="G357" s="238">
        <f t="shared" si="2"/>
        <v>290833700</v>
      </c>
      <c r="H357" s="925">
        <f t="shared" si="5"/>
        <v>9166300</v>
      </c>
      <c r="I357" s="351"/>
    </row>
    <row r="358" ht="19.5" customHeight="1">
      <c r="B358" s="613">
        <v>350.0</v>
      </c>
      <c r="C358" s="923">
        <f t="shared" si="3"/>
        <v>56619</v>
      </c>
      <c r="D358" s="924">
        <f t="shared" si="4"/>
        <v>833300</v>
      </c>
      <c r="E358" s="238">
        <f t="shared" si="6"/>
        <v>27012.80833</v>
      </c>
      <c r="F358" s="717">
        <f t="shared" si="1"/>
        <v>860312.8083</v>
      </c>
      <c r="G358" s="238">
        <f t="shared" si="2"/>
        <v>291667000</v>
      </c>
      <c r="H358" s="925">
        <f t="shared" si="5"/>
        <v>8333000</v>
      </c>
      <c r="I358" s="351"/>
    </row>
    <row r="359" ht="19.5" customHeight="1">
      <c r="B359" s="613">
        <v>351.0</v>
      </c>
      <c r="C359" s="923">
        <f t="shared" si="3"/>
        <v>56650</v>
      </c>
      <c r="D359" s="924">
        <f t="shared" si="4"/>
        <v>833300</v>
      </c>
      <c r="E359" s="238">
        <f t="shared" si="6"/>
        <v>24311.5275</v>
      </c>
      <c r="F359" s="717">
        <f t="shared" si="1"/>
        <v>857611.5275</v>
      </c>
      <c r="G359" s="238">
        <f t="shared" si="2"/>
        <v>292500300</v>
      </c>
      <c r="H359" s="925">
        <f t="shared" si="5"/>
        <v>7499700</v>
      </c>
      <c r="I359" s="351"/>
    </row>
    <row r="360" ht="19.5" customHeight="1">
      <c r="B360" s="613">
        <v>352.0</v>
      </c>
      <c r="C360" s="923">
        <f t="shared" si="3"/>
        <v>56678</v>
      </c>
      <c r="D360" s="924">
        <f t="shared" si="4"/>
        <v>833300</v>
      </c>
      <c r="E360" s="238">
        <f t="shared" si="6"/>
        <v>21610.24667</v>
      </c>
      <c r="F360" s="717">
        <f t="shared" si="1"/>
        <v>854910.2467</v>
      </c>
      <c r="G360" s="238">
        <f t="shared" si="2"/>
        <v>293333600</v>
      </c>
      <c r="H360" s="925">
        <f t="shared" si="5"/>
        <v>6666400</v>
      </c>
      <c r="I360" s="351"/>
    </row>
    <row r="361" ht="19.5" customHeight="1">
      <c r="B361" s="613">
        <v>353.0</v>
      </c>
      <c r="C361" s="923">
        <f t="shared" si="3"/>
        <v>56709</v>
      </c>
      <c r="D361" s="924">
        <f t="shared" si="4"/>
        <v>833300</v>
      </c>
      <c r="E361" s="238">
        <f t="shared" si="6"/>
        <v>18908.96583</v>
      </c>
      <c r="F361" s="717">
        <f t="shared" si="1"/>
        <v>852208.9658</v>
      </c>
      <c r="G361" s="238">
        <f t="shared" si="2"/>
        <v>294166900</v>
      </c>
      <c r="H361" s="925">
        <f t="shared" si="5"/>
        <v>5833100</v>
      </c>
      <c r="I361" s="351"/>
    </row>
    <row r="362" ht="19.5" customHeight="1">
      <c r="B362" s="613">
        <v>354.0</v>
      </c>
      <c r="C362" s="923">
        <f t="shared" si="3"/>
        <v>56739</v>
      </c>
      <c r="D362" s="924">
        <f t="shared" si="4"/>
        <v>833300</v>
      </c>
      <c r="E362" s="238">
        <f t="shared" si="6"/>
        <v>16207.685</v>
      </c>
      <c r="F362" s="717">
        <f t="shared" si="1"/>
        <v>849507.685</v>
      </c>
      <c r="G362" s="238">
        <f t="shared" si="2"/>
        <v>295000200</v>
      </c>
      <c r="H362" s="925">
        <f t="shared" si="5"/>
        <v>4999800</v>
      </c>
      <c r="I362" s="351"/>
    </row>
    <row r="363" ht="19.5" customHeight="1">
      <c r="B363" s="613">
        <v>355.0</v>
      </c>
      <c r="C363" s="923">
        <f t="shared" si="3"/>
        <v>56770</v>
      </c>
      <c r="D363" s="924">
        <f t="shared" si="4"/>
        <v>833300</v>
      </c>
      <c r="E363" s="238">
        <f t="shared" si="6"/>
        <v>13506.40417</v>
      </c>
      <c r="F363" s="717">
        <f t="shared" si="1"/>
        <v>846806.4042</v>
      </c>
      <c r="G363" s="238">
        <f t="shared" si="2"/>
        <v>295833500</v>
      </c>
      <c r="H363" s="925">
        <f t="shared" si="5"/>
        <v>4166500</v>
      </c>
      <c r="I363" s="351"/>
    </row>
    <row r="364" ht="19.5" customHeight="1">
      <c r="B364" s="613">
        <v>356.0</v>
      </c>
      <c r="C364" s="923">
        <f t="shared" si="3"/>
        <v>56800</v>
      </c>
      <c r="D364" s="924">
        <f t="shared" si="4"/>
        <v>833300</v>
      </c>
      <c r="E364" s="238">
        <f t="shared" si="6"/>
        <v>10805.12333</v>
      </c>
      <c r="F364" s="717">
        <f t="shared" si="1"/>
        <v>844105.1233</v>
      </c>
      <c r="G364" s="238">
        <f t="shared" si="2"/>
        <v>296666800</v>
      </c>
      <c r="H364" s="925">
        <f t="shared" si="5"/>
        <v>3333200</v>
      </c>
      <c r="I364" s="351"/>
    </row>
    <row r="365" ht="19.5" customHeight="1">
      <c r="B365" s="613">
        <v>357.0</v>
      </c>
      <c r="C365" s="923">
        <f t="shared" si="3"/>
        <v>56831</v>
      </c>
      <c r="D365" s="924">
        <f t="shared" si="4"/>
        <v>833300</v>
      </c>
      <c r="E365" s="238">
        <f t="shared" si="6"/>
        <v>8103.8425</v>
      </c>
      <c r="F365" s="717">
        <f t="shared" si="1"/>
        <v>841403.8425</v>
      </c>
      <c r="G365" s="238">
        <f t="shared" si="2"/>
        <v>297500100</v>
      </c>
      <c r="H365" s="925">
        <f t="shared" si="5"/>
        <v>2499900</v>
      </c>
      <c r="I365" s="351"/>
    </row>
    <row r="366" ht="19.5" customHeight="1">
      <c r="B366" s="613">
        <v>358.0</v>
      </c>
      <c r="C366" s="923">
        <f t="shared" si="3"/>
        <v>56862</v>
      </c>
      <c r="D366" s="924">
        <f t="shared" si="4"/>
        <v>833300</v>
      </c>
      <c r="E366" s="238">
        <f t="shared" si="6"/>
        <v>5402.561667</v>
      </c>
      <c r="F366" s="717">
        <f t="shared" si="1"/>
        <v>838702.5617</v>
      </c>
      <c r="G366" s="238">
        <f t="shared" si="2"/>
        <v>298333400</v>
      </c>
      <c r="H366" s="925">
        <f t="shared" si="5"/>
        <v>1666600</v>
      </c>
      <c r="I366" s="351"/>
    </row>
    <row r="367" ht="19.5" customHeight="1">
      <c r="B367" s="613">
        <v>359.0</v>
      </c>
      <c r="C367" s="923">
        <f t="shared" si="3"/>
        <v>56892</v>
      </c>
      <c r="D367" s="924">
        <f t="shared" si="4"/>
        <v>833300</v>
      </c>
      <c r="E367" s="238">
        <f t="shared" si="6"/>
        <v>2701.280833</v>
      </c>
      <c r="F367" s="717">
        <f t="shared" si="1"/>
        <v>836001.2808</v>
      </c>
      <c r="G367" s="238">
        <f t="shared" si="2"/>
        <v>299166700</v>
      </c>
      <c r="H367" s="925">
        <f t="shared" si="5"/>
        <v>833300</v>
      </c>
      <c r="I367" s="351"/>
    </row>
    <row r="368" ht="19.5" customHeight="1">
      <c r="B368" s="613">
        <v>360.0</v>
      </c>
      <c r="C368" s="923" t="str">
        <f t="shared" si="3"/>
        <v/>
      </c>
      <c r="D368" s="791">
        <f>IF($H$4="","",IF($F$4="원리금균등상환",IFERROR(IF(B368&lt;=$D$6,0,-PPMT($E$4/12,B368-$D$6,($B$6-$D$6),$D$4)),""),IF($F$4="원금균등상환",IF(B368&lt;($D$6+1),0,IF(B368&gt;$B$6,0,$D$4/($B$6-$D$6))),IF($F$4="만기일시상환",0,""))))</f>
        <v>0</v>
      </c>
      <c r="E368" s="238">
        <f t="shared" si="6"/>
        <v>2701.280833</v>
      </c>
      <c r="F368" s="717">
        <f t="shared" si="1"/>
        <v>2701.280833</v>
      </c>
      <c r="G368" s="238">
        <f t="shared" si="2"/>
        <v>299166700</v>
      </c>
      <c r="H368" s="925">
        <f t="shared" si="5"/>
        <v>833300</v>
      </c>
      <c r="I368" s="351"/>
    </row>
    <row r="369" ht="19.5" customHeight="1">
      <c r="B369" s="215"/>
      <c r="C369" s="215"/>
      <c r="D369" s="218"/>
      <c r="E369" s="220"/>
      <c r="F369" s="220"/>
      <c r="G369" s="220"/>
      <c r="H369" s="926"/>
      <c r="I369" s="351"/>
    </row>
    <row r="370" ht="19.5" customHeight="1">
      <c r="B370" s="219"/>
      <c r="C370" s="219"/>
      <c r="D370" s="214"/>
      <c r="E370" s="217"/>
      <c r="F370" s="217"/>
      <c r="G370" s="217"/>
      <c r="H370" s="927"/>
      <c r="I370" s="351"/>
    </row>
    <row r="371" ht="19.5" customHeight="1">
      <c r="B371" s="219"/>
      <c r="C371" s="219"/>
      <c r="D371" s="214"/>
      <c r="E371" s="217"/>
      <c r="F371" s="217"/>
      <c r="G371" s="217"/>
      <c r="H371" s="927"/>
      <c r="I371" s="351"/>
    </row>
    <row r="372" ht="19.5" customHeight="1">
      <c r="B372" s="219"/>
      <c r="C372" s="219"/>
      <c r="D372" s="214"/>
      <c r="E372" s="217"/>
      <c r="F372" s="217"/>
      <c r="G372" s="217"/>
      <c r="H372" s="927"/>
      <c r="I372" s="351"/>
    </row>
    <row r="373" ht="19.5" customHeight="1">
      <c r="B373" s="219"/>
      <c r="C373" s="219"/>
      <c r="D373" s="214"/>
      <c r="E373" s="217"/>
      <c r="F373" s="217"/>
      <c r="G373" s="217"/>
      <c r="H373" s="927"/>
      <c r="I373" s="351"/>
    </row>
    <row r="374" ht="19.5" customHeight="1">
      <c r="B374" s="219"/>
      <c r="C374" s="219"/>
      <c r="D374" s="214"/>
      <c r="E374" s="217"/>
      <c r="F374" s="217"/>
      <c r="G374" s="217"/>
      <c r="H374" s="927"/>
      <c r="I374" s="351"/>
    </row>
    <row r="375" ht="19.5" customHeight="1">
      <c r="B375" s="219"/>
      <c r="C375" s="219"/>
      <c r="D375" s="214"/>
      <c r="E375" s="217"/>
      <c r="F375" s="217"/>
      <c r="G375" s="217"/>
      <c r="H375" s="927"/>
      <c r="I375" s="351"/>
    </row>
    <row r="376" ht="19.5" customHeight="1">
      <c r="B376" s="219"/>
      <c r="C376" s="219"/>
      <c r="D376" s="214"/>
      <c r="E376" s="217"/>
      <c r="F376" s="217"/>
      <c r="G376" s="217"/>
      <c r="H376" s="927"/>
      <c r="I376" s="351"/>
    </row>
    <row r="377" ht="19.5" customHeight="1">
      <c r="B377" s="219"/>
      <c r="C377" s="219"/>
      <c r="D377" s="214"/>
      <c r="E377" s="217"/>
      <c r="F377" s="217"/>
      <c r="G377" s="217"/>
      <c r="H377" s="927"/>
      <c r="I377" s="351"/>
    </row>
    <row r="378" ht="19.5" customHeight="1">
      <c r="B378" s="219"/>
      <c r="C378" s="219"/>
      <c r="D378" s="214"/>
      <c r="E378" s="217"/>
      <c r="F378" s="217"/>
      <c r="G378" s="217"/>
      <c r="H378" s="927"/>
      <c r="I378" s="351"/>
    </row>
    <row r="379" ht="19.5" customHeight="1">
      <c r="B379" s="219"/>
      <c r="C379" s="219"/>
      <c r="D379" s="214"/>
      <c r="E379" s="217"/>
      <c r="F379" s="217"/>
      <c r="G379" s="217"/>
      <c r="H379" s="927"/>
      <c r="I379" s="351"/>
    </row>
    <row r="380" ht="19.5" customHeight="1">
      <c r="B380" s="219"/>
      <c r="C380" s="219"/>
      <c r="D380" s="214"/>
      <c r="E380" s="217"/>
      <c r="F380" s="217"/>
      <c r="G380" s="217"/>
      <c r="H380" s="927"/>
      <c r="I380" s="351"/>
    </row>
    <row r="381" ht="19.5" customHeight="1">
      <c r="B381" s="219"/>
      <c r="C381" s="219"/>
      <c r="D381" s="214"/>
      <c r="E381" s="217"/>
      <c r="F381" s="217"/>
      <c r="G381" s="217"/>
      <c r="H381" s="927"/>
      <c r="I381" s="351"/>
    </row>
    <row r="382" ht="19.5" customHeight="1">
      <c r="B382" s="219"/>
      <c r="C382" s="219"/>
      <c r="D382" s="214"/>
      <c r="E382" s="217"/>
      <c r="F382" s="217"/>
      <c r="G382" s="217"/>
      <c r="H382" s="927"/>
      <c r="I382" s="351"/>
    </row>
    <row r="383" ht="19.5" customHeight="1">
      <c r="B383" s="219"/>
      <c r="C383" s="219"/>
      <c r="D383" s="214"/>
      <c r="E383" s="217"/>
      <c r="F383" s="217"/>
      <c r="G383" s="217"/>
      <c r="H383" s="927"/>
      <c r="I383" s="351"/>
    </row>
    <row r="384" ht="19.5" customHeight="1">
      <c r="B384" s="219"/>
      <c r="C384" s="219"/>
      <c r="D384" s="214"/>
      <c r="E384" s="217"/>
      <c r="F384" s="217"/>
      <c r="G384" s="217"/>
      <c r="H384" s="927"/>
      <c r="I384" s="351"/>
    </row>
    <row r="385" ht="19.5" customHeight="1">
      <c r="B385" s="219"/>
      <c r="C385" s="219"/>
      <c r="D385" s="214"/>
      <c r="E385" s="217"/>
      <c r="F385" s="217"/>
      <c r="G385" s="217"/>
      <c r="H385" s="927"/>
      <c r="I385" s="351"/>
    </row>
    <row r="386" ht="19.5" customHeight="1">
      <c r="B386" s="219"/>
      <c r="C386" s="219"/>
      <c r="D386" s="214"/>
      <c r="E386" s="217"/>
      <c r="F386" s="217"/>
      <c r="G386" s="217"/>
      <c r="H386" s="927"/>
      <c r="I386" s="351"/>
    </row>
    <row r="387" ht="19.5" customHeight="1">
      <c r="B387" s="219"/>
      <c r="C387" s="219"/>
      <c r="D387" s="214"/>
      <c r="E387" s="217"/>
      <c r="F387" s="217"/>
      <c r="G387" s="217"/>
      <c r="H387" s="927"/>
      <c r="I387" s="351"/>
    </row>
    <row r="388" ht="19.5" customHeight="1">
      <c r="B388" s="219"/>
      <c r="C388" s="219"/>
      <c r="D388" s="214"/>
      <c r="E388" s="217"/>
      <c r="F388" s="217"/>
      <c r="G388" s="217"/>
      <c r="H388" s="927"/>
      <c r="I388" s="351"/>
    </row>
    <row r="389" ht="19.5" customHeight="1">
      <c r="B389" s="219"/>
      <c r="C389" s="219"/>
      <c r="D389" s="214"/>
      <c r="E389" s="217"/>
      <c r="F389" s="217"/>
      <c r="G389" s="217"/>
      <c r="H389" s="927"/>
      <c r="I389" s="351"/>
    </row>
    <row r="390" ht="19.5" customHeight="1">
      <c r="B390" s="219"/>
      <c r="C390" s="219"/>
      <c r="D390" s="214"/>
      <c r="E390" s="217"/>
      <c r="F390" s="217"/>
      <c r="G390" s="217"/>
      <c r="H390" s="927"/>
      <c r="I390" s="351"/>
    </row>
    <row r="391" ht="19.5" customHeight="1">
      <c r="B391" s="219"/>
      <c r="C391" s="219"/>
      <c r="D391" s="214"/>
      <c r="E391" s="217"/>
      <c r="F391" s="217"/>
      <c r="G391" s="217"/>
      <c r="H391" s="927"/>
      <c r="I391" s="351"/>
    </row>
    <row r="392" ht="19.5" customHeight="1">
      <c r="B392" s="699"/>
      <c r="C392" s="699"/>
      <c r="D392" s="699"/>
      <c r="E392" s="699"/>
      <c r="F392" s="699"/>
      <c r="G392" s="699"/>
      <c r="I392" s="351"/>
    </row>
    <row r="393" ht="19.5" customHeight="1">
      <c r="B393" s="699"/>
      <c r="C393" s="699"/>
      <c r="D393" s="699"/>
      <c r="E393" s="699"/>
      <c r="F393" s="699"/>
      <c r="G393" s="699"/>
      <c r="I393" s="351"/>
    </row>
    <row r="394" ht="19.5" customHeight="1">
      <c r="B394" s="699"/>
      <c r="C394" s="699"/>
      <c r="D394" s="699"/>
      <c r="E394" s="699"/>
      <c r="F394" s="699"/>
      <c r="G394" s="699"/>
      <c r="I394" s="351"/>
    </row>
    <row r="395" ht="19.5" customHeight="1">
      <c r="B395" s="699"/>
      <c r="C395" s="699"/>
      <c r="D395" s="699"/>
      <c r="E395" s="699"/>
      <c r="F395" s="699"/>
      <c r="G395" s="699"/>
      <c r="I395" s="351"/>
    </row>
    <row r="396" ht="19.5" customHeight="1">
      <c r="B396" s="699"/>
      <c r="C396" s="699"/>
      <c r="D396" s="699"/>
      <c r="E396" s="699"/>
      <c r="F396" s="699"/>
      <c r="G396" s="699"/>
      <c r="I396" s="351"/>
    </row>
    <row r="397" ht="19.5" customHeight="1">
      <c r="B397" s="699"/>
      <c r="C397" s="699"/>
      <c r="D397" s="699"/>
      <c r="E397" s="699"/>
      <c r="F397" s="699"/>
      <c r="G397" s="699"/>
      <c r="I397" s="351"/>
    </row>
    <row r="398" ht="19.5" customHeight="1">
      <c r="B398" s="699"/>
      <c r="C398" s="699"/>
      <c r="D398" s="699"/>
      <c r="E398" s="699"/>
      <c r="F398" s="699"/>
      <c r="G398" s="699"/>
      <c r="I398" s="351"/>
    </row>
    <row r="399" ht="19.5" customHeight="1">
      <c r="B399" s="699"/>
      <c r="C399" s="699"/>
      <c r="D399" s="699"/>
      <c r="E399" s="699"/>
      <c r="F399" s="699"/>
      <c r="G399" s="699"/>
      <c r="I399" s="351"/>
    </row>
    <row r="400" ht="19.5" customHeight="1">
      <c r="B400" s="699"/>
      <c r="C400" s="699"/>
      <c r="D400" s="699"/>
      <c r="E400" s="699"/>
      <c r="F400" s="699"/>
      <c r="G400" s="699"/>
      <c r="I400" s="351"/>
    </row>
    <row r="401" ht="19.5" customHeight="1">
      <c r="B401" s="699"/>
      <c r="C401" s="699"/>
      <c r="D401" s="699"/>
      <c r="E401" s="699"/>
      <c r="F401" s="699"/>
      <c r="G401" s="699"/>
      <c r="I401" s="351"/>
    </row>
    <row r="402" ht="19.5" customHeight="1">
      <c r="B402" s="699"/>
      <c r="C402" s="699"/>
      <c r="D402" s="699"/>
      <c r="E402" s="699"/>
      <c r="F402" s="699"/>
      <c r="G402" s="699"/>
      <c r="I402" s="351"/>
    </row>
    <row r="403" ht="19.5" customHeight="1">
      <c r="B403" s="699"/>
      <c r="C403" s="699"/>
      <c r="D403" s="699"/>
      <c r="E403" s="699"/>
      <c r="F403" s="699"/>
      <c r="G403" s="699"/>
      <c r="I403" s="351"/>
    </row>
    <row r="404" ht="19.5" customHeight="1">
      <c r="B404" s="699"/>
      <c r="C404" s="699"/>
      <c r="D404" s="699"/>
      <c r="E404" s="699"/>
      <c r="F404" s="699"/>
      <c r="G404" s="699"/>
      <c r="I404" s="351"/>
    </row>
    <row r="405" ht="19.5" customHeight="1">
      <c r="B405" s="699"/>
      <c r="C405" s="699"/>
      <c r="D405" s="699"/>
      <c r="E405" s="699"/>
      <c r="F405" s="699"/>
      <c r="G405" s="699"/>
      <c r="I405" s="351"/>
    </row>
    <row r="406" ht="19.5" customHeight="1">
      <c r="B406" s="699"/>
      <c r="C406" s="699"/>
      <c r="D406" s="699"/>
      <c r="E406" s="699"/>
      <c r="F406" s="699"/>
      <c r="G406" s="699"/>
      <c r="I406" s="351"/>
    </row>
    <row r="407" ht="19.5" customHeight="1">
      <c r="B407" s="699"/>
      <c r="C407" s="699"/>
      <c r="D407" s="699"/>
      <c r="E407" s="699"/>
      <c r="F407" s="699"/>
      <c r="G407" s="699"/>
      <c r="I407" s="351"/>
    </row>
    <row r="408" ht="19.5" customHeight="1">
      <c r="B408" s="699"/>
      <c r="C408" s="699"/>
      <c r="D408" s="699"/>
      <c r="E408" s="699"/>
      <c r="F408" s="699"/>
      <c r="G408" s="699"/>
      <c r="I408" s="351"/>
    </row>
    <row r="409" ht="19.5" customHeight="1">
      <c r="B409" s="699"/>
      <c r="C409" s="699"/>
      <c r="D409" s="699"/>
      <c r="E409" s="699"/>
      <c r="F409" s="699"/>
      <c r="G409" s="699"/>
      <c r="I409" s="351"/>
    </row>
    <row r="410" ht="19.5" customHeight="1">
      <c r="B410" s="699"/>
      <c r="C410" s="699"/>
      <c r="D410" s="699"/>
      <c r="E410" s="699"/>
      <c r="F410" s="699"/>
      <c r="G410" s="699"/>
      <c r="I410" s="351"/>
    </row>
    <row r="411" ht="19.5" customHeight="1">
      <c r="B411" s="699"/>
      <c r="C411" s="699"/>
      <c r="D411" s="699"/>
      <c r="E411" s="699"/>
      <c r="F411" s="699"/>
      <c r="G411" s="699"/>
      <c r="I411" s="351"/>
    </row>
    <row r="412" ht="19.5" customHeight="1">
      <c r="B412" s="699"/>
      <c r="C412" s="699"/>
      <c r="D412" s="699"/>
      <c r="E412" s="699"/>
      <c r="F412" s="699"/>
      <c r="G412" s="699"/>
      <c r="I412" s="351"/>
    </row>
    <row r="413" ht="19.5" customHeight="1">
      <c r="B413" s="699"/>
      <c r="C413" s="699"/>
      <c r="D413" s="699"/>
      <c r="E413" s="699"/>
      <c r="F413" s="699"/>
      <c r="G413" s="699"/>
      <c r="I413" s="351"/>
    </row>
    <row r="414" ht="19.5" customHeight="1">
      <c r="B414" s="699"/>
      <c r="C414" s="699"/>
      <c r="D414" s="699"/>
      <c r="E414" s="699"/>
      <c r="F414" s="699"/>
      <c r="G414" s="699"/>
      <c r="I414" s="351"/>
    </row>
    <row r="415" ht="19.5" customHeight="1">
      <c r="B415" s="699"/>
      <c r="C415" s="699"/>
      <c r="D415" s="699"/>
      <c r="E415" s="699"/>
      <c r="F415" s="699"/>
      <c r="G415" s="699"/>
      <c r="I415" s="351"/>
    </row>
    <row r="416" ht="19.5" customHeight="1">
      <c r="B416" s="699"/>
      <c r="C416" s="699"/>
      <c r="D416" s="699"/>
      <c r="E416" s="699"/>
      <c r="F416" s="699"/>
      <c r="G416" s="699"/>
      <c r="I416" s="351"/>
    </row>
    <row r="417" ht="19.5" customHeight="1">
      <c r="B417" s="699"/>
      <c r="C417" s="699"/>
      <c r="D417" s="699"/>
      <c r="E417" s="699"/>
      <c r="F417" s="699"/>
      <c r="G417" s="699"/>
      <c r="I417" s="351"/>
    </row>
    <row r="418" ht="19.5" customHeight="1">
      <c r="B418" s="699"/>
      <c r="C418" s="699"/>
      <c r="D418" s="699"/>
      <c r="E418" s="699"/>
      <c r="F418" s="699"/>
      <c r="G418" s="699"/>
      <c r="I418" s="351"/>
    </row>
    <row r="419" ht="19.5" customHeight="1">
      <c r="B419" s="699"/>
      <c r="C419" s="699"/>
      <c r="D419" s="699"/>
      <c r="E419" s="699"/>
      <c r="F419" s="699"/>
      <c r="G419" s="699"/>
      <c r="I419" s="351"/>
    </row>
    <row r="420" ht="19.5" customHeight="1">
      <c r="B420" s="699"/>
      <c r="C420" s="699"/>
      <c r="D420" s="699"/>
      <c r="E420" s="699"/>
      <c r="F420" s="699"/>
      <c r="G420" s="699"/>
      <c r="I420" s="351"/>
    </row>
    <row r="421" ht="19.5" customHeight="1">
      <c r="B421" s="699"/>
      <c r="C421" s="699"/>
      <c r="D421" s="699"/>
      <c r="E421" s="699"/>
      <c r="F421" s="699"/>
      <c r="G421" s="699"/>
      <c r="I421" s="351"/>
    </row>
    <row r="422" ht="19.5" customHeight="1">
      <c r="B422" s="699"/>
      <c r="C422" s="699"/>
      <c r="D422" s="699"/>
      <c r="E422" s="699"/>
      <c r="F422" s="699"/>
      <c r="G422" s="699"/>
      <c r="I422" s="351"/>
    </row>
    <row r="423" ht="19.5" customHeight="1">
      <c r="B423" s="699"/>
      <c r="C423" s="699"/>
      <c r="D423" s="699"/>
      <c r="E423" s="699"/>
      <c r="F423" s="699"/>
      <c r="G423" s="699"/>
      <c r="I423" s="351"/>
    </row>
    <row r="424" ht="19.5" customHeight="1">
      <c r="B424" s="699"/>
      <c r="C424" s="699"/>
      <c r="D424" s="699"/>
      <c r="E424" s="699"/>
      <c r="F424" s="699"/>
      <c r="G424" s="699"/>
      <c r="I424" s="351"/>
    </row>
    <row r="425" ht="19.5" customHeight="1">
      <c r="B425" s="699"/>
      <c r="C425" s="699"/>
      <c r="D425" s="699"/>
      <c r="E425" s="699"/>
      <c r="F425" s="699"/>
      <c r="G425" s="699"/>
      <c r="I425" s="351"/>
    </row>
    <row r="426" ht="19.5" customHeight="1">
      <c r="B426" s="699"/>
      <c r="C426" s="699"/>
      <c r="D426" s="699"/>
      <c r="E426" s="699"/>
      <c r="F426" s="699"/>
      <c r="G426" s="699"/>
      <c r="I426" s="351"/>
    </row>
    <row r="427" ht="19.5" customHeight="1">
      <c r="B427" s="699"/>
      <c r="C427" s="699"/>
      <c r="D427" s="699"/>
      <c r="E427" s="699"/>
      <c r="F427" s="699"/>
      <c r="G427" s="699"/>
      <c r="I427" s="351"/>
    </row>
    <row r="428" ht="19.5" customHeight="1">
      <c r="B428" s="699"/>
      <c r="C428" s="699"/>
      <c r="D428" s="699"/>
      <c r="E428" s="699"/>
      <c r="F428" s="699"/>
      <c r="G428" s="699"/>
      <c r="I428" s="351"/>
    </row>
    <row r="429" ht="19.5" customHeight="1">
      <c r="B429" s="699"/>
      <c r="C429" s="699"/>
      <c r="D429" s="699"/>
      <c r="E429" s="699"/>
      <c r="F429" s="699"/>
      <c r="G429" s="699"/>
      <c r="I429" s="351"/>
    </row>
    <row r="430" ht="19.5" customHeight="1">
      <c r="B430" s="699"/>
      <c r="C430" s="699"/>
      <c r="D430" s="699"/>
      <c r="E430" s="699"/>
      <c r="F430" s="699"/>
      <c r="G430" s="699"/>
      <c r="I430" s="351"/>
    </row>
    <row r="431" ht="19.5" customHeight="1">
      <c r="B431" s="699"/>
      <c r="C431" s="699"/>
      <c r="D431" s="699"/>
      <c r="E431" s="699"/>
      <c r="F431" s="699"/>
      <c r="G431" s="699"/>
      <c r="I431" s="351"/>
    </row>
    <row r="432" ht="19.5" customHeight="1">
      <c r="B432" s="699"/>
      <c r="C432" s="699"/>
      <c r="D432" s="699"/>
      <c r="E432" s="699"/>
      <c r="F432" s="699"/>
      <c r="G432" s="699"/>
      <c r="I432" s="351"/>
    </row>
    <row r="433" ht="19.5" customHeight="1">
      <c r="B433" s="699"/>
      <c r="C433" s="699"/>
      <c r="D433" s="699"/>
      <c r="E433" s="699"/>
      <c r="F433" s="699"/>
      <c r="G433" s="699"/>
      <c r="I433" s="351"/>
    </row>
    <row r="434" ht="19.5" customHeight="1">
      <c r="B434" s="699"/>
      <c r="C434" s="699"/>
      <c r="D434" s="699"/>
      <c r="E434" s="699"/>
      <c r="F434" s="699"/>
      <c r="G434" s="699"/>
      <c r="I434" s="351"/>
    </row>
    <row r="435" ht="19.5" customHeight="1">
      <c r="B435" s="699"/>
      <c r="C435" s="699"/>
      <c r="D435" s="699"/>
      <c r="E435" s="699"/>
      <c r="F435" s="699"/>
      <c r="G435" s="699"/>
      <c r="I435" s="351"/>
    </row>
    <row r="436" ht="19.5" customHeight="1">
      <c r="B436" s="699"/>
      <c r="C436" s="699"/>
      <c r="D436" s="699"/>
      <c r="E436" s="699"/>
      <c r="F436" s="699"/>
      <c r="G436" s="699"/>
      <c r="I436" s="351"/>
    </row>
    <row r="437" ht="19.5" customHeight="1">
      <c r="B437" s="699"/>
      <c r="C437" s="699"/>
      <c r="D437" s="699"/>
      <c r="E437" s="699"/>
      <c r="F437" s="699"/>
      <c r="G437" s="699"/>
      <c r="I437" s="351"/>
    </row>
    <row r="438" ht="19.5" customHeight="1">
      <c r="B438" s="699"/>
      <c r="C438" s="699"/>
      <c r="D438" s="699"/>
      <c r="E438" s="699"/>
      <c r="F438" s="699"/>
      <c r="G438" s="699"/>
      <c r="I438" s="351"/>
    </row>
    <row r="439" ht="19.5" customHeight="1">
      <c r="B439" s="699"/>
      <c r="C439" s="699"/>
      <c r="D439" s="699"/>
      <c r="E439" s="699"/>
      <c r="F439" s="699"/>
      <c r="G439" s="699"/>
      <c r="I439" s="351"/>
    </row>
    <row r="440" ht="19.5" customHeight="1">
      <c r="B440" s="699"/>
      <c r="C440" s="699"/>
      <c r="D440" s="699"/>
      <c r="E440" s="699"/>
      <c r="F440" s="699"/>
      <c r="G440" s="699"/>
      <c r="I440" s="351"/>
    </row>
    <row r="441" ht="19.5" customHeight="1">
      <c r="B441" s="699"/>
      <c r="C441" s="699"/>
      <c r="D441" s="699"/>
      <c r="E441" s="699"/>
      <c r="F441" s="699"/>
      <c r="G441" s="699"/>
      <c r="I441" s="351"/>
    </row>
    <row r="442" ht="19.5" customHeight="1">
      <c r="B442" s="699"/>
      <c r="C442" s="699"/>
      <c r="D442" s="699"/>
      <c r="E442" s="699"/>
      <c r="F442" s="699"/>
      <c r="G442" s="699"/>
      <c r="I442" s="351"/>
    </row>
    <row r="443" ht="19.5" customHeight="1">
      <c r="B443" s="699"/>
      <c r="C443" s="699"/>
      <c r="D443" s="699"/>
      <c r="E443" s="699"/>
      <c r="F443" s="699"/>
      <c r="G443" s="699"/>
      <c r="I443" s="351"/>
    </row>
    <row r="444" ht="19.5" customHeight="1">
      <c r="B444" s="699"/>
      <c r="C444" s="699"/>
      <c r="D444" s="699"/>
      <c r="E444" s="699"/>
      <c r="F444" s="699"/>
      <c r="G444" s="699"/>
      <c r="I444" s="351"/>
    </row>
    <row r="445" ht="19.5" customHeight="1">
      <c r="B445" s="699"/>
      <c r="C445" s="699"/>
      <c r="D445" s="699"/>
      <c r="E445" s="699"/>
      <c r="F445" s="699"/>
      <c r="G445" s="699"/>
      <c r="I445" s="351"/>
    </row>
    <row r="446" ht="19.5" customHeight="1">
      <c r="B446" s="699"/>
      <c r="C446" s="699"/>
      <c r="D446" s="699"/>
      <c r="E446" s="699"/>
      <c r="F446" s="699"/>
      <c r="G446" s="699"/>
      <c r="I446" s="351"/>
    </row>
    <row r="447" ht="19.5" customHeight="1">
      <c r="B447" s="699"/>
      <c r="C447" s="699"/>
      <c r="D447" s="699"/>
      <c r="E447" s="699"/>
      <c r="F447" s="699"/>
      <c r="G447" s="699"/>
      <c r="I447" s="351"/>
    </row>
    <row r="448" ht="19.5" customHeight="1">
      <c r="B448" s="699"/>
      <c r="C448" s="699"/>
      <c r="D448" s="699"/>
      <c r="E448" s="699"/>
      <c r="F448" s="699"/>
      <c r="G448" s="699"/>
      <c r="I448" s="351"/>
    </row>
    <row r="449" ht="19.5" customHeight="1">
      <c r="B449" s="699"/>
      <c r="C449" s="699"/>
      <c r="D449" s="699"/>
      <c r="E449" s="699"/>
      <c r="F449" s="699"/>
      <c r="G449" s="699"/>
      <c r="I449" s="351"/>
    </row>
    <row r="450" ht="19.5" customHeight="1">
      <c r="B450" s="699"/>
      <c r="C450" s="699"/>
      <c r="D450" s="699"/>
      <c r="E450" s="699"/>
      <c r="F450" s="699"/>
      <c r="G450" s="699"/>
      <c r="I450" s="351"/>
    </row>
    <row r="451" ht="19.5" customHeight="1">
      <c r="B451" s="699"/>
      <c r="C451" s="699"/>
      <c r="D451" s="699"/>
      <c r="E451" s="699"/>
      <c r="F451" s="699"/>
      <c r="G451" s="699"/>
      <c r="I451" s="351"/>
    </row>
    <row r="452" ht="19.5" customHeight="1">
      <c r="B452" s="699"/>
      <c r="C452" s="699"/>
      <c r="D452" s="699"/>
      <c r="E452" s="699"/>
      <c r="F452" s="699"/>
      <c r="G452" s="699"/>
      <c r="I452" s="351"/>
    </row>
    <row r="453" ht="19.5" customHeight="1">
      <c r="B453" s="699"/>
      <c r="C453" s="699"/>
      <c r="D453" s="699"/>
      <c r="E453" s="699"/>
      <c r="F453" s="699"/>
      <c r="G453" s="699"/>
      <c r="I453" s="351"/>
    </row>
    <row r="454" ht="19.5" customHeight="1">
      <c r="B454" s="699"/>
      <c r="C454" s="699"/>
      <c r="D454" s="699"/>
      <c r="E454" s="699"/>
      <c r="F454" s="699"/>
      <c r="G454" s="699"/>
      <c r="I454" s="351"/>
    </row>
    <row r="455" ht="19.5" customHeight="1">
      <c r="B455" s="699"/>
      <c r="C455" s="699"/>
      <c r="D455" s="699"/>
      <c r="E455" s="699"/>
      <c r="F455" s="699"/>
      <c r="G455" s="699"/>
      <c r="I455" s="351"/>
    </row>
    <row r="456" ht="19.5" customHeight="1">
      <c r="B456" s="699"/>
      <c r="C456" s="699"/>
      <c r="D456" s="699"/>
      <c r="E456" s="699"/>
      <c r="F456" s="699"/>
      <c r="G456" s="699"/>
      <c r="I456" s="351"/>
    </row>
    <row r="457" ht="19.5" customHeight="1">
      <c r="B457" s="699"/>
      <c r="C457" s="699"/>
      <c r="D457" s="699"/>
      <c r="E457" s="699"/>
      <c r="F457" s="699"/>
      <c r="G457" s="699"/>
      <c r="I457" s="351"/>
    </row>
    <row r="458" ht="19.5" customHeight="1">
      <c r="B458" s="699"/>
      <c r="C458" s="699"/>
      <c r="D458" s="699"/>
      <c r="E458" s="699"/>
      <c r="F458" s="699"/>
      <c r="G458" s="699"/>
      <c r="I458" s="351"/>
    </row>
    <row r="459" ht="19.5" customHeight="1">
      <c r="B459" s="699"/>
      <c r="C459" s="699"/>
      <c r="D459" s="699"/>
      <c r="E459" s="699"/>
      <c r="F459" s="699"/>
      <c r="G459" s="699"/>
      <c r="I459" s="351"/>
    </row>
    <row r="460" ht="19.5" customHeight="1">
      <c r="B460" s="699"/>
      <c r="C460" s="699"/>
      <c r="D460" s="699"/>
      <c r="E460" s="699"/>
      <c r="F460" s="699"/>
      <c r="G460" s="699"/>
      <c r="I460" s="351"/>
    </row>
    <row r="461" ht="19.5" customHeight="1">
      <c r="B461" s="699"/>
      <c r="C461" s="699"/>
      <c r="D461" s="699"/>
      <c r="E461" s="699"/>
      <c r="F461" s="699"/>
      <c r="G461" s="699"/>
      <c r="I461" s="351"/>
    </row>
    <row r="462" ht="19.5" customHeight="1">
      <c r="B462" s="699"/>
      <c r="C462" s="699"/>
      <c r="D462" s="699"/>
      <c r="E462" s="699"/>
      <c r="F462" s="699"/>
      <c r="G462" s="699"/>
      <c r="I462" s="351"/>
    </row>
    <row r="463" ht="19.5" customHeight="1">
      <c r="B463" s="699"/>
      <c r="C463" s="699"/>
      <c r="D463" s="699"/>
      <c r="E463" s="699"/>
      <c r="F463" s="699"/>
      <c r="G463" s="699"/>
      <c r="I463" s="351"/>
    </row>
    <row r="464" ht="19.5" customHeight="1">
      <c r="B464" s="699"/>
      <c r="C464" s="699"/>
      <c r="D464" s="699"/>
      <c r="E464" s="699"/>
      <c r="F464" s="699"/>
      <c r="G464" s="699"/>
      <c r="I464" s="351"/>
    </row>
    <row r="465" ht="19.5" customHeight="1">
      <c r="B465" s="699"/>
      <c r="C465" s="699"/>
      <c r="D465" s="699"/>
      <c r="E465" s="699"/>
      <c r="F465" s="699"/>
      <c r="G465" s="699"/>
      <c r="I465" s="351"/>
    </row>
    <row r="466" ht="19.5" customHeight="1">
      <c r="B466" s="699"/>
      <c r="C466" s="699"/>
      <c r="D466" s="699"/>
      <c r="E466" s="699"/>
      <c r="F466" s="699"/>
      <c r="G466" s="699"/>
      <c r="I466" s="351"/>
    </row>
    <row r="467" ht="19.5" customHeight="1">
      <c r="B467" s="699"/>
      <c r="C467" s="699"/>
      <c r="D467" s="699"/>
      <c r="E467" s="699"/>
      <c r="F467" s="699"/>
      <c r="G467" s="699"/>
      <c r="I467" s="351"/>
    </row>
    <row r="468" ht="19.5" customHeight="1">
      <c r="B468" s="699"/>
      <c r="C468" s="699"/>
      <c r="D468" s="699"/>
      <c r="E468" s="699"/>
      <c r="F468" s="699"/>
      <c r="G468" s="699"/>
      <c r="I468" s="351"/>
    </row>
    <row r="469" ht="19.5" customHeight="1">
      <c r="B469" s="699"/>
      <c r="C469" s="699"/>
      <c r="D469" s="699"/>
      <c r="E469" s="699"/>
      <c r="F469" s="699"/>
      <c r="G469" s="699"/>
      <c r="I469" s="351"/>
    </row>
    <row r="470" ht="19.5" customHeight="1">
      <c r="B470" s="699"/>
      <c r="C470" s="699"/>
      <c r="D470" s="699"/>
      <c r="E470" s="699"/>
      <c r="F470" s="699"/>
      <c r="G470" s="699"/>
      <c r="I470" s="351"/>
    </row>
    <row r="471" ht="19.5" customHeight="1">
      <c r="B471" s="699"/>
      <c r="C471" s="699"/>
      <c r="D471" s="699"/>
      <c r="E471" s="699"/>
      <c r="F471" s="699"/>
      <c r="G471" s="699"/>
      <c r="I471" s="351"/>
    </row>
    <row r="472" ht="19.5" customHeight="1">
      <c r="B472" s="699"/>
      <c r="C472" s="699"/>
      <c r="D472" s="699"/>
      <c r="E472" s="699"/>
      <c r="F472" s="699"/>
      <c r="G472" s="699"/>
      <c r="I472" s="351"/>
    </row>
    <row r="473" ht="19.5" customHeight="1">
      <c r="B473" s="699"/>
      <c r="C473" s="699"/>
      <c r="D473" s="699"/>
      <c r="E473" s="699"/>
      <c r="F473" s="699"/>
      <c r="G473" s="699"/>
      <c r="I473" s="351"/>
    </row>
    <row r="474" ht="19.5" customHeight="1">
      <c r="B474" s="699"/>
      <c r="C474" s="699"/>
      <c r="D474" s="699"/>
      <c r="E474" s="699"/>
      <c r="F474" s="699"/>
      <c r="G474" s="699"/>
      <c r="I474" s="351"/>
    </row>
    <row r="475" ht="19.5" customHeight="1">
      <c r="B475" s="699"/>
      <c r="C475" s="699"/>
      <c r="D475" s="699"/>
      <c r="E475" s="699"/>
      <c r="F475" s="699"/>
      <c r="G475" s="699"/>
      <c r="I475" s="351"/>
    </row>
    <row r="476" ht="19.5" customHeight="1">
      <c r="B476" s="699"/>
      <c r="C476" s="699"/>
      <c r="D476" s="699"/>
      <c r="E476" s="699"/>
      <c r="F476" s="699"/>
      <c r="G476" s="699"/>
      <c r="I476" s="351"/>
    </row>
    <row r="477" ht="19.5" customHeight="1">
      <c r="B477" s="699"/>
      <c r="C477" s="699"/>
      <c r="D477" s="699"/>
      <c r="E477" s="699"/>
      <c r="F477" s="699"/>
      <c r="G477" s="699"/>
      <c r="I477" s="351"/>
    </row>
    <row r="478" ht="19.5" customHeight="1">
      <c r="B478" s="699"/>
      <c r="C478" s="699"/>
      <c r="D478" s="699"/>
      <c r="E478" s="699"/>
      <c r="F478" s="699"/>
      <c r="G478" s="699"/>
      <c r="I478" s="351"/>
    </row>
    <row r="479" ht="19.5" customHeight="1">
      <c r="B479" s="699"/>
      <c r="C479" s="699"/>
      <c r="D479" s="699"/>
      <c r="E479" s="699"/>
      <c r="F479" s="699"/>
      <c r="G479" s="699"/>
      <c r="I479" s="351"/>
    </row>
    <row r="480" ht="19.5" customHeight="1">
      <c r="B480" s="699"/>
      <c r="C480" s="699"/>
      <c r="D480" s="699"/>
      <c r="E480" s="699"/>
      <c r="F480" s="699"/>
      <c r="G480" s="699"/>
      <c r="I480" s="351"/>
    </row>
    <row r="481" ht="19.5" customHeight="1">
      <c r="B481" s="699"/>
      <c r="C481" s="699"/>
      <c r="D481" s="699"/>
      <c r="E481" s="699"/>
      <c r="F481" s="699"/>
      <c r="G481" s="699"/>
      <c r="I481" s="351"/>
    </row>
    <row r="482" ht="19.5" customHeight="1">
      <c r="B482" s="699"/>
      <c r="C482" s="699"/>
      <c r="D482" s="699"/>
      <c r="E482" s="699"/>
      <c r="F482" s="699"/>
      <c r="G482" s="699"/>
      <c r="I482" s="351"/>
    </row>
    <row r="483" ht="19.5" customHeight="1">
      <c r="B483" s="699"/>
      <c r="C483" s="699"/>
      <c r="D483" s="699"/>
      <c r="E483" s="699"/>
      <c r="F483" s="699"/>
      <c r="G483" s="699"/>
      <c r="I483" s="351"/>
    </row>
    <row r="484" ht="19.5" customHeight="1">
      <c r="B484" s="699"/>
      <c r="C484" s="699"/>
      <c r="D484" s="699"/>
      <c r="E484" s="699"/>
      <c r="F484" s="699"/>
      <c r="G484" s="699"/>
      <c r="I484" s="351"/>
    </row>
    <row r="485" ht="19.5" customHeight="1">
      <c r="B485" s="699"/>
      <c r="C485" s="699"/>
      <c r="D485" s="699"/>
      <c r="E485" s="699"/>
      <c r="F485" s="699"/>
      <c r="G485" s="699"/>
      <c r="I485" s="351"/>
    </row>
    <row r="486" ht="19.5" customHeight="1">
      <c r="B486" s="699"/>
      <c r="C486" s="699"/>
      <c r="D486" s="699"/>
      <c r="E486" s="699"/>
      <c r="F486" s="699"/>
      <c r="G486" s="699"/>
      <c r="I486" s="351"/>
    </row>
    <row r="487" ht="19.5" customHeight="1">
      <c r="B487" s="699"/>
      <c r="C487" s="699"/>
      <c r="D487" s="699"/>
      <c r="E487" s="699"/>
      <c r="F487" s="699"/>
      <c r="G487" s="699"/>
      <c r="I487" s="351"/>
    </row>
    <row r="488" ht="19.5" customHeight="1">
      <c r="B488" s="699"/>
      <c r="C488" s="699"/>
      <c r="D488" s="699"/>
      <c r="E488" s="699"/>
      <c r="F488" s="699"/>
      <c r="G488" s="699"/>
      <c r="I488" s="351"/>
    </row>
    <row r="489" ht="19.5" customHeight="1">
      <c r="B489" s="699"/>
      <c r="C489" s="699"/>
      <c r="D489" s="699"/>
      <c r="E489" s="699"/>
      <c r="F489" s="699"/>
      <c r="G489" s="699"/>
      <c r="I489" s="351"/>
    </row>
    <row r="490" ht="19.5" customHeight="1">
      <c r="B490" s="699"/>
      <c r="C490" s="699"/>
      <c r="D490" s="699"/>
      <c r="E490" s="699"/>
      <c r="F490" s="699"/>
      <c r="G490" s="699"/>
      <c r="I490" s="351"/>
    </row>
    <row r="491" ht="19.5" customHeight="1">
      <c r="B491" s="699"/>
      <c r="C491" s="699"/>
      <c r="D491" s="699"/>
      <c r="E491" s="699"/>
      <c r="F491" s="699"/>
      <c r="G491" s="699"/>
      <c r="I491" s="351"/>
    </row>
    <row r="492" ht="19.5" customHeight="1">
      <c r="B492" s="699"/>
      <c r="C492" s="699"/>
      <c r="D492" s="699"/>
      <c r="E492" s="699"/>
      <c r="F492" s="699"/>
      <c r="G492" s="699"/>
      <c r="I492" s="351"/>
    </row>
    <row r="493" ht="19.5" customHeight="1">
      <c r="B493" s="699"/>
      <c r="C493" s="699"/>
      <c r="D493" s="699"/>
      <c r="E493" s="699"/>
      <c r="F493" s="699"/>
      <c r="G493" s="699"/>
      <c r="I493" s="351"/>
    </row>
    <row r="494" ht="19.5" customHeight="1">
      <c r="B494" s="699"/>
      <c r="C494" s="699"/>
      <c r="D494" s="699"/>
      <c r="E494" s="699"/>
      <c r="F494" s="699"/>
      <c r="G494" s="699"/>
      <c r="I494" s="351"/>
    </row>
    <row r="495" ht="19.5" customHeight="1">
      <c r="B495" s="699"/>
      <c r="C495" s="699"/>
      <c r="D495" s="699"/>
      <c r="E495" s="699"/>
      <c r="F495" s="699"/>
      <c r="G495" s="699"/>
      <c r="I495" s="351"/>
    </row>
    <row r="496" ht="19.5" customHeight="1">
      <c r="B496" s="699"/>
      <c r="C496" s="699"/>
      <c r="D496" s="699"/>
      <c r="E496" s="699"/>
      <c r="F496" s="699"/>
      <c r="G496" s="699"/>
      <c r="I496" s="351"/>
    </row>
    <row r="497" ht="19.5" customHeight="1">
      <c r="B497" s="699"/>
      <c r="C497" s="699"/>
      <c r="D497" s="699"/>
      <c r="E497" s="699"/>
      <c r="F497" s="699"/>
      <c r="G497" s="699"/>
      <c r="I497" s="351"/>
    </row>
    <row r="498" ht="19.5" customHeight="1">
      <c r="B498" s="699"/>
      <c r="C498" s="699"/>
      <c r="D498" s="699"/>
      <c r="E498" s="699"/>
      <c r="F498" s="699"/>
      <c r="G498" s="699"/>
      <c r="I498" s="351"/>
    </row>
    <row r="499" ht="19.5" customHeight="1">
      <c r="B499" s="699"/>
      <c r="C499" s="699"/>
      <c r="D499" s="699"/>
      <c r="E499" s="699"/>
      <c r="F499" s="699"/>
      <c r="G499" s="699"/>
      <c r="I499" s="351"/>
    </row>
    <row r="500" ht="19.5" customHeight="1">
      <c r="B500" s="699"/>
      <c r="C500" s="699"/>
      <c r="D500" s="699"/>
      <c r="E500" s="699"/>
      <c r="F500" s="699"/>
      <c r="G500" s="699"/>
      <c r="I500" s="351"/>
    </row>
    <row r="501" ht="19.5" customHeight="1">
      <c r="B501" s="699"/>
      <c r="C501" s="699"/>
      <c r="D501" s="699"/>
      <c r="E501" s="699"/>
      <c r="F501" s="699"/>
      <c r="G501" s="699"/>
      <c r="I501" s="351"/>
    </row>
    <row r="502" ht="19.5" customHeight="1">
      <c r="B502" s="699"/>
      <c r="C502" s="699"/>
      <c r="D502" s="699"/>
      <c r="E502" s="699"/>
      <c r="F502" s="699"/>
      <c r="G502" s="699"/>
      <c r="I502" s="351"/>
    </row>
    <row r="503" ht="19.5" customHeight="1">
      <c r="B503" s="699"/>
      <c r="C503" s="699"/>
      <c r="D503" s="699"/>
      <c r="E503" s="699"/>
      <c r="F503" s="699"/>
      <c r="G503" s="699"/>
      <c r="I503" s="351"/>
    </row>
    <row r="504" ht="19.5" customHeight="1">
      <c r="B504" s="699"/>
      <c r="C504" s="699"/>
      <c r="D504" s="699"/>
      <c r="E504" s="699"/>
      <c r="F504" s="699"/>
      <c r="G504" s="699"/>
      <c r="I504" s="351"/>
    </row>
    <row r="505" ht="19.5" customHeight="1">
      <c r="B505" s="699"/>
      <c r="C505" s="699"/>
      <c r="D505" s="699"/>
      <c r="E505" s="699"/>
      <c r="F505" s="699"/>
      <c r="G505" s="699"/>
      <c r="I505" s="351"/>
    </row>
    <row r="506" ht="19.5" customHeight="1">
      <c r="B506" s="699"/>
      <c r="C506" s="699"/>
      <c r="D506" s="699"/>
      <c r="E506" s="699"/>
      <c r="F506" s="699"/>
      <c r="G506" s="699"/>
      <c r="I506" s="351"/>
    </row>
    <row r="507" ht="19.5" customHeight="1">
      <c r="B507" s="699"/>
      <c r="C507" s="699"/>
      <c r="D507" s="699"/>
      <c r="E507" s="699"/>
      <c r="F507" s="699"/>
      <c r="G507" s="699"/>
      <c r="I507" s="351"/>
    </row>
    <row r="508" ht="19.5" customHeight="1">
      <c r="B508" s="699"/>
      <c r="C508" s="699"/>
      <c r="D508" s="699"/>
      <c r="E508" s="699"/>
      <c r="F508" s="699"/>
      <c r="G508" s="699"/>
      <c r="I508" s="351"/>
    </row>
    <row r="509" ht="19.5" customHeight="1">
      <c r="B509" s="699"/>
      <c r="C509" s="699"/>
      <c r="D509" s="699"/>
      <c r="E509" s="699"/>
      <c r="F509" s="699"/>
      <c r="G509" s="699"/>
      <c r="I509" s="351"/>
    </row>
    <row r="510" ht="19.5" customHeight="1">
      <c r="B510" s="699"/>
      <c r="C510" s="699"/>
      <c r="D510" s="699"/>
      <c r="E510" s="699"/>
      <c r="F510" s="699"/>
      <c r="G510" s="699"/>
      <c r="I510" s="351"/>
    </row>
    <row r="511" ht="19.5" customHeight="1">
      <c r="B511" s="699"/>
      <c r="C511" s="699"/>
      <c r="D511" s="699"/>
      <c r="E511" s="699"/>
      <c r="F511" s="699"/>
      <c r="G511" s="699"/>
      <c r="I511" s="351"/>
    </row>
    <row r="512" ht="19.5" customHeight="1">
      <c r="B512" s="699"/>
      <c r="C512" s="699"/>
      <c r="D512" s="699"/>
      <c r="E512" s="699"/>
      <c r="F512" s="699"/>
      <c r="G512" s="699"/>
      <c r="I512" s="351"/>
    </row>
    <row r="513" ht="19.5" customHeight="1">
      <c r="B513" s="699"/>
      <c r="C513" s="699"/>
      <c r="D513" s="699"/>
      <c r="E513" s="699"/>
      <c r="F513" s="699"/>
      <c r="G513" s="699"/>
      <c r="I513" s="351"/>
    </row>
    <row r="514" ht="19.5" customHeight="1">
      <c r="B514" s="699"/>
      <c r="C514" s="699"/>
      <c r="D514" s="699"/>
      <c r="E514" s="699"/>
      <c r="F514" s="699"/>
      <c r="G514" s="699"/>
      <c r="I514" s="351"/>
    </row>
    <row r="515" ht="19.5" customHeight="1">
      <c r="B515" s="699"/>
      <c r="C515" s="699"/>
      <c r="D515" s="699"/>
      <c r="E515" s="699"/>
      <c r="F515" s="699"/>
      <c r="G515" s="699"/>
      <c r="I515" s="351"/>
    </row>
    <row r="516" ht="19.5" customHeight="1">
      <c r="B516" s="699"/>
      <c r="C516" s="699"/>
      <c r="D516" s="699"/>
      <c r="E516" s="699"/>
      <c r="F516" s="699"/>
      <c r="G516" s="699"/>
      <c r="I516" s="351"/>
    </row>
    <row r="517" ht="19.5" customHeight="1">
      <c r="B517" s="699"/>
      <c r="C517" s="699"/>
      <c r="D517" s="699"/>
      <c r="E517" s="699"/>
      <c r="F517" s="699"/>
      <c r="G517" s="699"/>
      <c r="I517" s="351"/>
    </row>
    <row r="518" ht="19.5" customHeight="1">
      <c r="B518" s="699"/>
      <c r="C518" s="699"/>
      <c r="D518" s="699"/>
      <c r="E518" s="699"/>
      <c r="F518" s="699"/>
      <c r="G518" s="699"/>
      <c r="I518" s="351"/>
    </row>
    <row r="519" ht="19.5" customHeight="1">
      <c r="B519" s="699"/>
      <c r="C519" s="699"/>
      <c r="D519" s="699"/>
      <c r="E519" s="699"/>
      <c r="F519" s="699"/>
      <c r="G519" s="699"/>
      <c r="I519" s="351"/>
    </row>
    <row r="520" ht="19.5" customHeight="1">
      <c r="B520" s="699"/>
      <c r="C520" s="699"/>
      <c r="D520" s="699"/>
      <c r="E520" s="699"/>
      <c r="F520" s="699"/>
      <c r="G520" s="699"/>
      <c r="I520" s="351"/>
    </row>
    <row r="521" ht="19.5" customHeight="1">
      <c r="B521" s="699"/>
      <c r="C521" s="699"/>
      <c r="D521" s="699"/>
      <c r="E521" s="699"/>
      <c r="F521" s="699"/>
      <c r="G521" s="699"/>
      <c r="I521" s="351"/>
    </row>
    <row r="522" ht="19.5" customHeight="1">
      <c r="B522" s="699"/>
      <c r="C522" s="699"/>
      <c r="D522" s="699"/>
      <c r="E522" s="699"/>
      <c r="F522" s="699"/>
      <c r="G522" s="699"/>
      <c r="I522" s="351"/>
    </row>
    <row r="523" ht="19.5" customHeight="1">
      <c r="B523" s="699"/>
      <c r="C523" s="699"/>
      <c r="D523" s="699"/>
      <c r="E523" s="699"/>
      <c r="F523" s="699"/>
      <c r="G523" s="699"/>
      <c r="I523" s="351"/>
    </row>
    <row r="524" ht="19.5" customHeight="1">
      <c r="B524" s="699"/>
      <c r="C524" s="699"/>
      <c r="D524" s="699"/>
      <c r="E524" s="699"/>
      <c r="F524" s="699"/>
      <c r="G524" s="699"/>
      <c r="I524" s="351"/>
    </row>
    <row r="525" ht="19.5" customHeight="1">
      <c r="B525" s="699"/>
      <c r="C525" s="699"/>
      <c r="D525" s="699"/>
      <c r="E525" s="699"/>
      <c r="F525" s="699"/>
      <c r="G525" s="699"/>
      <c r="I525" s="351"/>
    </row>
    <row r="526" ht="19.5" customHeight="1">
      <c r="B526" s="699"/>
      <c r="C526" s="699"/>
      <c r="D526" s="699"/>
      <c r="E526" s="699"/>
      <c r="F526" s="699"/>
      <c r="G526" s="699"/>
      <c r="I526" s="351"/>
    </row>
    <row r="527" ht="19.5" customHeight="1">
      <c r="B527" s="699"/>
      <c r="C527" s="699"/>
      <c r="D527" s="699"/>
      <c r="E527" s="699"/>
      <c r="F527" s="699"/>
      <c r="G527" s="699"/>
      <c r="I527" s="351"/>
    </row>
    <row r="528" ht="19.5" customHeight="1">
      <c r="B528" s="699"/>
      <c r="C528" s="699"/>
      <c r="D528" s="699"/>
      <c r="E528" s="699"/>
      <c r="F528" s="699"/>
      <c r="G528" s="699"/>
      <c r="I528" s="351"/>
    </row>
    <row r="529" ht="19.5" customHeight="1">
      <c r="B529" s="699"/>
      <c r="C529" s="699"/>
      <c r="D529" s="699"/>
      <c r="E529" s="699"/>
      <c r="F529" s="699"/>
      <c r="G529" s="699"/>
      <c r="I529" s="351"/>
    </row>
    <row r="530" ht="19.5" customHeight="1">
      <c r="B530" s="699"/>
      <c r="C530" s="699"/>
      <c r="D530" s="699"/>
      <c r="E530" s="699"/>
      <c r="F530" s="699"/>
      <c r="G530" s="699"/>
      <c r="I530" s="351"/>
    </row>
    <row r="531" ht="19.5" customHeight="1">
      <c r="B531" s="699"/>
      <c r="C531" s="699"/>
      <c r="D531" s="699"/>
      <c r="E531" s="699"/>
      <c r="F531" s="699"/>
      <c r="G531" s="699"/>
      <c r="I531" s="351"/>
    </row>
    <row r="532" ht="19.5" customHeight="1">
      <c r="B532" s="699"/>
      <c r="C532" s="699"/>
      <c r="D532" s="699"/>
      <c r="E532" s="699"/>
      <c r="F532" s="699"/>
      <c r="G532" s="699"/>
      <c r="I532" s="351"/>
    </row>
    <row r="533" ht="19.5" customHeight="1">
      <c r="B533" s="699"/>
      <c r="C533" s="699"/>
      <c r="D533" s="699"/>
      <c r="E533" s="699"/>
      <c r="F533" s="699"/>
      <c r="G533" s="699"/>
      <c r="I533" s="351"/>
    </row>
    <row r="534" ht="19.5" customHeight="1">
      <c r="B534" s="699"/>
      <c r="C534" s="699"/>
      <c r="D534" s="699"/>
      <c r="E534" s="699"/>
      <c r="F534" s="699"/>
      <c r="G534" s="699"/>
      <c r="I534" s="351"/>
    </row>
    <row r="535" ht="19.5" customHeight="1">
      <c r="B535" s="699"/>
      <c r="C535" s="699"/>
      <c r="D535" s="699"/>
      <c r="E535" s="699"/>
      <c r="F535" s="699"/>
      <c r="G535" s="699"/>
      <c r="I535" s="351"/>
    </row>
    <row r="536" ht="19.5" customHeight="1">
      <c r="B536" s="699"/>
      <c r="C536" s="699"/>
      <c r="D536" s="699"/>
      <c r="E536" s="699"/>
      <c r="F536" s="699"/>
      <c r="G536" s="699"/>
      <c r="I536" s="351"/>
    </row>
    <row r="537" ht="19.5" customHeight="1">
      <c r="B537" s="699"/>
      <c r="C537" s="699"/>
      <c r="D537" s="699"/>
      <c r="E537" s="699"/>
      <c r="F537" s="699"/>
      <c r="G537" s="699"/>
      <c r="I537" s="351"/>
    </row>
    <row r="538" ht="19.5" customHeight="1">
      <c r="B538" s="699"/>
      <c r="C538" s="699"/>
      <c r="D538" s="699"/>
      <c r="E538" s="699"/>
      <c r="F538" s="699"/>
      <c r="G538" s="699"/>
      <c r="I538" s="351"/>
    </row>
    <row r="539" ht="19.5" customHeight="1">
      <c r="B539" s="699"/>
      <c r="C539" s="699"/>
      <c r="D539" s="699"/>
      <c r="E539" s="699"/>
      <c r="F539" s="699"/>
      <c r="G539" s="699"/>
      <c r="I539" s="351"/>
    </row>
    <row r="540" ht="19.5" customHeight="1">
      <c r="B540" s="699"/>
      <c r="C540" s="699"/>
      <c r="D540" s="699"/>
      <c r="E540" s="699"/>
      <c r="F540" s="699"/>
      <c r="G540" s="699"/>
      <c r="I540" s="351"/>
    </row>
    <row r="541" ht="19.5" customHeight="1">
      <c r="B541" s="699"/>
      <c r="C541" s="699"/>
      <c r="D541" s="699"/>
      <c r="E541" s="699"/>
      <c r="F541" s="699"/>
      <c r="G541" s="699"/>
      <c r="I541" s="351"/>
    </row>
    <row r="542" ht="19.5" customHeight="1">
      <c r="B542" s="699"/>
      <c r="C542" s="699"/>
      <c r="D542" s="699"/>
      <c r="E542" s="699"/>
      <c r="F542" s="699"/>
      <c r="G542" s="699"/>
      <c r="I542" s="351"/>
    </row>
    <row r="543" ht="19.5" customHeight="1">
      <c r="B543" s="699"/>
      <c r="C543" s="699"/>
      <c r="D543" s="699"/>
      <c r="E543" s="699"/>
      <c r="F543" s="699"/>
      <c r="G543" s="699"/>
      <c r="I543" s="351"/>
    </row>
    <row r="544" ht="19.5" customHeight="1">
      <c r="B544" s="699"/>
      <c r="C544" s="699"/>
      <c r="D544" s="699"/>
      <c r="E544" s="699"/>
      <c r="F544" s="699"/>
      <c r="G544" s="699"/>
      <c r="I544" s="351"/>
    </row>
    <row r="545" ht="19.5" customHeight="1">
      <c r="B545" s="699"/>
      <c r="C545" s="699"/>
      <c r="D545" s="699"/>
      <c r="E545" s="699"/>
      <c r="F545" s="699"/>
      <c r="G545" s="699"/>
      <c r="I545" s="351"/>
    </row>
    <row r="546" ht="19.5" customHeight="1">
      <c r="B546" s="699"/>
      <c r="C546" s="699"/>
      <c r="D546" s="699"/>
      <c r="E546" s="699"/>
      <c r="F546" s="699"/>
      <c r="G546" s="699"/>
      <c r="I546" s="351"/>
    </row>
    <row r="547" ht="19.5" customHeight="1">
      <c r="B547" s="699"/>
      <c r="C547" s="699"/>
      <c r="D547" s="699"/>
      <c r="E547" s="699"/>
      <c r="F547" s="699"/>
      <c r="G547" s="699"/>
      <c r="I547" s="351"/>
    </row>
    <row r="548" ht="19.5" customHeight="1">
      <c r="B548" s="699"/>
      <c r="C548" s="699"/>
      <c r="D548" s="699"/>
      <c r="E548" s="699"/>
      <c r="F548" s="699"/>
      <c r="G548" s="699"/>
      <c r="I548" s="351"/>
    </row>
    <row r="549" ht="19.5" customHeight="1">
      <c r="B549" s="699"/>
      <c r="C549" s="699"/>
      <c r="D549" s="699"/>
      <c r="E549" s="699"/>
      <c r="F549" s="699"/>
      <c r="G549" s="699"/>
      <c r="I549" s="351"/>
    </row>
    <row r="550" ht="19.5" customHeight="1">
      <c r="B550" s="699"/>
      <c r="C550" s="699"/>
      <c r="D550" s="699"/>
      <c r="E550" s="699"/>
      <c r="F550" s="699"/>
      <c r="G550" s="699"/>
      <c r="I550" s="351"/>
    </row>
    <row r="551" ht="19.5" customHeight="1">
      <c r="B551" s="699"/>
      <c r="C551" s="699"/>
      <c r="D551" s="699"/>
      <c r="E551" s="699"/>
      <c r="F551" s="699"/>
      <c r="G551" s="699"/>
      <c r="I551" s="351"/>
    </row>
    <row r="552" ht="19.5" customHeight="1">
      <c r="B552" s="699"/>
      <c r="C552" s="699"/>
      <c r="D552" s="699"/>
      <c r="E552" s="699"/>
      <c r="F552" s="699"/>
      <c r="G552" s="699"/>
      <c r="I552" s="351"/>
    </row>
    <row r="553" ht="19.5" customHeight="1">
      <c r="B553" s="699"/>
      <c r="C553" s="699"/>
      <c r="D553" s="699"/>
      <c r="E553" s="699"/>
      <c r="F553" s="699"/>
      <c r="G553" s="699"/>
      <c r="I553" s="351"/>
    </row>
    <row r="554" ht="19.5" customHeight="1">
      <c r="B554" s="699"/>
      <c r="C554" s="699"/>
      <c r="D554" s="699"/>
      <c r="E554" s="699"/>
      <c r="F554" s="699"/>
      <c r="G554" s="699"/>
      <c r="I554" s="351"/>
    </row>
    <row r="555" ht="19.5" customHeight="1">
      <c r="B555" s="699"/>
      <c r="C555" s="699"/>
      <c r="D555" s="699"/>
      <c r="E555" s="699"/>
      <c r="F555" s="699"/>
      <c r="G555" s="699"/>
      <c r="I555" s="351"/>
    </row>
    <row r="556" ht="19.5" customHeight="1">
      <c r="B556" s="699"/>
      <c r="C556" s="699"/>
      <c r="D556" s="699"/>
      <c r="E556" s="699"/>
      <c r="F556" s="699"/>
      <c r="G556" s="699"/>
      <c r="I556" s="351"/>
    </row>
    <row r="557" ht="19.5" customHeight="1">
      <c r="B557" s="699"/>
      <c r="C557" s="699"/>
      <c r="D557" s="699"/>
      <c r="E557" s="699"/>
      <c r="F557" s="699"/>
      <c r="G557" s="699"/>
      <c r="I557" s="351"/>
    </row>
    <row r="558" ht="19.5" customHeight="1">
      <c r="B558" s="699"/>
      <c r="C558" s="699"/>
      <c r="D558" s="699"/>
      <c r="E558" s="699"/>
      <c r="F558" s="699"/>
      <c r="G558" s="699"/>
      <c r="I558" s="351"/>
    </row>
    <row r="559" ht="19.5" customHeight="1">
      <c r="B559" s="699"/>
      <c r="C559" s="699"/>
      <c r="D559" s="699"/>
      <c r="E559" s="699"/>
      <c r="F559" s="699"/>
      <c r="G559" s="699"/>
      <c r="I559" s="351"/>
    </row>
    <row r="560" ht="19.5" customHeight="1">
      <c r="B560" s="699"/>
      <c r="C560" s="699"/>
      <c r="D560" s="699"/>
      <c r="E560" s="699"/>
      <c r="F560" s="699"/>
      <c r="G560" s="699"/>
      <c r="I560" s="351"/>
    </row>
    <row r="561" ht="19.5" customHeight="1">
      <c r="B561" s="699"/>
      <c r="C561" s="699"/>
      <c r="D561" s="699"/>
      <c r="E561" s="699"/>
      <c r="F561" s="699"/>
      <c r="G561" s="699"/>
      <c r="I561" s="351"/>
    </row>
    <row r="562" ht="19.5" customHeight="1">
      <c r="B562" s="699"/>
      <c r="C562" s="699"/>
      <c r="D562" s="699"/>
      <c r="E562" s="699"/>
      <c r="F562" s="699"/>
      <c r="G562" s="699"/>
      <c r="I562" s="351"/>
    </row>
    <row r="563" ht="19.5" customHeight="1">
      <c r="B563" s="699"/>
      <c r="C563" s="699"/>
      <c r="D563" s="699"/>
      <c r="E563" s="699"/>
      <c r="F563" s="699"/>
      <c r="G563" s="699"/>
      <c r="I563" s="351"/>
    </row>
    <row r="564" ht="19.5" customHeight="1">
      <c r="B564" s="699"/>
      <c r="C564" s="699"/>
      <c r="D564" s="699"/>
      <c r="E564" s="699"/>
      <c r="F564" s="699"/>
      <c r="G564" s="699"/>
      <c r="I564" s="351"/>
    </row>
    <row r="565" ht="19.5" customHeight="1">
      <c r="B565" s="699"/>
      <c r="C565" s="699"/>
      <c r="D565" s="699"/>
      <c r="E565" s="699"/>
      <c r="F565" s="699"/>
      <c r="G565" s="699"/>
      <c r="I565" s="351"/>
    </row>
    <row r="566" ht="19.5" customHeight="1">
      <c r="B566" s="699"/>
      <c r="C566" s="699"/>
      <c r="D566" s="699"/>
      <c r="E566" s="699"/>
      <c r="F566" s="699"/>
      <c r="G566" s="699"/>
      <c r="I566" s="351"/>
    </row>
    <row r="567" ht="19.5" customHeight="1">
      <c r="B567" s="699"/>
      <c r="C567" s="699"/>
      <c r="D567" s="699"/>
      <c r="E567" s="699"/>
      <c r="F567" s="699"/>
      <c r="G567" s="699"/>
      <c r="I567" s="351"/>
    </row>
    <row r="568" ht="19.5" customHeight="1">
      <c r="B568" s="699"/>
      <c r="C568" s="699"/>
      <c r="D568" s="699"/>
      <c r="E568" s="699"/>
      <c r="F568" s="699"/>
      <c r="G568" s="699"/>
      <c r="I568" s="351"/>
    </row>
    <row r="569" ht="19.5" customHeight="1">
      <c r="B569" s="699"/>
      <c r="C569" s="699"/>
      <c r="D569" s="699"/>
      <c r="E569" s="699"/>
      <c r="F569" s="699"/>
      <c r="G569" s="699"/>
      <c r="I569" s="351"/>
    </row>
    <row r="570" ht="19.5" customHeight="1">
      <c r="B570" s="699"/>
      <c r="C570" s="699"/>
      <c r="D570" s="699"/>
      <c r="E570" s="699"/>
      <c r="F570" s="699"/>
      <c r="G570" s="699"/>
      <c r="I570" s="351"/>
    </row>
    <row r="571" ht="19.5" customHeight="1">
      <c r="B571" s="699"/>
      <c r="C571" s="699"/>
      <c r="D571" s="699"/>
      <c r="E571" s="699"/>
      <c r="F571" s="699"/>
      <c r="G571" s="699"/>
      <c r="I571" s="351"/>
    </row>
    <row r="572" ht="19.5" customHeight="1">
      <c r="B572" s="699"/>
      <c r="C572" s="699"/>
      <c r="D572" s="699"/>
      <c r="E572" s="699"/>
      <c r="F572" s="699"/>
      <c r="G572" s="699"/>
      <c r="I572" s="351"/>
    </row>
    <row r="573" ht="19.5" customHeight="1">
      <c r="B573" s="699"/>
      <c r="C573" s="699"/>
      <c r="D573" s="699"/>
      <c r="E573" s="699"/>
      <c r="F573" s="699"/>
      <c r="G573" s="699"/>
      <c r="I573" s="351"/>
    </row>
    <row r="574" ht="19.5" customHeight="1">
      <c r="B574" s="699"/>
      <c r="C574" s="699"/>
      <c r="D574" s="699"/>
      <c r="E574" s="699"/>
      <c r="F574" s="699"/>
      <c r="G574" s="699"/>
      <c r="I574" s="351"/>
    </row>
    <row r="575" ht="19.5" customHeight="1">
      <c r="B575" s="699"/>
      <c r="C575" s="699"/>
      <c r="D575" s="699"/>
      <c r="E575" s="699"/>
      <c r="F575" s="699"/>
      <c r="G575" s="699"/>
      <c r="I575" s="351"/>
    </row>
    <row r="576" ht="19.5" customHeight="1">
      <c r="B576" s="699"/>
      <c r="C576" s="699"/>
      <c r="D576" s="699"/>
      <c r="E576" s="699"/>
      <c r="F576" s="699"/>
      <c r="G576" s="699"/>
      <c r="I576" s="351"/>
    </row>
    <row r="577" ht="19.5" customHeight="1">
      <c r="B577" s="699"/>
      <c r="C577" s="699"/>
      <c r="D577" s="699"/>
      <c r="E577" s="699"/>
      <c r="F577" s="699"/>
      <c r="G577" s="699"/>
      <c r="I577" s="351"/>
    </row>
    <row r="578" ht="19.5" customHeight="1">
      <c r="B578" s="699"/>
      <c r="C578" s="699"/>
      <c r="D578" s="699"/>
      <c r="E578" s="699"/>
      <c r="F578" s="699"/>
      <c r="G578" s="699"/>
      <c r="I578" s="351"/>
    </row>
    <row r="579" ht="19.5" customHeight="1">
      <c r="B579" s="699"/>
      <c r="C579" s="699"/>
      <c r="D579" s="699"/>
      <c r="E579" s="699"/>
      <c r="F579" s="699"/>
      <c r="G579" s="699"/>
      <c r="I579" s="351"/>
    </row>
    <row r="580" ht="19.5" customHeight="1">
      <c r="B580" s="699"/>
      <c r="C580" s="699"/>
      <c r="D580" s="699"/>
      <c r="E580" s="699"/>
      <c r="F580" s="699"/>
      <c r="G580" s="699"/>
      <c r="I580" s="351"/>
    </row>
    <row r="581" ht="19.5" customHeight="1">
      <c r="B581" s="699"/>
      <c r="C581" s="699"/>
      <c r="D581" s="699"/>
      <c r="E581" s="699"/>
      <c r="F581" s="699"/>
      <c r="G581" s="699"/>
      <c r="I581" s="351"/>
    </row>
    <row r="582" ht="19.5" customHeight="1">
      <c r="B582" s="699"/>
      <c r="C582" s="699"/>
      <c r="D582" s="699"/>
      <c r="E582" s="699"/>
      <c r="F582" s="699"/>
      <c r="G582" s="699"/>
      <c r="I582" s="351"/>
    </row>
    <row r="583" ht="19.5" customHeight="1">
      <c r="B583" s="699"/>
      <c r="C583" s="699"/>
      <c r="D583" s="699"/>
      <c r="E583" s="699"/>
      <c r="F583" s="699"/>
      <c r="G583" s="699"/>
      <c r="I583" s="351"/>
    </row>
    <row r="584" ht="19.5" customHeight="1">
      <c r="B584" s="699"/>
      <c r="C584" s="699"/>
      <c r="D584" s="699"/>
      <c r="E584" s="699"/>
      <c r="F584" s="699"/>
      <c r="G584" s="699"/>
      <c r="I584" s="351"/>
    </row>
    <row r="585" ht="19.5" customHeight="1">
      <c r="B585" s="699"/>
      <c r="C585" s="699"/>
      <c r="D585" s="699"/>
      <c r="E585" s="699"/>
      <c r="F585" s="699"/>
      <c r="G585" s="699"/>
      <c r="I585" s="351"/>
    </row>
    <row r="586" ht="19.5" customHeight="1">
      <c r="B586" s="699"/>
      <c r="C586" s="699"/>
      <c r="D586" s="699"/>
      <c r="E586" s="699"/>
      <c r="F586" s="699"/>
      <c r="G586" s="699"/>
      <c r="I586" s="351"/>
    </row>
    <row r="587" ht="19.5" customHeight="1">
      <c r="B587" s="699"/>
      <c r="C587" s="699"/>
      <c r="D587" s="699"/>
      <c r="E587" s="699"/>
      <c r="F587" s="699"/>
      <c r="G587" s="699"/>
      <c r="I587" s="351"/>
    </row>
    <row r="588" ht="19.5" customHeight="1">
      <c r="B588" s="699"/>
      <c r="C588" s="699"/>
      <c r="D588" s="699"/>
      <c r="E588" s="699"/>
      <c r="F588" s="699"/>
      <c r="G588" s="699"/>
      <c r="I588" s="351"/>
    </row>
    <row r="589" ht="19.5" customHeight="1">
      <c r="B589" s="699"/>
      <c r="C589" s="699"/>
      <c r="D589" s="699"/>
      <c r="E589" s="699"/>
      <c r="F589" s="699"/>
      <c r="G589" s="699"/>
      <c r="I589" s="351"/>
    </row>
    <row r="590" ht="19.5" customHeight="1">
      <c r="B590" s="699"/>
      <c r="C590" s="699"/>
      <c r="D590" s="699"/>
      <c r="E590" s="699"/>
      <c r="F590" s="699"/>
      <c r="G590" s="699"/>
      <c r="I590" s="351"/>
    </row>
    <row r="591" ht="19.5" customHeight="1">
      <c r="B591" s="699"/>
      <c r="C591" s="699"/>
      <c r="D591" s="699"/>
      <c r="E591" s="699"/>
      <c r="F591" s="699"/>
      <c r="G591" s="699"/>
      <c r="I591" s="351"/>
    </row>
    <row r="592" ht="19.5" customHeight="1">
      <c r="B592" s="699"/>
      <c r="C592" s="699"/>
      <c r="D592" s="699"/>
      <c r="E592" s="699"/>
      <c r="F592" s="699"/>
      <c r="G592" s="699"/>
      <c r="I592" s="351"/>
    </row>
    <row r="593" ht="19.5" customHeight="1">
      <c r="B593" s="699"/>
      <c r="C593" s="699"/>
      <c r="D593" s="699"/>
      <c r="E593" s="699"/>
      <c r="F593" s="699"/>
      <c r="G593" s="699"/>
      <c r="I593" s="351"/>
    </row>
    <row r="594" ht="19.5" customHeight="1">
      <c r="B594" s="699"/>
      <c r="C594" s="699"/>
      <c r="D594" s="699"/>
      <c r="E594" s="699"/>
      <c r="F594" s="699"/>
      <c r="G594" s="699"/>
      <c r="I594" s="351"/>
    </row>
    <row r="595" ht="19.5" customHeight="1">
      <c r="B595" s="699"/>
      <c r="C595" s="699"/>
      <c r="D595" s="699"/>
      <c r="E595" s="699"/>
      <c r="F595" s="699"/>
      <c r="G595" s="699"/>
      <c r="I595" s="351"/>
    </row>
    <row r="596" ht="19.5" customHeight="1">
      <c r="B596" s="699"/>
      <c r="C596" s="699"/>
      <c r="D596" s="699"/>
      <c r="E596" s="699"/>
      <c r="F596" s="699"/>
      <c r="G596" s="699"/>
      <c r="I596" s="351"/>
    </row>
    <row r="597" ht="19.5" customHeight="1">
      <c r="B597" s="699"/>
      <c r="C597" s="699"/>
      <c r="D597" s="699"/>
      <c r="E597" s="699"/>
      <c r="F597" s="699"/>
      <c r="G597" s="699"/>
      <c r="I597" s="351"/>
    </row>
    <row r="598" ht="19.5" customHeight="1">
      <c r="B598" s="699"/>
      <c r="C598" s="699"/>
      <c r="D598" s="699"/>
      <c r="E598" s="699"/>
      <c r="F598" s="699"/>
      <c r="G598" s="699"/>
      <c r="I598" s="351"/>
    </row>
    <row r="599" ht="19.5" customHeight="1">
      <c r="B599" s="699"/>
      <c r="C599" s="699"/>
      <c r="D599" s="699"/>
      <c r="E599" s="699"/>
      <c r="F599" s="699"/>
      <c r="G599" s="699"/>
      <c r="I599" s="351"/>
    </row>
    <row r="600" ht="19.5" customHeight="1">
      <c r="B600" s="699"/>
      <c r="C600" s="699"/>
      <c r="D600" s="699"/>
      <c r="E600" s="699"/>
      <c r="F600" s="699"/>
      <c r="G600" s="699"/>
      <c r="I600" s="351"/>
    </row>
    <row r="601" ht="19.5" customHeight="1">
      <c r="B601" s="699"/>
      <c r="C601" s="699"/>
      <c r="D601" s="699"/>
      <c r="E601" s="699"/>
      <c r="F601" s="699"/>
      <c r="G601" s="699"/>
      <c r="I601" s="351"/>
    </row>
    <row r="602" ht="19.5" customHeight="1">
      <c r="B602" s="699"/>
      <c r="C602" s="699"/>
      <c r="D602" s="699"/>
      <c r="E602" s="699"/>
      <c r="F602" s="699"/>
      <c r="G602" s="699"/>
      <c r="I602" s="351"/>
    </row>
    <row r="603" ht="19.5" customHeight="1">
      <c r="B603" s="699"/>
      <c r="C603" s="699"/>
      <c r="D603" s="699"/>
      <c r="E603" s="699"/>
      <c r="F603" s="699"/>
      <c r="G603" s="699"/>
      <c r="I603" s="351"/>
    </row>
    <row r="604" ht="19.5" customHeight="1">
      <c r="B604" s="699"/>
      <c r="C604" s="699"/>
      <c r="D604" s="699"/>
      <c r="E604" s="699"/>
      <c r="F604" s="699"/>
      <c r="G604" s="699"/>
      <c r="I604" s="351"/>
    </row>
    <row r="605" ht="19.5" customHeight="1">
      <c r="B605" s="699"/>
      <c r="C605" s="699"/>
      <c r="D605" s="699"/>
      <c r="E605" s="699"/>
      <c r="F605" s="699"/>
      <c r="G605" s="699"/>
      <c r="I605" s="351"/>
    </row>
    <row r="606" ht="19.5" customHeight="1">
      <c r="B606" s="699"/>
      <c r="C606" s="699"/>
      <c r="D606" s="699"/>
      <c r="E606" s="699"/>
      <c r="F606" s="699"/>
      <c r="G606" s="699"/>
      <c r="I606" s="351"/>
    </row>
    <row r="607" ht="19.5" customHeight="1">
      <c r="B607" s="699"/>
      <c r="C607" s="699"/>
      <c r="D607" s="699"/>
      <c r="E607" s="699"/>
      <c r="F607" s="699"/>
      <c r="G607" s="699"/>
      <c r="I607" s="351"/>
    </row>
    <row r="608" ht="19.5" customHeight="1">
      <c r="B608" s="699"/>
      <c r="C608" s="699"/>
      <c r="D608" s="699"/>
      <c r="E608" s="699"/>
      <c r="F608" s="699"/>
      <c r="G608" s="699"/>
      <c r="I608" s="351"/>
    </row>
    <row r="609" ht="16.5" customHeight="1">
      <c r="B609" s="699"/>
      <c r="C609" s="699"/>
      <c r="D609" s="699"/>
      <c r="E609" s="699"/>
      <c r="F609" s="699"/>
      <c r="G609" s="699"/>
    </row>
    <row r="610" ht="16.5" customHeight="1">
      <c r="B610" s="699"/>
      <c r="C610" s="699"/>
      <c r="D610" s="699"/>
      <c r="E610" s="699"/>
      <c r="F610" s="699"/>
      <c r="G610" s="699"/>
    </row>
    <row r="611" ht="16.5" customHeight="1">
      <c r="B611" s="699"/>
      <c r="C611" s="699"/>
      <c r="D611" s="699"/>
      <c r="E611" s="699"/>
      <c r="F611" s="699"/>
      <c r="G611" s="699"/>
    </row>
    <row r="612" ht="16.5" customHeight="1">
      <c r="B612" s="699"/>
      <c r="C612" s="699"/>
      <c r="D612" s="699"/>
      <c r="E612" s="699"/>
      <c r="F612" s="699"/>
      <c r="G612" s="699"/>
    </row>
    <row r="613" ht="16.5" customHeight="1">
      <c r="B613" s="699"/>
      <c r="C613" s="699"/>
      <c r="D613" s="699"/>
      <c r="E613" s="699"/>
      <c r="F613" s="699"/>
      <c r="G613" s="699"/>
    </row>
    <row r="614" ht="16.5" customHeight="1">
      <c r="B614" s="699"/>
      <c r="C614" s="699"/>
      <c r="D614" s="699"/>
      <c r="E614" s="699"/>
      <c r="F614" s="699"/>
      <c r="G614" s="699"/>
    </row>
    <row r="615" ht="16.5" customHeight="1">
      <c r="B615" s="699"/>
      <c r="C615" s="699"/>
      <c r="D615" s="699"/>
      <c r="E615" s="699"/>
      <c r="F615" s="699"/>
      <c r="G615" s="699"/>
    </row>
    <row r="616" ht="16.5" customHeight="1">
      <c r="B616" s="699"/>
      <c r="C616" s="699"/>
      <c r="D616" s="699"/>
      <c r="E616" s="699"/>
      <c r="F616" s="699"/>
      <c r="G616" s="699"/>
    </row>
    <row r="617" ht="16.5" customHeight="1">
      <c r="B617" s="699"/>
      <c r="C617" s="699"/>
      <c r="D617" s="699"/>
      <c r="E617" s="699"/>
      <c r="F617" s="699"/>
      <c r="G617" s="699"/>
    </row>
    <row r="618" ht="16.5" customHeight="1">
      <c r="B618" s="699"/>
      <c r="C618" s="699"/>
      <c r="D618" s="699"/>
      <c r="E618" s="699"/>
      <c r="F618" s="699"/>
      <c r="G618" s="699"/>
    </row>
    <row r="619" ht="16.5" customHeight="1">
      <c r="B619" s="699"/>
      <c r="C619" s="699"/>
      <c r="D619" s="699"/>
      <c r="E619" s="699"/>
      <c r="F619" s="699"/>
      <c r="G619" s="699"/>
    </row>
    <row r="620" ht="16.5" customHeight="1">
      <c r="B620" s="699"/>
      <c r="C620" s="699"/>
      <c r="D620" s="699"/>
      <c r="E620" s="699"/>
      <c r="F620" s="699"/>
      <c r="G620" s="699"/>
    </row>
    <row r="621" ht="16.5" customHeight="1">
      <c r="B621" s="699"/>
      <c r="C621" s="699"/>
      <c r="D621" s="699"/>
      <c r="E621" s="699"/>
      <c r="F621" s="699"/>
      <c r="G621" s="699"/>
    </row>
    <row r="622" ht="16.5" customHeight="1">
      <c r="B622" s="699"/>
      <c r="C622" s="699"/>
      <c r="D622" s="699"/>
      <c r="E622" s="699"/>
      <c r="F622" s="699"/>
      <c r="G622" s="699"/>
    </row>
    <row r="623" ht="16.5" customHeight="1">
      <c r="B623" s="699"/>
      <c r="C623" s="699"/>
      <c r="D623" s="699"/>
      <c r="E623" s="699"/>
      <c r="F623" s="699"/>
      <c r="G623" s="699"/>
    </row>
    <row r="624" ht="16.5" customHeight="1">
      <c r="B624" s="699"/>
      <c r="C624" s="699"/>
      <c r="D624" s="699"/>
      <c r="E624" s="699"/>
      <c r="F624" s="699"/>
      <c r="G624" s="699"/>
    </row>
    <row r="625" ht="16.5" customHeight="1">
      <c r="B625" s="699"/>
      <c r="C625" s="699"/>
      <c r="D625" s="699"/>
      <c r="E625" s="699"/>
      <c r="F625" s="699"/>
      <c r="G625" s="699"/>
    </row>
    <row r="626" ht="16.5" customHeight="1">
      <c r="B626" s="699"/>
      <c r="C626" s="699"/>
      <c r="D626" s="699"/>
      <c r="E626" s="699"/>
      <c r="F626" s="699"/>
      <c r="G626" s="699"/>
    </row>
    <row r="627" ht="16.5" customHeight="1">
      <c r="B627" s="699"/>
      <c r="C627" s="699"/>
      <c r="D627" s="699"/>
      <c r="E627" s="699"/>
      <c r="F627" s="699"/>
      <c r="G627" s="699"/>
    </row>
    <row r="628" ht="16.5" customHeight="1">
      <c r="B628" s="699"/>
      <c r="C628" s="699"/>
      <c r="D628" s="699"/>
      <c r="E628" s="699"/>
      <c r="F628" s="699"/>
      <c r="G628" s="699"/>
    </row>
    <row r="629" ht="16.5" customHeight="1">
      <c r="B629" s="699"/>
      <c r="C629" s="699"/>
      <c r="D629" s="699"/>
      <c r="E629" s="699"/>
      <c r="F629" s="699"/>
      <c r="G629" s="699"/>
    </row>
    <row r="630" ht="16.5" customHeight="1">
      <c r="B630" s="699"/>
      <c r="C630" s="699"/>
      <c r="D630" s="699"/>
      <c r="E630" s="699"/>
      <c r="F630" s="699"/>
      <c r="G630" s="699"/>
    </row>
    <row r="631" ht="16.5" customHeight="1">
      <c r="B631" s="699"/>
      <c r="C631" s="699"/>
      <c r="D631" s="699"/>
      <c r="E631" s="699"/>
      <c r="F631" s="699"/>
      <c r="G631" s="699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D10:D367">
      <formula1>"  833,300 "</formula1>
    </dataValidation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400" t="s">
        <v>499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426"/>
      <c r="C4" s="79"/>
      <c r="D4" s="928"/>
      <c r="E4" s="929"/>
      <c r="F4" s="79"/>
      <c r="G4" s="930"/>
      <c r="H4" s="931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</row>
    <row r="6" ht="24.75" customHeight="1">
      <c r="B6" s="919" t="str">
        <f>IF(H4="","",DATEDIF(G4,H4,"M")+D6)</f>
        <v/>
      </c>
      <c r="C6" s="714" t="str">
        <f>IF(H4="","",IF(H4&lt;TODAY(),0,DATEDIF(TODAY(),H4,"M")))</f>
        <v/>
      </c>
      <c r="D6" s="932"/>
      <c r="E6" s="238">
        <f>SUM($E$9:$E$697)</f>
        <v>0</v>
      </c>
      <c r="F6" s="238">
        <f>SUM($F$9:$F$697)</f>
        <v>0</v>
      </c>
      <c r="G6" s="238" t="str">
        <f>IF($H$4="","",VLOOKUP(TODAY(),$C$8:$H$697,5,TRUE))</f>
        <v/>
      </c>
      <c r="H6" s="717" t="str">
        <f>IF($H$4="","",VLOOKUP(TODAY(),$C$8:$H$697,6,TRUE))</f>
        <v/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 t="str">
        <f>IF($H$4="","",IF(B9&gt;($B$6),"",IF(B9&lt;=($B$6),DATE(YEAR($G$4),MONTH($G$4),DAY($G$4)),"")))</f>
        <v/>
      </c>
      <c r="D9" s="791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38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17" t="str">
        <f t="shared" ref="F9:F608" si="2">IF($H$4="","",IF($F$4="원리금균등상환",IFERROR(D9+E9,""),IF($F$4="원금균등상환",D9+E9,"")))</f>
        <v/>
      </c>
      <c r="G9" s="238" t="str">
        <f t="shared" ref="G9:G608" si="3">IFERROR(IF(B9&gt;(($D$6+$B$6)*12),"",IF(B9=1,D9,D9+G8)),"")</f>
        <v/>
      </c>
      <c r="H9" s="925" t="str">
        <f>IFERROR(IF($H$4="","",D4-D9),"")</f>
        <v/>
      </c>
      <c r="I9" s="351"/>
    </row>
    <row r="10" ht="19.5" customHeight="1">
      <c r="B10" s="613">
        <v>2.0</v>
      </c>
      <c r="C10" s="923" t="str">
        <f t="shared" ref="C10:C608" si="4">IF($H$4="","",IF(B10&gt;($B$6),"",IF(B10&lt;=($B$6),DATE(YEAR($G$4),MONTH($G$4)+B9,DAY($G$4)),"")))</f>
        <v/>
      </c>
      <c r="D10" s="791" t="str">
        <f t="shared" si="1"/>
        <v/>
      </c>
      <c r="E10" s="238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17" t="str">
        <f t="shared" si="2"/>
        <v/>
      </c>
      <c r="G10" s="238" t="str">
        <f t="shared" si="3"/>
        <v/>
      </c>
      <c r="H10" s="925" t="str">
        <f t="shared" ref="H10:H608" si="6">IFERROR(IF($H$4="","",H9-D10),"")</f>
        <v/>
      </c>
      <c r="I10" s="351"/>
    </row>
    <row r="11" ht="19.5" customHeight="1">
      <c r="B11" s="613">
        <v>3.0</v>
      </c>
      <c r="C11" s="923" t="str">
        <f t="shared" si="4"/>
        <v/>
      </c>
      <c r="D11" s="791" t="str">
        <f t="shared" si="1"/>
        <v/>
      </c>
      <c r="E11" s="238" t="str">
        <f t="shared" si="5"/>
        <v/>
      </c>
      <c r="F11" s="717" t="str">
        <f t="shared" si="2"/>
        <v/>
      </c>
      <c r="G11" s="238" t="str">
        <f t="shared" si="3"/>
        <v/>
      </c>
      <c r="H11" s="925" t="str">
        <f t="shared" si="6"/>
        <v/>
      </c>
      <c r="I11" s="351"/>
    </row>
    <row r="12" ht="19.5" customHeight="1">
      <c r="B12" s="613">
        <v>4.0</v>
      </c>
      <c r="C12" s="923" t="str">
        <f t="shared" si="4"/>
        <v/>
      </c>
      <c r="D12" s="791" t="str">
        <f t="shared" si="1"/>
        <v/>
      </c>
      <c r="E12" s="238" t="str">
        <f t="shared" si="5"/>
        <v/>
      </c>
      <c r="F12" s="717" t="str">
        <f t="shared" si="2"/>
        <v/>
      </c>
      <c r="G12" s="238" t="str">
        <f t="shared" si="3"/>
        <v/>
      </c>
      <c r="H12" s="925" t="str">
        <f t="shared" si="6"/>
        <v/>
      </c>
      <c r="I12" s="351"/>
    </row>
    <row r="13" ht="19.5" customHeight="1">
      <c r="B13" s="613">
        <v>5.0</v>
      </c>
      <c r="C13" s="923" t="str">
        <f t="shared" si="4"/>
        <v/>
      </c>
      <c r="D13" s="791" t="str">
        <f t="shared" si="1"/>
        <v/>
      </c>
      <c r="E13" s="238" t="str">
        <f t="shared" si="5"/>
        <v/>
      </c>
      <c r="F13" s="717" t="str">
        <f t="shared" si="2"/>
        <v/>
      </c>
      <c r="G13" s="238" t="str">
        <f t="shared" si="3"/>
        <v/>
      </c>
      <c r="H13" s="925" t="str">
        <f t="shared" si="6"/>
        <v/>
      </c>
      <c r="I13" s="351"/>
    </row>
    <row r="14" ht="19.5" customHeight="1">
      <c r="B14" s="613">
        <v>6.0</v>
      </c>
      <c r="C14" s="923" t="str">
        <f t="shared" si="4"/>
        <v/>
      </c>
      <c r="D14" s="791" t="str">
        <f t="shared" si="1"/>
        <v/>
      </c>
      <c r="E14" s="238" t="str">
        <f t="shared" si="5"/>
        <v/>
      </c>
      <c r="F14" s="717" t="str">
        <f t="shared" si="2"/>
        <v/>
      </c>
      <c r="G14" s="238" t="str">
        <f t="shared" si="3"/>
        <v/>
      </c>
      <c r="H14" s="925" t="str">
        <f t="shared" si="6"/>
        <v/>
      </c>
      <c r="I14" s="351"/>
    </row>
    <row r="15" ht="19.5" customHeight="1">
      <c r="B15" s="613">
        <v>7.0</v>
      </c>
      <c r="C15" s="923" t="str">
        <f t="shared" si="4"/>
        <v/>
      </c>
      <c r="D15" s="791" t="str">
        <f t="shared" si="1"/>
        <v/>
      </c>
      <c r="E15" s="238" t="str">
        <f t="shared" si="5"/>
        <v/>
      </c>
      <c r="F15" s="717" t="str">
        <f t="shared" si="2"/>
        <v/>
      </c>
      <c r="G15" s="238" t="str">
        <f t="shared" si="3"/>
        <v/>
      </c>
      <c r="H15" s="925" t="str">
        <f t="shared" si="6"/>
        <v/>
      </c>
      <c r="I15" s="351"/>
    </row>
    <row r="16" ht="19.5" customHeight="1">
      <c r="B16" s="613">
        <v>8.0</v>
      </c>
      <c r="C16" s="923" t="str">
        <f t="shared" si="4"/>
        <v/>
      </c>
      <c r="D16" s="791" t="str">
        <f t="shared" si="1"/>
        <v/>
      </c>
      <c r="E16" s="238" t="str">
        <f t="shared" si="5"/>
        <v/>
      </c>
      <c r="F16" s="717" t="str">
        <f t="shared" si="2"/>
        <v/>
      </c>
      <c r="G16" s="238" t="str">
        <f t="shared" si="3"/>
        <v/>
      </c>
      <c r="H16" s="925" t="str">
        <f t="shared" si="6"/>
        <v/>
      </c>
      <c r="I16" s="351"/>
    </row>
    <row r="17" ht="19.5" customHeight="1">
      <c r="B17" s="613">
        <v>9.0</v>
      </c>
      <c r="C17" s="923" t="str">
        <f t="shared" si="4"/>
        <v/>
      </c>
      <c r="D17" s="791" t="str">
        <f t="shared" si="1"/>
        <v/>
      </c>
      <c r="E17" s="238" t="str">
        <f t="shared" si="5"/>
        <v/>
      </c>
      <c r="F17" s="717" t="str">
        <f t="shared" si="2"/>
        <v/>
      </c>
      <c r="G17" s="238" t="str">
        <f t="shared" si="3"/>
        <v/>
      </c>
      <c r="H17" s="925" t="str">
        <f t="shared" si="6"/>
        <v/>
      </c>
      <c r="I17" s="351"/>
    </row>
    <row r="18" ht="19.5" customHeight="1">
      <c r="B18" s="613">
        <v>10.0</v>
      </c>
      <c r="C18" s="923" t="str">
        <f t="shared" si="4"/>
        <v/>
      </c>
      <c r="D18" s="791" t="str">
        <f t="shared" si="1"/>
        <v/>
      </c>
      <c r="E18" s="238" t="str">
        <f t="shared" si="5"/>
        <v/>
      </c>
      <c r="F18" s="717" t="str">
        <f t="shared" si="2"/>
        <v/>
      </c>
      <c r="G18" s="238" t="str">
        <f t="shared" si="3"/>
        <v/>
      </c>
      <c r="H18" s="925" t="str">
        <f t="shared" si="6"/>
        <v/>
      </c>
      <c r="I18" s="351"/>
    </row>
    <row r="19" ht="19.5" customHeight="1">
      <c r="B19" s="613">
        <v>11.0</v>
      </c>
      <c r="C19" s="923" t="str">
        <f t="shared" si="4"/>
        <v/>
      </c>
      <c r="D19" s="791" t="str">
        <f t="shared" si="1"/>
        <v/>
      </c>
      <c r="E19" s="238" t="str">
        <f t="shared" si="5"/>
        <v/>
      </c>
      <c r="F19" s="717" t="str">
        <f t="shared" si="2"/>
        <v/>
      </c>
      <c r="G19" s="238" t="str">
        <f t="shared" si="3"/>
        <v/>
      </c>
      <c r="H19" s="925" t="str">
        <f t="shared" si="6"/>
        <v/>
      </c>
      <c r="I19" s="351"/>
    </row>
    <row r="20" ht="19.5" customHeight="1">
      <c r="B20" s="613">
        <v>12.0</v>
      </c>
      <c r="C20" s="923" t="str">
        <f t="shared" si="4"/>
        <v/>
      </c>
      <c r="D20" s="791" t="str">
        <f t="shared" si="1"/>
        <v/>
      </c>
      <c r="E20" s="238" t="str">
        <f t="shared" si="5"/>
        <v/>
      </c>
      <c r="F20" s="717" t="str">
        <f t="shared" si="2"/>
        <v/>
      </c>
      <c r="G20" s="238" t="str">
        <f t="shared" si="3"/>
        <v/>
      </c>
      <c r="H20" s="925" t="str">
        <f t="shared" si="6"/>
        <v/>
      </c>
      <c r="I20" s="351"/>
    </row>
    <row r="21" ht="19.5" customHeight="1">
      <c r="B21" s="612">
        <v>13.0</v>
      </c>
      <c r="C21" s="923" t="str">
        <f t="shared" si="4"/>
        <v/>
      </c>
      <c r="D21" s="791" t="str">
        <f t="shared" si="1"/>
        <v/>
      </c>
      <c r="E21" s="238" t="str">
        <f t="shared" si="5"/>
        <v/>
      </c>
      <c r="F21" s="717" t="str">
        <f t="shared" si="2"/>
        <v/>
      </c>
      <c r="G21" s="238" t="str">
        <f t="shared" si="3"/>
        <v/>
      </c>
      <c r="H21" s="925" t="str">
        <f t="shared" si="6"/>
        <v/>
      </c>
      <c r="I21" s="351"/>
    </row>
    <row r="22" ht="19.5" customHeight="1">
      <c r="B22" s="613">
        <v>14.0</v>
      </c>
      <c r="C22" s="923" t="str">
        <f t="shared" si="4"/>
        <v/>
      </c>
      <c r="D22" s="791" t="str">
        <f t="shared" si="1"/>
        <v/>
      </c>
      <c r="E22" s="238" t="str">
        <f t="shared" si="5"/>
        <v/>
      </c>
      <c r="F22" s="717" t="str">
        <f t="shared" si="2"/>
        <v/>
      </c>
      <c r="G22" s="238" t="str">
        <f t="shared" si="3"/>
        <v/>
      </c>
      <c r="H22" s="925" t="str">
        <f t="shared" si="6"/>
        <v/>
      </c>
      <c r="I22" s="351"/>
    </row>
    <row r="23" ht="19.5" customHeight="1">
      <c r="B23" s="613">
        <v>15.0</v>
      </c>
      <c r="C23" s="923" t="str">
        <f t="shared" si="4"/>
        <v/>
      </c>
      <c r="D23" s="791" t="str">
        <f t="shared" si="1"/>
        <v/>
      </c>
      <c r="E23" s="238" t="str">
        <f t="shared" si="5"/>
        <v/>
      </c>
      <c r="F23" s="717" t="str">
        <f t="shared" si="2"/>
        <v/>
      </c>
      <c r="G23" s="238" t="str">
        <f t="shared" si="3"/>
        <v/>
      </c>
      <c r="H23" s="925" t="str">
        <f t="shared" si="6"/>
        <v/>
      </c>
      <c r="I23" s="351"/>
    </row>
    <row r="24" ht="19.5" customHeight="1">
      <c r="B24" s="613">
        <v>16.0</v>
      </c>
      <c r="C24" s="923" t="str">
        <f t="shared" si="4"/>
        <v/>
      </c>
      <c r="D24" s="791" t="str">
        <f t="shared" si="1"/>
        <v/>
      </c>
      <c r="E24" s="238" t="str">
        <f t="shared" si="5"/>
        <v/>
      </c>
      <c r="F24" s="717" t="str">
        <f t="shared" si="2"/>
        <v/>
      </c>
      <c r="G24" s="238" t="str">
        <f t="shared" si="3"/>
        <v/>
      </c>
      <c r="H24" s="925" t="str">
        <f t="shared" si="6"/>
        <v/>
      </c>
      <c r="I24" s="351"/>
    </row>
    <row r="25" ht="19.5" customHeight="1">
      <c r="B25" s="613">
        <v>17.0</v>
      </c>
      <c r="C25" s="923" t="str">
        <f t="shared" si="4"/>
        <v/>
      </c>
      <c r="D25" s="791" t="str">
        <f t="shared" si="1"/>
        <v/>
      </c>
      <c r="E25" s="238" t="str">
        <f t="shared" si="5"/>
        <v/>
      </c>
      <c r="F25" s="717" t="str">
        <f t="shared" si="2"/>
        <v/>
      </c>
      <c r="G25" s="238" t="str">
        <f t="shared" si="3"/>
        <v/>
      </c>
      <c r="H25" s="925" t="str">
        <f t="shared" si="6"/>
        <v/>
      </c>
      <c r="I25" s="351"/>
    </row>
    <row r="26" ht="19.5" customHeight="1">
      <c r="B26" s="613">
        <v>18.0</v>
      </c>
      <c r="C26" s="923" t="str">
        <f t="shared" si="4"/>
        <v/>
      </c>
      <c r="D26" s="791" t="str">
        <f t="shared" si="1"/>
        <v/>
      </c>
      <c r="E26" s="238" t="str">
        <f t="shared" si="5"/>
        <v/>
      </c>
      <c r="F26" s="717" t="str">
        <f t="shared" si="2"/>
        <v/>
      </c>
      <c r="G26" s="238" t="str">
        <f t="shared" si="3"/>
        <v/>
      </c>
      <c r="H26" s="925" t="str">
        <f t="shared" si="6"/>
        <v/>
      </c>
      <c r="I26" s="351"/>
    </row>
    <row r="27" ht="19.5" customHeight="1">
      <c r="B27" s="613">
        <v>19.0</v>
      </c>
      <c r="C27" s="923" t="str">
        <f t="shared" si="4"/>
        <v/>
      </c>
      <c r="D27" s="791" t="str">
        <f t="shared" si="1"/>
        <v/>
      </c>
      <c r="E27" s="238" t="str">
        <f t="shared" si="5"/>
        <v/>
      </c>
      <c r="F27" s="717" t="str">
        <f t="shared" si="2"/>
        <v/>
      </c>
      <c r="G27" s="238" t="str">
        <f t="shared" si="3"/>
        <v/>
      </c>
      <c r="H27" s="925" t="str">
        <f t="shared" si="6"/>
        <v/>
      </c>
      <c r="I27" s="351"/>
    </row>
    <row r="28" ht="19.5" customHeight="1">
      <c r="B28" s="613">
        <v>20.0</v>
      </c>
      <c r="C28" s="923" t="str">
        <f t="shared" si="4"/>
        <v/>
      </c>
      <c r="D28" s="791" t="str">
        <f t="shared" si="1"/>
        <v/>
      </c>
      <c r="E28" s="238" t="str">
        <f t="shared" si="5"/>
        <v/>
      </c>
      <c r="F28" s="717" t="str">
        <f t="shared" si="2"/>
        <v/>
      </c>
      <c r="G28" s="238" t="str">
        <f t="shared" si="3"/>
        <v/>
      </c>
      <c r="H28" s="925" t="str">
        <f t="shared" si="6"/>
        <v/>
      </c>
      <c r="I28" s="351"/>
    </row>
    <row r="29" ht="19.5" customHeight="1">
      <c r="B29" s="613">
        <v>21.0</v>
      </c>
      <c r="C29" s="923" t="str">
        <f t="shared" si="4"/>
        <v/>
      </c>
      <c r="D29" s="791" t="str">
        <f t="shared" si="1"/>
        <v/>
      </c>
      <c r="E29" s="238" t="str">
        <f t="shared" si="5"/>
        <v/>
      </c>
      <c r="F29" s="717" t="str">
        <f t="shared" si="2"/>
        <v/>
      </c>
      <c r="G29" s="238" t="str">
        <f t="shared" si="3"/>
        <v/>
      </c>
      <c r="H29" s="925" t="str">
        <f t="shared" si="6"/>
        <v/>
      </c>
      <c r="I29" s="351"/>
    </row>
    <row r="30" ht="19.5" customHeight="1">
      <c r="B30" s="613">
        <v>22.0</v>
      </c>
      <c r="C30" s="923" t="str">
        <f t="shared" si="4"/>
        <v/>
      </c>
      <c r="D30" s="791" t="str">
        <f t="shared" si="1"/>
        <v/>
      </c>
      <c r="E30" s="238" t="str">
        <f t="shared" si="5"/>
        <v/>
      </c>
      <c r="F30" s="717" t="str">
        <f t="shared" si="2"/>
        <v/>
      </c>
      <c r="G30" s="238" t="str">
        <f t="shared" si="3"/>
        <v/>
      </c>
      <c r="H30" s="925" t="str">
        <f t="shared" si="6"/>
        <v/>
      </c>
      <c r="I30" s="351"/>
    </row>
    <row r="31" ht="19.5" customHeight="1">
      <c r="B31" s="613">
        <v>23.0</v>
      </c>
      <c r="C31" s="923" t="str">
        <f t="shared" si="4"/>
        <v/>
      </c>
      <c r="D31" s="791" t="str">
        <f t="shared" si="1"/>
        <v/>
      </c>
      <c r="E31" s="238" t="str">
        <f t="shared" si="5"/>
        <v/>
      </c>
      <c r="F31" s="717" t="str">
        <f t="shared" si="2"/>
        <v/>
      </c>
      <c r="G31" s="238" t="str">
        <f t="shared" si="3"/>
        <v/>
      </c>
      <c r="H31" s="925" t="str">
        <f t="shared" si="6"/>
        <v/>
      </c>
      <c r="I31" s="351"/>
    </row>
    <row r="32" ht="19.5" customHeight="1">
      <c r="B32" s="613">
        <v>24.0</v>
      </c>
      <c r="C32" s="923" t="str">
        <f t="shared" si="4"/>
        <v/>
      </c>
      <c r="D32" s="791" t="str">
        <f t="shared" si="1"/>
        <v/>
      </c>
      <c r="E32" s="238" t="str">
        <f t="shared" si="5"/>
        <v/>
      </c>
      <c r="F32" s="717" t="str">
        <f t="shared" si="2"/>
        <v/>
      </c>
      <c r="G32" s="238" t="str">
        <f t="shared" si="3"/>
        <v/>
      </c>
      <c r="H32" s="925" t="str">
        <f t="shared" si="6"/>
        <v/>
      </c>
      <c r="I32" s="351"/>
    </row>
    <row r="33" ht="19.5" customHeight="1">
      <c r="B33" s="612">
        <v>25.0</v>
      </c>
      <c r="C33" s="923" t="str">
        <f t="shared" si="4"/>
        <v/>
      </c>
      <c r="D33" s="791" t="str">
        <f t="shared" si="1"/>
        <v/>
      </c>
      <c r="E33" s="238" t="str">
        <f t="shared" si="5"/>
        <v/>
      </c>
      <c r="F33" s="717" t="str">
        <f t="shared" si="2"/>
        <v/>
      </c>
      <c r="G33" s="238" t="str">
        <f t="shared" si="3"/>
        <v/>
      </c>
      <c r="H33" s="925" t="str">
        <f t="shared" si="6"/>
        <v/>
      </c>
      <c r="I33" s="351"/>
    </row>
    <row r="34" ht="19.5" customHeight="1">
      <c r="B34" s="613">
        <v>26.0</v>
      </c>
      <c r="C34" s="923" t="str">
        <f t="shared" si="4"/>
        <v/>
      </c>
      <c r="D34" s="791" t="str">
        <f t="shared" si="1"/>
        <v/>
      </c>
      <c r="E34" s="238" t="str">
        <f t="shared" si="5"/>
        <v/>
      </c>
      <c r="F34" s="717" t="str">
        <f t="shared" si="2"/>
        <v/>
      </c>
      <c r="G34" s="238" t="str">
        <f t="shared" si="3"/>
        <v/>
      </c>
      <c r="H34" s="925" t="str">
        <f t="shared" si="6"/>
        <v/>
      </c>
      <c r="I34" s="351"/>
    </row>
    <row r="35" ht="19.5" customHeight="1">
      <c r="B35" s="613">
        <v>27.0</v>
      </c>
      <c r="C35" s="923" t="str">
        <f t="shared" si="4"/>
        <v/>
      </c>
      <c r="D35" s="791" t="str">
        <f t="shared" si="1"/>
        <v/>
      </c>
      <c r="E35" s="238" t="str">
        <f t="shared" si="5"/>
        <v/>
      </c>
      <c r="F35" s="717" t="str">
        <f t="shared" si="2"/>
        <v/>
      </c>
      <c r="G35" s="238" t="str">
        <f t="shared" si="3"/>
        <v/>
      </c>
      <c r="H35" s="925" t="str">
        <f t="shared" si="6"/>
        <v/>
      </c>
      <c r="I35" s="351"/>
    </row>
    <row r="36" ht="19.5" customHeight="1">
      <c r="B36" s="613">
        <v>28.0</v>
      </c>
      <c r="C36" s="923" t="str">
        <f t="shared" si="4"/>
        <v/>
      </c>
      <c r="D36" s="791" t="str">
        <f t="shared" si="1"/>
        <v/>
      </c>
      <c r="E36" s="238" t="str">
        <f t="shared" si="5"/>
        <v/>
      </c>
      <c r="F36" s="717" t="str">
        <f t="shared" si="2"/>
        <v/>
      </c>
      <c r="G36" s="238" t="str">
        <f t="shared" si="3"/>
        <v/>
      </c>
      <c r="H36" s="925" t="str">
        <f t="shared" si="6"/>
        <v/>
      </c>
      <c r="I36" s="351"/>
    </row>
    <row r="37" ht="19.5" customHeight="1">
      <c r="B37" s="613">
        <v>29.0</v>
      </c>
      <c r="C37" s="923" t="str">
        <f t="shared" si="4"/>
        <v/>
      </c>
      <c r="D37" s="791" t="str">
        <f t="shared" si="1"/>
        <v/>
      </c>
      <c r="E37" s="238" t="str">
        <f t="shared" si="5"/>
        <v/>
      </c>
      <c r="F37" s="717" t="str">
        <f t="shared" si="2"/>
        <v/>
      </c>
      <c r="G37" s="238" t="str">
        <f t="shared" si="3"/>
        <v/>
      </c>
      <c r="H37" s="925" t="str">
        <f t="shared" si="6"/>
        <v/>
      </c>
      <c r="I37" s="351"/>
    </row>
    <row r="38" ht="19.5" customHeight="1">
      <c r="B38" s="613">
        <v>30.0</v>
      </c>
      <c r="C38" s="923" t="str">
        <f t="shared" si="4"/>
        <v/>
      </c>
      <c r="D38" s="791" t="str">
        <f t="shared" si="1"/>
        <v/>
      </c>
      <c r="E38" s="238" t="str">
        <f t="shared" si="5"/>
        <v/>
      </c>
      <c r="F38" s="717" t="str">
        <f t="shared" si="2"/>
        <v/>
      </c>
      <c r="G38" s="238" t="str">
        <f t="shared" si="3"/>
        <v/>
      </c>
      <c r="H38" s="925" t="str">
        <f t="shared" si="6"/>
        <v/>
      </c>
      <c r="I38" s="351"/>
    </row>
    <row r="39" ht="19.5" customHeight="1">
      <c r="B39" s="613">
        <v>31.0</v>
      </c>
      <c r="C39" s="923" t="str">
        <f t="shared" si="4"/>
        <v/>
      </c>
      <c r="D39" s="791" t="str">
        <f t="shared" si="1"/>
        <v/>
      </c>
      <c r="E39" s="238" t="str">
        <f t="shared" si="5"/>
        <v/>
      </c>
      <c r="F39" s="717" t="str">
        <f t="shared" si="2"/>
        <v/>
      </c>
      <c r="G39" s="238" t="str">
        <f t="shared" si="3"/>
        <v/>
      </c>
      <c r="H39" s="925" t="str">
        <f t="shared" si="6"/>
        <v/>
      </c>
      <c r="I39" s="351"/>
    </row>
    <row r="40" ht="19.5" customHeight="1">
      <c r="B40" s="613">
        <v>32.0</v>
      </c>
      <c r="C40" s="923" t="str">
        <f t="shared" si="4"/>
        <v/>
      </c>
      <c r="D40" s="791" t="str">
        <f t="shared" si="1"/>
        <v/>
      </c>
      <c r="E40" s="238" t="str">
        <f t="shared" si="5"/>
        <v/>
      </c>
      <c r="F40" s="717" t="str">
        <f t="shared" si="2"/>
        <v/>
      </c>
      <c r="G40" s="238" t="str">
        <f t="shared" si="3"/>
        <v/>
      </c>
      <c r="H40" s="925" t="str">
        <f t="shared" si="6"/>
        <v/>
      </c>
      <c r="I40" s="351"/>
    </row>
    <row r="41" ht="19.5" customHeight="1">
      <c r="B41" s="613">
        <v>33.0</v>
      </c>
      <c r="C41" s="923" t="str">
        <f t="shared" si="4"/>
        <v/>
      </c>
      <c r="D41" s="791" t="str">
        <f t="shared" si="1"/>
        <v/>
      </c>
      <c r="E41" s="238" t="str">
        <f t="shared" si="5"/>
        <v/>
      </c>
      <c r="F41" s="717" t="str">
        <f t="shared" si="2"/>
        <v/>
      </c>
      <c r="G41" s="238" t="str">
        <f t="shared" si="3"/>
        <v/>
      </c>
      <c r="H41" s="925" t="str">
        <f t="shared" si="6"/>
        <v/>
      </c>
      <c r="I41" s="351"/>
    </row>
    <row r="42" ht="19.5" customHeight="1">
      <c r="B42" s="613">
        <v>34.0</v>
      </c>
      <c r="C42" s="923" t="str">
        <f t="shared" si="4"/>
        <v/>
      </c>
      <c r="D42" s="791" t="str">
        <f t="shared" si="1"/>
        <v/>
      </c>
      <c r="E42" s="238" t="str">
        <f t="shared" si="5"/>
        <v/>
      </c>
      <c r="F42" s="717" t="str">
        <f t="shared" si="2"/>
        <v/>
      </c>
      <c r="G42" s="238" t="str">
        <f t="shared" si="3"/>
        <v/>
      </c>
      <c r="H42" s="925" t="str">
        <f t="shared" si="6"/>
        <v/>
      </c>
      <c r="I42" s="351"/>
    </row>
    <row r="43" ht="19.5" customHeight="1">
      <c r="B43" s="613">
        <v>35.0</v>
      </c>
      <c r="C43" s="923" t="str">
        <f t="shared" si="4"/>
        <v/>
      </c>
      <c r="D43" s="791" t="str">
        <f t="shared" si="1"/>
        <v/>
      </c>
      <c r="E43" s="238" t="str">
        <f t="shared" si="5"/>
        <v/>
      </c>
      <c r="F43" s="717" t="str">
        <f t="shared" si="2"/>
        <v/>
      </c>
      <c r="G43" s="238" t="str">
        <f t="shared" si="3"/>
        <v/>
      </c>
      <c r="H43" s="925" t="str">
        <f t="shared" si="6"/>
        <v/>
      </c>
      <c r="I43" s="351"/>
    </row>
    <row r="44" ht="19.5" customHeight="1">
      <c r="B44" s="613">
        <v>36.0</v>
      </c>
      <c r="C44" s="923" t="str">
        <f t="shared" si="4"/>
        <v/>
      </c>
      <c r="D44" s="791" t="str">
        <f t="shared" si="1"/>
        <v/>
      </c>
      <c r="E44" s="238" t="str">
        <f t="shared" si="5"/>
        <v/>
      </c>
      <c r="F44" s="717" t="str">
        <f t="shared" si="2"/>
        <v/>
      </c>
      <c r="G44" s="238" t="str">
        <f t="shared" si="3"/>
        <v/>
      </c>
      <c r="H44" s="925" t="str">
        <f t="shared" si="6"/>
        <v/>
      </c>
      <c r="I44" s="351"/>
    </row>
    <row r="45" ht="19.5" customHeight="1">
      <c r="B45" s="613">
        <v>37.0</v>
      </c>
      <c r="C45" s="923" t="str">
        <f t="shared" si="4"/>
        <v/>
      </c>
      <c r="D45" s="791" t="str">
        <f t="shared" si="1"/>
        <v/>
      </c>
      <c r="E45" s="238" t="str">
        <f t="shared" si="5"/>
        <v/>
      </c>
      <c r="F45" s="717" t="str">
        <f t="shared" si="2"/>
        <v/>
      </c>
      <c r="G45" s="238" t="str">
        <f t="shared" si="3"/>
        <v/>
      </c>
      <c r="H45" s="925" t="str">
        <f t="shared" si="6"/>
        <v/>
      </c>
      <c r="I45" s="351"/>
    </row>
    <row r="46" ht="19.5" customHeight="1">
      <c r="B46" s="613">
        <v>38.0</v>
      </c>
      <c r="C46" s="923" t="str">
        <f t="shared" si="4"/>
        <v/>
      </c>
      <c r="D46" s="791" t="str">
        <f t="shared" si="1"/>
        <v/>
      </c>
      <c r="E46" s="238" t="str">
        <f t="shared" si="5"/>
        <v/>
      </c>
      <c r="F46" s="717" t="str">
        <f t="shared" si="2"/>
        <v/>
      </c>
      <c r="G46" s="238" t="str">
        <f t="shared" si="3"/>
        <v/>
      </c>
      <c r="H46" s="925" t="str">
        <f t="shared" si="6"/>
        <v/>
      </c>
      <c r="I46" s="351"/>
    </row>
    <row r="47" ht="19.5" customHeight="1">
      <c r="B47" s="613">
        <v>39.0</v>
      </c>
      <c r="C47" s="923" t="str">
        <f t="shared" si="4"/>
        <v/>
      </c>
      <c r="D47" s="791" t="str">
        <f t="shared" si="1"/>
        <v/>
      </c>
      <c r="E47" s="238" t="str">
        <f t="shared" si="5"/>
        <v/>
      </c>
      <c r="F47" s="717" t="str">
        <f t="shared" si="2"/>
        <v/>
      </c>
      <c r="G47" s="238" t="str">
        <f t="shared" si="3"/>
        <v/>
      </c>
      <c r="H47" s="925" t="str">
        <f t="shared" si="6"/>
        <v/>
      </c>
      <c r="I47" s="351"/>
    </row>
    <row r="48" ht="19.5" customHeight="1">
      <c r="B48" s="613">
        <v>40.0</v>
      </c>
      <c r="C48" s="923" t="str">
        <f t="shared" si="4"/>
        <v/>
      </c>
      <c r="D48" s="791" t="str">
        <f t="shared" si="1"/>
        <v/>
      </c>
      <c r="E48" s="238" t="str">
        <f t="shared" si="5"/>
        <v/>
      </c>
      <c r="F48" s="717" t="str">
        <f t="shared" si="2"/>
        <v/>
      </c>
      <c r="G48" s="238" t="str">
        <f t="shared" si="3"/>
        <v/>
      </c>
      <c r="H48" s="925" t="str">
        <f t="shared" si="6"/>
        <v/>
      </c>
      <c r="I48" s="351"/>
    </row>
    <row r="49" ht="19.5" customHeight="1">
      <c r="B49" s="613">
        <v>41.0</v>
      </c>
      <c r="C49" s="923" t="str">
        <f t="shared" si="4"/>
        <v/>
      </c>
      <c r="D49" s="791" t="str">
        <f t="shared" si="1"/>
        <v/>
      </c>
      <c r="E49" s="238" t="str">
        <f t="shared" si="5"/>
        <v/>
      </c>
      <c r="F49" s="717" t="str">
        <f t="shared" si="2"/>
        <v/>
      </c>
      <c r="G49" s="238" t="str">
        <f t="shared" si="3"/>
        <v/>
      </c>
      <c r="H49" s="925" t="str">
        <f t="shared" si="6"/>
        <v/>
      </c>
      <c r="I49" s="351"/>
    </row>
    <row r="50" ht="19.5" customHeight="1">
      <c r="B50" s="613">
        <v>42.0</v>
      </c>
      <c r="C50" s="923" t="str">
        <f t="shared" si="4"/>
        <v/>
      </c>
      <c r="D50" s="791" t="str">
        <f t="shared" si="1"/>
        <v/>
      </c>
      <c r="E50" s="238" t="str">
        <f t="shared" si="5"/>
        <v/>
      </c>
      <c r="F50" s="717" t="str">
        <f t="shared" si="2"/>
        <v/>
      </c>
      <c r="G50" s="238" t="str">
        <f t="shared" si="3"/>
        <v/>
      </c>
      <c r="H50" s="925" t="str">
        <f t="shared" si="6"/>
        <v/>
      </c>
      <c r="I50" s="351"/>
    </row>
    <row r="51" ht="19.5" customHeight="1">
      <c r="B51" s="613">
        <v>43.0</v>
      </c>
      <c r="C51" s="923" t="str">
        <f t="shared" si="4"/>
        <v/>
      </c>
      <c r="D51" s="791" t="str">
        <f t="shared" si="1"/>
        <v/>
      </c>
      <c r="E51" s="238" t="str">
        <f t="shared" si="5"/>
        <v/>
      </c>
      <c r="F51" s="717" t="str">
        <f t="shared" si="2"/>
        <v/>
      </c>
      <c r="G51" s="238" t="str">
        <f t="shared" si="3"/>
        <v/>
      </c>
      <c r="H51" s="925" t="str">
        <f t="shared" si="6"/>
        <v/>
      </c>
      <c r="I51" s="351"/>
    </row>
    <row r="52" ht="19.5" customHeight="1">
      <c r="B52" s="613">
        <v>44.0</v>
      </c>
      <c r="C52" s="923" t="str">
        <f t="shared" si="4"/>
        <v/>
      </c>
      <c r="D52" s="791" t="str">
        <f t="shared" si="1"/>
        <v/>
      </c>
      <c r="E52" s="238" t="str">
        <f t="shared" si="5"/>
        <v/>
      </c>
      <c r="F52" s="717" t="str">
        <f t="shared" si="2"/>
        <v/>
      </c>
      <c r="G52" s="238" t="str">
        <f t="shared" si="3"/>
        <v/>
      </c>
      <c r="H52" s="925" t="str">
        <f t="shared" si="6"/>
        <v/>
      </c>
      <c r="I52" s="351"/>
    </row>
    <row r="53" ht="19.5" customHeight="1">
      <c r="B53" s="613">
        <v>45.0</v>
      </c>
      <c r="C53" s="923" t="str">
        <f t="shared" si="4"/>
        <v/>
      </c>
      <c r="D53" s="791" t="str">
        <f t="shared" si="1"/>
        <v/>
      </c>
      <c r="E53" s="238" t="str">
        <f t="shared" si="5"/>
        <v/>
      </c>
      <c r="F53" s="717" t="str">
        <f t="shared" si="2"/>
        <v/>
      </c>
      <c r="G53" s="238" t="str">
        <f t="shared" si="3"/>
        <v/>
      </c>
      <c r="H53" s="925" t="str">
        <f t="shared" si="6"/>
        <v/>
      </c>
      <c r="I53" s="351"/>
    </row>
    <row r="54" ht="19.5" customHeight="1">
      <c r="B54" s="613">
        <v>46.0</v>
      </c>
      <c r="C54" s="923" t="str">
        <f t="shared" si="4"/>
        <v/>
      </c>
      <c r="D54" s="791" t="str">
        <f t="shared" si="1"/>
        <v/>
      </c>
      <c r="E54" s="238" t="str">
        <f t="shared" si="5"/>
        <v/>
      </c>
      <c r="F54" s="717" t="str">
        <f t="shared" si="2"/>
        <v/>
      </c>
      <c r="G54" s="238" t="str">
        <f t="shared" si="3"/>
        <v/>
      </c>
      <c r="H54" s="925" t="str">
        <f t="shared" si="6"/>
        <v/>
      </c>
      <c r="I54" s="351"/>
    </row>
    <row r="55" ht="19.5" customHeight="1">
      <c r="B55" s="613">
        <v>47.0</v>
      </c>
      <c r="C55" s="923" t="str">
        <f t="shared" si="4"/>
        <v/>
      </c>
      <c r="D55" s="791" t="str">
        <f t="shared" si="1"/>
        <v/>
      </c>
      <c r="E55" s="238" t="str">
        <f t="shared" si="5"/>
        <v/>
      </c>
      <c r="F55" s="717" t="str">
        <f t="shared" si="2"/>
        <v/>
      </c>
      <c r="G55" s="238" t="str">
        <f t="shared" si="3"/>
        <v/>
      </c>
      <c r="H55" s="925" t="str">
        <f t="shared" si="6"/>
        <v/>
      </c>
      <c r="I55" s="351"/>
    </row>
    <row r="56" ht="19.5" customHeight="1">
      <c r="B56" s="613">
        <v>48.0</v>
      </c>
      <c r="C56" s="923" t="str">
        <f t="shared" si="4"/>
        <v/>
      </c>
      <c r="D56" s="791" t="str">
        <f t="shared" si="1"/>
        <v/>
      </c>
      <c r="E56" s="238" t="str">
        <f t="shared" si="5"/>
        <v/>
      </c>
      <c r="F56" s="717" t="str">
        <f t="shared" si="2"/>
        <v/>
      </c>
      <c r="G56" s="238" t="str">
        <f t="shared" si="3"/>
        <v/>
      </c>
      <c r="H56" s="925" t="str">
        <f t="shared" si="6"/>
        <v/>
      </c>
      <c r="I56" s="351"/>
    </row>
    <row r="57" ht="19.5" customHeight="1">
      <c r="B57" s="613">
        <v>49.0</v>
      </c>
      <c r="C57" s="923" t="str">
        <f t="shared" si="4"/>
        <v/>
      </c>
      <c r="D57" s="791" t="str">
        <f t="shared" si="1"/>
        <v/>
      </c>
      <c r="E57" s="238" t="str">
        <f t="shared" si="5"/>
        <v/>
      </c>
      <c r="F57" s="717" t="str">
        <f t="shared" si="2"/>
        <v/>
      </c>
      <c r="G57" s="238" t="str">
        <f t="shared" si="3"/>
        <v/>
      </c>
      <c r="H57" s="925" t="str">
        <f t="shared" si="6"/>
        <v/>
      </c>
      <c r="I57" s="351"/>
    </row>
    <row r="58" ht="19.5" customHeight="1">
      <c r="B58" s="613">
        <v>50.0</v>
      </c>
      <c r="C58" s="923" t="str">
        <f t="shared" si="4"/>
        <v/>
      </c>
      <c r="D58" s="791" t="str">
        <f t="shared" si="1"/>
        <v/>
      </c>
      <c r="E58" s="238" t="str">
        <f t="shared" si="5"/>
        <v/>
      </c>
      <c r="F58" s="717" t="str">
        <f t="shared" si="2"/>
        <v/>
      </c>
      <c r="G58" s="238" t="str">
        <f t="shared" si="3"/>
        <v/>
      </c>
      <c r="H58" s="925" t="str">
        <f t="shared" si="6"/>
        <v/>
      </c>
      <c r="I58" s="351"/>
    </row>
    <row r="59" ht="19.5" customHeight="1">
      <c r="B59" s="613">
        <v>51.0</v>
      </c>
      <c r="C59" s="923" t="str">
        <f t="shared" si="4"/>
        <v/>
      </c>
      <c r="D59" s="791" t="str">
        <f t="shared" si="1"/>
        <v/>
      </c>
      <c r="E59" s="238" t="str">
        <f t="shared" si="5"/>
        <v/>
      </c>
      <c r="F59" s="717" t="str">
        <f t="shared" si="2"/>
        <v/>
      </c>
      <c r="G59" s="238" t="str">
        <f t="shared" si="3"/>
        <v/>
      </c>
      <c r="H59" s="925" t="str">
        <f t="shared" si="6"/>
        <v/>
      </c>
      <c r="I59" s="351"/>
    </row>
    <row r="60" ht="19.5" customHeight="1">
      <c r="B60" s="613">
        <v>52.0</v>
      </c>
      <c r="C60" s="923" t="str">
        <f t="shared" si="4"/>
        <v/>
      </c>
      <c r="D60" s="791" t="str">
        <f t="shared" si="1"/>
        <v/>
      </c>
      <c r="E60" s="238" t="str">
        <f t="shared" si="5"/>
        <v/>
      </c>
      <c r="F60" s="717" t="str">
        <f t="shared" si="2"/>
        <v/>
      </c>
      <c r="G60" s="238" t="str">
        <f t="shared" si="3"/>
        <v/>
      </c>
      <c r="H60" s="925" t="str">
        <f t="shared" si="6"/>
        <v/>
      </c>
      <c r="I60" s="351"/>
    </row>
    <row r="61" ht="19.5" customHeight="1">
      <c r="B61" s="613">
        <v>53.0</v>
      </c>
      <c r="C61" s="923" t="str">
        <f t="shared" si="4"/>
        <v/>
      </c>
      <c r="D61" s="791" t="str">
        <f t="shared" si="1"/>
        <v/>
      </c>
      <c r="E61" s="238" t="str">
        <f t="shared" si="5"/>
        <v/>
      </c>
      <c r="F61" s="717" t="str">
        <f t="shared" si="2"/>
        <v/>
      </c>
      <c r="G61" s="238" t="str">
        <f t="shared" si="3"/>
        <v/>
      </c>
      <c r="H61" s="925" t="str">
        <f t="shared" si="6"/>
        <v/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 t="str">
        <f t="shared" si="4"/>
        <v/>
      </c>
      <c r="D62" s="791" t="str">
        <f t="shared" si="1"/>
        <v/>
      </c>
      <c r="E62" s="238" t="str">
        <f t="shared" si="5"/>
        <v/>
      </c>
      <c r="F62" s="717" t="str">
        <f t="shared" si="2"/>
        <v/>
      </c>
      <c r="G62" s="238" t="str">
        <f t="shared" si="3"/>
        <v/>
      </c>
      <c r="H62" s="925" t="str">
        <f t="shared" si="6"/>
        <v/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 t="str">
        <f t="shared" si="4"/>
        <v/>
      </c>
      <c r="D63" s="791" t="str">
        <f t="shared" si="1"/>
        <v/>
      </c>
      <c r="E63" s="238" t="str">
        <f t="shared" si="5"/>
        <v/>
      </c>
      <c r="F63" s="717" t="str">
        <f t="shared" si="2"/>
        <v/>
      </c>
      <c r="G63" s="238" t="str">
        <f t="shared" si="3"/>
        <v/>
      </c>
      <c r="H63" s="925" t="str">
        <f t="shared" si="6"/>
        <v/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 t="str">
        <f t="shared" si="4"/>
        <v/>
      </c>
      <c r="D64" s="791" t="str">
        <f t="shared" si="1"/>
        <v/>
      </c>
      <c r="E64" s="238" t="str">
        <f t="shared" si="5"/>
        <v/>
      </c>
      <c r="F64" s="717" t="str">
        <f t="shared" si="2"/>
        <v/>
      </c>
      <c r="G64" s="238" t="str">
        <f t="shared" si="3"/>
        <v/>
      </c>
      <c r="H64" s="925" t="str">
        <f t="shared" si="6"/>
        <v/>
      </c>
      <c r="I64" s="351"/>
    </row>
    <row r="65" ht="19.5" customHeight="1">
      <c r="B65" s="613">
        <v>57.0</v>
      </c>
      <c r="C65" s="923" t="str">
        <f t="shared" si="4"/>
        <v/>
      </c>
      <c r="D65" s="791" t="str">
        <f t="shared" si="1"/>
        <v/>
      </c>
      <c r="E65" s="238" t="str">
        <f t="shared" si="5"/>
        <v/>
      </c>
      <c r="F65" s="717" t="str">
        <f t="shared" si="2"/>
        <v/>
      </c>
      <c r="G65" s="238" t="str">
        <f t="shared" si="3"/>
        <v/>
      </c>
      <c r="H65" s="925" t="str">
        <f t="shared" si="6"/>
        <v/>
      </c>
      <c r="I65" s="351"/>
    </row>
    <row r="66" ht="19.5" customHeight="1">
      <c r="B66" s="613">
        <v>58.0</v>
      </c>
      <c r="C66" s="923" t="str">
        <f t="shared" si="4"/>
        <v/>
      </c>
      <c r="D66" s="791" t="str">
        <f t="shared" si="1"/>
        <v/>
      </c>
      <c r="E66" s="238" t="str">
        <f t="shared" si="5"/>
        <v/>
      </c>
      <c r="F66" s="717" t="str">
        <f t="shared" si="2"/>
        <v/>
      </c>
      <c r="G66" s="238" t="str">
        <f t="shared" si="3"/>
        <v/>
      </c>
      <c r="H66" s="925" t="str">
        <f t="shared" si="6"/>
        <v/>
      </c>
      <c r="I66" s="351"/>
    </row>
    <row r="67" ht="19.5" customHeight="1">
      <c r="B67" s="613">
        <v>59.0</v>
      </c>
      <c r="C67" s="923" t="str">
        <f t="shared" si="4"/>
        <v/>
      </c>
      <c r="D67" s="791" t="str">
        <f t="shared" si="1"/>
        <v/>
      </c>
      <c r="E67" s="238" t="str">
        <f t="shared" si="5"/>
        <v/>
      </c>
      <c r="F67" s="717" t="str">
        <f t="shared" si="2"/>
        <v/>
      </c>
      <c r="G67" s="238" t="str">
        <f t="shared" si="3"/>
        <v/>
      </c>
      <c r="H67" s="925" t="str">
        <f t="shared" si="6"/>
        <v/>
      </c>
      <c r="I67" s="351"/>
    </row>
    <row r="68" ht="19.5" customHeight="1">
      <c r="B68" s="613">
        <v>60.0</v>
      </c>
      <c r="C68" s="923" t="str">
        <f t="shared" si="4"/>
        <v/>
      </c>
      <c r="D68" s="791" t="str">
        <f t="shared" si="1"/>
        <v/>
      </c>
      <c r="E68" s="238" t="str">
        <f t="shared" si="5"/>
        <v/>
      </c>
      <c r="F68" s="717" t="str">
        <f t="shared" si="2"/>
        <v/>
      </c>
      <c r="G68" s="238" t="str">
        <f t="shared" si="3"/>
        <v/>
      </c>
      <c r="H68" s="925" t="str">
        <f t="shared" si="6"/>
        <v/>
      </c>
      <c r="I68" s="351"/>
    </row>
    <row r="69" ht="19.5" customHeight="1">
      <c r="B69" s="613">
        <v>61.0</v>
      </c>
      <c r="C69" s="923" t="str">
        <f t="shared" si="4"/>
        <v/>
      </c>
      <c r="D69" s="791" t="str">
        <f t="shared" si="1"/>
        <v/>
      </c>
      <c r="E69" s="238" t="str">
        <f t="shared" si="5"/>
        <v/>
      </c>
      <c r="F69" s="717" t="str">
        <f t="shared" si="2"/>
        <v/>
      </c>
      <c r="G69" s="238" t="str">
        <f t="shared" si="3"/>
        <v/>
      </c>
      <c r="H69" s="925" t="str">
        <f t="shared" si="6"/>
        <v/>
      </c>
      <c r="I69" s="351"/>
    </row>
    <row r="70" ht="19.5" customHeight="1">
      <c r="B70" s="613">
        <v>62.0</v>
      </c>
      <c r="C70" s="923" t="str">
        <f t="shared" si="4"/>
        <v/>
      </c>
      <c r="D70" s="791" t="str">
        <f t="shared" si="1"/>
        <v/>
      </c>
      <c r="E70" s="238" t="str">
        <f t="shared" si="5"/>
        <v/>
      </c>
      <c r="F70" s="717" t="str">
        <f t="shared" si="2"/>
        <v/>
      </c>
      <c r="G70" s="238" t="str">
        <f t="shared" si="3"/>
        <v/>
      </c>
      <c r="H70" s="925" t="str">
        <f t="shared" si="6"/>
        <v/>
      </c>
      <c r="I70" s="351"/>
    </row>
    <row r="71" ht="19.5" customHeight="1">
      <c r="B71" s="613">
        <v>63.0</v>
      </c>
      <c r="C71" s="923" t="str">
        <f t="shared" si="4"/>
        <v/>
      </c>
      <c r="D71" s="791" t="str">
        <f t="shared" si="1"/>
        <v/>
      </c>
      <c r="E71" s="238" t="str">
        <f t="shared" si="5"/>
        <v/>
      </c>
      <c r="F71" s="717" t="str">
        <f t="shared" si="2"/>
        <v/>
      </c>
      <c r="G71" s="238" t="str">
        <f t="shared" si="3"/>
        <v/>
      </c>
      <c r="H71" s="925" t="str">
        <f t="shared" si="6"/>
        <v/>
      </c>
      <c r="I71" s="351"/>
    </row>
    <row r="72" ht="19.5" customHeight="1">
      <c r="B72" s="613">
        <v>64.0</v>
      </c>
      <c r="C72" s="923" t="str">
        <f t="shared" si="4"/>
        <v/>
      </c>
      <c r="D72" s="791" t="str">
        <f t="shared" si="1"/>
        <v/>
      </c>
      <c r="E72" s="238" t="str">
        <f t="shared" si="5"/>
        <v/>
      </c>
      <c r="F72" s="717" t="str">
        <f t="shared" si="2"/>
        <v/>
      </c>
      <c r="G72" s="238" t="str">
        <f t="shared" si="3"/>
        <v/>
      </c>
      <c r="H72" s="925" t="str">
        <f t="shared" si="6"/>
        <v/>
      </c>
      <c r="I72" s="351"/>
    </row>
    <row r="73" ht="19.5" customHeight="1">
      <c r="B73" s="613">
        <v>65.0</v>
      </c>
      <c r="C73" s="923" t="str">
        <f t="shared" si="4"/>
        <v/>
      </c>
      <c r="D73" s="791" t="str">
        <f t="shared" si="1"/>
        <v/>
      </c>
      <c r="E73" s="238" t="str">
        <f t="shared" si="5"/>
        <v/>
      </c>
      <c r="F73" s="717" t="str">
        <f t="shared" si="2"/>
        <v/>
      </c>
      <c r="G73" s="238" t="str">
        <f t="shared" si="3"/>
        <v/>
      </c>
      <c r="H73" s="925" t="str">
        <f t="shared" si="6"/>
        <v/>
      </c>
      <c r="I73" s="351"/>
    </row>
    <row r="74" ht="19.5" customHeight="1">
      <c r="B74" s="613">
        <v>66.0</v>
      </c>
      <c r="C74" s="923" t="str">
        <f t="shared" si="4"/>
        <v/>
      </c>
      <c r="D74" s="791" t="str">
        <f t="shared" si="1"/>
        <v/>
      </c>
      <c r="E74" s="238" t="str">
        <f t="shared" si="5"/>
        <v/>
      </c>
      <c r="F74" s="717" t="str">
        <f t="shared" si="2"/>
        <v/>
      </c>
      <c r="G74" s="238" t="str">
        <f t="shared" si="3"/>
        <v/>
      </c>
      <c r="H74" s="925" t="str">
        <f t="shared" si="6"/>
        <v/>
      </c>
      <c r="I74" s="351"/>
    </row>
    <row r="75" ht="19.5" customHeight="1">
      <c r="B75" s="613">
        <v>67.0</v>
      </c>
      <c r="C75" s="923" t="str">
        <f t="shared" si="4"/>
        <v/>
      </c>
      <c r="D75" s="791" t="str">
        <f t="shared" si="1"/>
        <v/>
      </c>
      <c r="E75" s="238" t="str">
        <f t="shared" si="5"/>
        <v/>
      </c>
      <c r="F75" s="717" t="str">
        <f t="shared" si="2"/>
        <v/>
      </c>
      <c r="G75" s="238" t="str">
        <f t="shared" si="3"/>
        <v/>
      </c>
      <c r="H75" s="925" t="str">
        <f t="shared" si="6"/>
        <v/>
      </c>
      <c r="I75" s="351"/>
    </row>
    <row r="76" ht="19.5" customHeight="1">
      <c r="B76" s="613">
        <v>68.0</v>
      </c>
      <c r="C76" s="923" t="str">
        <f t="shared" si="4"/>
        <v/>
      </c>
      <c r="D76" s="791" t="str">
        <f t="shared" si="1"/>
        <v/>
      </c>
      <c r="E76" s="238" t="str">
        <f t="shared" si="5"/>
        <v/>
      </c>
      <c r="F76" s="717" t="str">
        <f t="shared" si="2"/>
        <v/>
      </c>
      <c r="G76" s="238" t="str">
        <f t="shared" si="3"/>
        <v/>
      </c>
      <c r="H76" s="925" t="str">
        <f t="shared" si="6"/>
        <v/>
      </c>
      <c r="I76" s="351"/>
    </row>
    <row r="77" ht="19.5" customHeight="1">
      <c r="B77" s="613">
        <v>69.0</v>
      </c>
      <c r="C77" s="923" t="str">
        <f t="shared" si="4"/>
        <v/>
      </c>
      <c r="D77" s="791" t="str">
        <f t="shared" si="1"/>
        <v/>
      </c>
      <c r="E77" s="238" t="str">
        <f t="shared" si="5"/>
        <v/>
      </c>
      <c r="F77" s="717" t="str">
        <f t="shared" si="2"/>
        <v/>
      </c>
      <c r="G77" s="238" t="str">
        <f t="shared" si="3"/>
        <v/>
      </c>
      <c r="H77" s="925" t="str">
        <f t="shared" si="6"/>
        <v/>
      </c>
      <c r="I77" s="351"/>
    </row>
    <row r="78" ht="19.5" customHeight="1">
      <c r="B78" s="613">
        <v>70.0</v>
      </c>
      <c r="C78" s="923" t="str">
        <f t="shared" si="4"/>
        <v/>
      </c>
      <c r="D78" s="791" t="str">
        <f t="shared" si="1"/>
        <v/>
      </c>
      <c r="E78" s="238" t="str">
        <f t="shared" si="5"/>
        <v/>
      </c>
      <c r="F78" s="717" t="str">
        <f t="shared" si="2"/>
        <v/>
      </c>
      <c r="G78" s="238" t="str">
        <f t="shared" si="3"/>
        <v/>
      </c>
      <c r="H78" s="925" t="str">
        <f t="shared" si="6"/>
        <v/>
      </c>
      <c r="I78" s="351"/>
    </row>
    <row r="79" ht="19.5" customHeight="1">
      <c r="B79" s="613">
        <v>71.0</v>
      </c>
      <c r="C79" s="923" t="str">
        <f t="shared" si="4"/>
        <v/>
      </c>
      <c r="D79" s="791" t="str">
        <f t="shared" si="1"/>
        <v/>
      </c>
      <c r="E79" s="238" t="str">
        <f t="shared" si="5"/>
        <v/>
      </c>
      <c r="F79" s="717" t="str">
        <f t="shared" si="2"/>
        <v/>
      </c>
      <c r="G79" s="238" t="str">
        <f t="shared" si="3"/>
        <v/>
      </c>
      <c r="H79" s="925" t="str">
        <f t="shared" si="6"/>
        <v/>
      </c>
      <c r="I79" s="351"/>
    </row>
    <row r="80" ht="19.5" customHeight="1">
      <c r="B80" s="613">
        <v>72.0</v>
      </c>
      <c r="C80" s="923" t="str">
        <f t="shared" si="4"/>
        <v/>
      </c>
      <c r="D80" s="791" t="str">
        <f t="shared" si="1"/>
        <v/>
      </c>
      <c r="E80" s="238" t="str">
        <f t="shared" si="5"/>
        <v/>
      </c>
      <c r="F80" s="717" t="str">
        <f t="shared" si="2"/>
        <v/>
      </c>
      <c r="G80" s="238" t="str">
        <f t="shared" si="3"/>
        <v/>
      </c>
      <c r="H80" s="925" t="str">
        <f t="shared" si="6"/>
        <v/>
      </c>
      <c r="I80" s="351"/>
    </row>
    <row r="81" ht="19.5" customHeight="1">
      <c r="B81" s="613">
        <v>73.0</v>
      </c>
      <c r="C81" s="923" t="str">
        <f t="shared" si="4"/>
        <v/>
      </c>
      <c r="D81" s="791" t="str">
        <f t="shared" si="1"/>
        <v/>
      </c>
      <c r="E81" s="238" t="str">
        <f t="shared" si="5"/>
        <v/>
      </c>
      <c r="F81" s="717" t="str">
        <f t="shared" si="2"/>
        <v/>
      </c>
      <c r="G81" s="238" t="str">
        <f t="shared" si="3"/>
        <v/>
      </c>
      <c r="H81" s="925" t="str">
        <f t="shared" si="6"/>
        <v/>
      </c>
      <c r="I81" s="351"/>
    </row>
    <row r="82" ht="19.5" customHeight="1">
      <c r="B82" s="613">
        <v>74.0</v>
      </c>
      <c r="C82" s="923" t="str">
        <f t="shared" si="4"/>
        <v/>
      </c>
      <c r="D82" s="791" t="str">
        <f t="shared" si="1"/>
        <v/>
      </c>
      <c r="E82" s="238" t="str">
        <f t="shared" si="5"/>
        <v/>
      </c>
      <c r="F82" s="717" t="str">
        <f t="shared" si="2"/>
        <v/>
      </c>
      <c r="G82" s="238" t="str">
        <f t="shared" si="3"/>
        <v/>
      </c>
      <c r="H82" s="925" t="str">
        <f t="shared" si="6"/>
        <v/>
      </c>
      <c r="I82" s="351"/>
    </row>
    <row r="83" ht="19.5" customHeight="1">
      <c r="B83" s="613">
        <v>75.0</v>
      </c>
      <c r="C83" s="923" t="str">
        <f t="shared" si="4"/>
        <v/>
      </c>
      <c r="D83" s="791" t="str">
        <f t="shared" si="1"/>
        <v/>
      </c>
      <c r="E83" s="238" t="str">
        <f t="shared" si="5"/>
        <v/>
      </c>
      <c r="F83" s="717" t="str">
        <f t="shared" si="2"/>
        <v/>
      </c>
      <c r="G83" s="238" t="str">
        <f t="shared" si="3"/>
        <v/>
      </c>
      <c r="H83" s="925" t="str">
        <f t="shared" si="6"/>
        <v/>
      </c>
      <c r="I83" s="351"/>
    </row>
    <row r="84" ht="19.5" customHeight="1">
      <c r="B84" s="613">
        <v>76.0</v>
      </c>
      <c r="C84" s="923" t="str">
        <f t="shared" si="4"/>
        <v/>
      </c>
      <c r="D84" s="791" t="str">
        <f t="shared" si="1"/>
        <v/>
      </c>
      <c r="E84" s="238" t="str">
        <f t="shared" si="5"/>
        <v/>
      </c>
      <c r="F84" s="717" t="str">
        <f t="shared" si="2"/>
        <v/>
      </c>
      <c r="G84" s="238" t="str">
        <f t="shared" si="3"/>
        <v/>
      </c>
      <c r="H84" s="925" t="str">
        <f t="shared" si="6"/>
        <v/>
      </c>
      <c r="I84" s="351"/>
    </row>
    <row r="85" ht="19.5" customHeight="1">
      <c r="B85" s="613">
        <v>77.0</v>
      </c>
      <c r="C85" s="923" t="str">
        <f t="shared" si="4"/>
        <v/>
      </c>
      <c r="D85" s="791" t="str">
        <f t="shared" si="1"/>
        <v/>
      </c>
      <c r="E85" s="238" t="str">
        <f t="shared" si="5"/>
        <v/>
      </c>
      <c r="F85" s="717" t="str">
        <f t="shared" si="2"/>
        <v/>
      </c>
      <c r="G85" s="238" t="str">
        <f t="shared" si="3"/>
        <v/>
      </c>
      <c r="H85" s="925" t="str">
        <f t="shared" si="6"/>
        <v/>
      </c>
      <c r="I85" s="351"/>
    </row>
    <row r="86" ht="19.5" customHeight="1">
      <c r="B86" s="613">
        <v>78.0</v>
      </c>
      <c r="C86" s="923" t="str">
        <f t="shared" si="4"/>
        <v/>
      </c>
      <c r="D86" s="791" t="str">
        <f t="shared" si="1"/>
        <v/>
      </c>
      <c r="E86" s="238" t="str">
        <f t="shared" si="5"/>
        <v/>
      </c>
      <c r="F86" s="717" t="str">
        <f t="shared" si="2"/>
        <v/>
      </c>
      <c r="G86" s="238" t="str">
        <f t="shared" si="3"/>
        <v/>
      </c>
      <c r="H86" s="925" t="str">
        <f t="shared" si="6"/>
        <v/>
      </c>
      <c r="I86" s="351"/>
    </row>
    <row r="87" ht="19.5" customHeight="1">
      <c r="B87" s="613">
        <v>79.0</v>
      </c>
      <c r="C87" s="923" t="str">
        <f t="shared" si="4"/>
        <v/>
      </c>
      <c r="D87" s="791" t="str">
        <f t="shared" si="1"/>
        <v/>
      </c>
      <c r="E87" s="238" t="str">
        <f t="shared" si="5"/>
        <v/>
      </c>
      <c r="F87" s="717" t="str">
        <f t="shared" si="2"/>
        <v/>
      </c>
      <c r="G87" s="238" t="str">
        <f t="shared" si="3"/>
        <v/>
      </c>
      <c r="H87" s="925" t="str">
        <f t="shared" si="6"/>
        <v/>
      </c>
      <c r="I87" s="351"/>
    </row>
    <row r="88" ht="19.5" customHeight="1">
      <c r="B88" s="613">
        <v>80.0</v>
      </c>
      <c r="C88" s="923" t="str">
        <f t="shared" si="4"/>
        <v/>
      </c>
      <c r="D88" s="791" t="str">
        <f t="shared" si="1"/>
        <v/>
      </c>
      <c r="E88" s="238" t="str">
        <f t="shared" si="5"/>
        <v/>
      </c>
      <c r="F88" s="717" t="str">
        <f t="shared" si="2"/>
        <v/>
      </c>
      <c r="G88" s="238" t="str">
        <f t="shared" si="3"/>
        <v/>
      </c>
      <c r="H88" s="925" t="str">
        <f t="shared" si="6"/>
        <v/>
      </c>
      <c r="I88" s="351"/>
    </row>
    <row r="89" ht="19.5" customHeight="1">
      <c r="B89" s="613">
        <v>81.0</v>
      </c>
      <c r="C89" s="923" t="str">
        <f t="shared" si="4"/>
        <v/>
      </c>
      <c r="D89" s="791" t="str">
        <f t="shared" si="1"/>
        <v/>
      </c>
      <c r="E89" s="238" t="str">
        <f t="shared" si="5"/>
        <v/>
      </c>
      <c r="F89" s="717" t="str">
        <f t="shared" si="2"/>
        <v/>
      </c>
      <c r="G89" s="238" t="str">
        <f t="shared" si="3"/>
        <v/>
      </c>
      <c r="H89" s="925" t="str">
        <f t="shared" si="6"/>
        <v/>
      </c>
      <c r="I89" s="351"/>
    </row>
    <row r="90" ht="19.5" customHeight="1">
      <c r="B90" s="613">
        <v>82.0</v>
      </c>
      <c r="C90" s="923" t="str">
        <f t="shared" si="4"/>
        <v/>
      </c>
      <c r="D90" s="791" t="str">
        <f t="shared" si="1"/>
        <v/>
      </c>
      <c r="E90" s="238" t="str">
        <f t="shared" si="5"/>
        <v/>
      </c>
      <c r="F90" s="717" t="str">
        <f t="shared" si="2"/>
        <v/>
      </c>
      <c r="G90" s="238" t="str">
        <f t="shared" si="3"/>
        <v/>
      </c>
      <c r="H90" s="925" t="str">
        <f t="shared" si="6"/>
        <v/>
      </c>
      <c r="I90" s="351"/>
    </row>
    <row r="91" ht="19.5" customHeight="1">
      <c r="B91" s="613">
        <v>83.0</v>
      </c>
      <c r="C91" s="923" t="str">
        <f t="shared" si="4"/>
        <v/>
      </c>
      <c r="D91" s="791" t="str">
        <f t="shared" si="1"/>
        <v/>
      </c>
      <c r="E91" s="238" t="str">
        <f t="shared" si="5"/>
        <v/>
      </c>
      <c r="F91" s="717" t="str">
        <f t="shared" si="2"/>
        <v/>
      </c>
      <c r="G91" s="238" t="str">
        <f t="shared" si="3"/>
        <v/>
      </c>
      <c r="H91" s="925" t="str">
        <f t="shared" si="6"/>
        <v/>
      </c>
      <c r="I91" s="351"/>
    </row>
    <row r="92" ht="19.5" customHeight="1">
      <c r="B92" s="613">
        <v>84.0</v>
      </c>
      <c r="C92" s="923" t="str">
        <f t="shared" si="4"/>
        <v/>
      </c>
      <c r="D92" s="791" t="str">
        <f t="shared" si="1"/>
        <v/>
      </c>
      <c r="E92" s="238" t="str">
        <f t="shared" si="5"/>
        <v/>
      </c>
      <c r="F92" s="717" t="str">
        <f t="shared" si="2"/>
        <v/>
      </c>
      <c r="G92" s="238" t="str">
        <f t="shared" si="3"/>
        <v/>
      </c>
      <c r="H92" s="925" t="str">
        <f t="shared" si="6"/>
        <v/>
      </c>
      <c r="I92" s="351"/>
    </row>
    <row r="93" ht="19.5" customHeight="1">
      <c r="B93" s="613">
        <v>85.0</v>
      </c>
      <c r="C93" s="923" t="str">
        <f t="shared" si="4"/>
        <v/>
      </c>
      <c r="D93" s="791" t="str">
        <f t="shared" si="1"/>
        <v/>
      </c>
      <c r="E93" s="238" t="str">
        <f t="shared" si="5"/>
        <v/>
      </c>
      <c r="F93" s="717" t="str">
        <f t="shared" si="2"/>
        <v/>
      </c>
      <c r="G93" s="238" t="str">
        <f t="shared" si="3"/>
        <v/>
      </c>
      <c r="H93" s="925" t="str">
        <f t="shared" si="6"/>
        <v/>
      </c>
      <c r="I93" s="351"/>
    </row>
    <row r="94" ht="19.5" customHeight="1">
      <c r="B94" s="613">
        <v>86.0</v>
      </c>
      <c r="C94" s="923" t="str">
        <f t="shared" si="4"/>
        <v/>
      </c>
      <c r="D94" s="791" t="str">
        <f t="shared" si="1"/>
        <v/>
      </c>
      <c r="E94" s="238" t="str">
        <f t="shared" si="5"/>
        <v/>
      </c>
      <c r="F94" s="717" t="str">
        <f t="shared" si="2"/>
        <v/>
      </c>
      <c r="G94" s="238" t="str">
        <f t="shared" si="3"/>
        <v/>
      </c>
      <c r="H94" s="925" t="str">
        <f t="shared" si="6"/>
        <v/>
      </c>
      <c r="I94" s="351"/>
    </row>
    <row r="95" ht="19.5" customHeight="1">
      <c r="B95" s="613">
        <v>87.0</v>
      </c>
      <c r="C95" s="923" t="str">
        <f t="shared" si="4"/>
        <v/>
      </c>
      <c r="D95" s="791" t="str">
        <f t="shared" si="1"/>
        <v/>
      </c>
      <c r="E95" s="238" t="str">
        <f t="shared" si="5"/>
        <v/>
      </c>
      <c r="F95" s="717" t="str">
        <f t="shared" si="2"/>
        <v/>
      </c>
      <c r="G95" s="238" t="str">
        <f t="shared" si="3"/>
        <v/>
      </c>
      <c r="H95" s="925" t="str">
        <f t="shared" si="6"/>
        <v/>
      </c>
      <c r="I95" s="351"/>
    </row>
    <row r="96" ht="19.5" customHeight="1">
      <c r="B96" s="613">
        <v>88.0</v>
      </c>
      <c r="C96" s="923" t="str">
        <f t="shared" si="4"/>
        <v/>
      </c>
      <c r="D96" s="791" t="str">
        <f t="shared" si="1"/>
        <v/>
      </c>
      <c r="E96" s="238" t="str">
        <f t="shared" si="5"/>
        <v/>
      </c>
      <c r="F96" s="717" t="str">
        <f t="shared" si="2"/>
        <v/>
      </c>
      <c r="G96" s="238" t="str">
        <f t="shared" si="3"/>
        <v/>
      </c>
      <c r="H96" s="925" t="str">
        <f t="shared" si="6"/>
        <v/>
      </c>
      <c r="I96" s="351"/>
    </row>
    <row r="97" ht="19.5" customHeight="1">
      <c r="B97" s="613">
        <v>89.0</v>
      </c>
      <c r="C97" s="923" t="str">
        <f t="shared" si="4"/>
        <v/>
      </c>
      <c r="D97" s="791" t="str">
        <f t="shared" si="1"/>
        <v/>
      </c>
      <c r="E97" s="238" t="str">
        <f t="shared" si="5"/>
        <v/>
      </c>
      <c r="F97" s="717" t="str">
        <f t="shared" si="2"/>
        <v/>
      </c>
      <c r="G97" s="238" t="str">
        <f t="shared" si="3"/>
        <v/>
      </c>
      <c r="H97" s="925" t="str">
        <f t="shared" si="6"/>
        <v/>
      </c>
      <c r="I97" s="351"/>
    </row>
    <row r="98" ht="19.5" customHeight="1">
      <c r="B98" s="613">
        <v>90.0</v>
      </c>
      <c r="C98" s="923" t="str">
        <f t="shared" si="4"/>
        <v/>
      </c>
      <c r="D98" s="791" t="str">
        <f t="shared" si="1"/>
        <v/>
      </c>
      <c r="E98" s="238" t="str">
        <f t="shared" si="5"/>
        <v/>
      </c>
      <c r="F98" s="717" t="str">
        <f t="shared" si="2"/>
        <v/>
      </c>
      <c r="G98" s="238" t="str">
        <f t="shared" si="3"/>
        <v/>
      </c>
      <c r="H98" s="925" t="str">
        <f t="shared" si="6"/>
        <v/>
      </c>
      <c r="I98" s="351"/>
    </row>
    <row r="99" ht="19.5" customHeight="1">
      <c r="B99" s="613">
        <v>91.0</v>
      </c>
      <c r="C99" s="923" t="str">
        <f t="shared" si="4"/>
        <v/>
      </c>
      <c r="D99" s="791" t="str">
        <f t="shared" si="1"/>
        <v/>
      </c>
      <c r="E99" s="238" t="str">
        <f t="shared" si="5"/>
        <v/>
      </c>
      <c r="F99" s="717" t="str">
        <f t="shared" si="2"/>
        <v/>
      </c>
      <c r="G99" s="238" t="str">
        <f t="shared" si="3"/>
        <v/>
      </c>
      <c r="H99" s="925" t="str">
        <f t="shared" si="6"/>
        <v/>
      </c>
      <c r="I99" s="351"/>
    </row>
    <row r="100" ht="19.5" customHeight="1">
      <c r="B100" s="613">
        <v>92.0</v>
      </c>
      <c r="C100" s="923" t="str">
        <f t="shared" si="4"/>
        <v/>
      </c>
      <c r="D100" s="791" t="str">
        <f t="shared" si="1"/>
        <v/>
      </c>
      <c r="E100" s="238" t="str">
        <f t="shared" si="5"/>
        <v/>
      </c>
      <c r="F100" s="717" t="str">
        <f t="shared" si="2"/>
        <v/>
      </c>
      <c r="G100" s="238" t="str">
        <f t="shared" si="3"/>
        <v/>
      </c>
      <c r="H100" s="925" t="str">
        <f t="shared" si="6"/>
        <v/>
      </c>
      <c r="I100" s="351"/>
    </row>
    <row r="101" ht="19.5" customHeight="1">
      <c r="B101" s="613">
        <v>93.0</v>
      </c>
      <c r="C101" s="923" t="str">
        <f t="shared" si="4"/>
        <v/>
      </c>
      <c r="D101" s="791" t="str">
        <f t="shared" si="1"/>
        <v/>
      </c>
      <c r="E101" s="238" t="str">
        <f t="shared" si="5"/>
        <v/>
      </c>
      <c r="F101" s="717" t="str">
        <f t="shared" si="2"/>
        <v/>
      </c>
      <c r="G101" s="238" t="str">
        <f t="shared" si="3"/>
        <v/>
      </c>
      <c r="H101" s="925" t="str">
        <f t="shared" si="6"/>
        <v/>
      </c>
      <c r="I101" s="351"/>
    </row>
    <row r="102" ht="19.5" customHeight="1">
      <c r="B102" s="613">
        <v>94.0</v>
      </c>
      <c r="C102" s="923" t="str">
        <f t="shared" si="4"/>
        <v/>
      </c>
      <c r="D102" s="791" t="str">
        <f t="shared" si="1"/>
        <v/>
      </c>
      <c r="E102" s="238" t="str">
        <f t="shared" si="5"/>
        <v/>
      </c>
      <c r="F102" s="717" t="str">
        <f t="shared" si="2"/>
        <v/>
      </c>
      <c r="G102" s="238" t="str">
        <f t="shared" si="3"/>
        <v/>
      </c>
      <c r="H102" s="925" t="str">
        <f t="shared" si="6"/>
        <v/>
      </c>
      <c r="I102" s="351"/>
    </row>
    <row r="103" ht="19.5" customHeight="1">
      <c r="B103" s="613">
        <v>95.0</v>
      </c>
      <c r="C103" s="923" t="str">
        <f t="shared" si="4"/>
        <v/>
      </c>
      <c r="D103" s="791" t="str">
        <f t="shared" si="1"/>
        <v/>
      </c>
      <c r="E103" s="238" t="str">
        <f t="shared" si="5"/>
        <v/>
      </c>
      <c r="F103" s="717" t="str">
        <f t="shared" si="2"/>
        <v/>
      </c>
      <c r="G103" s="238" t="str">
        <f t="shared" si="3"/>
        <v/>
      </c>
      <c r="H103" s="925" t="str">
        <f t="shared" si="6"/>
        <v/>
      </c>
      <c r="I103" s="351"/>
    </row>
    <row r="104" ht="19.5" customHeight="1">
      <c r="B104" s="613">
        <v>96.0</v>
      </c>
      <c r="C104" s="923" t="str">
        <f t="shared" si="4"/>
        <v/>
      </c>
      <c r="D104" s="791" t="str">
        <f t="shared" si="1"/>
        <v/>
      </c>
      <c r="E104" s="238" t="str">
        <f t="shared" si="5"/>
        <v/>
      </c>
      <c r="F104" s="717" t="str">
        <f t="shared" si="2"/>
        <v/>
      </c>
      <c r="G104" s="238" t="str">
        <f t="shared" si="3"/>
        <v/>
      </c>
      <c r="H104" s="925" t="str">
        <f t="shared" si="6"/>
        <v/>
      </c>
      <c r="I104" s="351"/>
    </row>
    <row r="105" ht="19.5" customHeight="1">
      <c r="B105" s="613">
        <v>97.0</v>
      </c>
      <c r="C105" s="923" t="str">
        <f t="shared" si="4"/>
        <v/>
      </c>
      <c r="D105" s="791" t="str">
        <f t="shared" si="1"/>
        <v/>
      </c>
      <c r="E105" s="238" t="str">
        <f t="shared" si="5"/>
        <v/>
      </c>
      <c r="F105" s="717" t="str">
        <f t="shared" si="2"/>
        <v/>
      </c>
      <c r="G105" s="238" t="str">
        <f t="shared" si="3"/>
        <v/>
      </c>
      <c r="H105" s="925" t="str">
        <f t="shared" si="6"/>
        <v/>
      </c>
      <c r="I105" s="351"/>
    </row>
    <row r="106" ht="19.5" customHeight="1">
      <c r="B106" s="613">
        <v>98.0</v>
      </c>
      <c r="C106" s="923" t="str">
        <f t="shared" si="4"/>
        <v/>
      </c>
      <c r="D106" s="791" t="str">
        <f t="shared" si="1"/>
        <v/>
      </c>
      <c r="E106" s="238" t="str">
        <f t="shared" si="5"/>
        <v/>
      </c>
      <c r="F106" s="717" t="str">
        <f t="shared" si="2"/>
        <v/>
      </c>
      <c r="G106" s="238" t="str">
        <f t="shared" si="3"/>
        <v/>
      </c>
      <c r="H106" s="925" t="str">
        <f t="shared" si="6"/>
        <v/>
      </c>
      <c r="I106" s="351"/>
    </row>
    <row r="107" ht="19.5" customHeight="1">
      <c r="B107" s="613">
        <v>99.0</v>
      </c>
      <c r="C107" s="923" t="str">
        <f t="shared" si="4"/>
        <v/>
      </c>
      <c r="D107" s="791" t="str">
        <f t="shared" si="1"/>
        <v/>
      </c>
      <c r="E107" s="238" t="str">
        <f t="shared" si="5"/>
        <v/>
      </c>
      <c r="F107" s="717" t="str">
        <f t="shared" si="2"/>
        <v/>
      </c>
      <c r="G107" s="238" t="str">
        <f t="shared" si="3"/>
        <v/>
      </c>
      <c r="H107" s="925" t="str">
        <f t="shared" si="6"/>
        <v/>
      </c>
      <c r="I107" s="351"/>
    </row>
    <row r="108" ht="19.5" customHeight="1">
      <c r="B108" s="613">
        <v>100.0</v>
      </c>
      <c r="C108" s="923" t="str">
        <f t="shared" si="4"/>
        <v/>
      </c>
      <c r="D108" s="791" t="str">
        <f t="shared" si="1"/>
        <v/>
      </c>
      <c r="E108" s="238" t="str">
        <f t="shared" si="5"/>
        <v/>
      </c>
      <c r="F108" s="717" t="str">
        <f t="shared" si="2"/>
        <v/>
      </c>
      <c r="G108" s="238" t="str">
        <f t="shared" si="3"/>
        <v/>
      </c>
      <c r="H108" s="925" t="str">
        <f t="shared" si="6"/>
        <v/>
      </c>
      <c r="I108" s="351"/>
    </row>
    <row r="109" ht="19.5" customHeight="1">
      <c r="B109" s="613">
        <v>101.0</v>
      </c>
      <c r="C109" s="923" t="str">
        <f t="shared" si="4"/>
        <v/>
      </c>
      <c r="D109" s="791" t="str">
        <f t="shared" si="1"/>
        <v/>
      </c>
      <c r="E109" s="238" t="str">
        <f t="shared" si="5"/>
        <v/>
      </c>
      <c r="F109" s="717" t="str">
        <f t="shared" si="2"/>
        <v/>
      </c>
      <c r="G109" s="238" t="str">
        <f t="shared" si="3"/>
        <v/>
      </c>
      <c r="H109" s="925" t="str">
        <f t="shared" si="6"/>
        <v/>
      </c>
      <c r="I109" s="351"/>
    </row>
    <row r="110" ht="19.5" customHeight="1">
      <c r="B110" s="613">
        <v>102.0</v>
      </c>
      <c r="C110" s="923" t="str">
        <f t="shared" si="4"/>
        <v/>
      </c>
      <c r="D110" s="791" t="str">
        <f t="shared" si="1"/>
        <v/>
      </c>
      <c r="E110" s="238" t="str">
        <f t="shared" si="5"/>
        <v/>
      </c>
      <c r="F110" s="717" t="str">
        <f t="shared" si="2"/>
        <v/>
      </c>
      <c r="G110" s="238" t="str">
        <f t="shared" si="3"/>
        <v/>
      </c>
      <c r="H110" s="925" t="str">
        <f t="shared" si="6"/>
        <v/>
      </c>
      <c r="I110" s="351"/>
    </row>
    <row r="111" ht="19.5" customHeight="1">
      <c r="B111" s="613">
        <v>103.0</v>
      </c>
      <c r="C111" s="923" t="str">
        <f t="shared" si="4"/>
        <v/>
      </c>
      <c r="D111" s="791" t="str">
        <f t="shared" si="1"/>
        <v/>
      </c>
      <c r="E111" s="238" t="str">
        <f t="shared" si="5"/>
        <v/>
      </c>
      <c r="F111" s="717" t="str">
        <f t="shared" si="2"/>
        <v/>
      </c>
      <c r="G111" s="238" t="str">
        <f t="shared" si="3"/>
        <v/>
      </c>
      <c r="H111" s="925" t="str">
        <f t="shared" si="6"/>
        <v/>
      </c>
      <c r="I111" s="351"/>
    </row>
    <row r="112" ht="19.5" customHeight="1">
      <c r="B112" s="613">
        <v>104.0</v>
      </c>
      <c r="C112" s="923" t="str">
        <f t="shared" si="4"/>
        <v/>
      </c>
      <c r="D112" s="791" t="str">
        <f t="shared" si="1"/>
        <v/>
      </c>
      <c r="E112" s="238" t="str">
        <f t="shared" si="5"/>
        <v/>
      </c>
      <c r="F112" s="717" t="str">
        <f t="shared" si="2"/>
        <v/>
      </c>
      <c r="G112" s="238" t="str">
        <f t="shared" si="3"/>
        <v/>
      </c>
      <c r="H112" s="925" t="str">
        <f t="shared" si="6"/>
        <v/>
      </c>
      <c r="I112" s="351"/>
    </row>
    <row r="113" ht="19.5" customHeight="1">
      <c r="B113" s="613">
        <v>105.0</v>
      </c>
      <c r="C113" s="923" t="str">
        <f t="shared" si="4"/>
        <v/>
      </c>
      <c r="D113" s="791" t="str">
        <f t="shared" si="1"/>
        <v/>
      </c>
      <c r="E113" s="238" t="str">
        <f t="shared" si="5"/>
        <v/>
      </c>
      <c r="F113" s="717" t="str">
        <f t="shared" si="2"/>
        <v/>
      </c>
      <c r="G113" s="238" t="str">
        <f t="shared" si="3"/>
        <v/>
      </c>
      <c r="H113" s="925" t="str">
        <f t="shared" si="6"/>
        <v/>
      </c>
      <c r="I113" s="351"/>
    </row>
    <row r="114" ht="19.5" customHeight="1">
      <c r="B114" s="613">
        <v>106.0</v>
      </c>
      <c r="C114" s="923" t="str">
        <f t="shared" si="4"/>
        <v/>
      </c>
      <c r="D114" s="791" t="str">
        <f t="shared" si="1"/>
        <v/>
      </c>
      <c r="E114" s="238" t="str">
        <f t="shared" si="5"/>
        <v/>
      </c>
      <c r="F114" s="717" t="str">
        <f t="shared" si="2"/>
        <v/>
      </c>
      <c r="G114" s="238" t="str">
        <f t="shared" si="3"/>
        <v/>
      </c>
      <c r="H114" s="925" t="str">
        <f t="shared" si="6"/>
        <v/>
      </c>
      <c r="I114" s="351"/>
    </row>
    <row r="115" ht="19.5" customHeight="1">
      <c r="B115" s="613">
        <v>107.0</v>
      </c>
      <c r="C115" s="923" t="str">
        <f t="shared" si="4"/>
        <v/>
      </c>
      <c r="D115" s="791" t="str">
        <f t="shared" si="1"/>
        <v/>
      </c>
      <c r="E115" s="238" t="str">
        <f t="shared" si="5"/>
        <v/>
      </c>
      <c r="F115" s="717" t="str">
        <f t="shared" si="2"/>
        <v/>
      </c>
      <c r="G115" s="238" t="str">
        <f t="shared" si="3"/>
        <v/>
      </c>
      <c r="H115" s="925" t="str">
        <f t="shared" si="6"/>
        <v/>
      </c>
      <c r="I115" s="351"/>
    </row>
    <row r="116" ht="19.5" customHeight="1">
      <c r="B116" s="613">
        <v>108.0</v>
      </c>
      <c r="C116" s="923" t="str">
        <f t="shared" si="4"/>
        <v/>
      </c>
      <c r="D116" s="791" t="str">
        <f t="shared" si="1"/>
        <v/>
      </c>
      <c r="E116" s="238" t="str">
        <f t="shared" si="5"/>
        <v/>
      </c>
      <c r="F116" s="717" t="str">
        <f t="shared" si="2"/>
        <v/>
      </c>
      <c r="G116" s="238" t="str">
        <f t="shared" si="3"/>
        <v/>
      </c>
      <c r="H116" s="925" t="str">
        <f t="shared" si="6"/>
        <v/>
      </c>
      <c r="I116" s="351"/>
    </row>
    <row r="117" ht="19.5" customHeight="1">
      <c r="B117" s="613">
        <v>109.0</v>
      </c>
      <c r="C117" s="923" t="str">
        <f t="shared" si="4"/>
        <v/>
      </c>
      <c r="D117" s="791" t="str">
        <f t="shared" si="1"/>
        <v/>
      </c>
      <c r="E117" s="238" t="str">
        <f t="shared" si="5"/>
        <v/>
      </c>
      <c r="F117" s="717" t="str">
        <f t="shared" si="2"/>
        <v/>
      </c>
      <c r="G117" s="238" t="str">
        <f t="shared" si="3"/>
        <v/>
      </c>
      <c r="H117" s="925" t="str">
        <f t="shared" si="6"/>
        <v/>
      </c>
      <c r="I117" s="351"/>
    </row>
    <row r="118" ht="19.5" customHeight="1">
      <c r="B118" s="613">
        <v>110.0</v>
      </c>
      <c r="C118" s="923" t="str">
        <f t="shared" si="4"/>
        <v/>
      </c>
      <c r="D118" s="791" t="str">
        <f t="shared" si="1"/>
        <v/>
      </c>
      <c r="E118" s="238" t="str">
        <f t="shared" si="5"/>
        <v/>
      </c>
      <c r="F118" s="717" t="str">
        <f t="shared" si="2"/>
        <v/>
      </c>
      <c r="G118" s="238" t="str">
        <f t="shared" si="3"/>
        <v/>
      </c>
      <c r="H118" s="925" t="str">
        <f t="shared" si="6"/>
        <v/>
      </c>
      <c r="I118" s="351"/>
    </row>
    <row r="119" ht="19.5" customHeight="1">
      <c r="B119" s="613">
        <v>111.0</v>
      </c>
      <c r="C119" s="923" t="str">
        <f t="shared" si="4"/>
        <v/>
      </c>
      <c r="D119" s="791" t="str">
        <f t="shared" si="1"/>
        <v/>
      </c>
      <c r="E119" s="238" t="str">
        <f t="shared" si="5"/>
        <v/>
      </c>
      <c r="F119" s="717" t="str">
        <f t="shared" si="2"/>
        <v/>
      </c>
      <c r="G119" s="238" t="str">
        <f t="shared" si="3"/>
        <v/>
      </c>
      <c r="H119" s="925" t="str">
        <f t="shared" si="6"/>
        <v/>
      </c>
      <c r="I119" s="351"/>
    </row>
    <row r="120" ht="19.5" customHeight="1">
      <c r="B120" s="613">
        <v>112.0</v>
      </c>
      <c r="C120" s="923" t="str">
        <f t="shared" si="4"/>
        <v/>
      </c>
      <c r="D120" s="791" t="str">
        <f t="shared" si="1"/>
        <v/>
      </c>
      <c r="E120" s="238" t="str">
        <f t="shared" si="5"/>
        <v/>
      </c>
      <c r="F120" s="717" t="str">
        <f t="shared" si="2"/>
        <v/>
      </c>
      <c r="G120" s="238" t="str">
        <f t="shared" si="3"/>
        <v/>
      </c>
      <c r="H120" s="925" t="str">
        <f t="shared" si="6"/>
        <v/>
      </c>
      <c r="I120" s="351"/>
    </row>
    <row r="121" ht="19.5" customHeight="1">
      <c r="B121" s="613">
        <v>113.0</v>
      </c>
      <c r="C121" s="923" t="str">
        <f t="shared" si="4"/>
        <v/>
      </c>
      <c r="D121" s="791" t="str">
        <f t="shared" si="1"/>
        <v/>
      </c>
      <c r="E121" s="238" t="str">
        <f t="shared" si="5"/>
        <v/>
      </c>
      <c r="F121" s="717" t="str">
        <f t="shared" si="2"/>
        <v/>
      </c>
      <c r="G121" s="238" t="str">
        <f t="shared" si="3"/>
        <v/>
      </c>
      <c r="H121" s="925" t="str">
        <f t="shared" si="6"/>
        <v/>
      </c>
      <c r="I121" s="351"/>
    </row>
    <row r="122" ht="19.5" customHeight="1">
      <c r="B122" s="613">
        <v>114.0</v>
      </c>
      <c r="C122" s="923" t="str">
        <f t="shared" si="4"/>
        <v/>
      </c>
      <c r="D122" s="791" t="str">
        <f t="shared" si="1"/>
        <v/>
      </c>
      <c r="E122" s="238" t="str">
        <f t="shared" si="5"/>
        <v/>
      </c>
      <c r="F122" s="717" t="str">
        <f t="shared" si="2"/>
        <v/>
      </c>
      <c r="G122" s="238" t="str">
        <f t="shared" si="3"/>
        <v/>
      </c>
      <c r="H122" s="925" t="str">
        <f t="shared" si="6"/>
        <v/>
      </c>
      <c r="I122" s="351"/>
    </row>
    <row r="123" ht="19.5" customHeight="1">
      <c r="B123" s="613">
        <v>115.0</v>
      </c>
      <c r="C123" s="923" t="str">
        <f t="shared" si="4"/>
        <v/>
      </c>
      <c r="D123" s="791" t="str">
        <f t="shared" si="1"/>
        <v/>
      </c>
      <c r="E123" s="238" t="str">
        <f t="shared" si="5"/>
        <v/>
      </c>
      <c r="F123" s="717" t="str">
        <f t="shared" si="2"/>
        <v/>
      </c>
      <c r="G123" s="238" t="str">
        <f t="shared" si="3"/>
        <v/>
      </c>
      <c r="H123" s="925" t="str">
        <f t="shared" si="6"/>
        <v/>
      </c>
      <c r="I123" s="351"/>
    </row>
    <row r="124" ht="19.5" customHeight="1">
      <c r="B124" s="613">
        <v>116.0</v>
      </c>
      <c r="C124" s="923" t="str">
        <f t="shared" si="4"/>
        <v/>
      </c>
      <c r="D124" s="791" t="str">
        <f t="shared" si="1"/>
        <v/>
      </c>
      <c r="E124" s="238" t="str">
        <f t="shared" si="5"/>
        <v/>
      </c>
      <c r="F124" s="717" t="str">
        <f t="shared" si="2"/>
        <v/>
      </c>
      <c r="G124" s="238" t="str">
        <f t="shared" si="3"/>
        <v/>
      </c>
      <c r="H124" s="925" t="str">
        <f t="shared" si="6"/>
        <v/>
      </c>
      <c r="I124" s="351"/>
    </row>
    <row r="125" ht="19.5" customHeight="1">
      <c r="B125" s="613">
        <v>117.0</v>
      </c>
      <c r="C125" s="923" t="str">
        <f t="shared" si="4"/>
        <v/>
      </c>
      <c r="D125" s="791" t="str">
        <f t="shared" si="1"/>
        <v/>
      </c>
      <c r="E125" s="238" t="str">
        <f t="shared" si="5"/>
        <v/>
      </c>
      <c r="F125" s="717" t="str">
        <f t="shared" si="2"/>
        <v/>
      </c>
      <c r="G125" s="238" t="str">
        <f t="shared" si="3"/>
        <v/>
      </c>
      <c r="H125" s="925" t="str">
        <f t="shared" si="6"/>
        <v/>
      </c>
      <c r="I125" s="351"/>
    </row>
    <row r="126" ht="19.5" customHeight="1">
      <c r="B126" s="613">
        <v>118.0</v>
      </c>
      <c r="C126" s="923" t="str">
        <f t="shared" si="4"/>
        <v/>
      </c>
      <c r="D126" s="791" t="str">
        <f t="shared" si="1"/>
        <v/>
      </c>
      <c r="E126" s="238" t="str">
        <f t="shared" si="5"/>
        <v/>
      </c>
      <c r="F126" s="717" t="str">
        <f t="shared" si="2"/>
        <v/>
      </c>
      <c r="G126" s="238" t="str">
        <f t="shared" si="3"/>
        <v/>
      </c>
      <c r="H126" s="925" t="str">
        <f t="shared" si="6"/>
        <v/>
      </c>
      <c r="I126" s="351"/>
    </row>
    <row r="127" ht="19.5" customHeight="1">
      <c r="B127" s="613">
        <v>119.0</v>
      </c>
      <c r="C127" s="923" t="str">
        <f t="shared" si="4"/>
        <v/>
      </c>
      <c r="D127" s="791" t="str">
        <f t="shared" si="1"/>
        <v/>
      </c>
      <c r="E127" s="238" t="str">
        <f t="shared" si="5"/>
        <v/>
      </c>
      <c r="F127" s="717" t="str">
        <f t="shared" si="2"/>
        <v/>
      </c>
      <c r="G127" s="238" t="str">
        <f t="shared" si="3"/>
        <v/>
      </c>
      <c r="H127" s="925" t="str">
        <f t="shared" si="6"/>
        <v/>
      </c>
      <c r="I127" s="351"/>
    </row>
    <row r="128" ht="19.5" customHeight="1">
      <c r="B128" s="613">
        <v>120.0</v>
      </c>
      <c r="C128" s="923" t="str">
        <f t="shared" si="4"/>
        <v/>
      </c>
      <c r="D128" s="791" t="str">
        <f t="shared" si="1"/>
        <v/>
      </c>
      <c r="E128" s="238" t="str">
        <f t="shared" si="5"/>
        <v/>
      </c>
      <c r="F128" s="717" t="str">
        <f t="shared" si="2"/>
        <v/>
      </c>
      <c r="G128" s="238" t="str">
        <f t="shared" si="3"/>
        <v/>
      </c>
      <c r="H128" s="925" t="str">
        <f t="shared" si="6"/>
        <v/>
      </c>
      <c r="I128" s="351"/>
    </row>
    <row r="129" ht="19.5" customHeight="1">
      <c r="B129" s="613">
        <v>121.0</v>
      </c>
      <c r="C129" s="923" t="str">
        <f t="shared" si="4"/>
        <v/>
      </c>
      <c r="D129" s="791" t="str">
        <f t="shared" si="1"/>
        <v/>
      </c>
      <c r="E129" s="238" t="str">
        <f t="shared" si="5"/>
        <v/>
      </c>
      <c r="F129" s="717" t="str">
        <f t="shared" si="2"/>
        <v/>
      </c>
      <c r="G129" s="238" t="str">
        <f t="shared" si="3"/>
        <v/>
      </c>
      <c r="H129" s="925" t="str">
        <f t="shared" si="6"/>
        <v/>
      </c>
      <c r="I129" s="351"/>
    </row>
    <row r="130" ht="19.5" customHeight="1">
      <c r="B130" s="613">
        <v>122.0</v>
      </c>
      <c r="C130" s="923" t="str">
        <f t="shared" si="4"/>
        <v/>
      </c>
      <c r="D130" s="791" t="str">
        <f t="shared" si="1"/>
        <v/>
      </c>
      <c r="E130" s="238" t="str">
        <f t="shared" si="5"/>
        <v/>
      </c>
      <c r="F130" s="717" t="str">
        <f t="shared" si="2"/>
        <v/>
      </c>
      <c r="G130" s="238" t="str">
        <f t="shared" si="3"/>
        <v/>
      </c>
      <c r="H130" s="925" t="str">
        <f t="shared" si="6"/>
        <v/>
      </c>
      <c r="I130" s="351"/>
    </row>
    <row r="131" ht="19.5" customHeight="1">
      <c r="B131" s="613">
        <v>123.0</v>
      </c>
      <c r="C131" s="923" t="str">
        <f t="shared" si="4"/>
        <v/>
      </c>
      <c r="D131" s="791" t="str">
        <f t="shared" si="1"/>
        <v/>
      </c>
      <c r="E131" s="238" t="str">
        <f t="shared" si="5"/>
        <v/>
      </c>
      <c r="F131" s="717" t="str">
        <f t="shared" si="2"/>
        <v/>
      </c>
      <c r="G131" s="238" t="str">
        <f t="shared" si="3"/>
        <v/>
      </c>
      <c r="H131" s="925" t="str">
        <f t="shared" si="6"/>
        <v/>
      </c>
      <c r="I131" s="351"/>
    </row>
    <row r="132" ht="19.5" customHeight="1">
      <c r="B132" s="613">
        <v>124.0</v>
      </c>
      <c r="C132" s="923" t="str">
        <f t="shared" si="4"/>
        <v/>
      </c>
      <c r="D132" s="791" t="str">
        <f t="shared" si="1"/>
        <v/>
      </c>
      <c r="E132" s="238" t="str">
        <f t="shared" si="5"/>
        <v/>
      </c>
      <c r="F132" s="717" t="str">
        <f t="shared" si="2"/>
        <v/>
      </c>
      <c r="G132" s="238" t="str">
        <f t="shared" si="3"/>
        <v/>
      </c>
      <c r="H132" s="925" t="str">
        <f t="shared" si="6"/>
        <v/>
      </c>
      <c r="I132" s="351"/>
    </row>
    <row r="133" ht="19.5" customHeight="1">
      <c r="B133" s="613">
        <v>125.0</v>
      </c>
      <c r="C133" s="923" t="str">
        <f t="shared" si="4"/>
        <v/>
      </c>
      <c r="D133" s="791" t="str">
        <f t="shared" si="1"/>
        <v/>
      </c>
      <c r="E133" s="238" t="str">
        <f t="shared" si="5"/>
        <v/>
      </c>
      <c r="F133" s="717" t="str">
        <f t="shared" si="2"/>
        <v/>
      </c>
      <c r="G133" s="238" t="str">
        <f t="shared" si="3"/>
        <v/>
      </c>
      <c r="H133" s="925" t="str">
        <f t="shared" si="6"/>
        <v/>
      </c>
      <c r="I133" s="351"/>
    </row>
    <row r="134" ht="19.5" customHeight="1">
      <c r="B134" s="613">
        <v>126.0</v>
      </c>
      <c r="C134" s="923" t="str">
        <f t="shared" si="4"/>
        <v/>
      </c>
      <c r="D134" s="791" t="str">
        <f t="shared" si="1"/>
        <v/>
      </c>
      <c r="E134" s="238" t="str">
        <f t="shared" si="5"/>
        <v/>
      </c>
      <c r="F134" s="717" t="str">
        <f t="shared" si="2"/>
        <v/>
      </c>
      <c r="G134" s="238" t="str">
        <f t="shared" si="3"/>
        <v/>
      </c>
      <c r="H134" s="925" t="str">
        <f t="shared" si="6"/>
        <v/>
      </c>
      <c r="I134" s="351"/>
    </row>
    <row r="135" ht="19.5" customHeight="1">
      <c r="B135" s="613">
        <v>127.0</v>
      </c>
      <c r="C135" s="923" t="str">
        <f t="shared" si="4"/>
        <v/>
      </c>
      <c r="D135" s="791" t="str">
        <f t="shared" si="1"/>
        <v/>
      </c>
      <c r="E135" s="238" t="str">
        <f t="shared" si="5"/>
        <v/>
      </c>
      <c r="F135" s="717" t="str">
        <f t="shared" si="2"/>
        <v/>
      </c>
      <c r="G135" s="238" t="str">
        <f t="shared" si="3"/>
        <v/>
      </c>
      <c r="H135" s="925" t="str">
        <f t="shared" si="6"/>
        <v/>
      </c>
      <c r="I135" s="351"/>
    </row>
    <row r="136" ht="19.5" customHeight="1">
      <c r="B136" s="613">
        <v>128.0</v>
      </c>
      <c r="C136" s="923" t="str">
        <f t="shared" si="4"/>
        <v/>
      </c>
      <c r="D136" s="791" t="str">
        <f t="shared" si="1"/>
        <v/>
      </c>
      <c r="E136" s="238" t="str">
        <f t="shared" si="5"/>
        <v/>
      </c>
      <c r="F136" s="717" t="str">
        <f t="shared" si="2"/>
        <v/>
      </c>
      <c r="G136" s="238" t="str">
        <f t="shared" si="3"/>
        <v/>
      </c>
      <c r="H136" s="925" t="str">
        <f t="shared" si="6"/>
        <v/>
      </c>
      <c r="I136" s="351"/>
    </row>
    <row r="137" ht="19.5" customHeight="1">
      <c r="B137" s="613">
        <v>129.0</v>
      </c>
      <c r="C137" s="923" t="str">
        <f t="shared" si="4"/>
        <v/>
      </c>
      <c r="D137" s="791" t="str">
        <f t="shared" si="1"/>
        <v/>
      </c>
      <c r="E137" s="238" t="str">
        <f t="shared" si="5"/>
        <v/>
      </c>
      <c r="F137" s="717" t="str">
        <f t="shared" si="2"/>
        <v/>
      </c>
      <c r="G137" s="238" t="str">
        <f t="shared" si="3"/>
        <v/>
      </c>
      <c r="H137" s="925" t="str">
        <f t="shared" si="6"/>
        <v/>
      </c>
      <c r="I137" s="351"/>
    </row>
    <row r="138" ht="19.5" customHeight="1">
      <c r="B138" s="613">
        <v>130.0</v>
      </c>
      <c r="C138" s="923" t="str">
        <f t="shared" si="4"/>
        <v/>
      </c>
      <c r="D138" s="791" t="str">
        <f t="shared" si="1"/>
        <v/>
      </c>
      <c r="E138" s="238" t="str">
        <f t="shared" si="5"/>
        <v/>
      </c>
      <c r="F138" s="717" t="str">
        <f t="shared" si="2"/>
        <v/>
      </c>
      <c r="G138" s="238" t="str">
        <f t="shared" si="3"/>
        <v/>
      </c>
      <c r="H138" s="925" t="str">
        <f t="shared" si="6"/>
        <v/>
      </c>
      <c r="I138" s="351"/>
    </row>
    <row r="139" ht="19.5" customHeight="1">
      <c r="B139" s="613">
        <v>131.0</v>
      </c>
      <c r="C139" s="923" t="str">
        <f t="shared" si="4"/>
        <v/>
      </c>
      <c r="D139" s="791" t="str">
        <f t="shared" si="1"/>
        <v/>
      </c>
      <c r="E139" s="238" t="str">
        <f t="shared" si="5"/>
        <v/>
      </c>
      <c r="F139" s="717" t="str">
        <f t="shared" si="2"/>
        <v/>
      </c>
      <c r="G139" s="238" t="str">
        <f t="shared" si="3"/>
        <v/>
      </c>
      <c r="H139" s="925" t="str">
        <f t="shared" si="6"/>
        <v/>
      </c>
      <c r="I139" s="351"/>
    </row>
    <row r="140" ht="19.5" customHeight="1">
      <c r="B140" s="613">
        <v>132.0</v>
      </c>
      <c r="C140" s="923" t="str">
        <f t="shared" si="4"/>
        <v/>
      </c>
      <c r="D140" s="791" t="str">
        <f t="shared" si="1"/>
        <v/>
      </c>
      <c r="E140" s="238" t="str">
        <f t="shared" si="5"/>
        <v/>
      </c>
      <c r="F140" s="717" t="str">
        <f t="shared" si="2"/>
        <v/>
      </c>
      <c r="G140" s="238" t="str">
        <f t="shared" si="3"/>
        <v/>
      </c>
      <c r="H140" s="925" t="str">
        <f t="shared" si="6"/>
        <v/>
      </c>
      <c r="I140" s="351"/>
    </row>
    <row r="141" ht="19.5" customHeight="1">
      <c r="B141" s="613">
        <v>133.0</v>
      </c>
      <c r="C141" s="923" t="str">
        <f t="shared" si="4"/>
        <v/>
      </c>
      <c r="D141" s="791" t="str">
        <f t="shared" si="1"/>
        <v/>
      </c>
      <c r="E141" s="238" t="str">
        <f t="shared" si="5"/>
        <v/>
      </c>
      <c r="F141" s="717" t="str">
        <f t="shared" si="2"/>
        <v/>
      </c>
      <c r="G141" s="238" t="str">
        <f t="shared" si="3"/>
        <v/>
      </c>
      <c r="H141" s="925" t="str">
        <f t="shared" si="6"/>
        <v/>
      </c>
      <c r="I141" s="351"/>
    </row>
    <row r="142" ht="19.5" customHeight="1">
      <c r="B142" s="613">
        <v>134.0</v>
      </c>
      <c r="C142" s="923" t="str">
        <f t="shared" si="4"/>
        <v/>
      </c>
      <c r="D142" s="791" t="str">
        <f t="shared" si="1"/>
        <v/>
      </c>
      <c r="E142" s="238" t="str">
        <f t="shared" si="5"/>
        <v/>
      </c>
      <c r="F142" s="717" t="str">
        <f t="shared" si="2"/>
        <v/>
      </c>
      <c r="G142" s="238" t="str">
        <f t="shared" si="3"/>
        <v/>
      </c>
      <c r="H142" s="925" t="str">
        <f t="shared" si="6"/>
        <v/>
      </c>
      <c r="I142" s="351"/>
    </row>
    <row r="143" ht="19.5" customHeight="1">
      <c r="B143" s="613">
        <v>135.0</v>
      </c>
      <c r="C143" s="923" t="str">
        <f t="shared" si="4"/>
        <v/>
      </c>
      <c r="D143" s="791" t="str">
        <f t="shared" si="1"/>
        <v/>
      </c>
      <c r="E143" s="238" t="str">
        <f t="shared" si="5"/>
        <v/>
      </c>
      <c r="F143" s="717" t="str">
        <f t="shared" si="2"/>
        <v/>
      </c>
      <c r="G143" s="238" t="str">
        <f t="shared" si="3"/>
        <v/>
      </c>
      <c r="H143" s="925" t="str">
        <f t="shared" si="6"/>
        <v/>
      </c>
      <c r="I143" s="351"/>
    </row>
    <row r="144" ht="19.5" customHeight="1">
      <c r="B144" s="613">
        <v>136.0</v>
      </c>
      <c r="C144" s="923" t="str">
        <f t="shared" si="4"/>
        <v/>
      </c>
      <c r="D144" s="791" t="str">
        <f t="shared" si="1"/>
        <v/>
      </c>
      <c r="E144" s="238" t="str">
        <f t="shared" si="5"/>
        <v/>
      </c>
      <c r="F144" s="717" t="str">
        <f t="shared" si="2"/>
        <v/>
      </c>
      <c r="G144" s="238" t="str">
        <f t="shared" si="3"/>
        <v/>
      </c>
      <c r="H144" s="925" t="str">
        <f t="shared" si="6"/>
        <v/>
      </c>
      <c r="I144" s="351"/>
    </row>
    <row r="145" ht="19.5" customHeight="1">
      <c r="B145" s="613">
        <v>137.0</v>
      </c>
      <c r="C145" s="923" t="str">
        <f t="shared" si="4"/>
        <v/>
      </c>
      <c r="D145" s="791" t="str">
        <f t="shared" si="1"/>
        <v/>
      </c>
      <c r="E145" s="238" t="str">
        <f t="shared" si="5"/>
        <v/>
      </c>
      <c r="F145" s="717" t="str">
        <f t="shared" si="2"/>
        <v/>
      </c>
      <c r="G145" s="238" t="str">
        <f t="shared" si="3"/>
        <v/>
      </c>
      <c r="H145" s="925" t="str">
        <f t="shared" si="6"/>
        <v/>
      </c>
      <c r="I145" s="351"/>
    </row>
    <row r="146" ht="19.5" customHeight="1">
      <c r="B146" s="613">
        <v>138.0</v>
      </c>
      <c r="C146" s="923" t="str">
        <f t="shared" si="4"/>
        <v/>
      </c>
      <c r="D146" s="791" t="str">
        <f t="shared" si="1"/>
        <v/>
      </c>
      <c r="E146" s="238" t="str">
        <f t="shared" si="5"/>
        <v/>
      </c>
      <c r="F146" s="717" t="str">
        <f t="shared" si="2"/>
        <v/>
      </c>
      <c r="G146" s="238" t="str">
        <f t="shared" si="3"/>
        <v/>
      </c>
      <c r="H146" s="925" t="str">
        <f t="shared" si="6"/>
        <v/>
      </c>
      <c r="I146" s="351"/>
    </row>
    <row r="147" ht="19.5" customHeight="1">
      <c r="B147" s="613">
        <v>139.0</v>
      </c>
      <c r="C147" s="923" t="str">
        <f t="shared" si="4"/>
        <v/>
      </c>
      <c r="D147" s="791" t="str">
        <f t="shared" si="1"/>
        <v/>
      </c>
      <c r="E147" s="238" t="str">
        <f t="shared" si="5"/>
        <v/>
      </c>
      <c r="F147" s="717" t="str">
        <f t="shared" si="2"/>
        <v/>
      </c>
      <c r="G147" s="238" t="str">
        <f t="shared" si="3"/>
        <v/>
      </c>
      <c r="H147" s="925" t="str">
        <f t="shared" si="6"/>
        <v/>
      </c>
      <c r="I147" s="351"/>
    </row>
    <row r="148" ht="19.5" customHeight="1">
      <c r="B148" s="613">
        <v>140.0</v>
      </c>
      <c r="C148" s="923" t="str">
        <f t="shared" si="4"/>
        <v/>
      </c>
      <c r="D148" s="791" t="str">
        <f t="shared" si="1"/>
        <v/>
      </c>
      <c r="E148" s="238" t="str">
        <f t="shared" si="5"/>
        <v/>
      </c>
      <c r="F148" s="717" t="str">
        <f t="shared" si="2"/>
        <v/>
      </c>
      <c r="G148" s="238" t="str">
        <f t="shared" si="3"/>
        <v/>
      </c>
      <c r="H148" s="925" t="str">
        <f t="shared" si="6"/>
        <v/>
      </c>
      <c r="I148" s="351"/>
    </row>
    <row r="149" ht="19.5" customHeight="1">
      <c r="B149" s="613">
        <v>141.0</v>
      </c>
      <c r="C149" s="923" t="str">
        <f t="shared" si="4"/>
        <v/>
      </c>
      <c r="D149" s="791" t="str">
        <f t="shared" si="1"/>
        <v/>
      </c>
      <c r="E149" s="238" t="str">
        <f t="shared" si="5"/>
        <v/>
      </c>
      <c r="F149" s="717" t="str">
        <f t="shared" si="2"/>
        <v/>
      </c>
      <c r="G149" s="238" t="str">
        <f t="shared" si="3"/>
        <v/>
      </c>
      <c r="H149" s="925" t="str">
        <f t="shared" si="6"/>
        <v/>
      </c>
      <c r="I149" s="351"/>
    </row>
    <row r="150" ht="19.5" customHeight="1">
      <c r="B150" s="613">
        <v>142.0</v>
      </c>
      <c r="C150" s="923" t="str">
        <f t="shared" si="4"/>
        <v/>
      </c>
      <c r="D150" s="791" t="str">
        <f t="shared" si="1"/>
        <v/>
      </c>
      <c r="E150" s="238" t="str">
        <f t="shared" si="5"/>
        <v/>
      </c>
      <c r="F150" s="717" t="str">
        <f t="shared" si="2"/>
        <v/>
      </c>
      <c r="G150" s="238" t="str">
        <f t="shared" si="3"/>
        <v/>
      </c>
      <c r="H150" s="925" t="str">
        <f t="shared" si="6"/>
        <v/>
      </c>
      <c r="I150" s="351"/>
    </row>
    <row r="151" ht="19.5" customHeight="1">
      <c r="B151" s="613">
        <v>143.0</v>
      </c>
      <c r="C151" s="923" t="str">
        <f t="shared" si="4"/>
        <v/>
      </c>
      <c r="D151" s="791" t="str">
        <f t="shared" si="1"/>
        <v/>
      </c>
      <c r="E151" s="238" t="str">
        <f t="shared" si="5"/>
        <v/>
      </c>
      <c r="F151" s="717" t="str">
        <f t="shared" si="2"/>
        <v/>
      </c>
      <c r="G151" s="238" t="str">
        <f t="shared" si="3"/>
        <v/>
      </c>
      <c r="H151" s="925" t="str">
        <f t="shared" si="6"/>
        <v/>
      </c>
      <c r="I151" s="351"/>
    </row>
    <row r="152" ht="19.5" customHeight="1">
      <c r="B152" s="613">
        <v>144.0</v>
      </c>
      <c r="C152" s="923" t="str">
        <f t="shared" si="4"/>
        <v/>
      </c>
      <c r="D152" s="791" t="str">
        <f t="shared" si="1"/>
        <v/>
      </c>
      <c r="E152" s="238" t="str">
        <f t="shared" si="5"/>
        <v/>
      </c>
      <c r="F152" s="717" t="str">
        <f t="shared" si="2"/>
        <v/>
      </c>
      <c r="G152" s="238" t="str">
        <f t="shared" si="3"/>
        <v/>
      </c>
      <c r="H152" s="925" t="str">
        <f t="shared" si="6"/>
        <v/>
      </c>
      <c r="I152" s="351"/>
    </row>
    <row r="153" ht="19.5" customHeight="1">
      <c r="B153" s="613">
        <v>145.0</v>
      </c>
      <c r="C153" s="923" t="str">
        <f t="shared" si="4"/>
        <v/>
      </c>
      <c r="D153" s="791" t="str">
        <f t="shared" si="1"/>
        <v/>
      </c>
      <c r="E153" s="238" t="str">
        <f t="shared" si="5"/>
        <v/>
      </c>
      <c r="F153" s="717" t="str">
        <f t="shared" si="2"/>
        <v/>
      </c>
      <c r="G153" s="238" t="str">
        <f t="shared" si="3"/>
        <v/>
      </c>
      <c r="H153" s="925" t="str">
        <f t="shared" si="6"/>
        <v/>
      </c>
      <c r="I153" s="351"/>
    </row>
    <row r="154" ht="19.5" customHeight="1">
      <c r="B154" s="613">
        <v>146.0</v>
      </c>
      <c r="C154" s="923" t="str">
        <f t="shared" si="4"/>
        <v/>
      </c>
      <c r="D154" s="791" t="str">
        <f t="shared" si="1"/>
        <v/>
      </c>
      <c r="E154" s="238" t="str">
        <f t="shared" si="5"/>
        <v/>
      </c>
      <c r="F154" s="717" t="str">
        <f t="shared" si="2"/>
        <v/>
      </c>
      <c r="G154" s="238" t="str">
        <f t="shared" si="3"/>
        <v/>
      </c>
      <c r="H154" s="925" t="str">
        <f t="shared" si="6"/>
        <v/>
      </c>
      <c r="I154" s="351"/>
    </row>
    <row r="155" ht="19.5" customHeight="1">
      <c r="B155" s="613">
        <v>147.0</v>
      </c>
      <c r="C155" s="923" t="str">
        <f t="shared" si="4"/>
        <v/>
      </c>
      <c r="D155" s="791" t="str">
        <f t="shared" si="1"/>
        <v/>
      </c>
      <c r="E155" s="238" t="str">
        <f t="shared" si="5"/>
        <v/>
      </c>
      <c r="F155" s="717" t="str">
        <f t="shared" si="2"/>
        <v/>
      </c>
      <c r="G155" s="238" t="str">
        <f t="shared" si="3"/>
        <v/>
      </c>
      <c r="H155" s="925" t="str">
        <f t="shared" si="6"/>
        <v/>
      </c>
      <c r="I155" s="351"/>
    </row>
    <row r="156" ht="19.5" customHeight="1">
      <c r="B156" s="613">
        <v>148.0</v>
      </c>
      <c r="C156" s="923" t="str">
        <f t="shared" si="4"/>
        <v/>
      </c>
      <c r="D156" s="791" t="str">
        <f t="shared" si="1"/>
        <v/>
      </c>
      <c r="E156" s="238" t="str">
        <f t="shared" si="5"/>
        <v/>
      </c>
      <c r="F156" s="717" t="str">
        <f t="shared" si="2"/>
        <v/>
      </c>
      <c r="G156" s="238" t="str">
        <f t="shared" si="3"/>
        <v/>
      </c>
      <c r="H156" s="925" t="str">
        <f t="shared" si="6"/>
        <v/>
      </c>
      <c r="I156" s="351"/>
    </row>
    <row r="157" ht="19.5" customHeight="1">
      <c r="B157" s="613">
        <v>149.0</v>
      </c>
      <c r="C157" s="923" t="str">
        <f t="shared" si="4"/>
        <v/>
      </c>
      <c r="D157" s="791" t="str">
        <f t="shared" si="1"/>
        <v/>
      </c>
      <c r="E157" s="238" t="str">
        <f t="shared" si="5"/>
        <v/>
      </c>
      <c r="F157" s="717" t="str">
        <f t="shared" si="2"/>
        <v/>
      </c>
      <c r="G157" s="238" t="str">
        <f t="shared" si="3"/>
        <v/>
      </c>
      <c r="H157" s="925" t="str">
        <f t="shared" si="6"/>
        <v/>
      </c>
      <c r="I157" s="351"/>
    </row>
    <row r="158" ht="19.5" customHeight="1">
      <c r="B158" s="613">
        <v>150.0</v>
      </c>
      <c r="C158" s="923" t="str">
        <f t="shared" si="4"/>
        <v/>
      </c>
      <c r="D158" s="791" t="str">
        <f t="shared" si="1"/>
        <v/>
      </c>
      <c r="E158" s="238" t="str">
        <f t="shared" si="5"/>
        <v/>
      </c>
      <c r="F158" s="717" t="str">
        <f t="shared" si="2"/>
        <v/>
      </c>
      <c r="G158" s="238" t="str">
        <f t="shared" si="3"/>
        <v/>
      </c>
      <c r="H158" s="925" t="str">
        <f t="shared" si="6"/>
        <v/>
      </c>
      <c r="I158" s="351"/>
    </row>
    <row r="159" ht="19.5" customHeight="1">
      <c r="B159" s="613">
        <v>151.0</v>
      </c>
      <c r="C159" s="923" t="str">
        <f t="shared" si="4"/>
        <v/>
      </c>
      <c r="D159" s="791" t="str">
        <f t="shared" si="1"/>
        <v/>
      </c>
      <c r="E159" s="238" t="str">
        <f t="shared" si="5"/>
        <v/>
      </c>
      <c r="F159" s="717" t="str">
        <f t="shared" si="2"/>
        <v/>
      </c>
      <c r="G159" s="238" t="str">
        <f t="shared" si="3"/>
        <v/>
      </c>
      <c r="H159" s="925" t="str">
        <f t="shared" si="6"/>
        <v/>
      </c>
      <c r="I159" s="351"/>
    </row>
    <row r="160" ht="19.5" customHeight="1">
      <c r="B160" s="613">
        <v>152.0</v>
      </c>
      <c r="C160" s="923" t="str">
        <f t="shared" si="4"/>
        <v/>
      </c>
      <c r="D160" s="791" t="str">
        <f t="shared" si="1"/>
        <v/>
      </c>
      <c r="E160" s="238" t="str">
        <f t="shared" si="5"/>
        <v/>
      </c>
      <c r="F160" s="717" t="str">
        <f t="shared" si="2"/>
        <v/>
      </c>
      <c r="G160" s="238" t="str">
        <f t="shared" si="3"/>
        <v/>
      </c>
      <c r="H160" s="925" t="str">
        <f t="shared" si="6"/>
        <v/>
      </c>
      <c r="I160" s="351"/>
    </row>
    <row r="161" ht="19.5" customHeight="1">
      <c r="B161" s="613">
        <v>153.0</v>
      </c>
      <c r="C161" s="923" t="str">
        <f t="shared" si="4"/>
        <v/>
      </c>
      <c r="D161" s="791" t="str">
        <f t="shared" si="1"/>
        <v/>
      </c>
      <c r="E161" s="238" t="str">
        <f t="shared" si="5"/>
        <v/>
      </c>
      <c r="F161" s="717" t="str">
        <f t="shared" si="2"/>
        <v/>
      </c>
      <c r="G161" s="238" t="str">
        <f t="shared" si="3"/>
        <v/>
      </c>
      <c r="H161" s="925" t="str">
        <f t="shared" si="6"/>
        <v/>
      </c>
      <c r="I161" s="351"/>
    </row>
    <row r="162" ht="19.5" customHeight="1">
      <c r="B162" s="613">
        <v>154.0</v>
      </c>
      <c r="C162" s="923" t="str">
        <f t="shared" si="4"/>
        <v/>
      </c>
      <c r="D162" s="791" t="str">
        <f t="shared" si="1"/>
        <v/>
      </c>
      <c r="E162" s="238" t="str">
        <f t="shared" si="5"/>
        <v/>
      </c>
      <c r="F162" s="717" t="str">
        <f t="shared" si="2"/>
        <v/>
      </c>
      <c r="G162" s="238" t="str">
        <f t="shared" si="3"/>
        <v/>
      </c>
      <c r="H162" s="925" t="str">
        <f t="shared" si="6"/>
        <v/>
      </c>
      <c r="I162" s="351"/>
    </row>
    <row r="163" ht="19.5" customHeight="1">
      <c r="B163" s="613">
        <v>155.0</v>
      </c>
      <c r="C163" s="923" t="str">
        <f t="shared" si="4"/>
        <v/>
      </c>
      <c r="D163" s="791" t="str">
        <f t="shared" si="1"/>
        <v/>
      </c>
      <c r="E163" s="238" t="str">
        <f t="shared" si="5"/>
        <v/>
      </c>
      <c r="F163" s="717" t="str">
        <f t="shared" si="2"/>
        <v/>
      </c>
      <c r="G163" s="238" t="str">
        <f t="shared" si="3"/>
        <v/>
      </c>
      <c r="H163" s="925" t="str">
        <f t="shared" si="6"/>
        <v/>
      </c>
      <c r="I163" s="351"/>
    </row>
    <row r="164" ht="19.5" customHeight="1">
      <c r="B164" s="613">
        <v>156.0</v>
      </c>
      <c r="C164" s="923" t="str">
        <f t="shared" si="4"/>
        <v/>
      </c>
      <c r="D164" s="791" t="str">
        <f t="shared" si="1"/>
        <v/>
      </c>
      <c r="E164" s="238" t="str">
        <f t="shared" si="5"/>
        <v/>
      </c>
      <c r="F164" s="717" t="str">
        <f t="shared" si="2"/>
        <v/>
      </c>
      <c r="G164" s="238" t="str">
        <f t="shared" si="3"/>
        <v/>
      </c>
      <c r="H164" s="925" t="str">
        <f t="shared" si="6"/>
        <v/>
      </c>
      <c r="I164" s="351"/>
    </row>
    <row r="165" ht="19.5" customHeight="1">
      <c r="B165" s="613">
        <v>157.0</v>
      </c>
      <c r="C165" s="923" t="str">
        <f t="shared" si="4"/>
        <v/>
      </c>
      <c r="D165" s="791" t="str">
        <f t="shared" si="1"/>
        <v/>
      </c>
      <c r="E165" s="238" t="str">
        <f t="shared" si="5"/>
        <v/>
      </c>
      <c r="F165" s="717" t="str">
        <f t="shared" si="2"/>
        <v/>
      </c>
      <c r="G165" s="238" t="str">
        <f t="shared" si="3"/>
        <v/>
      </c>
      <c r="H165" s="925" t="str">
        <f t="shared" si="6"/>
        <v/>
      </c>
      <c r="I165" s="351"/>
    </row>
    <row r="166" ht="19.5" customHeight="1">
      <c r="B166" s="613">
        <v>158.0</v>
      </c>
      <c r="C166" s="923" t="str">
        <f t="shared" si="4"/>
        <v/>
      </c>
      <c r="D166" s="791" t="str">
        <f t="shared" si="1"/>
        <v/>
      </c>
      <c r="E166" s="238" t="str">
        <f t="shared" si="5"/>
        <v/>
      </c>
      <c r="F166" s="717" t="str">
        <f t="shared" si="2"/>
        <v/>
      </c>
      <c r="G166" s="238" t="str">
        <f t="shared" si="3"/>
        <v/>
      </c>
      <c r="H166" s="925" t="str">
        <f t="shared" si="6"/>
        <v/>
      </c>
      <c r="I166" s="351"/>
    </row>
    <row r="167" ht="19.5" customHeight="1">
      <c r="B167" s="613">
        <v>159.0</v>
      </c>
      <c r="C167" s="923" t="str">
        <f t="shared" si="4"/>
        <v/>
      </c>
      <c r="D167" s="791" t="str">
        <f t="shared" si="1"/>
        <v/>
      </c>
      <c r="E167" s="238" t="str">
        <f t="shared" si="5"/>
        <v/>
      </c>
      <c r="F167" s="717" t="str">
        <f t="shared" si="2"/>
        <v/>
      </c>
      <c r="G167" s="238" t="str">
        <f t="shared" si="3"/>
        <v/>
      </c>
      <c r="H167" s="925" t="str">
        <f t="shared" si="6"/>
        <v/>
      </c>
      <c r="I167" s="351"/>
    </row>
    <row r="168" ht="19.5" customHeight="1">
      <c r="B168" s="613">
        <v>160.0</v>
      </c>
      <c r="C168" s="923" t="str">
        <f t="shared" si="4"/>
        <v/>
      </c>
      <c r="D168" s="791" t="str">
        <f t="shared" si="1"/>
        <v/>
      </c>
      <c r="E168" s="238" t="str">
        <f t="shared" si="5"/>
        <v/>
      </c>
      <c r="F168" s="717" t="str">
        <f t="shared" si="2"/>
        <v/>
      </c>
      <c r="G168" s="238" t="str">
        <f t="shared" si="3"/>
        <v/>
      </c>
      <c r="H168" s="925" t="str">
        <f t="shared" si="6"/>
        <v/>
      </c>
      <c r="I168" s="351"/>
    </row>
    <row r="169" ht="19.5" customHeight="1">
      <c r="B169" s="613">
        <v>161.0</v>
      </c>
      <c r="C169" s="923" t="str">
        <f t="shared" si="4"/>
        <v/>
      </c>
      <c r="D169" s="791" t="str">
        <f t="shared" si="1"/>
        <v/>
      </c>
      <c r="E169" s="238" t="str">
        <f t="shared" si="5"/>
        <v/>
      </c>
      <c r="F169" s="717" t="str">
        <f t="shared" si="2"/>
        <v/>
      </c>
      <c r="G169" s="238" t="str">
        <f t="shared" si="3"/>
        <v/>
      </c>
      <c r="H169" s="925" t="str">
        <f t="shared" si="6"/>
        <v/>
      </c>
      <c r="I169" s="351"/>
    </row>
    <row r="170" ht="19.5" customHeight="1">
      <c r="B170" s="613">
        <v>162.0</v>
      </c>
      <c r="C170" s="923" t="str">
        <f t="shared" si="4"/>
        <v/>
      </c>
      <c r="D170" s="791" t="str">
        <f t="shared" si="1"/>
        <v/>
      </c>
      <c r="E170" s="238" t="str">
        <f t="shared" si="5"/>
        <v/>
      </c>
      <c r="F170" s="717" t="str">
        <f t="shared" si="2"/>
        <v/>
      </c>
      <c r="G170" s="238" t="str">
        <f t="shared" si="3"/>
        <v/>
      </c>
      <c r="H170" s="925" t="str">
        <f t="shared" si="6"/>
        <v/>
      </c>
      <c r="I170" s="351"/>
    </row>
    <row r="171" ht="19.5" customHeight="1">
      <c r="B171" s="613">
        <v>163.0</v>
      </c>
      <c r="C171" s="923" t="str">
        <f t="shared" si="4"/>
        <v/>
      </c>
      <c r="D171" s="791" t="str">
        <f t="shared" si="1"/>
        <v/>
      </c>
      <c r="E171" s="238" t="str">
        <f t="shared" si="5"/>
        <v/>
      </c>
      <c r="F171" s="717" t="str">
        <f t="shared" si="2"/>
        <v/>
      </c>
      <c r="G171" s="238" t="str">
        <f t="shared" si="3"/>
        <v/>
      </c>
      <c r="H171" s="925" t="str">
        <f t="shared" si="6"/>
        <v/>
      </c>
      <c r="I171" s="351"/>
    </row>
    <row r="172" ht="19.5" customHeight="1">
      <c r="B172" s="613">
        <v>164.0</v>
      </c>
      <c r="C172" s="923" t="str">
        <f t="shared" si="4"/>
        <v/>
      </c>
      <c r="D172" s="791" t="str">
        <f t="shared" si="1"/>
        <v/>
      </c>
      <c r="E172" s="238" t="str">
        <f t="shared" si="5"/>
        <v/>
      </c>
      <c r="F172" s="717" t="str">
        <f t="shared" si="2"/>
        <v/>
      </c>
      <c r="G172" s="238" t="str">
        <f t="shared" si="3"/>
        <v/>
      </c>
      <c r="H172" s="925" t="str">
        <f t="shared" si="6"/>
        <v/>
      </c>
      <c r="I172" s="351"/>
    </row>
    <row r="173" ht="19.5" customHeight="1">
      <c r="B173" s="613">
        <v>165.0</v>
      </c>
      <c r="C173" s="923" t="str">
        <f t="shared" si="4"/>
        <v/>
      </c>
      <c r="D173" s="791" t="str">
        <f t="shared" si="1"/>
        <v/>
      </c>
      <c r="E173" s="238" t="str">
        <f t="shared" si="5"/>
        <v/>
      </c>
      <c r="F173" s="717" t="str">
        <f t="shared" si="2"/>
        <v/>
      </c>
      <c r="G173" s="238" t="str">
        <f t="shared" si="3"/>
        <v/>
      </c>
      <c r="H173" s="925" t="str">
        <f t="shared" si="6"/>
        <v/>
      </c>
      <c r="I173" s="351"/>
    </row>
    <row r="174" ht="19.5" customHeight="1">
      <c r="B174" s="613">
        <v>166.0</v>
      </c>
      <c r="C174" s="923" t="str">
        <f t="shared" si="4"/>
        <v/>
      </c>
      <c r="D174" s="791" t="str">
        <f t="shared" si="1"/>
        <v/>
      </c>
      <c r="E174" s="238" t="str">
        <f t="shared" si="5"/>
        <v/>
      </c>
      <c r="F174" s="717" t="str">
        <f t="shared" si="2"/>
        <v/>
      </c>
      <c r="G174" s="238" t="str">
        <f t="shared" si="3"/>
        <v/>
      </c>
      <c r="H174" s="925" t="str">
        <f t="shared" si="6"/>
        <v/>
      </c>
      <c r="I174" s="351"/>
    </row>
    <row r="175" ht="19.5" customHeight="1">
      <c r="B175" s="613">
        <v>167.0</v>
      </c>
      <c r="C175" s="923" t="str">
        <f t="shared" si="4"/>
        <v/>
      </c>
      <c r="D175" s="791" t="str">
        <f t="shared" si="1"/>
        <v/>
      </c>
      <c r="E175" s="238" t="str">
        <f t="shared" si="5"/>
        <v/>
      </c>
      <c r="F175" s="717" t="str">
        <f t="shared" si="2"/>
        <v/>
      </c>
      <c r="G175" s="238" t="str">
        <f t="shared" si="3"/>
        <v/>
      </c>
      <c r="H175" s="925" t="str">
        <f t="shared" si="6"/>
        <v/>
      </c>
      <c r="I175" s="351"/>
    </row>
    <row r="176" ht="19.5" customHeight="1">
      <c r="B176" s="613">
        <v>168.0</v>
      </c>
      <c r="C176" s="923" t="str">
        <f t="shared" si="4"/>
        <v/>
      </c>
      <c r="D176" s="791" t="str">
        <f t="shared" si="1"/>
        <v/>
      </c>
      <c r="E176" s="238" t="str">
        <f t="shared" si="5"/>
        <v/>
      </c>
      <c r="F176" s="717" t="str">
        <f t="shared" si="2"/>
        <v/>
      </c>
      <c r="G176" s="238" t="str">
        <f t="shared" si="3"/>
        <v/>
      </c>
      <c r="H176" s="925" t="str">
        <f t="shared" si="6"/>
        <v/>
      </c>
      <c r="I176" s="351"/>
    </row>
    <row r="177" ht="19.5" customHeight="1">
      <c r="B177" s="613">
        <v>169.0</v>
      </c>
      <c r="C177" s="923" t="str">
        <f t="shared" si="4"/>
        <v/>
      </c>
      <c r="D177" s="791" t="str">
        <f t="shared" si="1"/>
        <v/>
      </c>
      <c r="E177" s="238" t="str">
        <f t="shared" si="5"/>
        <v/>
      </c>
      <c r="F177" s="717" t="str">
        <f t="shared" si="2"/>
        <v/>
      </c>
      <c r="G177" s="238" t="str">
        <f t="shared" si="3"/>
        <v/>
      </c>
      <c r="H177" s="925" t="str">
        <f t="shared" si="6"/>
        <v/>
      </c>
      <c r="I177" s="351"/>
    </row>
    <row r="178" ht="19.5" customHeight="1">
      <c r="B178" s="613">
        <v>170.0</v>
      </c>
      <c r="C178" s="923" t="str">
        <f t="shared" si="4"/>
        <v/>
      </c>
      <c r="D178" s="791" t="str">
        <f t="shared" si="1"/>
        <v/>
      </c>
      <c r="E178" s="238" t="str">
        <f t="shared" si="5"/>
        <v/>
      </c>
      <c r="F178" s="717" t="str">
        <f t="shared" si="2"/>
        <v/>
      </c>
      <c r="G178" s="238" t="str">
        <f t="shared" si="3"/>
        <v/>
      </c>
      <c r="H178" s="925" t="str">
        <f t="shared" si="6"/>
        <v/>
      </c>
      <c r="I178" s="351"/>
    </row>
    <row r="179" ht="19.5" customHeight="1">
      <c r="B179" s="613">
        <v>171.0</v>
      </c>
      <c r="C179" s="923" t="str">
        <f t="shared" si="4"/>
        <v/>
      </c>
      <c r="D179" s="791" t="str">
        <f t="shared" si="1"/>
        <v/>
      </c>
      <c r="E179" s="238" t="str">
        <f t="shared" si="5"/>
        <v/>
      </c>
      <c r="F179" s="717" t="str">
        <f t="shared" si="2"/>
        <v/>
      </c>
      <c r="G179" s="238" t="str">
        <f t="shared" si="3"/>
        <v/>
      </c>
      <c r="H179" s="925" t="str">
        <f t="shared" si="6"/>
        <v/>
      </c>
      <c r="I179" s="351"/>
    </row>
    <row r="180" ht="19.5" customHeight="1">
      <c r="B180" s="613">
        <v>172.0</v>
      </c>
      <c r="C180" s="923" t="str">
        <f t="shared" si="4"/>
        <v/>
      </c>
      <c r="D180" s="791" t="str">
        <f t="shared" si="1"/>
        <v/>
      </c>
      <c r="E180" s="238" t="str">
        <f t="shared" si="5"/>
        <v/>
      </c>
      <c r="F180" s="717" t="str">
        <f t="shared" si="2"/>
        <v/>
      </c>
      <c r="G180" s="238" t="str">
        <f t="shared" si="3"/>
        <v/>
      </c>
      <c r="H180" s="925" t="str">
        <f t="shared" si="6"/>
        <v/>
      </c>
      <c r="I180" s="351"/>
    </row>
    <row r="181" ht="19.5" customHeight="1">
      <c r="B181" s="613">
        <v>173.0</v>
      </c>
      <c r="C181" s="923" t="str">
        <f t="shared" si="4"/>
        <v/>
      </c>
      <c r="D181" s="791" t="str">
        <f t="shared" si="1"/>
        <v/>
      </c>
      <c r="E181" s="238" t="str">
        <f t="shared" si="5"/>
        <v/>
      </c>
      <c r="F181" s="717" t="str">
        <f t="shared" si="2"/>
        <v/>
      </c>
      <c r="G181" s="238" t="str">
        <f t="shared" si="3"/>
        <v/>
      </c>
      <c r="H181" s="925" t="str">
        <f t="shared" si="6"/>
        <v/>
      </c>
      <c r="I181" s="351"/>
    </row>
    <row r="182" ht="19.5" customHeight="1">
      <c r="B182" s="613">
        <v>174.0</v>
      </c>
      <c r="C182" s="923" t="str">
        <f t="shared" si="4"/>
        <v/>
      </c>
      <c r="D182" s="791" t="str">
        <f t="shared" si="1"/>
        <v/>
      </c>
      <c r="E182" s="238" t="str">
        <f t="shared" si="5"/>
        <v/>
      </c>
      <c r="F182" s="717" t="str">
        <f t="shared" si="2"/>
        <v/>
      </c>
      <c r="G182" s="238" t="str">
        <f t="shared" si="3"/>
        <v/>
      </c>
      <c r="H182" s="925" t="str">
        <f t="shared" si="6"/>
        <v/>
      </c>
      <c r="I182" s="351"/>
    </row>
    <row r="183" ht="19.5" customHeight="1">
      <c r="B183" s="613">
        <v>175.0</v>
      </c>
      <c r="C183" s="923" t="str">
        <f t="shared" si="4"/>
        <v/>
      </c>
      <c r="D183" s="791" t="str">
        <f t="shared" si="1"/>
        <v/>
      </c>
      <c r="E183" s="238" t="str">
        <f t="shared" si="5"/>
        <v/>
      </c>
      <c r="F183" s="717" t="str">
        <f t="shared" si="2"/>
        <v/>
      </c>
      <c r="G183" s="238" t="str">
        <f t="shared" si="3"/>
        <v/>
      </c>
      <c r="H183" s="925" t="str">
        <f t="shared" si="6"/>
        <v/>
      </c>
      <c r="I183" s="351"/>
    </row>
    <row r="184" ht="19.5" customHeight="1">
      <c r="B184" s="613">
        <v>176.0</v>
      </c>
      <c r="C184" s="923" t="str">
        <f t="shared" si="4"/>
        <v/>
      </c>
      <c r="D184" s="791" t="str">
        <f t="shared" si="1"/>
        <v/>
      </c>
      <c r="E184" s="238" t="str">
        <f t="shared" si="5"/>
        <v/>
      </c>
      <c r="F184" s="717" t="str">
        <f t="shared" si="2"/>
        <v/>
      </c>
      <c r="G184" s="238" t="str">
        <f t="shared" si="3"/>
        <v/>
      </c>
      <c r="H184" s="925" t="str">
        <f t="shared" si="6"/>
        <v/>
      </c>
      <c r="I184" s="351"/>
    </row>
    <row r="185" ht="19.5" customHeight="1">
      <c r="B185" s="613">
        <v>177.0</v>
      </c>
      <c r="C185" s="923" t="str">
        <f t="shared" si="4"/>
        <v/>
      </c>
      <c r="D185" s="791" t="str">
        <f t="shared" si="1"/>
        <v/>
      </c>
      <c r="E185" s="238" t="str">
        <f t="shared" si="5"/>
        <v/>
      </c>
      <c r="F185" s="717" t="str">
        <f t="shared" si="2"/>
        <v/>
      </c>
      <c r="G185" s="238" t="str">
        <f t="shared" si="3"/>
        <v/>
      </c>
      <c r="H185" s="925" t="str">
        <f t="shared" si="6"/>
        <v/>
      </c>
      <c r="I185" s="351"/>
    </row>
    <row r="186" ht="19.5" customHeight="1">
      <c r="B186" s="613">
        <v>178.0</v>
      </c>
      <c r="C186" s="923" t="str">
        <f t="shared" si="4"/>
        <v/>
      </c>
      <c r="D186" s="791" t="str">
        <f t="shared" si="1"/>
        <v/>
      </c>
      <c r="E186" s="238" t="str">
        <f t="shared" si="5"/>
        <v/>
      </c>
      <c r="F186" s="717" t="str">
        <f t="shared" si="2"/>
        <v/>
      </c>
      <c r="G186" s="238" t="str">
        <f t="shared" si="3"/>
        <v/>
      </c>
      <c r="H186" s="925" t="str">
        <f t="shared" si="6"/>
        <v/>
      </c>
      <c r="I186" s="351"/>
    </row>
    <row r="187" ht="19.5" customHeight="1">
      <c r="B187" s="613">
        <v>179.0</v>
      </c>
      <c r="C187" s="923" t="str">
        <f t="shared" si="4"/>
        <v/>
      </c>
      <c r="D187" s="791" t="str">
        <f t="shared" si="1"/>
        <v/>
      </c>
      <c r="E187" s="238" t="str">
        <f t="shared" si="5"/>
        <v/>
      </c>
      <c r="F187" s="717" t="str">
        <f t="shared" si="2"/>
        <v/>
      </c>
      <c r="G187" s="238" t="str">
        <f t="shared" si="3"/>
        <v/>
      </c>
      <c r="H187" s="925" t="str">
        <f t="shared" si="6"/>
        <v/>
      </c>
      <c r="I187" s="351"/>
    </row>
    <row r="188" ht="19.5" customHeight="1">
      <c r="B188" s="613">
        <v>180.0</v>
      </c>
      <c r="C188" s="923" t="str">
        <f t="shared" si="4"/>
        <v/>
      </c>
      <c r="D188" s="791" t="str">
        <f t="shared" si="1"/>
        <v/>
      </c>
      <c r="E188" s="238" t="str">
        <f t="shared" si="5"/>
        <v/>
      </c>
      <c r="F188" s="717" t="str">
        <f t="shared" si="2"/>
        <v/>
      </c>
      <c r="G188" s="238" t="str">
        <f t="shared" si="3"/>
        <v/>
      </c>
      <c r="H188" s="925" t="str">
        <f t="shared" si="6"/>
        <v/>
      </c>
      <c r="I188" s="351"/>
    </row>
    <row r="189" ht="19.5" customHeight="1">
      <c r="B189" s="613">
        <v>181.0</v>
      </c>
      <c r="C189" s="923" t="str">
        <f t="shared" si="4"/>
        <v/>
      </c>
      <c r="D189" s="791" t="str">
        <f t="shared" si="1"/>
        <v/>
      </c>
      <c r="E189" s="238" t="str">
        <f t="shared" si="5"/>
        <v/>
      </c>
      <c r="F189" s="717" t="str">
        <f t="shared" si="2"/>
        <v/>
      </c>
      <c r="G189" s="238" t="str">
        <f t="shared" si="3"/>
        <v/>
      </c>
      <c r="H189" s="925" t="str">
        <f t="shared" si="6"/>
        <v/>
      </c>
      <c r="I189" s="351"/>
    </row>
    <row r="190" ht="19.5" customHeight="1">
      <c r="B190" s="613">
        <v>182.0</v>
      </c>
      <c r="C190" s="923" t="str">
        <f t="shared" si="4"/>
        <v/>
      </c>
      <c r="D190" s="791" t="str">
        <f t="shared" si="1"/>
        <v/>
      </c>
      <c r="E190" s="238" t="str">
        <f t="shared" si="5"/>
        <v/>
      </c>
      <c r="F190" s="717" t="str">
        <f t="shared" si="2"/>
        <v/>
      </c>
      <c r="G190" s="238" t="str">
        <f t="shared" si="3"/>
        <v/>
      </c>
      <c r="H190" s="925" t="str">
        <f t="shared" si="6"/>
        <v/>
      </c>
      <c r="I190" s="351"/>
    </row>
    <row r="191" ht="19.5" customHeight="1">
      <c r="B191" s="613">
        <v>183.0</v>
      </c>
      <c r="C191" s="923" t="str">
        <f t="shared" si="4"/>
        <v/>
      </c>
      <c r="D191" s="791" t="str">
        <f t="shared" si="1"/>
        <v/>
      </c>
      <c r="E191" s="238" t="str">
        <f t="shared" si="5"/>
        <v/>
      </c>
      <c r="F191" s="717" t="str">
        <f t="shared" si="2"/>
        <v/>
      </c>
      <c r="G191" s="238" t="str">
        <f t="shared" si="3"/>
        <v/>
      </c>
      <c r="H191" s="925" t="str">
        <f t="shared" si="6"/>
        <v/>
      </c>
      <c r="I191" s="351"/>
    </row>
    <row r="192" ht="19.5" customHeight="1">
      <c r="B192" s="613">
        <v>184.0</v>
      </c>
      <c r="C192" s="923" t="str">
        <f t="shared" si="4"/>
        <v/>
      </c>
      <c r="D192" s="791" t="str">
        <f t="shared" si="1"/>
        <v/>
      </c>
      <c r="E192" s="238" t="str">
        <f t="shared" si="5"/>
        <v/>
      </c>
      <c r="F192" s="717" t="str">
        <f t="shared" si="2"/>
        <v/>
      </c>
      <c r="G192" s="238" t="str">
        <f t="shared" si="3"/>
        <v/>
      </c>
      <c r="H192" s="925" t="str">
        <f t="shared" si="6"/>
        <v/>
      </c>
      <c r="I192" s="351"/>
    </row>
    <row r="193" ht="19.5" customHeight="1">
      <c r="B193" s="613">
        <v>185.0</v>
      </c>
      <c r="C193" s="923" t="str">
        <f t="shared" si="4"/>
        <v/>
      </c>
      <c r="D193" s="791" t="str">
        <f t="shared" si="1"/>
        <v/>
      </c>
      <c r="E193" s="238" t="str">
        <f t="shared" si="5"/>
        <v/>
      </c>
      <c r="F193" s="717" t="str">
        <f t="shared" si="2"/>
        <v/>
      </c>
      <c r="G193" s="238" t="str">
        <f t="shared" si="3"/>
        <v/>
      </c>
      <c r="H193" s="925" t="str">
        <f t="shared" si="6"/>
        <v/>
      </c>
      <c r="I193" s="351"/>
    </row>
    <row r="194" ht="19.5" customHeight="1">
      <c r="B194" s="613">
        <v>186.0</v>
      </c>
      <c r="C194" s="923" t="str">
        <f t="shared" si="4"/>
        <v/>
      </c>
      <c r="D194" s="791" t="str">
        <f t="shared" si="1"/>
        <v/>
      </c>
      <c r="E194" s="238" t="str">
        <f t="shared" si="5"/>
        <v/>
      </c>
      <c r="F194" s="717" t="str">
        <f t="shared" si="2"/>
        <v/>
      </c>
      <c r="G194" s="238" t="str">
        <f t="shared" si="3"/>
        <v/>
      </c>
      <c r="H194" s="925" t="str">
        <f t="shared" si="6"/>
        <v/>
      </c>
      <c r="I194" s="351"/>
    </row>
    <row r="195" ht="19.5" customHeight="1">
      <c r="B195" s="613">
        <v>187.0</v>
      </c>
      <c r="C195" s="923" t="str">
        <f t="shared" si="4"/>
        <v/>
      </c>
      <c r="D195" s="791" t="str">
        <f t="shared" si="1"/>
        <v/>
      </c>
      <c r="E195" s="238" t="str">
        <f t="shared" si="5"/>
        <v/>
      </c>
      <c r="F195" s="717" t="str">
        <f t="shared" si="2"/>
        <v/>
      </c>
      <c r="G195" s="238" t="str">
        <f t="shared" si="3"/>
        <v/>
      </c>
      <c r="H195" s="925" t="str">
        <f t="shared" si="6"/>
        <v/>
      </c>
      <c r="I195" s="351"/>
    </row>
    <row r="196" ht="19.5" customHeight="1">
      <c r="B196" s="613">
        <v>188.0</v>
      </c>
      <c r="C196" s="923" t="str">
        <f t="shared" si="4"/>
        <v/>
      </c>
      <c r="D196" s="791" t="str">
        <f t="shared" si="1"/>
        <v/>
      </c>
      <c r="E196" s="238" t="str">
        <f t="shared" si="5"/>
        <v/>
      </c>
      <c r="F196" s="717" t="str">
        <f t="shared" si="2"/>
        <v/>
      </c>
      <c r="G196" s="238" t="str">
        <f t="shared" si="3"/>
        <v/>
      </c>
      <c r="H196" s="925" t="str">
        <f t="shared" si="6"/>
        <v/>
      </c>
      <c r="I196" s="351"/>
    </row>
    <row r="197" ht="19.5" customHeight="1">
      <c r="B197" s="613">
        <v>189.0</v>
      </c>
      <c r="C197" s="923" t="str">
        <f t="shared" si="4"/>
        <v/>
      </c>
      <c r="D197" s="791" t="str">
        <f t="shared" si="1"/>
        <v/>
      </c>
      <c r="E197" s="238" t="str">
        <f t="shared" si="5"/>
        <v/>
      </c>
      <c r="F197" s="717" t="str">
        <f t="shared" si="2"/>
        <v/>
      </c>
      <c r="G197" s="238" t="str">
        <f t="shared" si="3"/>
        <v/>
      </c>
      <c r="H197" s="925" t="str">
        <f t="shared" si="6"/>
        <v/>
      </c>
      <c r="I197" s="351"/>
    </row>
    <row r="198" ht="19.5" customHeight="1">
      <c r="B198" s="613">
        <v>190.0</v>
      </c>
      <c r="C198" s="923" t="str">
        <f t="shared" si="4"/>
        <v/>
      </c>
      <c r="D198" s="791" t="str">
        <f t="shared" si="1"/>
        <v/>
      </c>
      <c r="E198" s="238" t="str">
        <f t="shared" si="5"/>
        <v/>
      </c>
      <c r="F198" s="717" t="str">
        <f t="shared" si="2"/>
        <v/>
      </c>
      <c r="G198" s="238" t="str">
        <f t="shared" si="3"/>
        <v/>
      </c>
      <c r="H198" s="925" t="str">
        <f t="shared" si="6"/>
        <v/>
      </c>
      <c r="I198" s="351"/>
    </row>
    <row r="199" ht="19.5" customHeight="1">
      <c r="B199" s="613">
        <v>191.0</v>
      </c>
      <c r="C199" s="923" t="str">
        <f t="shared" si="4"/>
        <v/>
      </c>
      <c r="D199" s="791" t="str">
        <f t="shared" si="1"/>
        <v/>
      </c>
      <c r="E199" s="238" t="str">
        <f t="shared" si="5"/>
        <v/>
      </c>
      <c r="F199" s="717" t="str">
        <f t="shared" si="2"/>
        <v/>
      </c>
      <c r="G199" s="238" t="str">
        <f t="shared" si="3"/>
        <v/>
      </c>
      <c r="H199" s="925" t="str">
        <f t="shared" si="6"/>
        <v/>
      </c>
      <c r="I199" s="351"/>
    </row>
    <row r="200" ht="19.5" customHeight="1">
      <c r="B200" s="613">
        <v>192.0</v>
      </c>
      <c r="C200" s="923" t="str">
        <f t="shared" si="4"/>
        <v/>
      </c>
      <c r="D200" s="791" t="str">
        <f t="shared" si="1"/>
        <v/>
      </c>
      <c r="E200" s="238" t="str">
        <f t="shared" si="5"/>
        <v/>
      </c>
      <c r="F200" s="717" t="str">
        <f t="shared" si="2"/>
        <v/>
      </c>
      <c r="G200" s="238" t="str">
        <f t="shared" si="3"/>
        <v/>
      </c>
      <c r="H200" s="925" t="str">
        <f t="shared" si="6"/>
        <v/>
      </c>
      <c r="I200" s="351"/>
    </row>
    <row r="201" ht="19.5" customHeight="1">
      <c r="B201" s="613">
        <v>193.0</v>
      </c>
      <c r="C201" s="923" t="str">
        <f t="shared" si="4"/>
        <v/>
      </c>
      <c r="D201" s="791" t="str">
        <f t="shared" si="1"/>
        <v/>
      </c>
      <c r="E201" s="238" t="str">
        <f t="shared" si="5"/>
        <v/>
      </c>
      <c r="F201" s="717" t="str">
        <f t="shared" si="2"/>
        <v/>
      </c>
      <c r="G201" s="238" t="str">
        <f t="shared" si="3"/>
        <v/>
      </c>
      <c r="H201" s="925" t="str">
        <f t="shared" si="6"/>
        <v/>
      </c>
      <c r="I201" s="351"/>
    </row>
    <row r="202" ht="19.5" customHeight="1">
      <c r="B202" s="613">
        <v>194.0</v>
      </c>
      <c r="C202" s="923" t="str">
        <f t="shared" si="4"/>
        <v/>
      </c>
      <c r="D202" s="791" t="str">
        <f t="shared" si="1"/>
        <v/>
      </c>
      <c r="E202" s="238" t="str">
        <f t="shared" si="5"/>
        <v/>
      </c>
      <c r="F202" s="717" t="str">
        <f t="shared" si="2"/>
        <v/>
      </c>
      <c r="G202" s="238" t="str">
        <f t="shared" si="3"/>
        <v/>
      </c>
      <c r="H202" s="925" t="str">
        <f t="shared" si="6"/>
        <v/>
      </c>
      <c r="I202" s="351"/>
    </row>
    <row r="203" ht="19.5" customHeight="1">
      <c r="B203" s="613">
        <v>195.0</v>
      </c>
      <c r="C203" s="923" t="str">
        <f t="shared" si="4"/>
        <v/>
      </c>
      <c r="D203" s="791" t="str">
        <f t="shared" si="1"/>
        <v/>
      </c>
      <c r="E203" s="238" t="str">
        <f t="shared" si="5"/>
        <v/>
      </c>
      <c r="F203" s="717" t="str">
        <f t="shared" si="2"/>
        <v/>
      </c>
      <c r="G203" s="238" t="str">
        <f t="shared" si="3"/>
        <v/>
      </c>
      <c r="H203" s="925" t="str">
        <f t="shared" si="6"/>
        <v/>
      </c>
      <c r="I203" s="351"/>
    </row>
    <row r="204" ht="19.5" customHeight="1">
      <c r="B204" s="613">
        <v>196.0</v>
      </c>
      <c r="C204" s="923" t="str">
        <f t="shared" si="4"/>
        <v/>
      </c>
      <c r="D204" s="791" t="str">
        <f t="shared" si="1"/>
        <v/>
      </c>
      <c r="E204" s="238" t="str">
        <f t="shared" si="5"/>
        <v/>
      </c>
      <c r="F204" s="717" t="str">
        <f t="shared" si="2"/>
        <v/>
      </c>
      <c r="G204" s="238" t="str">
        <f t="shared" si="3"/>
        <v/>
      </c>
      <c r="H204" s="925" t="str">
        <f t="shared" si="6"/>
        <v/>
      </c>
      <c r="I204" s="351"/>
    </row>
    <row r="205" ht="19.5" customHeight="1">
      <c r="B205" s="613">
        <v>197.0</v>
      </c>
      <c r="C205" s="923" t="str">
        <f t="shared" si="4"/>
        <v/>
      </c>
      <c r="D205" s="791" t="str">
        <f t="shared" si="1"/>
        <v/>
      </c>
      <c r="E205" s="238" t="str">
        <f t="shared" si="5"/>
        <v/>
      </c>
      <c r="F205" s="717" t="str">
        <f t="shared" si="2"/>
        <v/>
      </c>
      <c r="G205" s="238" t="str">
        <f t="shared" si="3"/>
        <v/>
      </c>
      <c r="H205" s="925" t="str">
        <f t="shared" si="6"/>
        <v/>
      </c>
      <c r="I205" s="351"/>
    </row>
    <row r="206" ht="19.5" customHeight="1">
      <c r="B206" s="613">
        <v>198.0</v>
      </c>
      <c r="C206" s="923" t="str">
        <f t="shared" si="4"/>
        <v/>
      </c>
      <c r="D206" s="791" t="str">
        <f t="shared" si="1"/>
        <v/>
      </c>
      <c r="E206" s="238" t="str">
        <f t="shared" si="5"/>
        <v/>
      </c>
      <c r="F206" s="717" t="str">
        <f t="shared" si="2"/>
        <v/>
      </c>
      <c r="G206" s="238" t="str">
        <f t="shared" si="3"/>
        <v/>
      </c>
      <c r="H206" s="925" t="str">
        <f t="shared" si="6"/>
        <v/>
      </c>
      <c r="I206" s="351"/>
    </row>
    <row r="207" ht="19.5" customHeight="1">
      <c r="B207" s="613">
        <v>199.0</v>
      </c>
      <c r="C207" s="923" t="str">
        <f t="shared" si="4"/>
        <v/>
      </c>
      <c r="D207" s="791" t="str">
        <f t="shared" si="1"/>
        <v/>
      </c>
      <c r="E207" s="238" t="str">
        <f t="shared" si="5"/>
        <v/>
      </c>
      <c r="F207" s="717" t="str">
        <f t="shared" si="2"/>
        <v/>
      </c>
      <c r="G207" s="238" t="str">
        <f t="shared" si="3"/>
        <v/>
      </c>
      <c r="H207" s="925" t="str">
        <f t="shared" si="6"/>
        <v/>
      </c>
      <c r="I207" s="351"/>
    </row>
    <row r="208" ht="19.5" customHeight="1">
      <c r="B208" s="613">
        <v>200.0</v>
      </c>
      <c r="C208" s="923" t="str">
        <f t="shared" si="4"/>
        <v/>
      </c>
      <c r="D208" s="791" t="str">
        <f t="shared" si="1"/>
        <v/>
      </c>
      <c r="E208" s="238" t="str">
        <f t="shared" si="5"/>
        <v/>
      </c>
      <c r="F208" s="717" t="str">
        <f t="shared" si="2"/>
        <v/>
      </c>
      <c r="G208" s="238" t="str">
        <f t="shared" si="3"/>
        <v/>
      </c>
      <c r="H208" s="925" t="str">
        <f t="shared" si="6"/>
        <v/>
      </c>
      <c r="I208" s="351"/>
    </row>
    <row r="209" ht="19.5" customHeight="1">
      <c r="B209" s="613">
        <v>201.0</v>
      </c>
      <c r="C209" s="923" t="str">
        <f t="shared" si="4"/>
        <v/>
      </c>
      <c r="D209" s="791" t="str">
        <f t="shared" si="1"/>
        <v/>
      </c>
      <c r="E209" s="238" t="str">
        <f t="shared" si="5"/>
        <v/>
      </c>
      <c r="F209" s="717" t="str">
        <f t="shared" si="2"/>
        <v/>
      </c>
      <c r="G209" s="238" t="str">
        <f t="shared" si="3"/>
        <v/>
      </c>
      <c r="H209" s="925" t="str">
        <f t="shared" si="6"/>
        <v/>
      </c>
      <c r="I209" s="351"/>
    </row>
    <row r="210" ht="19.5" customHeight="1">
      <c r="B210" s="613">
        <v>202.0</v>
      </c>
      <c r="C210" s="923" t="str">
        <f t="shared" si="4"/>
        <v/>
      </c>
      <c r="D210" s="791" t="str">
        <f t="shared" si="1"/>
        <v/>
      </c>
      <c r="E210" s="238" t="str">
        <f t="shared" si="5"/>
        <v/>
      </c>
      <c r="F210" s="717" t="str">
        <f t="shared" si="2"/>
        <v/>
      </c>
      <c r="G210" s="238" t="str">
        <f t="shared" si="3"/>
        <v/>
      </c>
      <c r="H210" s="925" t="str">
        <f t="shared" si="6"/>
        <v/>
      </c>
      <c r="I210" s="351"/>
    </row>
    <row r="211" ht="19.5" customHeight="1">
      <c r="B211" s="613">
        <v>203.0</v>
      </c>
      <c r="C211" s="923" t="str">
        <f t="shared" si="4"/>
        <v/>
      </c>
      <c r="D211" s="791" t="str">
        <f t="shared" si="1"/>
        <v/>
      </c>
      <c r="E211" s="238" t="str">
        <f t="shared" si="5"/>
        <v/>
      </c>
      <c r="F211" s="717" t="str">
        <f t="shared" si="2"/>
        <v/>
      </c>
      <c r="G211" s="238" t="str">
        <f t="shared" si="3"/>
        <v/>
      </c>
      <c r="H211" s="925" t="str">
        <f t="shared" si="6"/>
        <v/>
      </c>
      <c r="I211" s="351"/>
    </row>
    <row r="212" ht="19.5" customHeight="1">
      <c r="B212" s="613">
        <v>204.0</v>
      </c>
      <c r="C212" s="923" t="str">
        <f t="shared" si="4"/>
        <v/>
      </c>
      <c r="D212" s="791" t="str">
        <f t="shared" si="1"/>
        <v/>
      </c>
      <c r="E212" s="238" t="str">
        <f t="shared" si="5"/>
        <v/>
      </c>
      <c r="F212" s="717" t="str">
        <f t="shared" si="2"/>
        <v/>
      </c>
      <c r="G212" s="238" t="str">
        <f t="shared" si="3"/>
        <v/>
      </c>
      <c r="H212" s="925" t="str">
        <f t="shared" si="6"/>
        <v/>
      </c>
      <c r="I212" s="351"/>
    </row>
    <row r="213" ht="19.5" customHeight="1">
      <c r="B213" s="613">
        <v>205.0</v>
      </c>
      <c r="C213" s="923" t="str">
        <f t="shared" si="4"/>
        <v/>
      </c>
      <c r="D213" s="791" t="str">
        <f t="shared" si="1"/>
        <v/>
      </c>
      <c r="E213" s="238" t="str">
        <f t="shared" si="5"/>
        <v/>
      </c>
      <c r="F213" s="717" t="str">
        <f t="shared" si="2"/>
        <v/>
      </c>
      <c r="G213" s="238" t="str">
        <f t="shared" si="3"/>
        <v/>
      </c>
      <c r="H213" s="925" t="str">
        <f t="shared" si="6"/>
        <v/>
      </c>
      <c r="I213" s="351"/>
    </row>
    <row r="214" ht="19.5" customHeight="1">
      <c r="B214" s="613">
        <v>206.0</v>
      </c>
      <c r="C214" s="923" t="str">
        <f t="shared" si="4"/>
        <v/>
      </c>
      <c r="D214" s="791" t="str">
        <f t="shared" si="1"/>
        <v/>
      </c>
      <c r="E214" s="238" t="str">
        <f t="shared" si="5"/>
        <v/>
      </c>
      <c r="F214" s="717" t="str">
        <f t="shared" si="2"/>
        <v/>
      </c>
      <c r="G214" s="238" t="str">
        <f t="shared" si="3"/>
        <v/>
      </c>
      <c r="H214" s="925" t="str">
        <f t="shared" si="6"/>
        <v/>
      </c>
      <c r="I214" s="351"/>
    </row>
    <row r="215" ht="19.5" customHeight="1">
      <c r="B215" s="613">
        <v>207.0</v>
      </c>
      <c r="C215" s="923" t="str">
        <f t="shared" si="4"/>
        <v/>
      </c>
      <c r="D215" s="791" t="str">
        <f t="shared" si="1"/>
        <v/>
      </c>
      <c r="E215" s="238" t="str">
        <f t="shared" si="5"/>
        <v/>
      </c>
      <c r="F215" s="717" t="str">
        <f t="shared" si="2"/>
        <v/>
      </c>
      <c r="G215" s="238" t="str">
        <f t="shared" si="3"/>
        <v/>
      </c>
      <c r="H215" s="925" t="str">
        <f t="shared" si="6"/>
        <v/>
      </c>
      <c r="I215" s="351"/>
    </row>
    <row r="216" ht="19.5" customHeight="1">
      <c r="B216" s="613">
        <v>208.0</v>
      </c>
      <c r="C216" s="923" t="str">
        <f t="shared" si="4"/>
        <v/>
      </c>
      <c r="D216" s="791" t="str">
        <f t="shared" si="1"/>
        <v/>
      </c>
      <c r="E216" s="238" t="str">
        <f t="shared" si="5"/>
        <v/>
      </c>
      <c r="F216" s="717" t="str">
        <f t="shared" si="2"/>
        <v/>
      </c>
      <c r="G216" s="238" t="str">
        <f t="shared" si="3"/>
        <v/>
      </c>
      <c r="H216" s="925" t="str">
        <f t="shared" si="6"/>
        <v/>
      </c>
      <c r="I216" s="351"/>
    </row>
    <row r="217" ht="19.5" customHeight="1">
      <c r="B217" s="613">
        <v>209.0</v>
      </c>
      <c r="C217" s="923" t="str">
        <f t="shared" si="4"/>
        <v/>
      </c>
      <c r="D217" s="791" t="str">
        <f t="shared" si="1"/>
        <v/>
      </c>
      <c r="E217" s="238" t="str">
        <f t="shared" si="5"/>
        <v/>
      </c>
      <c r="F217" s="717" t="str">
        <f t="shared" si="2"/>
        <v/>
      </c>
      <c r="G217" s="238" t="str">
        <f t="shared" si="3"/>
        <v/>
      </c>
      <c r="H217" s="925" t="str">
        <f t="shared" si="6"/>
        <v/>
      </c>
      <c r="I217" s="351"/>
    </row>
    <row r="218" ht="19.5" customHeight="1">
      <c r="B218" s="613">
        <v>210.0</v>
      </c>
      <c r="C218" s="923" t="str">
        <f t="shared" si="4"/>
        <v/>
      </c>
      <c r="D218" s="791" t="str">
        <f t="shared" si="1"/>
        <v/>
      </c>
      <c r="E218" s="238" t="str">
        <f t="shared" si="5"/>
        <v/>
      </c>
      <c r="F218" s="717" t="str">
        <f t="shared" si="2"/>
        <v/>
      </c>
      <c r="G218" s="238" t="str">
        <f t="shared" si="3"/>
        <v/>
      </c>
      <c r="H218" s="925" t="str">
        <f t="shared" si="6"/>
        <v/>
      </c>
      <c r="I218" s="351"/>
    </row>
    <row r="219" ht="19.5" customHeight="1">
      <c r="B219" s="613">
        <v>211.0</v>
      </c>
      <c r="C219" s="923" t="str">
        <f t="shared" si="4"/>
        <v/>
      </c>
      <c r="D219" s="791" t="str">
        <f t="shared" si="1"/>
        <v/>
      </c>
      <c r="E219" s="238" t="str">
        <f t="shared" si="5"/>
        <v/>
      </c>
      <c r="F219" s="717" t="str">
        <f t="shared" si="2"/>
        <v/>
      </c>
      <c r="G219" s="238" t="str">
        <f t="shared" si="3"/>
        <v/>
      </c>
      <c r="H219" s="925" t="str">
        <f t="shared" si="6"/>
        <v/>
      </c>
      <c r="I219" s="351"/>
    </row>
    <row r="220" ht="19.5" customHeight="1">
      <c r="B220" s="613">
        <v>212.0</v>
      </c>
      <c r="C220" s="923" t="str">
        <f t="shared" si="4"/>
        <v/>
      </c>
      <c r="D220" s="791" t="str">
        <f t="shared" si="1"/>
        <v/>
      </c>
      <c r="E220" s="238" t="str">
        <f t="shared" si="5"/>
        <v/>
      </c>
      <c r="F220" s="717" t="str">
        <f t="shared" si="2"/>
        <v/>
      </c>
      <c r="G220" s="238" t="str">
        <f t="shared" si="3"/>
        <v/>
      </c>
      <c r="H220" s="925" t="str">
        <f t="shared" si="6"/>
        <v/>
      </c>
      <c r="I220" s="351"/>
    </row>
    <row r="221" ht="19.5" customHeight="1">
      <c r="B221" s="613">
        <v>213.0</v>
      </c>
      <c r="C221" s="923" t="str">
        <f t="shared" si="4"/>
        <v/>
      </c>
      <c r="D221" s="791" t="str">
        <f t="shared" si="1"/>
        <v/>
      </c>
      <c r="E221" s="238" t="str">
        <f t="shared" si="5"/>
        <v/>
      </c>
      <c r="F221" s="717" t="str">
        <f t="shared" si="2"/>
        <v/>
      </c>
      <c r="G221" s="238" t="str">
        <f t="shared" si="3"/>
        <v/>
      </c>
      <c r="H221" s="925" t="str">
        <f t="shared" si="6"/>
        <v/>
      </c>
      <c r="I221" s="351"/>
    </row>
    <row r="222" ht="19.5" customHeight="1">
      <c r="B222" s="613">
        <v>214.0</v>
      </c>
      <c r="C222" s="923" t="str">
        <f t="shared" si="4"/>
        <v/>
      </c>
      <c r="D222" s="791" t="str">
        <f t="shared" si="1"/>
        <v/>
      </c>
      <c r="E222" s="238" t="str">
        <f t="shared" si="5"/>
        <v/>
      </c>
      <c r="F222" s="717" t="str">
        <f t="shared" si="2"/>
        <v/>
      </c>
      <c r="G222" s="238" t="str">
        <f t="shared" si="3"/>
        <v/>
      </c>
      <c r="H222" s="925" t="str">
        <f t="shared" si="6"/>
        <v/>
      </c>
      <c r="I222" s="351"/>
    </row>
    <row r="223" ht="19.5" customHeight="1">
      <c r="B223" s="613">
        <v>215.0</v>
      </c>
      <c r="C223" s="923" t="str">
        <f t="shared" si="4"/>
        <v/>
      </c>
      <c r="D223" s="791" t="str">
        <f t="shared" si="1"/>
        <v/>
      </c>
      <c r="E223" s="238" t="str">
        <f t="shared" si="5"/>
        <v/>
      </c>
      <c r="F223" s="717" t="str">
        <f t="shared" si="2"/>
        <v/>
      </c>
      <c r="G223" s="238" t="str">
        <f t="shared" si="3"/>
        <v/>
      </c>
      <c r="H223" s="925" t="str">
        <f t="shared" si="6"/>
        <v/>
      </c>
      <c r="I223" s="351"/>
    </row>
    <row r="224" ht="19.5" customHeight="1">
      <c r="B224" s="613">
        <v>216.0</v>
      </c>
      <c r="C224" s="923" t="str">
        <f t="shared" si="4"/>
        <v/>
      </c>
      <c r="D224" s="791" t="str">
        <f t="shared" si="1"/>
        <v/>
      </c>
      <c r="E224" s="238" t="str">
        <f t="shared" si="5"/>
        <v/>
      </c>
      <c r="F224" s="717" t="str">
        <f t="shared" si="2"/>
        <v/>
      </c>
      <c r="G224" s="238" t="str">
        <f t="shared" si="3"/>
        <v/>
      </c>
      <c r="H224" s="925" t="str">
        <f t="shared" si="6"/>
        <v/>
      </c>
      <c r="I224" s="351"/>
    </row>
    <row r="225" ht="19.5" customHeight="1">
      <c r="B225" s="613">
        <v>217.0</v>
      </c>
      <c r="C225" s="923" t="str">
        <f t="shared" si="4"/>
        <v/>
      </c>
      <c r="D225" s="791" t="str">
        <f t="shared" si="1"/>
        <v/>
      </c>
      <c r="E225" s="238" t="str">
        <f t="shared" si="5"/>
        <v/>
      </c>
      <c r="F225" s="717" t="str">
        <f t="shared" si="2"/>
        <v/>
      </c>
      <c r="G225" s="238" t="str">
        <f t="shared" si="3"/>
        <v/>
      </c>
      <c r="H225" s="925" t="str">
        <f t="shared" si="6"/>
        <v/>
      </c>
      <c r="I225" s="351"/>
    </row>
    <row r="226" ht="19.5" customHeight="1">
      <c r="B226" s="613">
        <v>218.0</v>
      </c>
      <c r="C226" s="923" t="str">
        <f t="shared" si="4"/>
        <v/>
      </c>
      <c r="D226" s="791" t="str">
        <f t="shared" si="1"/>
        <v/>
      </c>
      <c r="E226" s="238" t="str">
        <f t="shared" si="5"/>
        <v/>
      </c>
      <c r="F226" s="717" t="str">
        <f t="shared" si="2"/>
        <v/>
      </c>
      <c r="G226" s="238" t="str">
        <f t="shared" si="3"/>
        <v/>
      </c>
      <c r="H226" s="925" t="str">
        <f t="shared" si="6"/>
        <v/>
      </c>
      <c r="I226" s="351"/>
    </row>
    <row r="227" ht="19.5" customHeight="1">
      <c r="B227" s="613">
        <v>219.0</v>
      </c>
      <c r="C227" s="923" t="str">
        <f t="shared" si="4"/>
        <v/>
      </c>
      <c r="D227" s="791" t="str">
        <f t="shared" si="1"/>
        <v/>
      </c>
      <c r="E227" s="238" t="str">
        <f t="shared" si="5"/>
        <v/>
      </c>
      <c r="F227" s="717" t="str">
        <f t="shared" si="2"/>
        <v/>
      </c>
      <c r="G227" s="238" t="str">
        <f t="shared" si="3"/>
        <v/>
      </c>
      <c r="H227" s="925" t="str">
        <f t="shared" si="6"/>
        <v/>
      </c>
      <c r="I227" s="351"/>
    </row>
    <row r="228" ht="19.5" customHeight="1">
      <c r="B228" s="613">
        <v>220.0</v>
      </c>
      <c r="C228" s="923" t="str">
        <f t="shared" si="4"/>
        <v/>
      </c>
      <c r="D228" s="791" t="str">
        <f t="shared" si="1"/>
        <v/>
      </c>
      <c r="E228" s="238" t="str">
        <f t="shared" si="5"/>
        <v/>
      </c>
      <c r="F228" s="717" t="str">
        <f t="shared" si="2"/>
        <v/>
      </c>
      <c r="G228" s="238" t="str">
        <f t="shared" si="3"/>
        <v/>
      </c>
      <c r="H228" s="925" t="str">
        <f t="shared" si="6"/>
        <v/>
      </c>
      <c r="I228" s="351"/>
    </row>
    <row r="229" ht="19.5" customHeight="1">
      <c r="B229" s="613">
        <v>221.0</v>
      </c>
      <c r="C229" s="923" t="str">
        <f t="shared" si="4"/>
        <v/>
      </c>
      <c r="D229" s="791" t="str">
        <f t="shared" si="1"/>
        <v/>
      </c>
      <c r="E229" s="238" t="str">
        <f t="shared" si="5"/>
        <v/>
      </c>
      <c r="F229" s="717" t="str">
        <f t="shared" si="2"/>
        <v/>
      </c>
      <c r="G229" s="238" t="str">
        <f t="shared" si="3"/>
        <v/>
      </c>
      <c r="H229" s="925" t="str">
        <f t="shared" si="6"/>
        <v/>
      </c>
      <c r="I229" s="351"/>
    </row>
    <row r="230" ht="19.5" customHeight="1">
      <c r="B230" s="613">
        <v>222.0</v>
      </c>
      <c r="C230" s="923" t="str">
        <f t="shared" si="4"/>
        <v/>
      </c>
      <c r="D230" s="791" t="str">
        <f t="shared" si="1"/>
        <v/>
      </c>
      <c r="E230" s="238" t="str">
        <f t="shared" si="5"/>
        <v/>
      </c>
      <c r="F230" s="717" t="str">
        <f t="shared" si="2"/>
        <v/>
      </c>
      <c r="G230" s="238" t="str">
        <f t="shared" si="3"/>
        <v/>
      </c>
      <c r="H230" s="925" t="str">
        <f t="shared" si="6"/>
        <v/>
      </c>
      <c r="I230" s="351"/>
    </row>
    <row r="231" ht="19.5" customHeight="1">
      <c r="B231" s="613">
        <v>223.0</v>
      </c>
      <c r="C231" s="923" t="str">
        <f t="shared" si="4"/>
        <v/>
      </c>
      <c r="D231" s="791" t="str">
        <f t="shared" si="1"/>
        <v/>
      </c>
      <c r="E231" s="238" t="str">
        <f t="shared" si="5"/>
        <v/>
      </c>
      <c r="F231" s="717" t="str">
        <f t="shared" si="2"/>
        <v/>
      </c>
      <c r="G231" s="238" t="str">
        <f t="shared" si="3"/>
        <v/>
      </c>
      <c r="H231" s="925" t="str">
        <f t="shared" si="6"/>
        <v/>
      </c>
      <c r="I231" s="351"/>
    </row>
    <row r="232" ht="19.5" customHeight="1">
      <c r="B232" s="613">
        <v>224.0</v>
      </c>
      <c r="C232" s="923" t="str">
        <f t="shared" si="4"/>
        <v/>
      </c>
      <c r="D232" s="791" t="str">
        <f t="shared" si="1"/>
        <v/>
      </c>
      <c r="E232" s="238" t="str">
        <f t="shared" si="5"/>
        <v/>
      </c>
      <c r="F232" s="717" t="str">
        <f t="shared" si="2"/>
        <v/>
      </c>
      <c r="G232" s="238" t="str">
        <f t="shared" si="3"/>
        <v/>
      </c>
      <c r="H232" s="925" t="str">
        <f t="shared" si="6"/>
        <v/>
      </c>
      <c r="I232" s="351"/>
    </row>
    <row r="233" ht="19.5" customHeight="1">
      <c r="B233" s="613">
        <v>225.0</v>
      </c>
      <c r="C233" s="923" t="str">
        <f t="shared" si="4"/>
        <v/>
      </c>
      <c r="D233" s="791" t="str">
        <f t="shared" si="1"/>
        <v/>
      </c>
      <c r="E233" s="238" t="str">
        <f t="shared" si="5"/>
        <v/>
      </c>
      <c r="F233" s="717" t="str">
        <f t="shared" si="2"/>
        <v/>
      </c>
      <c r="G233" s="238" t="str">
        <f t="shared" si="3"/>
        <v/>
      </c>
      <c r="H233" s="925" t="str">
        <f t="shared" si="6"/>
        <v/>
      </c>
      <c r="I233" s="351"/>
    </row>
    <row r="234" ht="19.5" customHeight="1">
      <c r="B234" s="613">
        <v>226.0</v>
      </c>
      <c r="C234" s="923" t="str">
        <f t="shared" si="4"/>
        <v/>
      </c>
      <c r="D234" s="791" t="str">
        <f t="shared" si="1"/>
        <v/>
      </c>
      <c r="E234" s="238" t="str">
        <f t="shared" si="5"/>
        <v/>
      </c>
      <c r="F234" s="717" t="str">
        <f t="shared" si="2"/>
        <v/>
      </c>
      <c r="G234" s="238" t="str">
        <f t="shared" si="3"/>
        <v/>
      </c>
      <c r="H234" s="925" t="str">
        <f t="shared" si="6"/>
        <v/>
      </c>
      <c r="I234" s="351"/>
    </row>
    <row r="235" ht="19.5" customHeight="1">
      <c r="B235" s="613">
        <v>227.0</v>
      </c>
      <c r="C235" s="923" t="str">
        <f t="shared" si="4"/>
        <v/>
      </c>
      <c r="D235" s="791" t="str">
        <f t="shared" si="1"/>
        <v/>
      </c>
      <c r="E235" s="238" t="str">
        <f t="shared" si="5"/>
        <v/>
      </c>
      <c r="F235" s="717" t="str">
        <f t="shared" si="2"/>
        <v/>
      </c>
      <c r="G235" s="238" t="str">
        <f t="shared" si="3"/>
        <v/>
      </c>
      <c r="H235" s="925" t="str">
        <f t="shared" si="6"/>
        <v/>
      </c>
      <c r="I235" s="351"/>
    </row>
    <row r="236" ht="19.5" customHeight="1">
      <c r="B236" s="613">
        <v>228.0</v>
      </c>
      <c r="C236" s="923" t="str">
        <f t="shared" si="4"/>
        <v/>
      </c>
      <c r="D236" s="791" t="str">
        <f t="shared" si="1"/>
        <v/>
      </c>
      <c r="E236" s="238" t="str">
        <f t="shared" si="5"/>
        <v/>
      </c>
      <c r="F236" s="717" t="str">
        <f t="shared" si="2"/>
        <v/>
      </c>
      <c r="G236" s="238" t="str">
        <f t="shared" si="3"/>
        <v/>
      </c>
      <c r="H236" s="925" t="str">
        <f t="shared" si="6"/>
        <v/>
      </c>
      <c r="I236" s="351"/>
    </row>
    <row r="237" ht="19.5" customHeight="1">
      <c r="B237" s="613">
        <v>229.0</v>
      </c>
      <c r="C237" s="923" t="str">
        <f t="shared" si="4"/>
        <v/>
      </c>
      <c r="D237" s="791" t="str">
        <f t="shared" si="1"/>
        <v/>
      </c>
      <c r="E237" s="238" t="str">
        <f t="shared" si="5"/>
        <v/>
      </c>
      <c r="F237" s="717" t="str">
        <f t="shared" si="2"/>
        <v/>
      </c>
      <c r="G237" s="238" t="str">
        <f t="shared" si="3"/>
        <v/>
      </c>
      <c r="H237" s="925" t="str">
        <f t="shared" si="6"/>
        <v/>
      </c>
      <c r="I237" s="351"/>
    </row>
    <row r="238" ht="19.5" customHeight="1">
      <c r="B238" s="613">
        <v>230.0</v>
      </c>
      <c r="C238" s="923" t="str">
        <f t="shared" si="4"/>
        <v/>
      </c>
      <c r="D238" s="791" t="str">
        <f t="shared" si="1"/>
        <v/>
      </c>
      <c r="E238" s="238" t="str">
        <f t="shared" si="5"/>
        <v/>
      </c>
      <c r="F238" s="717" t="str">
        <f t="shared" si="2"/>
        <v/>
      </c>
      <c r="G238" s="238" t="str">
        <f t="shared" si="3"/>
        <v/>
      </c>
      <c r="H238" s="925" t="str">
        <f t="shared" si="6"/>
        <v/>
      </c>
      <c r="I238" s="351"/>
    </row>
    <row r="239" ht="19.5" customHeight="1">
      <c r="B239" s="613">
        <v>231.0</v>
      </c>
      <c r="C239" s="923" t="str">
        <f t="shared" si="4"/>
        <v/>
      </c>
      <c r="D239" s="791" t="str">
        <f t="shared" si="1"/>
        <v/>
      </c>
      <c r="E239" s="238" t="str">
        <f t="shared" si="5"/>
        <v/>
      </c>
      <c r="F239" s="717" t="str">
        <f t="shared" si="2"/>
        <v/>
      </c>
      <c r="G239" s="238" t="str">
        <f t="shared" si="3"/>
        <v/>
      </c>
      <c r="H239" s="925" t="str">
        <f t="shared" si="6"/>
        <v/>
      </c>
      <c r="I239" s="351"/>
    </row>
    <row r="240" ht="19.5" customHeight="1">
      <c r="B240" s="613">
        <v>232.0</v>
      </c>
      <c r="C240" s="923" t="str">
        <f t="shared" si="4"/>
        <v/>
      </c>
      <c r="D240" s="791" t="str">
        <f t="shared" si="1"/>
        <v/>
      </c>
      <c r="E240" s="238" t="str">
        <f t="shared" si="5"/>
        <v/>
      </c>
      <c r="F240" s="717" t="str">
        <f t="shared" si="2"/>
        <v/>
      </c>
      <c r="G240" s="238" t="str">
        <f t="shared" si="3"/>
        <v/>
      </c>
      <c r="H240" s="925" t="str">
        <f t="shared" si="6"/>
        <v/>
      </c>
      <c r="I240" s="351"/>
    </row>
    <row r="241" ht="19.5" customHeight="1">
      <c r="B241" s="613">
        <v>233.0</v>
      </c>
      <c r="C241" s="923" t="str">
        <f t="shared" si="4"/>
        <v/>
      </c>
      <c r="D241" s="791" t="str">
        <f t="shared" si="1"/>
        <v/>
      </c>
      <c r="E241" s="238" t="str">
        <f t="shared" si="5"/>
        <v/>
      </c>
      <c r="F241" s="717" t="str">
        <f t="shared" si="2"/>
        <v/>
      </c>
      <c r="G241" s="238" t="str">
        <f t="shared" si="3"/>
        <v/>
      </c>
      <c r="H241" s="925" t="str">
        <f t="shared" si="6"/>
        <v/>
      </c>
      <c r="I241" s="351"/>
    </row>
    <row r="242" ht="19.5" customHeight="1">
      <c r="B242" s="613">
        <v>234.0</v>
      </c>
      <c r="C242" s="923" t="str">
        <f t="shared" si="4"/>
        <v/>
      </c>
      <c r="D242" s="791" t="str">
        <f t="shared" si="1"/>
        <v/>
      </c>
      <c r="E242" s="238" t="str">
        <f t="shared" si="5"/>
        <v/>
      </c>
      <c r="F242" s="717" t="str">
        <f t="shared" si="2"/>
        <v/>
      </c>
      <c r="G242" s="238" t="str">
        <f t="shared" si="3"/>
        <v/>
      </c>
      <c r="H242" s="925" t="str">
        <f t="shared" si="6"/>
        <v/>
      </c>
      <c r="I242" s="351"/>
    </row>
    <row r="243" ht="19.5" customHeight="1">
      <c r="B243" s="613">
        <v>235.0</v>
      </c>
      <c r="C243" s="923" t="str">
        <f t="shared" si="4"/>
        <v/>
      </c>
      <c r="D243" s="791" t="str">
        <f t="shared" si="1"/>
        <v/>
      </c>
      <c r="E243" s="238" t="str">
        <f t="shared" si="5"/>
        <v/>
      </c>
      <c r="F243" s="717" t="str">
        <f t="shared" si="2"/>
        <v/>
      </c>
      <c r="G243" s="238" t="str">
        <f t="shared" si="3"/>
        <v/>
      </c>
      <c r="H243" s="925" t="str">
        <f t="shared" si="6"/>
        <v/>
      </c>
      <c r="I243" s="351"/>
    </row>
    <row r="244" ht="19.5" customHeight="1">
      <c r="B244" s="613">
        <v>236.0</v>
      </c>
      <c r="C244" s="923" t="str">
        <f t="shared" si="4"/>
        <v/>
      </c>
      <c r="D244" s="791" t="str">
        <f t="shared" si="1"/>
        <v/>
      </c>
      <c r="E244" s="238" t="str">
        <f t="shared" si="5"/>
        <v/>
      </c>
      <c r="F244" s="717" t="str">
        <f t="shared" si="2"/>
        <v/>
      </c>
      <c r="G244" s="238" t="str">
        <f t="shared" si="3"/>
        <v/>
      </c>
      <c r="H244" s="925" t="str">
        <f t="shared" si="6"/>
        <v/>
      </c>
      <c r="I244" s="351"/>
    </row>
    <row r="245" ht="19.5" customHeight="1">
      <c r="B245" s="613">
        <v>237.0</v>
      </c>
      <c r="C245" s="923" t="str">
        <f t="shared" si="4"/>
        <v/>
      </c>
      <c r="D245" s="791" t="str">
        <f t="shared" si="1"/>
        <v/>
      </c>
      <c r="E245" s="238" t="str">
        <f t="shared" si="5"/>
        <v/>
      </c>
      <c r="F245" s="717" t="str">
        <f t="shared" si="2"/>
        <v/>
      </c>
      <c r="G245" s="238" t="str">
        <f t="shared" si="3"/>
        <v/>
      </c>
      <c r="H245" s="925" t="str">
        <f t="shared" si="6"/>
        <v/>
      </c>
      <c r="I245" s="351"/>
    </row>
    <row r="246" ht="19.5" customHeight="1">
      <c r="B246" s="613">
        <v>238.0</v>
      </c>
      <c r="C246" s="923" t="str">
        <f t="shared" si="4"/>
        <v/>
      </c>
      <c r="D246" s="791" t="str">
        <f t="shared" si="1"/>
        <v/>
      </c>
      <c r="E246" s="238" t="str">
        <f t="shared" si="5"/>
        <v/>
      </c>
      <c r="F246" s="717" t="str">
        <f t="shared" si="2"/>
        <v/>
      </c>
      <c r="G246" s="238" t="str">
        <f t="shared" si="3"/>
        <v/>
      </c>
      <c r="H246" s="925" t="str">
        <f t="shared" si="6"/>
        <v/>
      </c>
      <c r="I246" s="351"/>
    </row>
    <row r="247" ht="19.5" customHeight="1">
      <c r="B247" s="613">
        <v>239.0</v>
      </c>
      <c r="C247" s="923" t="str">
        <f t="shared" si="4"/>
        <v/>
      </c>
      <c r="D247" s="791" t="str">
        <f t="shared" si="1"/>
        <v/>
      </c>
      <c r="E247" s="238" t="str">
        <f t="shared" si="5"/>
        <v/>
      </c>
      <c r="F247" s="717" t="str">
        <f t="shared" si="2"/>
        <v/>
      </c>
      <c r="G247" s="238" t="str">
        <f t="shared" si="3"/>
        <v/>
      </c>
      <c r="H247" s="925" t="str">
        <f t="shared" si="6"/>
        <v/>
      </c>
      <c r="I247" s="351"/>
    </row>
    <row r="248" ht="19.5" customHeight="1">
      <c r="B248" s="613">
        <v>240.0</v>
      </c>
      <c r="C248" s="923" t="str">
        <f t="shared" si="4"/>
        <v/>
      </c>
      <c r="D248" s="791" t="str">
        <f t="shared" si="1"/>
        <v/>
      </c>
      <c r="E248" s="238" t="str">
        <f t="shared" si="5"/>
        <v/>
      </c>
      <c r="F248" s="717" t="str">
        <f t="shared" si="2"/>
        <v/>
      </c>
      <c r="G248" s="238" t="str">
        <f t="shared" si="3"/>
        <v/>
      </c>
      <c r="H248" s="925" t="str">
        <f t="shared" si="6"/>
        <v/>
      </c>
      <c r="I248" s="351"/>
    </row>
    <row r="249" ht="19.5" customHeight="1">
      <c r="B249" s="613">
        <v>241.0</v>
      </c>
      <c r="C249" s="923" t="str">
        <f t="shared" si="4"/>
        <v/>
      </c>
      <c r="D249" s="791" t="str">
        <f t="shared" si="1"/>
        <v/>
      </c>
      <c r="E249" s="238" t="str">
        <f t="shared" si="5"/>
        <v/>
      </c>
      <c r="F249" s="717" t="str">
        <f t="shared" si="2"/>
        <v/>
      </c>
      <c r="G249" s="238" t="str">
        <f t="shared" si="3"/>
        <v/>
      </c>
      <c r="H249" s="925" t="str">
        <f t="shared" si="6"/>
        <v/>
      </c>
      <c r="I249" s="351"/>
    </row>
    <row r="250" ht="19.5" customHeight="1">
      <c r="B250" s="613">
        <v>242.0</v>
      </c>
      <c r="C250" s="923" t="str">
        <f t="shared" si="4"/>
        <v/>
      </c>
      <c r="D250" s="791" t="str">
        <f t="shared" si="1"/>
        <v/>
      </c>
      <c r="E250" s="238" t="str">
        <f t="shared" si="5"/>
        <v/>
      </c>
      <c r="F250" s="717" t="str">
        <f t="shared" si="2"/>
        <v/>
      </c>
      <c r="G250" s="238" t="str">
        <f t="shared" si="3"/>
        <v/>
      </c>
      <c r="H250" s="925" t="str">
        <f t="shared" si="6"/>
        <v/>
      </c>
      <c r="I250" s="351"/>
    </row>
    <row r="251" ht="19.5" customHeight="1">
      <c r="B251" s="613">
        <v>243.0</v>
      </c>
      <c r="C251" s="923" t="str">
        <f t="shared" si="4"/>
        <v/>
      </c>
      <c r="D251" s="791" t="str">
        <f t="shared" si="1"/>
        <v/>
      </c>
      <c r="E251" s="238" t="str">
        <f t="shared" si="5"/>
        <v/>
      </c>
      <c r="F251" s="717" t="str">
        <f t="shared" si="2"/>
        <v/>
      </c>
      <c r="G251" s="238" t="str">
        <f t="shared" si="3"/>
        <v/>
      </c>
      <c r="H251" s="925" t="str">
        <f t="shared" si="6"/>
        <v/>
      </c>
      <c r="I251" s="351"/>
    </row>
    <row r="252" ht="19.5" customHeight="1">
      <c r="B252" s="613">
        <v>244.0</v>
      </c>
      <c r="C252" s="923" t="str">
        <f t="shared" si="4"/>
        <v/>
      </c>
      <c r="D252" s="791" t="str">
        <f t="shared" si="1"/>
        <v/>
      </c>
      <c r="E252" s="238" t="str">
        <f t="shared" si="5"/>
        <v/>
      </c>
      <c r="F252" s="717" t="str">
        <f t="shared" si="2"/>
        <v/>
      </c>
      <c r="G252" s="238" t="str">
        <f t="shared" si="3"/>
        <v/>
      </c>
      <c r="H252" s="925" t="str">
        <f t="shared" si="6"/>
        <v/>
      </c>
      <c r="I252" s="351"/>
    </row>
    <row r="253" ht="19.5" customHeight="1">
      <c r="B253" s="613">
        <v>245.0</v>
      </c>
      <c r="C253" s="923" t="str">
        <f t="shared" si="4"/>
        <v/>
      </c>
      <c r="D253" s="791" t="str">
        <f t="shared" si="1"/>
        <v/>
      </c>
      <c r="E253" s="238" t="str">
        <f t="shared" si="5"/>
        <v/>
      </c>
      <c r="F253" s="717" t="str">
        <f t="shared" si="2"/>
        <v/>
      </c>
      <c r="G253" s="238" t="str">
        <f t="shared" si="3"/>
        <v/>
      </c>
      <c r="H253" s="925" t="str">
        <f t="shared" si="6"/>
        <v/>
      </c>
      <c r="I253" s="351"/>
    </row>
    <row r="254" ht="19.5" customHeight="1">
      <c r="B254" s="613">
        <v>246.0</v>
      </c>
      <c r="C254" s="923" t="str">
        <f t="shared" si="4"/>
        <v/>
      </c>
      <c r="D254" s="791" t="str">
        <f t="shared" si="1"/>
        <v/>
      </c>
      <c r="E254" s="238" t="str">
        <f t="shared" si="5"/>
        <v/>
      </c>
      <c r="F254" s="717" t="str">
        <f t="shared" si="2"/>
        <v/>
      </c>
      <c r="G254" s="238" t="str">
        <f t="shared" si="3"/>
        <v/>
      </c>
      <c r="H254" s="925" t="str">
        <f t="shared" si="6"/>
        <v/>
      </c>
      <c r="I254" s="351"/>
    </row>
    <row r="255" ht="19.5" customHeight="1">
      <c r="B255" s="613">
        <v>247.0</v>
      </c>
      <c r="C255" s="923" t="str">
        <f t="shared" si="4"/>
        <v/>
      </c>
      <c r="D255" s="791" t="str">
        <f t="shared" si="1"/>
        <v/>
      </c>
      <c r="E255" s="238" t="str">
        <f t="shared" si="5"/>
        <v/>
      </c>
      <c r="F255" s="717" t="str">
        <f t="shared" si="2"/>
        <v/>
      </c>
      <c r="G255" s="238" t="str">
        <f t="shared" si="3"/>
        <v/>
      </c>
      <c r="H255" s="925" t="str">
        <f t="shared" si="6"/>
        <v/>
      </c>
      <c r="I255" s="351"/>
    </row>
    <row r="256" ht="19.5" customHeight="1">
      <c r="B256" s="613">
        <v>248.0</v>
      </c>
      <c r="C256" s="923" t="str">
        <f t="shared" si="4"/>
        <v/>
      </c>
      <c r="D256" s="791" t="str">
        <f t="shared" si="1"/>
        <v/>
      </c>
      <c r="E256" s="238" t="str">
        <f t="shared" si="5"/>
        <v/>
      </c>
      <c r="F256" s="717" t="str">
        <f t="shared" si="2"/>
        <v/>
      </c>
      <c r="G256" s="238" t="str">
        <f t="shared" si="3"/>
        <v/>
      </c>
      <c r="H256" s="925" t="str">
        <f t="shared" si="6"/>
        <v/>
      </c>
      <c r="I256" s="351"/>
    </row>
    <row r="257" ht="19.5" customHeight="1">
      <c r="B257" s="613">
        <v>249.0</v>
      </c>
      <c r="C257" s="923" t="str">
        <f t="shared" si="4"/>
        <v/>
      </c>
      <c r="D257" s="791" t="str">
        <f t="shared" si="1"/>
        <v/>
      </c>
      <c r="E257" s="238" t="str">
        <f t="shared" si="5"/>
        <v/>
      </c>
      <c r="F257" s="717" t="str">
        <f t="shared" si="2"/>
        <v/>
      </c>
      <c r="G257" s="238" t="str">
        <f t="shared" si="3"/>
        <v/>
      </c>
      <c r="H257" s="925" t="str">
        <f t="shared" si="6"/>
        <v/>
      </c>
      <c r="I257" s="351"/>
    </row>
    <row r="258" ht="19.5" customHeight="1">
      <c r="B258" s="613">
        <v>250.0</v>
      </c>
      <c r="C258" s="923" t="str">
        <f t="shared" si="4"/>
        <v/>
      </c>
      <c r="D258" s="791" t="str">
        <f t="shared" si="1"/>
        <v/>
      </c>
      <c r="E258" s="238" t="str">
        <f t="shared" si="5"/>
        <v/>
      </c>
      <c r="F258" s="717" t="str">
        <f t="shared" si="2"/>
        <v/>
      </c>
      <c r="G258" s="238" t="str">
        <f t="shared" si="3"/>
        <v/>
      </c>
      <c r="H258" s="925" t="str">
        <f t="shared" si="6"/>
        <v/>
      </c>
      <c r="I258" s="351"/>
    </row>
    <row r="259" ht="19.5" customHeight="1">
      <c r="B259" s="613">
        <v>251.0</v>
      </c>
      <c r="C259" s="923" t="str">
        <f t="shared" si="4"/>
        <v/>
      </c>
      <c r="D259" s="791" t="str">
        <f t="shared" si="1"/>
        <v/>
      </c>
      <c r="E259" s="238" t="str">
        <f t="shared" si="5"/>
        <v/>
      </c>
      <c r="F259" s="717" t="str">
        <f t="shared" si="2"/>
        <v/>
      </c>
      <c r="G259" s="238" t="str">
        <f t="shared" si="3"/>
        <v/>
      </c>
      <c r="H259" s="925" t="str">
        <f t="shared" si="6"/>
        <v/>
      </c>
      <c r="I259" s="351"/>
    </row>
    <row r="260" ht="19.5" customHeight="1">
      <c r="B260" s="613">
        <v>252.0</v>
      </c>
      <c r="C260" s="923" t="str">
        <f t="shared" si="4"/>
        <v/>
      </c>
      <c r="D260" s="791" t="str">
        <f t="shared" si="1"/>
        <v/>
      </c>
      <c r="E260" s="238" t="str">
        <f t="shared" si="5"/>
        <v/>
      </c>
      <c r="F260" s="717" t="str">
        <f t="shared" si="2"/>
        <v/>
      </c>
      <c r="G260" s="238" t="str">
        <f t="shared" si="3"/>
        <v/>
      </c>
      <c r="H260" s="925" t="str">
        <f t="shared" si="6"/>
        <v/>
      </c>
      <c r="I260" s="351"/>
    </row>
    <row r="261" ht="19.5" customHeight="1">
      <c r="B261" s="613">
        <v>253.0</v>
      </c>
      <c r="C261" s="923" t="str">
        <f t="shared" si="4"/>
        <v/>
      </c>
      <c r="D261" s="791" t="str">
        <f t="shared" si="1"/>
        <v/>
      </c>
      <c r="E261" s="238" t="str">
        <f t="shared" si="5"/>
        <v/>
      </c>
      <c r="F261" s="717" t="str">
        <f t="shared" si="2"/>
        <v/>
      </c>
      <c r="G261" s="238" t="str">
        <f t="shared" si="3"/>
        <v/>
      </c>
      <c r="H261" s="925" t="str">
        <f t="shared" si="6"/>
        <v/>
      </c>
      <c r="I261" s="351"/>
    </row>
    <row r="262" ht="19.5" customHeight="1">
      <c r="B262" s="613">
        <v>254.0</v>
      </c>
      <c r="C262" s="923" t="str">
        <f t="shared" si="4"/>
        <v/>
      </c>
      <c r="D262" s="791" t="str">
        <f t="shared" si="1"/>
        <v/>
      </c>
      <c r="E262" s="238" t="str">
        <f t="shared" si="5"/>
        <v/>
      </c>
      <c r="F262" s="717" t="str">
        <f t="shared" si="2"/>
        <v/>
      </c>
      <c r="G262" s="238" t="str">
        <f t="shared" si="3"/>
        <v/>
      </c>
      <c r="H262" s="925" t="str">
        <f t="shared" si="6"/>
        <v/>
      </c>
      <c r="I262" s="351"/>
    </row>
    <row r="263" ht="19.5" customHeight="1">
      <c r="B263" s="613">
        <v>255.0</v>
      </c>
      <c r="C263" s="923" t="str">
        <f t="shared" si="4"/>
        <v/>
      </c>
      <c r="D263" s="791" t="str">
        <f t="shared" si="1"/>
        <v/>
      </c>
      <c r="E263" s="238" t="str">
        <f t="shared" si="5"/>
        <v/>
      </c>
      <c r="F263" s="717" t="str">
        <f t="shared" si="2"/>
        <v/>
      </c>
      <c r="G263" s="238" t="str">
        <f t="shared" si="3"/>
        <v/>
      </c>
      <c r="H263" s="925" t="str">
        <f t="shared" si="6"/>
        <v/>
      </c>
      <c r="I263" s="351"/>
    </row>
    <row r="264" ht="19.5" customHeight="1">
      <c r="B264" s="613">
        <v>256.0</v>
      </c>
      <c r="C264" s="923" t="str">
        <f t="shared" si="4"/>
        <v/>
      </c>
      <c r="D264" s="791" t="str">
        <f t="shared" si="1"/>
        <v/>
      </c>
      <c r="E264" s="238" t="str">
        <f t="shared" si="5"/>
        <v/>
      </c>
      <c r="F264" s="717" t="str">
        <f t="shared" si="2"/>
        <v/>
      </c>
      <c r="G264" s="238" t="str">
        <f t="shared" si="3"/>
        <v/>
      </c>
      <c r="H264" s="925" t="str">
        <f t="shared" si="6"/>
        <v/>
      </c>
      <c r="I264" s="351"/>
    </row>
    <row r="265" ht="19.5" customHeight="1">
      <c r="B265" s="613">
        <v>257.0</v>
      </c>
      <c r="C265" s="923" t="str">
        <f t="shared" si="4"/>
        <v/>
      </c>
      <c r="D265" s="791" t="str">
        <f t="shared" si="1"/>
        <v/>
      </c>
      <c r="E265" s="238" t="str">
        <f t="shared" si="5"/>
        <v/>
      </c>
      <c r="F265" s="717" t="str">
        <f t="shared" si="2"/>
        <v/>
      </c>
      <c r="G265" s="238" t="str">
        <f t="shared" si="3"/>
        <v/>
      </c>
      <c r="H265" s="925" t="str">
        <f t="shared" si="6"/>
        <v/>
      </c>
      <c r="I265" s="351"/>
    </row>
    <row r="266" ht="19.5" customHeight="1">
      <c r="B266" s="613">
        <v>258.0</v>
      </c>
      <c r="C266" s="923" t="str">
        <f t="shared" si="4"/>
        <v/>
      </c>
      <c r="D266" s="791" t="str">
        <f t="shared" si="1"/>
        <v/>
      </c>
      <c r="E266" s="238" t="str">
        <f t="shared" si="5"/>
        <v/>
      </c>
      <c r="F266" s="717" t="str">
        <f t="shared" si="2"/>
        <v/>
      </c>
      <c r="G266" s="238" t="str">
        <f t="shared" si="3"/>
        <v/>
      </c>
      <c r="H266" s="925" t="str">
        <f t="shared" si="6"/>
        <v/>
      </c>
      <c r="I266" s="351"/>
    </row>
    <row r="267" ht="19.5" customHeight="1">
      <c r="B267" s="613">
        <v>259.0</v>
      </c>
      <c r="C267" s="923" t="str">
        <f t="shared" si="4"/>
        <v/>
      </c>
      <c r="D267" s="791" t="str">
        <f t="shared" si="1"/>
        <v/>
      </c>
      <c r="E267" s="238" t="str">
        <f t="shared" si="5"/>
        <v/>
      </c>
      <c r="F267" s="717" t="str">
        <f t="shared" si="2"/>
        <v/>
      </c>
      <c r="G267" s="238" t="str">
        <f t="shared" si="3"/>
        <v/>
      </c>
      <c r="H267" s="925" t="str">
        <f t="shared" si="6"/>
        <v/>
      </c>
      <c r="I267" s="351"/>
    </row>
    <row r="268" ht="19.5" customHeight="1">
      <c r="B268" s="613">
        <v>260.0</v>
      </c>
      <c r="C268" s="923" t="str">
        <f t="shared" si="4"/>
        <v/>
      </c>
      <c r="D268" s="791" t="str">
        <f t="shared" si="1"/>
        <v/>
      </c>
      <c r="E268" s="238" t="str">
        <f t="shared" si="5"/>
        <v/>
      </c>
      <c r="F268" s="717" t="str">
        <f t="shared" si="2"/>
        <v/>
      </c>
      <c r="G268" s="238" t="str">
        <f t="shared" si="3"/>
        <v/>
      </c>
      <c r="H268" s="925" t="str">
        <f t="shared" si="6"/>
        <v/>
      </c>
      <c r="I268" s="351"/>
    </row>
    <row r="269" ht="19.5" customHeight="1">
      <c r="B269" s="613">
        <v>261.0</v>
      </c>
      <c r="C269" s="923" t="str">
        <f t="shared" si="4"/>
        <v/>
      </c>
      <c r="D269" s="791" t="str">
        <f t="shared" si="1"/>
        <v/>
      </c>
      <c r="E269" s="238" t="str">
        <f t="shared" si="5"/>
        <v/>
      </c>
      <c r="F269" s="717" t="str">
        <f t="shared" si="2"/>
        <v/>
      </c>
      <c r="G269" s="238" t="str">
        <f t="shared" si="3"/>
        <v/>
      </c>
      <c r="H269" s="925" t="str">
        <f t="shared" si="6"/>
        <v/>
      </c>
      <c r="I269" s="351"/>
    </row>
    <row r="270" ht="19.5" customHeight="1">
      <c r="B270" s="613">
        <v>262.0</v>
      </c>
      <c r="C270" s="923" t="str">
        <f t="shared" si="4"/>
        <v/>
      </c>
      <c r="D270" s="791" t="str">
        <f t="shared" si="1"/>
        <v/>
      </c>
      <c r="E270" s="238" t="str">
        <f t="shared" si="5"/>
        <v/>
      </c>
      <c r="F270" s="717" t="str">
        <f t="shared" si="2"/>
        <v/>
      </c>
      <c r="G270" s="238" t="str">
        <f t="shared" si="3"/>
        <v/>
      </c>
      <c r="H270" s="925" t="str">
        <f t="shared" si="6"/>
        <v/>
      </c>
      <c r="I270" s="351"/>
    </row>
    <row r="271" ht="19.5" customHeight="1">
      <c r="B271" s="613">
        <v>263.0</v>
      </c>
      <c r="C271" s="923" t="str">
        <f t="shared" si="4"/>
        <v/>
      </c>
      <c r="D271" s="791" t="str">
        <f t="shared" si="1"/>
        <v/>
      </c>
      <c r="E271" s="238" t="str">
        <f t="shared" si="5"/>
        <v/>
      </c>
      <c r="F271" s="717" t="str">
        <f t="shared" si="2"/>
        <v/>
      </c>
      <c r="G271" s="238" t="str">
        <f t="shared" si="3"/>
        <v/>
      </c>
      <c r="H271" s="925" t="str">
        <f t="shared" si="6"/>
        <v/>
      </c>
      <c r="I271" s="351"/>
    </row>
    <row r="272" ht="19.5" customHeight="1">
      <c r="B272" s="613">
        <v>264.0</v>
      </c>
      <c r="C272" s="923" t="str">
        <f t="shared" si="4"/>
        <v/>
      </c>
      <c r="D272" s="791" t="str">
        <f t="shared" si="1"/>
        <v/>
      </c>
      <c r="E272" s="238" t="str">
        <f t="shared" si="5"/>
        <v/>
      </c>
      <c r="F272" s="717" t="str">
        <f t="shared" si="2"/>
        <v/>
      </c>
      <c r="G272" s="238" t="str">
        <f t="shared" si="3"/>
        <v/>
      </c>
      <c r="H272" s="925" t="str">
        <f t="shared" si="6"/>
        <v/>
      </c>
      <c r="I272" s="351"/>
    </row>
    <row r="273" ht="19.5" customHeight="1">
      <c r="B273" s="613">
        <v>265.0</v>
      </c>
      <c r="C273" s="923" t="str">
        <f t="shared" si="4"/>
        <v/>
      </c>
      <c r="D273" s="791" t="str">
        <f t="shared" si="1"/>
        <v/>
      </c>
      <c r="E273" s="238" t="str">
        <f t="shared" si="5"/>
        <v/>
      </c>
      <c r="F273" s="717" t="str">
        <f t="shared" si="2"/>
        <v/>
      </c>
      <c r="G273" s="238" t="str">
        <f t="shared" si="3"/>
        <v/>
      </c>
      <c r="H273" s="925" t="str">
        <f t="shared" si="6"/>
        <v/>
      </c>
      <c r="I273" s="351"/>
    </row>
    <row r="274" ht="19.5" customHeight="1">
      <c r="B274" s="613">
        <v>266.0</v>
      </c>
      <c r="C274" s="923" t="str">
        <f t="shared" si="4"/>
        <v/>
      </c>
      <c r="D274" s="791" t="str">
        <f t="shared" si="1"/>
        <v/>
      </c>
      <c r="E274" s="238" t="str">
        <f t="shared" si="5"/>
        <v/>
      </c>
      <c r="F274" s="717" t="str">
        <f t="shared" si="2"/>
        <v/>
      </c>
      <c r="G274" s="238" t="str">
        <f t="shared" si="3"/>
        <v/>
      </c>
      <c r="H274" s="925" t="str">
        <f t="shared" si="6"/>
        <v/>
      </c>
      <c r="I274" s="351"/>
    </row>
    <row r="275" ht="19.5" customHeight="1">
      <c r="B275" s="613">
        <v>267.0</v>
      </c>
      <c r="C275" s="923" t="str">
        <f t="shared" si="4"/>
        <v/>
      </c>
      <c r="D275" s="791" t="str">
        <f t="shared" si="1"/>
        <v/>
      </c>
      <c r="E275" s="238" t="str">
        <f t="shared" si="5"/>
        <v/>
      </c>
      <c r="F275" s="717" t="str">
        <f t="shared" si="2"/>
        <v/>
      </c>
      <c r="G275" s="238" t="str">
        <f t="shared" si="3"/>
        <v/>
      </c>
      <c r="H275" s="925" t="str">
        <f t="shared" si="6"/>
        <v/>
      </c>
      <c r="I275" s="351"/>
    </row>
    <row r="276" ht="19.5" customHeight="1">
      <c r="B276" s="613">
        <v>268.0</v>
      </c>
      <c r="C276" s="923" t="str">
        <f t="shared" si="4"/>
        <v/>
      </c>
      <c r="D276" s="791" t="str">
        <f t="shared" si="1"/>
        <v/>
      </c>
      <c r="E276" s="238" t="str">
        <f t="shared" si="5"/>
        <v/>
      </c>
      <c r="F276" s="717" t="str">
        <f t="shared" si="2"/>
        <v/>
      </c>
      <c r="G276" s="238" t="str">
        <f t="shared" si="3"/>
        <v/>
      </c>
      <c r="H276" s="925" t="str">
        <f t="shared" si="6"/>
        <v/>
      </c>
      <c r="I276" s="351"/>
    </row>
    <row r="277" ht="19.5" customHeight="1">
      <c r="B277" s="613">
        <v>269.0</v>
      </c>
      <c r="C277" s="923" t="str">
        <f t="shared" si="4"/>
        <v/>
      </c>
      <c r="D277" s="791" t="str">
        <f t="shared" si="1"/>
        <v/>
      </c>
      <c r="E277" s="238" t="str">
        <f t="shared" si="5"/>
        <v/>
      </c>
      <c r="F277" s="717" t="str">
        <f t="shared" si="2"/>
        <v/>
      </c>
      <c r="G277" s="238" t="str">
        <f t="shared" si="3"/>
        <v/>
      </c>
      <c r="H277" s="925" t="str">
        <f t="shared" si="6"/>
        <v/>
      </c>
      <c r="I277" s="351"/>
    </row>
    <row r="278" ht="19.5" customHeight="1">
      <c r="B278" s="613">
        <v>270.0</v>
      </c>
      <c r="C278" s="923" t="str">
        <f t="shared" si="4"/>
        <v/>
      </c>
      <c r="D278" s="791" t="str">
        <f t="shared" si="1"/>
        <v/>
      </c>
      <c r="E278" s="238" t="str">
        <f t="shared" si="5"/>
        <v/>
      </c>
      <c r="F278" s="717" t="str">
        <f t="shared" si="2"/>
        <v/>
      </c>
      <c r="G278" s="238" t="str">
        <f t="shared" si="3"/>
        <v/>
      </c>
      <c r="H278" s="925" t="str">
        <f t="shared" si="6"/>
        <v/>
      </c>
      <c r="I278" s="351"/>
    </row>
    <row r="279" ht="19.5" customHeight="1">
      <c r="B279" s="613">
        <v>271.0</v>
      </c>
      <c r="C279" s="923" t="str">
        <f t="shared" si="4"/>
        <v/>
      </c>
      <c r="D279" s="791" t="str">
        <f t="shared" si="1"/>
        <v/>
      </c>
      <c r="E279" s="238" t="str">
        <f t="shared" si="5"/>
        <v/>
      </c>
      <c r="F279" s="717" t="str">
        <f t="shared" si="2"/>
        <v/>
      </c>
      <c r="G279" s="238" t="str">
        <f t="shared" si="3"/>
        <v/>
      </c>
      <c r="H279" s="925" t="str">
        <f t="shared" si="6"/>
        <v/>
      </c>
      <c r="I279" s="351"/>
    </row>
    <row r="280" ht="19.5" customHeight="1">
      <c r="B280" s="613">
        <v>272.0</v>
      </c>
      <c r="C280" s="923" t="str">
        <f t="shared" si="4"/>
        <v/>
      </c>
      <c r="D280" s="791" t="str">
        <f t="shared" si="1"/>
        <v/>
      </c>
      <c r="E280" s="238" t="str">
        <f t="shared" si="5"/>
        <v/>
      </c>
      <c r="F280" s="717" t="str">
        <f t="shared" si="2"/>
        <v/>
      </c>
      <c r="G280" s="238" t="str">
        <f t="shared" si="3"/>
        <v/>
      </c>
      <c r="H280" s="925" t="str">
        <f t="shared" si="6"/>
        <v/>
      </c>
      <c r="I280" s="351"/>
    </row>
    <row r="281" ht="19.5" customHeight="1">
      <c r="B281" s="613">
        <v>273.0</v>
      </c>
      <c r="C281" s="923" t="str">
        <f t="shared" si="4"/>
        <v/>
      </c>
      <c r="D281" s="791" t="str">
        <f t="shared" si="1"/>
        <v/>
      </c>
      <c r="E281" s="238" t="str">
        <f t="shared" si="5"/>
        <v/>
      </c>
      <c r="F281" s="717" t="str">
        <f t="shared" si="2"/>
        <v/>
      </c>
      <c r="G281" s="238" t="str">
        <f t="shared" si="3"/>
        <v/>
      </c>
      <c r="H281" s="925" t="str">
        <f t="shared" si="6"/>
        <v/>
      </c>
      <c r="I281" s="351"/>
    </row>
    <row r="282" ht="19.5" customHeight="1">
      <c r="B282" s="613">
        <v>274.0</v>
      </c>
      <c r="C282" s="923" t="str">
        <f t="shared" si="4"/>
        <v/>
      </c>
      <c r="D282" s="791" t="str">
        <f t="shared" si="1"/>
        <v/>
      </c>
      <c r="E282" s="238" t="str">
        <f t="shared" si="5"/>
        <v/>
      </c>
      <c r="F282" s="717" t="str">
        <f t="shared" si="2"/>
        <v/>
      </c>
      <c r="G282" s="238" t="str">
        <f t="shared" si="3"/>
        <v/>
      </c>
      <c r="H282" s="925" t="str">
        <f t="shared" si="6"/>
        <v/>
      </c>
      <c r="I282" s="351"/>
    </row>
    <row r="283" ht="19.5" customHeight="1">
      <c r="B283" s="613">
        <v>275.0</v>
      </c>
      <c r="C283" s="923" t="str">
        <f t="shared" si="4"/>
        <v/>
      </c>
      <c r="D283" s="791" t="str">
        <f t="shared" si="1"/>
        <v/>
      </c>
      <c r="E283" s="238" t="str">
        <f t="shared" si="5"/>
        <v/>
      </c>
      <c r="F283" s="717" t="str">
        <f t="shared" si="2"/>
        <v/>
      </c>
      <c r="G283" s="238" t="str">
        <f t="shared" si="3"/>
        <v/>
      </c>
      <c r="H283" s="925" t="str">
        <f t="shared" si="6"/>
        <v/>
      </c>
      <c r="I283" s="351"/>
    </row>
    <row r="284" ht="19.5" customHeight="1">
      <c r="B284" s="613">
        <v>276.0</v>
      </c>
      <c r="C284" s="923" t="str">
        <f t="shared" si="4"/>
        <v/>
      </c>
      <c r="D284" s="791" t="str">
        <f t="shared" si="1"/>
        <v/>
      </c>
      <c r="E284" s="238" t="str">
        <f t="shared" si="5"/>
        <v/>
      </c>
      <c r="F284" s="717" t="str">
        <f t="shared" si="2"/>
        <v/>
      </c>
      <c r="G284" s="238" t="str">
        <f t="shared" si="3"/>
        <v/>
      </c>
      <c r="H284" s="925" t="str">
        <f t="shared" si="6"/>
        <v/>
      </c>
      <c r="I284" s="351"/>
    </row>
    <row r="285" ht="19.5" customHeight="1">
      <c r="B285" s="613">
        <v>277.0</v>
      </c>
      <c r="C285" s="923" t="str">
        <f t="shared" si="4"/>
        <v/>
      </c>
      <c r="D285" s="791" t="str">
        <f t="shared" si="1"/>
        <v/>
      </c>
      <c r="E285" s="238" t="str">
        <f t="shared" si="5"/>
        <v/>
      </c>
      <c r="F285" s="717" t="str">
        <f t="shared" si="2"/>
        <v/>
      </c>
      <c r="G285" s="238" t="str">
        <f t="shared" si="3"/>
        <v/>
      </c>
      <c r="H285" s="925" t="str">
        <f t="shared" si="6"/>
        <v/>
      </c>
      <c r="I285" s="351"/>
    </row>
    <row r="286" ht="19.5" customHeight="1">
      <c r="B286" s="613">
        <v>278.0</v>
      </c>
      <c r="C286" s="923" t="str">
        <f t="shared" si="4"/>
        <v/>
      </c>
      <c r="D286" s="791" t="str">
        <f t="shared" si="1"/>
        <v/>
      </c>
      <c r="E286" s="238" t="str">
        <f t="shared" si="5"/>
        <v/>
      </c>
      <c r="F286" s="717" t="str">
        <f t="shared" si="2"/>
        <v/>
      </c>
      <c r="G286" s="238" t="str">
        <f t="shared" si="3"/>
        <v/>
      </c>
      <c r="H286" s="925" t="str">
        <f t="shared" si="6"/>
        <v/>
      </c>
      <c r="I286" s="351"/>
    </row>
    <row r="287" ht="19.5" customHeight="1">
      <c r="B287" s="613">
        <v>279.0</v>
      </c>
      <c r="C287" s="923" t="str">
        <f t="shared" si="4"/>
        <v/>
      </c>
      <c r="D287" s="791" t="str">
        <f t="shared" si="1"/>
        <v/>
      </c>
      <c r="E287" s="238" t="str">
        <f t="shared" si="5"/>
        <v/>
      </c>
      <c r="F287" s="717" t="str">
        <f t="shared" si="2"/>
        <v/>
      </c>
      <c r="G287" s="238" t="str">
        <f t="shared" si="3"/>
        <v/>
      </c>
      <c r="H287" s="925" t="str">
        <f t="shared" si="6"/>
        <v/>
      </c>
      <c r="I287" s="351"/>
    </row>
    <row r="288" ht="19.5" customHeight="1">
      <c r="B288" s="613">
        <v>280.0</v>
      </c>
      <c r="C288" s="923" t="str">
        <f t="shared" si="4"/>
        <v/>
      </c>
      <c r="D288" s="791" t="str">
        <f t="shared" si="1"/>
        <v/>
      </c>
      <c r="E288" s="238" t="str">
        <f t="shared" si="5"/>
        <v/>
      </c>
      <c r="F288" s="717" t="str">
        <f t="shared" si="2"/>
        <v/>
      </c>
      <c r="G288" s="238" t="str">
        <f t="shared" si="3"/>
        <v/>
      </c>
      <c r="H288" s="925" t="str">
        <f t="shared" si="6"/>
        <v/>
      </c>
      <c r="I288" s="351"/>
    </row>
    <row r="289" ht="19.5" customHeight="1">
      <c r="B289" s="613">
        <v>281.0</v>
      </c>
      <c r="C289" s="923" t="str">
        <f t="shared" si="4"/>
        <v/>
      </c>
      <c r="D289" s="791" t="str">
        <f t="shared" si="1"/>
        <v/>
      </c>
      <c r="E289" s="238" t="str">
        <f t="shared" si="5"/>
        <v/>
      </c>
      <c r="F289" s="717" t="str">
        <f t="shared" si="2"/>
        <v/>
      </c>
      <c r="G289" s="238" t="str">
        <f t="shared" si="3"/>
        <v/>
      </c>
      <c r="H289" s="925" t="str">
        <f t="shared" si="6"/>
        <v/>
      </c>
      <c r="I289" s="351"/>
    </row>
    <row r="290" ht="19.5" customHeight="1">
      <c r="B290" s="613">
        <v>282.0</v>
      </c>
      <c r="C290" s="923" t="str">
        <f t="shared" si="4"/>
        <v/>
      </c>
      <c r="D290" s="791" t="str">
        <f t="shared" si="1"/>
        <v/>
      </c>
      <c r="E290" s="238" t="str">
        <f t="shared" si="5"/>
        <v/>
      </c>
      <c r="F290" s="717" t="str">
        <f t="shared" si="2"/>
        <v/>
      </c>
      <c r="G290" s="238" t="str">
        <f t="shared" si="3"/>
        <v/>
      </c>
      <c r="H290" s="925" t="str">
        <f t="shared" si="6"/>
        <v/>
      </c>
      <c r="I290" s="351"/>
    </row>
    <row r="291" ht="19.5" customHeight="1">
      <c r="B291" s="613">
        <v>283.0</v>
      </c>
      <c r="C291" s="923" t="str">
        <f t="shared" si="4"/>
        <v/>
      </c>
      <c r="D291" s="791" t="str">
        <f t="shared" si="1"/>
        <v/>
      </c>
      <c r="E291" s="238" t="str">
        <f t="shared" si="5"/>
        <v/>
      </c>
      <c r="F291" s="717" t="str">
        <f t="shared" si="2"/>
        <v/>
      </c>
      <c r="G291" s="238" t="str">
        <f t="shared" si="3"/>
        <v/>
      </c>
      <c r="H291" s="925" t="str">
        <f t="shared" si="6"/>
        <v/>
      </c>
      <c r="I291" s="351"/>
    </row>
    <row r="292" ht="19.5" customHeight="1">
      <c r="B292" s="613">
        <v>284.0</v>
      </c>
      <c r="C292" s="923" t="str">
        <f t="shared" si="4"/>
        <v/>
      </c>
      <c r="D292" s="791" t="str">
        <f t="shared" si="1"/>
        <v/>
      </c>
      <c r="E292" s="238" t="str">
        <f t="shared" si="5"/>
        <v/>
      </c>
      <c r="F292" s="717" t="str">
        <f t="shared" si="2"/>
        <v/>
      </c>
      <c r="G292" s="238" t="str">
        <f t="shared" si="3"/>
        <v/>
      </c>
      <c r="H292" s="925" t="str">
        <f t="shared" si="6"/>
        <v/>
      </c>
      <c r="I292" s="351"/>
    </row>
    <row r="293" ht="19.5" customHeight="1">
      <c r="B293" s="613">
        <v>285.0</v>
      </c>
      <c r="C293" s="923" t="str">
        <f t="shared" si="4"/>
        <v/>
      </c>
      <c r="D293" s="791" t="str">
        <f t="shared" si="1"/>
        <v/>
      </c>
      <c r="E293" s="238" t="str">
        <f t="shared" si="5"/>
        <v/>
      </c>
      <c r="F293" s="717" t="str">
        <f t="shared" si="2"/>
        <v/>
      </c>
      <c r="G293" s="238" t="str">
        <f t="shared" si="3"/>
        <v/>
      </c>
      <c r="H293" s="925" t="str">
        <f t="shared" si="6"/>
        <v/>
      </c>
      <c r="I293" s="351"/>
    </row>
    <row r="294" ht="19.5" customHeight="1">
      <c r="B294" s="613">
        <v>286.0</v>
      </c>
      <c r="C294" s="923" t="str">
        <f t="shared" si="4"/>
        <v/>
      </c>
      <c r="D294" s="791" t="str">
        <f t="shared" si="1"/>
        <v/>
      </c>
      <c r="E294" s="238" t="str">
        <f t="shared" si="5"/>
        <v/>
      </c>
      <c r="F294" s="717" t="str">
        <f t="shared" si="2"/>
        <v/>
      </c>
      <c r="G294" s="238" t="str">
        <f t="shared" si="3"/>
        <v/>
      </c>
      <c r="H294" s="925" t="str">
        <f t="shared" si="6"/>
        <v/>
      </c>
      <c r="I294" s="351"/>
    </row>
    <row r="295" ht="19.5" customHeight="1">
      <c r="B295" s="613">
        <v>287.0</v>
      </c>
      <c r="C295" s="923" t="str">
        <f t="shared" si="4"/>
        <v/>
      </c>
      <c r="D295" s="791" t="str">
        <f t="shared" si="1"/>
        <v/>
      </c>
      <c r="E295" s="238" t="str">
        <f t="shared" si="5"/>
        <v/>
      </c>
      <c r="F295" s="717" t="str">
        <f t="shared" si="2"/>
        <v/>
      </c>
      <c r="G295" s="238" t="str">
        <f t="shared" si="3"/>
        <v/>
      </c>
      <c r="H295" s="925" t="str">
        <f t="shared" si="6"/>
        <v/>
      </c>
      <c r="I295" s="351"/>
    </row>
    <row r="296" ht="19.5" customHeight="1">
      <c r="B296" s="613">
        <v>288.0</v>
      </c>
      <c r="C296" s="923" t="str">
        <f t="shared" si="4"/>
        <v/>
      </c>
      <c r="D296" s="791" t="str">
        <f t="shared" si="1"/>
        <v/>
      </c>
      <c r="E296" s="238" t="str">
        <f t="shared" si="5"/>
        <v/>
      </c>
      <c r="F296" s="717" t="str">
        <f t="shared" si="2"/>
        <v/>
      </c>
      <c r="G296" s="238" t="str">
        <f t="shared" si="3"/>
        <v/>
      </c>
      <c r="H296" s="925" t="str">
        <f t="shared" si="6"/>
        <v/>
      </c>
      <c r="I296" s="351"/>
    </row>
    <row r="297" ht="19.5" customHeight="1">
      <c r="B297" s="613">
        <v>289.0</v>
      </c>
      <c r="C297" s="923" t="str">
        <f t="shared" si="4"/>
        <v/>
      </c>
      <c r="D297" s="791" t="str">
        <f t="shared" si="1"/>
        <v/>
      </c>
      <c r="E297" s="238" t="str">
        <f t="shared" si="5"/>
        <v/>
      </c>
      <c r="F297" s="717" t="str">
        <f t="shared" si="2"/>
        <v/>
      </c>
      <c r="G297" s="238" t="str">
        <f t="shared" si="3"/>
        <v/>
      </c>
      <c r="H297" s="925" t="str">
        <f t="shared" si="6"/>
        <v/>
      </c>
      <c r="I297" s="351"/>
    </row>
    <row r="298" ht="19.5" customHeight="1">
      <c r="B298" s="613">
        <v>290.0</v>
      </c>
      <c r="C298" s="923" t="str">
        <f t="shared" si="4"/>
        <v/>
      </c>
      <c r="D298" s="791" t="str">
        <f t="shared" si="1"/>
        <v/>
      </c>
      <c r="E298" s="238" t="str">
        <f t="shared" si="5"/>
        <v/>
      </c>
      <c r="F298" s="717" t="str">
        <f t="shared" si="2"/>
        <v/>
      </c>
      <c r="G298" s="238" t="str">
        <f t="shared" si="3"/>
        <v/>
      </c>
      <c r="H298" s="925" t="str">
        <f t="shared" si="6"/>
        <v/>
      </c>
      <c r="I298" s="351"/>
    </row>
    <row r="299" ht="19.5" customHeight="1">
      <c r="B299" s="613">
        <v>291.0</v>
      </c>
      <c r="C299" s="923" t="str">
        <f t="shared" si="4"/>
        <v/>
      </c>
      <c r="D299" s="791" t="str">
        <f t="shared" si="1"/>
        <v/>
      </c>
      <c r="E299" s="238" t="str">
        <f t="shared" si="5"/>
        <v/>
      </c>
      <c r="F299" s="717" t="str">
        <f t="shared" si="2"/>
        <v/>
      </c>
      <c r="G299" s="238" t="str">
        <f t="shared" si="3"/>
        <v/>
      </c>
      <c r="H299" s="925" t="str">
        <f t="shared" si="6"/>
        <v/>
      </c>
      <c r="I299" s="351"/>
    </row>
    <row r="300" ht="19.5" customHeight="1">
      <c r="B300" s="613">
        <v>292.0</v>
      </c>
      <c r="C300" s="923" t="str">
        <f t="shared" si="4"/>
        <v/>
      </c>
      <c r="D300" s="791" t="str">
        <f t="shared" si="1"/>
        <v/>
      </c>
      <c r="E300" s="238" t="str">
        <f t="shared" si="5"/>
        <v/>
      </c>
      <c r="F300" s="717" t="str">
        <f t="shared" si="2"/>
        <v/>
      </c>
      <c r="G300" s="238" t="str">
        <f t="shared" si="3"/>
        <v/>
      </c>
      <c r="H300" s="925" t="str">
        <f t="shared" si="6"/>
        <v/>
      </c>
      <c r="I300" s="351"/>
    </row>
    <row r="301" ht="19.5" customHeight="1">
      <c r="B301" s="613">
        <v>293.0</v>
      </c>
      <c r="C301" s="923" t="str">
        <f t="shared" si="4"/>
        <v/>
      </c>
      <c r="D301" s="791" t="str">
        <f t="shared" si="1"/>
        <v/>
      </c>
      <c r="E301" s="238" t="str">
        <f t="shared" si="5"/>
        <v/>
      </c>
      <c r="F301" s="717" t="str">
        <f t="shared" si="2"/>
        <v/>
      </c>
      <c r="G301" s="238" t="str">
        <f t="shared" si="3"/>
        <v/>
      </c>
      <c r="H301" s="925" t="str">
        <f t="shared" si="6"/>
        <v/>
      </c>
      <c r="I301" s="351"/>
    </row>
    <row r="302" ht="19.5" customHeight="1">
      <c r="B302" s="613">
        <v>294.0</v>
      </c>
      <c r="C302" s="923" t="str">
        <f t="shared" si="4"/>
        <v/>
      </c>
      <c r="D302" s="791" t="str">
        <f t="shared" si="1"/>
        <v/>
      </c>
      <c r="E302" s="238" t="str">
        <f t="shared" si="5"/>
        <v/>
      </c>
      <c r="F302" s="717" t="str">
        <f t="shared" si="2"/>
        <v/>
      </c>
      <c r="G302" s="238" t="str">
        <f t="shared" si="3"/>
        <v/>
      </c>
      <c r="H302" s="925" t="str">
        <f t="shared" si="6"/>
        <v/>
      </c>
      <c r="I302" s="351"/>
    </row>
    <row r="303" ht="19.5" customHeight="1">
      <c r="B303" s="613">
        <v>295.0</v>
      </c>
      <c r="C303" s="923" t="str">
        <f t="shared" si="4"/>
        <v/>
      </c>
      <c r="D303" s="791" t="str">
        <f t="shared" si="1"/>
        <v/>
      </c>
      <c r="E303" s="238" t="str">
        <f t="shared" si="5"/>
        <v/>
      </c>
      <c r="F303" s="717" t="str">
        <f t="shared" si="2"/>
        <v/>
      </c>
      <c r="G303" s="238" t="str">
        <f t="shared" si="3"/>
        <v/>
      </c>
      <c r="H303" s="925" t="str">
        <f t="shared" si="6"/>
        <v/>
      </c>
      <c r="I303" s="351"/>
    </row>
    <row r="304" ht="19.5" customHeight="1">
      <c r="B304" s="613">
        <v>296.0</v>
      </c>
      <c r="C304" s="923" t="str">
        <f t="shared" si="4"/>
        <v/>
      </c>
      <c r="D304" s="791" t="str">
        <f t="shared" si="1"/>
        <v/>
      </c>
      <c r="E304" s="238" t="str">
        <f t="shared" si="5"/>
        <v/>
      </c>
      <c r="F304" s="717" t="str">
        <f t="shared" si="2"/>
        <v/>
      </c>
      <c r="G304" s="238" t="str">
        <f t="shared" si="3"/>
        <v/>
      </c>
      <c r="H304" s="925" t="str">
        <f t="shared" si="6"/>
        <v/>
      </c>
      <c r="I304" s="351"/>
    </row>
    <row r="305" ht="19.5" customHeight="1">
      <c r="B305" s="613">
        <v>297.0</v>
      </c>
      <c r="C305" s="923" t="str">
        <f t="shared" si="4"/>
        <v/>
      </c>
      <c r="D305" s="791" t="str">
        <f t="shared" si="1"/>
        <v/>
      </c>
      <c r="E305" s="238" t="str">
        <f t="shared" si="5"/>
        <v/>
      </c>
      <c r="F305" s="717" t="str">
        <f t="shared" si="2"/>
        <v/>
      </c>
      <c r="G305" s="238" t="str">
        <f t="shared" si="3"/>
        <v/>
      </c>
      <c r="H305" s="925" t="str">
        <f t="shared" si="6"/>
        <v/>
      </c>
      <c r="I305" s="351"/>
    </row>
    <row r="306" ht="19.5" customHeight="1">
      <c r="B306" s="613">
        <v>298.0</v>
      </c>
      <c r="C306" s="923" t="str">
        <f t="shared" si="4"/>
        <v/>
      </c>
      <c r="D306" s="791" t="str">
        <f t="shared" si="1"/>
        <v/>
      </c>
      <c r="E306" s="238" t="str">
        <f t="shared" si="5"/>
        <v/>
      </c>
      <c r="F306" s="717" t="str">
        <f t="shared" si="2"/>
        <v/>
      </c>
      <c r="G306" s="238" t="str">
        <f t="shared" si="3"/>
        <v/>
      </c>
      <c r="H306" s="925" t="str">
        <f t="shared" si="6"/>
        <v/>
      </c>
      <c r="I306" s="351"/>
    </row>
    <row r="307" ht="19.5" customHeight="1">
      <c r="B307" s="613">
        <v>299.0</v>
      </c>
      <c r="C307" s="923" t="str">
        <f t="shared" si="4"/>
        <v/>
      </c>
      <c r="D307" s="791" t="str">
        <f t="shared" si="1"/>
        <v/>
      </c>
      <c r="E307" s="238" t="str">
        <f t="shared" si="5"/>
        <v/>
      </c>
      <c r="F307" s="717" t="str">
        <f t="shared" si="2"/>
        <v/>
      </c>
      <c r="G307" s="238" t="str">
        <f t="shared" si="3"/>
        <v/>
      </c>
      <c r="H307" s="925" t="str">
        <f t="shared" si="6"/>
        <v/>
      </c>
      <c r="I307" s="351"/>
    </row>
    <row r="308" ht="19.5" customHeight="1">
      <c r="B308" s="613">
        <v>300.0</v>
      </c>
      <c r="C308" s="923" t="str">
        <f t="shared" si="4"/>
        <v/>
      </c>
      <c r="D308" s="791" t="str">
        <f t="shared" si="1"/>
        <v/>
      </c>
      <c r="E308" s="238" t="str">
        <f t="shared" si="5"/>
        <v/>
      </c>
      <c r="F308" s="717" t="str">
        <f t="shared" si="2"/>
        <v/>
      </c>
      <c r="G308" s="238" t="str">
        <f t="shared" si="3"/>
        <v/>
      </c>
      <c r="H308" s="925" t="str">
        <f t="shared" si="6"/>
        <v/>
      </c>
      <c r="I308" s="351"/>
    </row>
    <row r="309" ht="19.5" customHeight="1">
      <c r="B309" s="613">
        <v>301.0</v>
      </c>
      <c r="C309" s="923" t="str">
        <f t="shared" si="4"/>
        <v/>
      </c>
      <c r="D309" s="791" t="str">
        <f t="shared" si="1"/>
        <v/>
      </c>
      <c r="E309" s="238" t="str">
        <f t="shared" si="5"/>
        <v/>
      </c>
      <c r="F309" s="717" t="str">
        <f t="shared" si="2"/>
        <v/>
      </c>
      <c r="G309" s="238" t="str">
        <f t="shared" si="3"/>
        <v/>
      </c>
      <c r="H309" s="925" t="str">
        <f t="shared" si="6"/>
        <v/>
      </c>
      <c r="I309" s="351"/>
    </row>
    <row r="310" ht="19.5" customHeight="1">
      <c r="B310" s="613">
        <v>302.0</v>
      </c>
      <c r="C310" s="923" t="str">
        <f t="shared" si="4"/>
        <v/>
      </c>
      <c r="D310" s="791" t="str">
        <f t="shared" si="1"/>
        <v/>
      </c>
      <c r="E310" s="238" t="str">
        <f t="shared" si="5"/>
        <v/>
      </c>
      <c r="F310" s="717" t="str">
        <f t="shared" si="2"/>
        <v/>
      </c>
      <c r="G310" s="238" t="str">
        <f t="shared" si="3"/>
        <v/>
      </c>
      <c r="H310" s="925" t="str">
        <f t="shared" si="6"/>
        <v/>
      </c>
      <c r="I310" s="351"/>
    </row>
    <row r="311" ht="19.5" customHeight="1">
      <c r="B311" s="613">
        <v>303.0</v>
      </c>
      <c r="C311" s="923" t="str">
        <f t="shared" si="4"/>
        <v/>
      </c>
      <c r="D311" s="791" t="str">
        <f t="shared" si="1"/>
        <v/>
      </c>
      <c r="E311" s="238" t="str">
        <f t="shared" si="5"/>
        <v/>
      </c>
      <c r="F311" s="717" t="str">
        <f t="shared" si="2"/>
        <v/>
      </c>
      <c r="G311" s="238" t="str">
        <f t="shared" si="3"/>
        <v/>
      </c>
      <c r="H311" s="925" t="str">
        <f t="shared" si="6"/>
        <v/>
      </c>
      <c r="I311" s="351"/>
    </row>
    <row r="312" ht="19.5" customHeight="1">
      <c r="B312" s="613">
        <v>304.0</v>
      </c>
      <c r="C312" s="923" t="str">
        <f t="shared" si="4"/>
        <v/>
      </c>
      <c r="D312" s="791" t="str">
        <f t="shared" si="1"/>
        <v/>
      </c>
      <c r="E312" s="238" t="str">
        <f t="shared" si="5"/>
        <v/>
      </c>
      <c r="F312" s="717" t="str">
        <f t="shared" si="2"/>
        <v/>
      </c>
      <c r="G312" s="238" t="str">
        <f t="shared" si="3"/>
        <v/>
      </c>
      <c r="H312" s="925" t="str">
        <f t="shared" si="6"/>
        <v/>
      </c>
      <c r="I312" s="351"/>
    </row>
    <row r="313" ht="19.5" customHeight="1">
      <c r="B313" s="613">
        <v>305.0</v>
      </c>
      <c r="C313" s="923" t="str">
        <f t="shared" si="4"/>
        <v/>
      </c>
      <c r="D313" s="791" t="str">
        <f t="shared" si="1"/>
        <v/>
      </c>
      <c r="E313" s="238" t="str">
        <f t="shared" si="5"/>
        <v/>
      </c>
      <c r="F313" s="717" t="str">
        <f t="shared" si="2"/>
        <v/>
      </c>
      <c r="G313" s="238" t="str">
        <f t="shared" si="3"/>
        <v/>
      </c>
      <c r="H313" s="925" t="str">
        <f t="shared" si="6"/>
        <v/>
      </c>
      <c r="I313" s="351"/>
    </row>
    <row r="314" ht="19.5" customHeight="1">
      <c r="B314" s="613">
        <v>306.0</v>
      </c>
      <c r="C314" s="923" t="str">
        <f t="shared" si="4"/>
        <v/>
      </c>
      <c r="D314" s="791" t="str">
        <f t="shared" si="1"/>
        <v/>
      </c>
      <c r="E314" s="238" t="str">
        <f t="shared" si="5"/>
        <v/>
      </c>
      <c r="F314" s="717" t="str">
        <f t="shared" si="2"/>
        <v/>
      </c>
      <c r="G314" s="238" t="str">
        <f t="shared" si="3"/>
        <v/>
      </c>
      <c r="H314" s="925" t="str">
        <f t="shared" si="6"/>
        <v/>
      </c>
      <c r="I314" s="351"/>
    </row>
    <row r="315" ht="19.5" customHeight="1">
      <c r="B315" s="613">
        <v>307.0</v>
      </c>
      <c r="C315" s="923" t="str">
        <f t="shared" si="4"/>
        <v/>
      </c>
      <c r="D315" s="791" t="str">
        <f t="shared" si="1"/>
        <v/>
      </c>
      <c r="E315" s="238" t="str">
        <f t="shared" si="5"/>
        <v/>
      </c>
      <c r="F315" s="717" t="str">
        <f t="shared" si="2"/>
        <v/>
      </c>
      <c r="G315" s="238" t="str">
        <f t="shared" si="3"/>
        <v/>
      </c>
      <c r="H315" s="925" t="str">
        <f t="shared" si="6"/>
        <v/>
      </c>
      <c r="I315" s="351"/>
    </row>
    <row r="316" ht="19.5" customHeight="1">
      <c r="B316" s="613">
        <v>308.0</v>
      </c>
      <c r="C316" s="923" t="str">
        <f t="shared" si="4"/>
        <v/>
      </c>
      <c r="D316" s="791" t="str">
        <f t="shared" si="1"/>
        <v/>
      </c>
      <c r="E316" s="238" t="str">
        <f t="shared" si="5"/>
        <v/>
      </c>
      <c r="F316" s="717" t="str">
        <f t="shared" si="2"/>
        <v/>
      </c>
      <c r="G316" s="238" t="str">
        <f t="shared" si="3"/>
        <v/>
      </c>
      <c r="H316" s="925" t="str">
        <f t="shared" si="6"/>
        <v/>
      </c>
      <c r="I316" s="351"/>
    </row>
    <row r="317" ht="19.5" customHeight="1">
      <c r="B317" s="613">
        <v>309.0</v>
      </c>
      <c r="C317" s="923" t="str">
        <f t="shared" si="4"/>
        <v/>
      </c>
      <c r="D317" s="791" t="str">
        <f t="shared" si="1"/>
        <v/>
      </c>
      <c r="E317" s="238" t="str">
        <f t="shared" si="5"/>
        <v/>
      </c>
      <c r="F317" s="717" t="str">
        <f t="shared" si="2"/>
        <v/>
      </c>
      <c r="G317" s="238" t="str">
        <f t="shared" si="3"/>
        <v/>
      </c>
      <c r="H317" s="925" t="str">
        <f t="shared" si="6"/>
        <v/>
      </c>
      <c r="I317" s="351"/>
    </row>
    <row r="318" ht="19.5" customHeight="1">
      <c r="B318" s="613">
        <v>310.0</v>
      </c>
      <c r="C318" s="923" t="str">
        <f t="shared" si="4"/>
        <v/>
      </c>
      <c r="D318" s="791" t="str">
        <f t="shared" si="1"/>
        <v/>
      </c>
      <c r="E318" s="238" t="str">
        <f t="shared" si="5"/>
        <v/>
      </c>
      <c r="F318" s="717" t="str">
        <f t="shared" si="2"/>
        <v/>
      </c>
      <c r="G318" s="238" t="str">
        <f t="shared" si="3"/>
        <v/>
      </c>
      <c r="H318" s="925" t="str">
        <f t="shared" si="6"/>
        <v/>
      </c>
      <c r="I318" s="351"/>
    </row>
    <row r="319" ht="19.5" customHeight="1">
      <c r="B319" s="613">
        <v>311.0</v>
      </c>
      <c r="C319" s="923" t="str">
        <f t="shared" si="4"/>
        <v/>
      </c>
      <c r="D319" s="791" t="str">
        <f t="shared" si="1"/>
        <v/>
      </c>
      <c r="E319" s="238" t="str">
        <f t="shared" si="5"/>
        <v/>
      </c>
      <c r="F319" s="717" t="str">
        <f t="shared" si="2"/>
        <v/>
      </c>
      <c r="G319" s="238" t="str">
        <f t="shared" si="3"/>
        <v/>
      </c>
      <c r="H319" s="925" t="str">
        <f t="shared" si="6"/>
        <v/>
      </c>
      <c r="I319" s="351"/>
    </row>
    <row r="320" ht="19.5" customHeight="1">
      <c r="B320" s="613">
        <v>312.0</v>
      </c>
      <c r="C320" s="923" t="str">
        <f t="shared" si="4"/>
        <v/>
      </c>
      <c r="D320" s="791" t="str">
        <f t="shared" si="1"/>
        <v/>
      </c>
      <c r="E320" s="238" t="str">
        <f t="shared" si="5"/>
        <v/>
      </c>
      <c r="F320" s="717" t="str">
        <f t="shared" si="2"/>
        <v/>
      </c>
      <c r="G320" s="238" t="str">
        <f t="shared" si="3"/>
        <v/>
      </c>
      <c r="H320" s="925" t="str">
        <f t="shared" si="6"/>
        <v/>
      </c>
      <c r="I320" s="351"/>
    </row>
    <row r="321" ht="19.5" customHeight="1">
      <c r="B321" s="613">
        <v>313.0</v>
      </c>
      <c r="C321" s="923" t="str">
        <f t="shared" si="4"/>
        <v/>
      </c>
      <c r="D321" s="791" t="str">
        <f t="shared" si="1"/>
        <v/>
      </c>
      <c r="E321" s="238" t="str">
        <f t="shared" si="5"/>
        <v/>
      </c>
      <c r="F321" s="717" t="str">
        <f t="shared" si="2"/>
        <v/>
      </c>
      <c r="G321" s="238" t="str">
        <f t="shared" si="3"/>
        <v/>
      </c>
      <c r="H321" s="925" t="str">
        <f t="shared" si="6"/>
        <v/>
      </c>
      <c r="I321" s="351"/>
    </row>
    <row r="322" ht="19.5" customHeight="1">
      <c r="B322" s="613">
        <v>314.0</v>
      </c>
      <c r="C322" s="923" t="str">
        <f t="shared" si="4"/>
        <v/>
      </c>
      <c r="D322" s="791" t="str">
        <f t="shared" si="1"/>
        <v/>
      </c>
      <c r="E322" s="238" t="str">
        <f t="shared" si="5"/>
        <v/>
      </c>
      <c r="F322" s="717" t="str">
        <f t="shared" si="2"/>
        <v/>
      </c>
      <c r="G322" s="238" t="str">
        <f t="shared" si="3"/>
        <v/>
      </c>
      <c r="H322" s="925" t="str">
        <f t="shared" si="6"/>
        <v/>
      </c>
      <c r="I322" s="351"/>
    </row>
    <row r="323" ht="19.5" customHeight="1">
      <c r="B323" s="613">
        <v>315.0</v>
      </c>
      <c r="C323" s="923" t="str">
        <f t="shared" si="4"/>
        <v/>
      </c>
      <c r="D323" s="791" t="str">
        <f t="shared" si="1"/>
        <v/>
      </c>
      <c r="E323" s="238" t="str">
        <f t="shared" si="5"/>
        <v/>
      </c>
      <c r="F323" s="717" t="str">
        <f t="shared" si="2"/>
        <v/>
      </c>
      <c r="G323" s="238" t="str">
        <f t="shared" si="3"/>
        <v/>
      </c>
      <c r="H323" s="925" t="str">
        <f t="shared" si="6"/>
        <v/>
      </c>
      <c r="I323" s="351"/>
    </row>
    <row r="324" ht="19.5" customHeight="1">
      <c r="B324" s="613">
        <v>316.0</v>
      </c>
      <c r="C324" s="923" t="str">
        <f t="shared" si="4"/>
        <v/>
      </c>
      <c r="D324" s="791" t="str">
        <f t="shared" si="1"/>
        <v/>
      </c>
      <c r="E324" s="238" t="str">
        <f t="shared" si="5"/>
        <v/>
      </c>
      <c r="F324" s="717" t="str">
        <f t="shared" si="2"/>
        <v/>
      </c>
      <c r="G324" s="238" t="str">
        <f t="shared" si="3"/>
        <v/>
      </c>
      <c r="H324" s="925" t="str">
        <f t="shared" si="6"/>
        <v/>
      </c>
      <c r="I324" s="351"/>
    </row>
    <row r="325" ht="19.5" customHeight="1">
      <c r="B325" s="613">
        <v>317.0</v>
      </c>
      <c r="C325" s="923" t="str">
        <f t="shared" si="4"/>
        <v/>
      </c>
      <c r="D325" s="791" t="str">
        <f t="shared" si="1"/>
        <v/>
      </c>
      <c r="E325" s="238" t="str">
        <f t="shared" si="5"/>
        <v/>
      </c>
      <c r="F325" s="717" t="str">
        <f t="shared" si="2"/>
        <v/>
      </c>
      <c r="G325" s="238" t="str">
        <f t="shared" si="3"/>
        <v/>
      </c>
      <c r="H325" s="925" t="str">
        <f t="shared" si="6"/>
        <v/>
      </c>
      <c r="I325" s="351"/>
    </row>
    <row r="326" ht="19.5" customHeight="1">
      <c r="B326" s="613">
        <v>318.0</v>
      </c>
      <c r="C326" s="923" t="str">
        <f t="shared" si="4"/>
        <v/>
      </c>
      <c r="D326" s="791" t="str">
        <f t="shared" si="1"/>
        <v/>
      </c>
      <c r="E326" s="238" t="str">
        <f t="shared" si="5"/>
        <v/>
      </c>
      <c r="F326" s="717" t="str">
        <f t="shared" si="2"/>
        <v/>
      </c>
      <c r="G326" s="238" t="str">
        <f t="shared" si="3"/>
        <v/>
      </c>
      <c r="H326" s="925" t="str">
        <f t="shared" si="6"/>
        <v/>
      </c>
      <c r="I326" s="351"/>
    </row>
    <row r="327" ht="19.5" customHeight="1">
      <c r="B327" s="613">
        <v>319.0</v>
      </c>
      <c r="C327" s="923" t="str">
        <f t="shared" si="4"/>
        <v/>
      </c>
      <c r="D327" s="791" t="str">
        <f t="shared" si="1"/>
        <v/>
      </c>
      <c r="E327" s="238" t="str">
        <f t="shared" si="5"/>
        <v/>
      </c>
      <c r="F327" s="717" t="str">
        <f t="shared" si="2"/>
        <v/>
      </c>
      <c r="G327" s="238" t="str">
        <f t="shared" si="3"/>
        <v/>
      </c>
      <c r="H327" s="925" t="str">
        <f t="shared" si="6"/>
        <v/>
      </c>
      <c r="I327" s="351"/>
    </row>
    <row r="328" ht="19.5" customHeight="1">
      <c r="B328" s="613">
        <v>320.0</v>
      </c>
      <c r="C328" s="923" t="str">
        <f t="shared" si="4"/>
        <v/>
      </c>
      <c r="D328" s="791" t="str">
        <f t="shared" si="1"/>
        <v/>
      </c>
      <c r="E328" s="238" t="str">
        <f t="shared" si="5"/>
        <v/>
      </c>
      <c r="F328" s="717" t="str">
        <f t="shared" si="2"/>
        <v/>
      </c>
      <c r="G328" s="238" t="str">
        <f t="shared" si="3"/>
        <v/>
      </c>
      <c r="H328" s="925" t="str">
        <f t="shared" si="6"/>
        <v/>
      </c>
      <c r="I328" s="351"/>
    </row>
    <row r="329" ht="19.5" customHeight="1">
      <c r="B329" s="613">
        <v>321.0</v>
      </c>
      <c r="C329" s="923" t="str">
        <f t="shared" si="4"/>
        <v/>
      </c>
      <c r="D329" s="791" t="str">
        <f t="shared" si="1"/>
        <v/>
      </c>
      <c r="E329" s="238" t="str">
        <f t="shared" si="5"/>
        <v/>
      </c>
      <c r="F329" s="717" t="str">
        <f t="shared" si="2"/>
        <v/>
      </c>
      <c r="G329" s="238" t="str">
        <f t="shared" si="3"/>
        <v/>
      </c>
      <c r="H329" s="925" t="str">
        <f t="shared" si="6"/>
        <v/>
      </c>
      <c r="I329" s="351"/>
    </row>
    <row r="330" ht="19.5" customHeight="1">
      <c r="B330" s="613">
        <v>322.0</v>
      </c>
      <c r="C330" s="923" t="str">
        <f t="shared" si="4"/>
        <v/>
      </c>
      <c r="D330" s="791" t="str">
        <f t="shared" si="1"/>
        <v/>
      </c>
      <c r="E330" s="238" t="str">
        <f t="shared" si="5"/>
        <v/>
      </c>
      <c r="F330" s="717" t="str">
        <f t="shared" si="2"/>
        <v/>
      </c>
      <c r="G330" s="238" t="str">
        <f t="shared" si="3"/>
        <v/>
      </c>
      <c r="H330" s="925" t="str">
        <f t="shared" si="6"/>
        <v/>
      </c>
      <c r="I330" s="351"/>
    </row>
    <row r="331" ht="19.5" customHeight="1">
      <c r="B331" s="613">
        <v>323.0</v>
      </c>
      <c r="C331" s="923" t="str">
        <f t="shared" si="4"/>
        <v/>
      </c>
      <c r="D331" s="791" t="str">
        <f t="shared" si="1"/>
        <v/>
      </c>
      <c r="E331" s="238" t="str">
        <f t="shared" si="5"/>
        <v/>
      </c>
      <c r="F331" s="717" t="str">
        <f t="shared" si="2"/>
        <v/>
      </c>
      <c r="G331" s="238" t="str">
        <f t="shared" si="3"/>
        <v/>
      </c>
      <c r="H331" s="925" t="str">
        <f t="shared" si="6"/>
        <v/>
      </c>
      <c r="I331" s="351"/>
    </row>
    <row r="332" ht="19.5" customHeight="1">
      <c r="B332" s="613">
        <v>324.0</v>
      </c>
      <c r="C332" s="923" t="str">
        <f t="shared" si="4"/>
        <v/>
      </c>
      <c r="D332" s="791" t="str">
        <f t="shared" si="1"/>
        <v/>
      </c>
      <c r="E332" s="238" t="str">
        <f t="shared" si="5"/>
        <v/>
      </c>
      <c r="F332" s="717" t="str">
        <f t="shared" si="2"/>
        <v/>
      </c>
      <c r="G332" s="238" t="str">
        <f t="shared" si="3"/>
        <v/>
      </c>
      <c r="H332" s="925" t="str">
        <f t="shared" si="6"/>
        <v/>
      </c>
      <c r="I332" s="351"/>
    </row>
    <row r="333" ht="19.5" customHeight="1">
      <c r="B333" s="613">
        <v>325.0</v>
      </c>
      <c r="C333" s="923" t="str">
        <f t="shared" si="4"/>
        <v/>
      </c>
      <c r="D333" s="791" t="str">
        <f t="shared" si="1"/>
        <v/>
      </c>
      <c r="E333" s="238" t="str">
        <f t="shared" si="5"/>
        <v/>
      </c>
      <c r="F333" s="717" t="str">
        <f t="shared" si="2"/>
        <v/>
      </c>
      <c r="G333" s="238" t="str">
        <f t="shared" si="3"/>
        <v/>
      </c>
      <c r="H333" s="925" t="str">
        <f t="shared" si="6"/>
        <v/>
      </c>
      <c r="I333" s="351"/>
    </row>
    <row r="334" ht="19.5" customHeight="1">
      <c r="B334" s="613">
        <v>326.0</v>
      </c>
      <c r="C334" s="923" t="str">
        <f t="shared" si="4"/>
        <v/>
      </c>
      <c r="D334" s="791" t="str">
        <f t="shared" si="1"/>
        <v/>
      </c>
      <c r="E334" s="238" t="str">
        <f t="shared" si="5"/>
        <v/>
      </c>
      <c r="F334" s="717" t="str">
        <f t="shared" si="2"/>
        <v/>
      </c>
      <c r="G334" s="238" t="str">
        <f t="shared" si="3"/>
        <v/>
      </c>
      <c r="H334" s="925" t="str">
        <f t="shared" si="6"/>
        <v/>
      </c>
      <c r="I334" s="351"/>
    </row>
    <row r="335" ht="19.5" customHeight="1">
      <c r="B335" s="613">
        <v>327.0</v>
      </c>
      <c r="C335" s="923" t="str">
        <f t="shared" si="4"/>
        <v/>
      </c>
      <c r="D335" s="791" t="str">
        <f t="shared" si="1"/>
        <v/>
      </c>
      <c r="E335" s="238" t="str">
        <f t="shared" si="5"/>
        <v/>
      </c>
      <c r="F335" s="717" t="str">
        <f t="shared" si="2"/>
        <v/>
      </c>
      <c r="G335" s="238" t="str">
        <f t="shared" si="3"/>
        <v/>
      </c>
      <c r="H335" s="925" t="str">
        <f t="shared" si="6"/>
        <v/>
      </c>
      <c r="I335" s="351"/>
    </row>
    <row r="336" ht="19.5" customHeight="1">
      <c r="B336" s="613">
        <v>328.0</v>
      </c>
      <c r="C336" s="923" t="str">
        <f t="shared" si="4"/>
        <v/>
      </c>
      <c r="D336" s="791" t="str">
        <f t="shared" si="1"/>
        <v/>
      </c>
      <c r="E336" s="238" t="str">
        <f t="shared" si="5"/>
        <v/>
      </c>
      <c r="F336" s="717" t="str">
        <f t="shared" si="2"/>
        <v/>
      </c>
      <c r="G336" s="238" t="str">
        <f t="shared" si="3"/>
        <v/>
      </c>
      <c r="H336" s="925" t="str">
        <f t="shared" si="6"/>
        <v/>
      </c>
      <c r="I336" s="351"/>
    </row>
    <row r="337" ht="19.5" customHeight="1">
      <c r="B337" s="613">
        <v>329.0</v>
      </c>
      <c r="C337" s="923" t="str">
        <f t="shared" si="4"/>
        <v/>
      </c>
      <c r="D337" s="791" t="str">
        <f t="shared" si="1"/>
        <v/>
      </c>
      <c r="E337" s="238" t="str">
        <f t="shared" si="5"/>
        <v/>
      </c>
      <c r="F337" s="717" t="str">
        <f t="shared" si="2"/>
        <v/>
      </c>
      <c r="G337" s="238" t="str">
        <f t="shared" si="3"/>
        <v/>
      </c>
      <c r="H337" s="925" t="str">
        <f t="shared" si="6"/>
        <v/>
      </c>
      <c r="I337" s="351"/>
    </row>
    <row r="338" ht="19.5" customHeight="1">
      <c r="B338" s="613">
        <v>330.0</v>
      </c>
      <c r="C338" s="923" t="str">
        <f t="shared" si="4"/>
        <v/>
      </c>
      <c r="D338" s="791" t="str">
        <f t="shared" si="1"/>
        <v/>
      </c>
      <c r="E338" s="238" t="str">
        <f t="shared" si="5"/>
        <v/>
      </c>
      <c r="F338" s="717" t="str">
        <f t="shared" si="2"/>
        <v/>
      </c>
      <c r="G338" s="238" t="str">
        <f t="shared" si="3"/>
        <v/>
      </c>
      <c r="H338" s="925" t="str">
        <f t="shared" si="6"/>
        <v/>
      </c>
      <c r="I338" s="351"/>
    </row>
    <row r="339" ht="19.5" customHeight="1">
      <c r="B339" s="613">
        <v>331.0</v>
      </c>
      <c r="C339" s="923" t="str">
        <f t="shared" si="4"/>
        <v/>
      </c>
      <c r="D339" s="791" t="str">
        <f t="shared" si="1"/>
        <v/>
      </c>
      <c r="E339" s="238" t="str">
        <f t="shared" si="5"/>
        <v/>
      </c>
      <c r="F339" s="717" t="str">
        <f t="shared" si="2"/>
        <v/>
      </c>
      <c r="G339" s="238" t="str">
        <f t="shared" si="3"/>
        <v/>
      </c>
      <c r="H339" s="925" t="str">
        <f t="shared" si="6"/>
        <v/>
      </c>
      <c r="I339" s="351"/>
    </row>
    <row r="340" ht="19.5" customHeight="1">
      <c r="B340" s="613">
        <v>332.0</v>
      </c>
      <c r="C340" s="923" t="str">
        <f t="shared" si="4"/>
        <v/>
      </c>
      <c r="D340" s="791" t="str">
        <f t="shared" si="1"/>
        <v/>
      </c>
      <c r="E340" s="238" t="str">
        <f t="shared" si="5"/>
        <v/>
      </c>
      <c r="F340" s="717" t="str">
        <f t="shared" si="2"/>
        <v/>
      </c>
      <c r="G340" s="238" t="str">
        <f t="shared" si="3"/>
        <v/>
      </c>
      <c r="H340" s="925" t="str">
        <f t="shared" si="6"/>
        <v/>
      </c>
      <c r="I340" s="351"/>
    </row>
    <row r="341" ht="19.5" customHeight="1">
      <c r="B341" s="613">
        <v>333.0</v>
      </c>
      <c r="C341" s="923" t="str">
        <f t="shared" si="4"/>
        <v/>
      </c>
      <c r="D341" s="791" t="str">
        <f t="shared" si="1"/>
        <v/>
      </c>
      <c r="E341" s="238" t="str">
        <f t="shared" si="5"/>
        <v/>
      </c>
      <c r="F341" s="717" t="str">
        <f t="shared" si="2"/>
        <v/>
      </c>
      <c r="G341" s="238" t="str">
        <f t="shared" si="3"/>
        <v/>
      </c>
      <c r="H341" s="925" t="str">
        <f t="shared" si="6"/>
        <v/>
      </c>
      <c r="I341" s="351"/>
    </row>
    <row r="342" ht="19.5" customHeight="1">
      <c r="B342" s="613">
        <v>334.0</v>
      </c>
      <c r="C342" s="923" t="str">
        <f t="shared" si="4"/>
        <v/>
      </c>
      <c r="D342" s="791" t="str">
        <f t="shared" si="1"/>
        <v/>
      </c>
      <c r="E342" s="238" t="str">
        <f t="shared" si="5"/>
        <v/>
      </c>
      <c r="F342" s="717" t="str">
        <f t="shared" si="2"/>
        <v/>
      </c>
      <c r="G342" s="238" t="str">
        <f t="shared" si="3"/>
        <v/>
      </c>
      <c r="H342" s="925" t="str">
        <f t="shared" si="6"/>
        <v/>
      </c>
      <c r="I342" s="351"/>
    </row>
    <row r="343" ht="19.5" customHeight="1">
      <c r="B343" s="613">
        <v>335.0</v>
      </c>
      <c r="C343" s="923" t="str">
        <f t="shared" si="4"/>
        <v/>
      </c>
      <c r="D343" s="791" t="str">
        <f t="shared" si="1"/>
        <v/>
      </c>
      <c r="E343" s="238" t="str">
        <f t="shared" si="5"/>
        <v/>
      </c>
      <c r="F343" s="717" t="str">
        <f t="shared" si="2"/>
        <v/>
      </c>
      <c r="G343" s="238" t="str">
        <f t="shared" si="3"/>
        <v/>
      </c>
      <c r="H343" s="925" t="str">
        <f t="shared" si="6"/>
        <v/>
      </c>
      <c r="I343" s="351"/>
    </row>
    <row r="344" ht="19.5" customHeight="1">
      <c r="B344" s="613">
        <v>336.0</v>
      </c>
      <c r="C344" s="923" t="str">
        <f t="shared" si="4"/>
        <v/>
      </c>
      <c r="D344" s="791" t="str">
        <f t="shared" si="1"/>
        <v/>
      </c>
      <c r="E344" s="238" t="str">
        <f t="shared" si="5"/>
        <v/>
      </c>
      <c r="F344" s="717" t="str">
        <f t="shared" si="2"/>
        <v/>
      </c>
      <c r="G344" s="238" t="str">
        <f t="shared" si="3"/>
        <v/>
      </c>
      <c r="H344" s="925" t="str">
        <f t="shared" si="6"/>
        <v/>
      </c>
      <c r="I344" s="351"/>
    </row>
    <row r="345" ht="19.5" customHeight="1">
      <c r="B345" s="613">
        <v>337.0</v>
      </c>
      <c r="C345" s="923" t="str">
        <f t="shared" si="4"/>
        <v/>
      </c>
      <c r="D345" s="791" t="str">
        <f t="shared" si="1"/>
        <v/>
      </c>
      <c r="E345" s="238" t="str">
        <f t="shared" si="5"/>
        <v/>
      </c>
      <c r="F345" s="717" t="str">
        <f t="shared" si="2"/>
        <v/>
      </c>
      <c r="G345" s="238" t="str">
        <f t="shared" si="3"/>
        <v/>
      </c>
      <c r="H345" s="925" t="str">
        <f t="shared" si="6"/>
        <v/>
      </c>
      <c r="I345" s="351"/>
    </row>
    <row r="346" ht="19.5" customHeight="1">
      <c r="B346" s="613">
        <v>338.0</v>
      </c>
      <c r="C346" s="923" t="str">
        <f t="shared" si="4"/>
        <v/>
      </c>
      <c r="D346" s="791" t="str">
        <f t="shared" si="1"/>
        <v/>
      </c>
      <c r="E346" s="238" t="str">
        <f t="shared" si="5"/>
        <v/>
      </c>
      <c r="F346" s="717" t="str">
        <f t="shared" si="2"/>
        <v/>
      </c>
      <c r="G346" s="238" t="str">
        <f t="shared" si="3"/>
        <v/>
      </c>
      <c r="H346" s="925" t="str">
        <f t="shared" si="6"/>
        <v/>
      </c>
      <c r="I346" s="351"/>
    </row>
    <row r="347" ht="19.5" customHeight="1">
      <c r="B347" s="613">
        <v>339.0</v>
      </c>
      <c r="C347" s="923" t="str">
        <f t="shared" si="4"/>
        <v/>
      </c>
      <c r="D347" s="791" t="str">
        <f t="shared" si="1"/>
        <v/>
      </c>
      <c r="E347" s="238" t="str">
        <f t="shared" si="5"/>
        <v/>
      </c>
      <c r="F347" s="717" t="str">
        <f t="shared" si="2"/>
        <v/>
      </c>
      <c r="G347" s="238" t="str">
        <f t="shared" si="3"/>
        <v/>
      </c>
      <c r="H347" s="925" t="str">
        <f t="shared" si="6"/>
        <v/>
      </c>
      <c r="I347" s="351"/>
    </row>
    <row r="348" ht="19.5" customHeight="1">
      <c r="B348" s="613">
        <v>340.0</v>
      </c>
      <c r="C348" s="923" t="str">
        <f t="shared" si="4"/>
        <v/>
      </c>
      <c r="D348" s="791" t="str">
        <f t="shared" si="1"/>
        <v/>
      </c>
      <c r="E348" s="238" t="str">
        <f t="shared" si="5"/>
        <v/>
      </c>
      <c r="F348" s="717" t="str">
        <f t="shared" si="2"/>
        <v/>
      </c>
      <c r="G348" s="238" t="str">
        <f t="shared" si="3"/>
        <v/>
      </c>
      <c r="H348" s="925" t="str">
        <f t="shared" si="6"/>
        <v/>
      </c>
      <c r="I348" s="351"/>
    </row>
    <row r="349" ht="19.5" customHeight="1">
      <c r="B349" s="613">
        <v>341.0</v>
      </c>
      <c r="C349" s="923" t="str">
        <f t="shared" si="4"/>
        <v/>
      </c>
      <c r="D349" s="791" t="str">
        <f t="shared" si="1"/>
        <v/>
      </c>
      <c r="E349" s="238" t="str">
        <f t="shared" si="5"/>
        <v/>
      </c>
      <c r="F349" s="717" t="str">
        <f t="shared" si="2"/>
        <v/>
      </c>
      <c r="G349" s="238" t="str">
        <f t="shared" si="3"/>
        <v/>
      </c>
      <c r="H349" s="925" t="str">
        <f t="shared" si="6"/>
        <v/>
      </c>
      <c r="I349" s="351"/>
    </row>
    <row r="350" ht="19.5" customHeight="1">
      <c r="B350" s="613">
        <v>342.0</v>
      </c>
      <c r="C350" s="923" t="str">
        <f t="shared" si="4"/>
        <v/>
      </c>
      <c r="D350" s="791" t="str">
        <f t="shared" si="1"/>
        <v/>
      </c>
      <c r="E350" s="238" t="str">
        <f t="shared" si="5"/>
        <v/>
      </c>
      <c r="F350" s="717" t="str">
        <f t="shared" si="2"/>
        <v/>
      </c>
      <c r="G350" s="238" t="str">
        <f t="shared" si="3"/>
        <v/>
      </c>
      <c r="H350" s="925" t="str">
        <f t="shared" si="6"/>
        <v/>
      </c>
      <c r="I350" s="351"/>
    </row>
    <row r="351" ht="19.5" customHeight="1">
      <c r="B351" s="613">
        <v>343.0</v>
      </c>
      <c r="C351" s="923" t="str">
        <f t="shared" si="4"/>
        <v/>
      </c>
      <c r="D351" s="791" t="str">
        <f t="shared" si="1"/>
        <v/>
      </c>
      <c r="E351" s="238" t="str">
        <f t="shared" si="5"/>
        <v/>
      </c>
      <c r="F351" s="717" t="str">
        <f t="shared" si="2"/>
        <v/>
      </c>
      <c r="G351" s="238" t="str">
        <f t="shared" si="3"/>
        <v/>
      </c>
      <c r="H351" s="925" t="str">
        <f t="shared" si="6"/>
        <v/>
      </c>
      <c r="I351" s="351"/>
    </row>
    <row r="352" ht="19.5" customHeight="1">
      <c r="B352" s="613">
        <v>344.0</v>
      </c>
      <c r="C352" s="923" t="str">
        <f t="shared" si="4"/>
        <v/>
      </c>
      <c r="D352" s="791" t="str">
        <f t="shared" si="1"/>
        <v/>
      </c>
      <c r="E352" s="238" t="str">
        <f t="shared" si="5"/>
        <v/>
      </c>
      <c r="F352" s="717" t="str">
        <f t="shared" si="2"/>
        <v/>
      </c>
      <c r="G352" s="238" t="str">
        <f t="shared" si="3"/>
        <v/>
      </c>
      <c r="H352" s="925" t="str">
        <f t="shared" si="6"/>
        <v/>
      </c>
      <c r="I352" s="351"/>
    </row>
    <row r="353" ht="19.5" customHeight="1">
      <c r="B353" s="613">
        <v>345.0</v>
      </c>
      <c r="C353" s="923" t="str">
        <f t="shared" si="4"/>
        <v/>
      </c>
      <c r="D353" s="791" t="str">
        <f t="shared" si="1"/>
        <v/>
      </c>
      <c r="E353" s="238" t="str">
        <f t="shared" si="5"/>
        <v/>
      </c>
      <c r="F353" s="717" t="str">
        <f t="shared" si="2"/>
        <v/>
      </c>
      <c r="G353" s="238" t="str">
        <f t="shared" si="3"/>
        <v/>
      </c>
      <c r="H353" s="925" t="str">
        <f t="shared" si="6"/>
        <v/>
      </c>
      <c r="I353" s="351"/>
    </row>
    <row r="354" ht="19.5" customHeight="1">
      <c r="B354" s="613">
        <v>346.0</v>
      </c>
      <c r="C354" s="923" t="str">
        <f t="shared" si="4"/>
        <v/>
      </c>
      <c r="D354" s="791" t="str">
        <f t="shared" si="1"/>
        <v/>
      </c>
      <c r="E354" s="238" t="str">
        <f t="shared" si="5"/>
        <v/>
      </c>
      <c r="F354" s="717" t="str">
        <f t="shared" si="2"/>
        <v/>
      </c>
      <c r="G354" s="238" t="str">
        <f t="shared" si="3"/>
        <v/>
      </c>
      <c r="H354" s="925" t="str">
        <f t="shared" si="6"/>
        <v/>
      </c>
      <c r="I354" s="351"/>
    </row>
    <row r="355" ht="19.5" customHeight="1">
      <c r="B355" s="613">
        <v>347.0</v>
      </c>
      <c r="C355" s="923" t="str">
        <f t="shared" si="4"/>
        <v/>
      </c>
      <c r="D355" s="791" t="str">
        <f t="shared" si="1"/>
        <v/>
      </c>
      <c r="E355" s="238" t="str">
        <f t="shared" si="5"/>
        <v/>
      </c>
      <c r="F355" s="717" t="str">
        <f t="shared" si="2"/>
        <v/>
      </c>
      <c r="G355" s="238" t="str">
        <f t="shared" si="3"/>
        <v/>
      </c>
      <c r="H355" s="925" t="str">
        <f t="shared" si="6"/>
        <v/>
      </c>
      <c r="I355" s="351"/>
    </row>
    <row r="356" ht="19.5" customHeight="1">
      <c r="B356" s="613">
        <v>348.0</v>
      </c>
      <c r="C356" s="923" t="str">
        <f t="shared" si="4"/>
        <v/>
      </c>
      <c r="D356" s="791" t="str">
        <f t="shared" si="1"/>
        <v/>
      </c>
      <c r="E356" s="238" t="str">
        <f t="shared" si="5"/>
        <v/>
      </c>
      <c r="F356" s="717" t="str">
        <f t="shared" si="2"/>
        <v/>
      </c>
      <c r="G356" s="238" t="str">
        <f t="shared" si="3"/>
        <v/>
      </c>
      <c r="H356" s="925" t="str">
        <f t="shared" si="6"/>
        <v/>
      </c>
      <c r="I356" s="351"/>
    </row>
    <row r="357" ht="19.5" customHeight="1">
      <c r="B357" s="613">
        <v>349.0</v>
      </c>
      <c r="C357" s="923" t="str">
        <f t="shared" si="4"/>
        <v/>
      </c>
      <c r="D357" s="791" t="str">
        <f t="shared" si="1"/>
        <v/>
      </c>
      <c r="E357" s="238" t="str">
        <f t="shared" si="5"/>
        <v/>
      </c>
      <c r="F357" s="717" t="str">
        <f t="shared" si="2"/>
        <v/>
      </c>
      <c r="G357" s="238" t="str">
        <f t="shared" si="3"/>
        <v/>
      </c>
      <c r="H357" s="925" t="str">
        <f t="shared" si="6"/>
        <v/>
      </c>
      <c r="I357" s="351"/>
    </row>
    <row r="358" ht="19.5" customHeight="1">
      <c r="B358" s="613">
        <v>350.0</v>
      </c>
      <c r="C358" s="923" t="str">
        <f t="shared" si="4"/>
        <v/>
      </c>
      <c r="D358" s="791" t="str">
        <f t="shared" si="1"/>
        <v/>
      </c>
      <c r="E358" s="238" t="str">
        <f t="shared" si="5"/>
        <v/>
      </c>
      <c r="F358" s="717" t="str">
        <f t="shared" si="2"/>
        <v/>
      </c>
      <c r="G358" s="238" t="str">
        <f t="shared" si="3"/>
        <v/>
      </c>
      <c r="H358" s="925" t="str">
        <f t="shared" si="6"/>
        <v/>
      </c>
      <c r="I358" s="351"/>
    </row>
    <row r="359" ht="19.5" customHeight="1">
      <c r="B359" s="613">
        <v>351.0</v>
      </c>
      <c r="C359" s="923" t="str">
        <f t="shared" si="4"/>
        <v/>
      </c>
      <c r="D359" s="791" t="str">
        <f t="shared" si="1"/>
        <v/>
      </c>
      <c r="E359" s="238" t="str">
        <f t="shared" si="5"/>
        <v/>
      </c>
      <c r="F359" s="717" t="str">
        <f t="shared" si="2"/>
        <v/>
      </c>
      <c r="G359" s="238" t="str">
        <f t="shared" si="3"/>
        <v/>
      </c>
      <c r="H359" s="925" t="str">
        <f t="shared" si="6"/>
        <v/>
      </c>
      <c r="I359" s="351"/>
    </row>
    <row r="360" ht="19.5" customHeight="1">
      <c r="B360" s="613">
        <v>352.0</v>
      </c>
      <c r="C360" s="923" t="str">
        <f t="shared" si="4"/>
        <v/>
      </c>
      <c r="D360" s="791" t="str">
        <f t="shared" si="1"/>
        <v/>
      </c>
      <c r="E360" s="238" t="str">
        <f t="shared" si="5"/>
        <v/>
      </c>
      <c r="F360" s="717" t="str">
        <f t="shared" si="2"/>
        <v/>
      </c>
      <c r="G360" s="238" t="str">
        <f t="shared" si="3"/>
        <v/>
      </c>
      <c r="H360" s="925" t="str">
        <f t="shared" si="6"/>
        <v/>
      </c>
      <c r="I360" s="351"/>
    </row>
    <row r="361" ht="19.5" customHeight="1">
      <c r="B361" s="613">
        <v>353.0</v>
      </c>
      <c r="C361" s="923" t="str">
        <f t="shared" si="4"/>
        <v/>
      </c>
      <c r="D361" s="791" t="str">
        <f t="shared" si="1"/>
        <v/>
      </c>
      <c r="E361" s="238" t="str">
        <f t="shared" si="5"/>
        <v/>
      </c>
      <c r="F361" s="717" t="str">
        <f t="shared" si="2"/>
        <v/>
      </c>
      <c r="G361" s="238" t="str">
        <f t="shared" si="3"/>
        <v/>
      </c>
      <c r="H361" s="925" t="str">
        <f t="shared" si="6"/>
        <v/>
      </c>
      <c r="I361" s="351"/>
    </row>
    <row r="362" ht="19.5" customHeight="1">
      <c r="B362" s="613">
        <v>354.0</v>
      </c>
      <c r="C362" s="923" t="str">
        <f t="shared" si="4"/>
        <v/>
      </c>
      <c r="D362" s="791" t="str">
        <f t="shared" si="1"/>
        <v/>
      </c>
      <c r="E362" s="238" t="str">
        <f t="shared" si="5"/>
        <v/>
      </c>
      <c r="F362" s="717" t="str">
        <f t="shared" si="2"/>
        <v/>
      </c>
      <c r="G362" s="238" t="str">
        <f t="shared" si="3"/>
        <v/>
      </c>
      <c r="H362" s="925" t="str">
        <f t="shared" si="6"/>
        <v/>
      </c>
      <c r="I362" s="351"/>
    </row>
    <row r="363" ht="19.5" customHeight="1">
      <c r="B363" s="613">
        <v>355.0</v>
      </c>
      <c r="C363" s="923" t="str">
        <f t="shared" si="4"/>
        <v/>
      </c>
      <c r="D363" s="791" t="str">
        <f t="shared" si="1"/>
        <v/>
      </c>
      <c r="E363" s="238" t="str">
        <f t="shared" si="5"/>
        <v/>
      </c>
      <c r="F363" s="717" t="str">
        <f t="shared" si="2"/>
        <v/>
      </c>
      <c r="G363" s="238" t="str">
        <f t="shared" si="3"/>
        <v/>
      </c>
      <c r="H363" s="925" t="str">
        <f t="shared" si="6"/>
        <v/>
      </c>
      <c r="I363" s="351"/>
    </row>
    <row r="364" ht="19.5" customHeight="1">
      <c r="B364" s="613">
        <v>356.0</v>
      </c>
      <c r="C364" s="923" t="str">
        <f t="shared" si="4"/>
        <v/>
      </c>
      <c r="D364" s="791" t="str">
        <f t="shared" si="1"/>
        <v/>
      </c>
      <c r="E364" s="238" t="str">
        <f t="shared" si="5"/>
        <v/>
      </c>
      <c r="F364" s="717" t="str">
        <f t="shared" si="2"/>
        <v/>
      </c>
      <c r="G364" s="238" t="str">
        <f t="shared" si="3"/>
        <v/>
      </c>
      <c r="H364" s="925" t="str">
        <f t="shared" si="6"/>
        <v/>
      </c>
      <c r="I364" s="351"/>
    </row>
    <row r="365" ht="19.5" customHeight="1">
      <c r="B365" s="613">
        <v>357.0</v>
      </c>
      <c r="C365" s="923" t="str">
        <f t="shared" si="4"/>
        <v/>
      </c>
      <c r="D365" s="791" t="str">
        <f t="shared" si="1"/>
        <v/>
      </c>
      <c r="E365" s="238" t="str">
        <f t="shared" si="5"/>
        <v/>
      </c>
      <c r="F365" s="717" t="str">
        <f t="shared" si="2"/>
        <v/>
      </c>
      <c r="G365" s="238" t="str">
        <f t="shared" si="3"/>
        <v/>
      </c>
      <c r="H365" s="925" t="str">
        <f t="shared" si="6"/>
        <v/>
      </c>
      <c r="I365" s="351"/>
    </row>
    <row r="366" ht="19.5" customHeight="1">
      <c r="B366" s="613">
        <v>358.0</v>
      </c>
      <c r="C366" s="923" t="str">
        <f t="shared" si="4"/>
        <v/>
      </c>
      <c r="D366" s="791" t="str">
        <f t="shared" si="1"/>
        <v/>
      </c>
      <c r="E366" s="238" t="str">
        <f t="shared" si="5"/>
        <v/>
      </c>
      <c r="F366" s="717" t="str">
        <f t="shared" si="2"/>
        <v/>
      </c>
      <c r="G366" s="238" t="str">
        <f t="shared" si="3"/>
        <v/>
      </c>
      <c r="H366" s="925" t="str">
        <f t="shared" si="6"/>
        <v/>
      </c>
      <c r="I366" s="351"/>
    </row>
    <row r="367" ht="19.5" customHeight="1">
      <c r="B367" s="613">
        <v>359.0</v>
      </c>
      <c r="C367" s="923" t="str">
        <f t="shared" si="4"/>
        <v/>
      </c>
      <c r="D367" s="791" t="str">
        <f t="shared" si="1"/>
        <v/>
      </c>
      <c r="E367" s="238" t="str">
        <f t="shared" si="5"/>
        <v/>
      </c>
      <c r="F367" s="717" t="str">
        <f t="shared" si="2"/>
        <v/>
      </c>
      <c r="G367" s="238" t="str">
        <f t="shared" si="3"/>
        <v/>
      </c>
      <c r="H367" s="925" t="str">
        <f t="shared" si="6"/>
        <v/>
      </c>
      <c r="I367" s="351"/>
    </row>
    <row r="368" ht="19.5" customHeight="1">
      <c r="B368" s="613">
        <v>360.0</v>
      </c>
      <c r="C368" s="923" t="str">
        <f t="shared" si="4"/>
        <v/>
      </c>
      <c r="D368" s="791" t="str">
        <f t="shared" si="1"/>
        <v/>
      </c>
      <c r="E368" s="238" t="str">
        <f t="shared" si="5"/>
        <v/>
      </c>
      <c r="F368" s="717" t="str">
        <f t="shared" si="2"/>
        <v/>
      </c>
      <c r="G368" s="238" t="str">
        <f t="shared" si="3"/>
        <v/>
      </c>
      <c r="H368" s="925" t="str">
        <f t="shared" si="6"/>
        <v/>
      </c>
      <c r="I368" s="351"/>
    </row>
    <row r="369" ht="19.5" customHeight="1">
      <c r="B369" s="613">
        <v>361.0</v>
      </c>
      <c r="C369" s="923" t="str">
        <f t="shared" si="4"/>
        <v/>
      </c>
      <c r="D369" s="791" t="str">
        <f t="shared" si="1"/>
        <v/>
      </c>
      <c r="E369" s="238" t="str">
        <f t="shared" si="5"/>
        <v/>
      </c>
      <c r="F369" s="717" t="str">
        <f t="shared" si="2"/>
        <v/>
      </c>
      <c r="G369" s="238" t="str">
        <f t="shared" si="3"/>
        <v/>
      </c>
      <c r="H369" s="925" t="str">
        <f t="shared" si="6"/>
        <v/>
      </c>
      <c r="I369" s="351"/>
    </row>
    <row r="370" ht="19.5" customHeight="1">
      <c r="B370" s="613">
        <v>362.0</v>
      </c>
      <c r="C370" s="923" t="str">
        <f t="shared" si="4"/>
        <v/>
      </c>
      <c r="D370" s="791" t="str">
        <f t="shared" si="1"/>
        <v/>
      </c>
      <c r="E370" s="238" t="str">
        <f t="shared" si="5"/>
        <v/>
      </c>
      <c r="F370" s="717" t="str">
        <f t="shared" si="2"/>
        <v/>
      </c>
      <c r="G370" s="238" t="str">
        <f t="shared" si="3"/>
        <v/>
      </c>
      <c r="H370" s="925" t="str">
        <f t="shared" si="6"/>
        <v/>
      </c>
      <c r="I370" s="351"/>
    </row>
    <row r="371" ht="19.5" customHeight="1">
      <c r="B371" s="613">
        <v>363.0</v>
      </c>
      <c r="C371" s="923" t="str">
        <f t="shared" si="4"/>
        <v/>
      </c>
      <c r="D371" s="791" t="str">
        <f t="shared" si="1"/>
        <v/>
      </c>
      <c r="E371" s="238" t="str">
        <f t="shared" si="5"/>
        <v/>
      </c>
      <c r="F371" s="717" t="str">
        <f t="shared" si="2"/>
        <v/>
      </c>
      <c r="G371" s="238" t="str">
        <f t="shared" si="3"/>
        <v/>
      </c>
      <c r="H371" s="925" t="str">
        <f t="shared" si="6"/>
        <v/>
      </c>
      <c r="I371" s="351"/>
    </row>
    <row r="372" ht="19.5" customHeight="1">
      <c r="B372" s="613">
        <v>364.0</v>
      </c>
      <c r="C372" s="923" t="str">
        <f t="shared" si="4"/>
        <v/>
      </c>
      <c r="D372" s="791" t="str">
        <f t="shared" si="1"/>
        <v/>
      </c>
      <c r="E372" s="238" t="str">
        <f t="shared" si="5"/>
        <v/>
      </c>
      <c r="F372" s="717" t="str">
        <f t="shared" si="2"/>
        <v/>
      </c>
      <c r="G372" s="238" t="str">
        <f t="shared" si="3"/>
        <v/>
      </c>
      <c r="H372" s="925" t="str">
        <f t="shared" si="6"/>
        <v/>
      </c>
      <c r="I372" s="351"/>
    </row>
    <row r="373" ht="19.5" customHeight="1">
      <c r="B373" s="613">
        <v>365.0</v>
      </c>
      <c r="C373" s="923" t="str">
        <f t="shared" si="4"/>
        <v/>
      </c>
      <c r="D373" s="791" t="str">
        <f t="shared" si="1"/>
        <v/>
      </c>
      <c r="E373" s="238" t="str">
        <f t="shared" si="5"/>
        <v/>
      </c>
      <c r="F373" s="717" t="str">
        <f t="shared" si="2"/>
        <v/>
      </c>
      <c r="G373" s="238" t="str">
        <f t="shared" si="3"/>
        <v/>
      </c>
      <c r="H373" s="925" t="str">
        <f t="shared" si="6"/>
        <v/>
      </c>
      <c r="I373" s="351"/>
    </row>
    <row r="374" ht="19.5" customHeight="1">
      <c r="B374" s="613">
        <v>366.0</v>
      </c>
      <c r="C374" s="923" t="str">
        <f t="shared" si="4"/>
        <v/>
      </c>
      <c r="D374" s="791" t="str">
        <f t="shared" si="1"/>
        <v/>
      </c>
      <c r="E374" s="238" t="str">
        <f t="shared" si="5"/>
        <v/>
      </c>
      <c r="F374" s="717" t="str">
        <f t="shared" si="2"/>
        <v/>
      </c>
      <c r="G374" s="238" t="str">
        <f t="shared" si="3"/>
        <v/>
      </c>
      <c r="H374" s="925" t="str">
        <f t="shared" si="6"/>
        <v/>
      </c>
      <c r="I374" s="351"/>
    </row>
    <row r="375" ht="19.5" customHeight="1">
      <c r="B375" s="613">
        <v>367.0</v>
      </c>
      <c r="C375" s="923" t="str">
        <f t="shared" si="4"/>
        <v/>
      </c>
      <c r="D375" s="791" t="str">
        <f t="shared" si="1"/>
        <v/>
      </c>
      <c r="E375" s="238" t="str">
        <f t="shared" si="5"/>
        <v/>
      </c>
      <c r="F375" s="717" t="str">
        <f t="shared" si="2"/>
        <v/>
      </c>
      <c r="G375" s="238" t="str">
        <f t="shared" si="3"/>
        <v/>
      </c>
      <c r="H375" s="925" t="str">
        <f t="shared" si="6"/>
        <v/>
      </c>
      <c r="I375" s="351"/>
    </row>
    <row r="376" ht="19.5" customHeight="1">
      <c r="B376" s="613">
        <v>368.0</v>
      </c>
      <c r="C376" s="923" t="str">
        <f t="shared" si="4"/>
        <v/>
      </c>
      <c r="D376" s="791" t="str">
        <f t="shared" si="1"/>
        <v/>
      </c>
      <c r="E376" s="238" t="str">
        <f t="shared" si="5"/>
        <v/>
      </c>
      <c r="F376" s="717" t="str">
        <f t="shared" si="2"/>
        <v/>
      </c>
      <c r="G376" s="238" t="str">
        <f t="shared" si="3"/>
        <v/>
      </c>
      <c r="H376" s="925" t="str">
        <f t="shared" si="6"/>
        <v/>
      </c>
      <c r="I376" s="351"/>
    </row>
    <row r="377" ht="19.5" customHeight="1">
      <c r="B377" s="613">
        <v>369.0</v>
      </c>
      <c r="C377" s="923" t="str">
        <f t="shared" si="4"/>
        <v/>
      </c>
      <c r="D377" s="791" t="str">
        <f t="shared" si="1"/>
        <v/>
      </c>
      <c r="E377" s="238" t="str">
        <f t="shared" si="5"/>
        <v/>
      </c>
      <c r="F377" s="717" t="str">
        <f t="shared" si="2"/>
        <v/>
      </c>
      <c r="G377" s="238" t="str">
        <f t="shared" si="3"/>
        <v/>
      </c>
      <c r="H377" s="925" t="str">
        <f t="shared" si="6"/>
        <v/>
      </c>
      <c r="I377" s="351"/>
    </row>
    <row r="378" ht="19.5" customHeight="1">
      <c r="B378" s="613">
        <v>370.0</v>
      </c>
      <c r="C378" s="923" t="str">
        <f t="shared" si="4"/>
        <v/>
      </c>
      <c r="D378" s="791" t="str">
        <f t="shared" si="1"/>
        <v/>
      </c>
      <c r="E378" s="238" t="str">
        <f t="shared" si="5"/>
        <v/>
      </c>
      <c r="F378" s="717" t="str">
        <f t="shared" si="2"/>
        <v/>
      </c>
      <c r="G378" s="238" t="str">
        <f t="shared" si="3"/>
        <v/>
      </c>
      <c r="H378" s="925" t="str">
        <f t="shared" si="6"/>
        <v/>
      </c>
      <c r="I378" s="351"/>
    </row>
    <row r="379" ht="19.5" customHeight="1">
      <c r="B379" s="613">
        <v>371.0</v>
      </c>
      <c r="C379" s="923" t="str">
        <f t="shared" si="4"/>
        <v/>
      </c>
      <c r="D379" s="791" t="str">
        <f t="shared" si="1"/>
        <v/>
      </c>
      <c r="E379" s="238" t="str">
        <f t="shared" si="5"/>
        <v/>
      </c>
      <c r="F379" s="717" t="str">
        <f t="shared" si="2"/>
        <v/>
      </c>
      <c r="G379" s="238" t="str">
        <f t="shared" si="3"/>
        <v/>
      </c>
      <c r="H379" s="925" t="str">
        <f t="shared" si="6"/>
        <v/>
      </c>
      <c r="I379" s="351"/>
    </row>
    <row r="380" ht="19.5" customHeight="1">
      <c r="B380" s="613">
        <v>372.0</v>
      </c>
      <c r="C380" s="923" t="str">
        <f t="shared" si="4"/>
        <v/>
      </c>
      <c r="D380" s="791" t="str">
        <f t="shared" si="1"/>
        <v/>
      </c>
      <c r="E380" s="238" t="str">
        <f t="shared" si="5"/>
        <v/>
      </c>
      <c r="F380" s="717" t="str">
        <f t="shared" si="2"/>
        <v/>
      </c>
      <c r="G380" s="238" t="str">
        <f t="shared" si="3"/>
        <v/>
      </c>
      <c r="H380" s="925" t="str">
        <f t="shared" si="6"/>
        <v/>
      </c>
      <c r="I380" s="351"/>
    </row>
    <row r="381" ht="19.5" customHeight="1">
      <c r="B381" s="613">
        <v>373.0</v>
      </c>
      <c r="C381" s="923" t="str">
        <f t="shared" si="4"/>
        <v/>
      </c>
      <c r="D381" s="791" t="str">
        <f t="shared" si="1"/>
        <v/>
      </c>
      <c r="E381" s="238" t="str">
        <f t="shared" si="5"/>
        <v/>
      </c>
      <c r="F381" s="717" t="str">
        <f t="shared" si="2"/>
        <v/>
      </c>
      <c r="G381" s="238" t="str">
        <f t="shared" si="3"/>
        <v/>
      </c>
      <c r="H381" s="925" t="str">
        <f t="shared" si="6"/>
        <v/>
      </c>
      <c r="I381" s="351"/>
    </row>
    <row r="382" ht="19.5" customHeight="1">
      <c r="B382" s="613">
        <v>374.0</v>
      </c>
      <c r="C382" s="923" t="str">
        <f t="shared" si="4"/>
        <v/>
      </c>
      <c r="D382" s="791" t="str">
        <f t="shared" si="1"/>
        <v/>
      </c>
      <c r="E382" s="238" t="str">
        <f t="shared" si="5"/>
        <v/>
      </c>
      <c r="F382" s="717" t="str">
        <f t="shared" si="2"/>
        <v/>
      </c>
      <c r="G382" s="238" t="str">
        <f t="shared" si="3"/>
        <v/>
      </c>
      <c r="H382" s="925" t="str">
        <f t="shared" si="6"/>
        <v/>
      </c>
      <c r="I382" s="351"/>
    </row>
    <row r="383" ht="19.5" customHeight="1">
      <c r="B383" s="613">
        <v>375.0</v>
      </c>
      <c r="C383" s="923" t="str">
        <f t="shared" si="4"/>
        <v/>
      </c>
      <c r="D383" s="791" t="str">
        <f t="shared" si="1"/>
        <v/>
      </c>
      <c r="E383" s="238" t="str">
        <f t="shared" si="5"/>
        <v/>
      </c>
      <c r="F383" s="717" t="str">
        <f t="shared" si="2"/>
        <v/>
      </c>
      <c r="G383" s="238" t="str">
        <f t="shared" si="3"/>
        <v/>
      </c>
      <c r="H383" s="925" t="str">
        <f t="shared" si="6"/>
        <v/>
      </c>
      <c r="I383" s="351"/>
    </row>
    <row r="384" ht="19.5" customHeight="1">
      <c r="B384" s="613">
        <v>376.0</v>
      </c>
      <c r="C384" s="923" t="str">
        <f t="shared" si="4"/>
        <v/>
      </c>
      <c r="D384" s="791" t="str">
        <f t="shared" si="1"/>
        <v/>
      </c>
      <c r="E384" s="238" t="str">
        <f t="shared" si="5"/>
        <v/>
      </c>
      <c r="F384" s="717" t="str">
        <f t="shared" si="2"/>
        <v/>
      </c>
      <c r="G384" s="238" t="str">
        <f t="shared" si="3"/>
        <v/>
      </c>
      <c r="H384" s="925" t="str">
        <f t="shared" si="6"/>
        <v/>
      </c>
      <c r="I384" s="351"/>
    </row>
    <row r="385" ht="19.5" customHeight="1">
      <c r="B385" s="613">
        <v>377.0</v>
      </c>
      <c r="C385" s="923" t="str">
        <f t="shared" si="4"/>
        <v/>
      </c>
      <c r="D385" s="791" t="str">
        <f t="shared" si="1"/>
        <v/>
      </c>
      <c r="E385" s="238" t="str">
        <f t="shared" si="5"/>
        <v/>
      </c>
      <c r="F385" s="717" t="str">
        <f t="shared" si="2"/>
        <v/>
      </c>
      <c r="G385" s="238" t="str">
        <f t="shared" si="3"/>
        <v/>
      </c>
      <c r="H385" s="925" t="str">
        <f t="shared" si="6"/>
        <v/>
      </c>
      <c r="I385" s="351"/>
    </row>
    <row r="386" ht="19.5" customHeight="1">
      <c r="B386" s="613">
        <v>378.0</v>
      </c>
      <c r="C386" s="923" t="str">
        <f t="shared" si="4"/>
        <v/>
      </c>
      <c r="D386" s="791" t="str">
        <f t="shared" si="1"/>
        <v/>
      </c>
      <c r="E386" s="238" t="str">
        <f t="shared" si="5"/>
        <v/>
      </c>
      <c r="F386" s="717" t="str">
        <f t="shared" si="2"/>
        <v/>
      </c>
      <c r="G386" s="238" t="str">
        <f t="shared" si="3"/>
        <v/>
      </c>
      <c r="H386" s="925" t="str">
        <f t="shared" si="6"/>
        <v/>
      </c>
      <c r="I386" s="351"/>
    </row>
    <row r="387" ht="19.5" customHeight="1">
      <c r="B387" s="613">
        <v>379.0</v>
      </c>
      <c r="C387" s="923" t="str">
        <f t="shared" si="4"/>
        <v/>
      </c>
      <c r="D387" s="791" t="str">
        <f t="shared" si="1"/>
        <v/>
      </c>
      <c r="E387" s="238" t="str">
        <f t="shared" si="5"/>
        <v/>
      </c>
      <c r="F387" s="717" t="str">
        <f t="shared" si="2"/>
        <v/>
      </c>
      <c r="G387" s="238" t="str">
        <f t="shared" si="3"/>
        <v/>
      </c>
      <c r="H387" s="925" t="str">
        <f t="shared" si="6"/>
        <v/>
      </c>
      <c r="I387" s="351"/>
    </row>
    <row r="388" ht="19.5" customHeight="1">
      <c r="B388" s="613">
        <v>380.0</v>
      </c>
      <c r="C388" s="923" t="str">
        <f t="shared" si="4"/>
        <v/>
      </c>
      <c r="D388" s="791" t="str">
        <f t="shared" si="1"/>
        <v/>
      </c>
      <c r="E388" s="238" t="str">
        <f t="shared" si="5"/>
        <v/>
      </c>
      <c r="F388" s="717" t="str">
        <f t="shared" si="2"/>
        <v/>
      </c>
      <c r="G388" s="238" t="str">
        <f t="shared" si="3"/>
        <v/>
      </c>
      <c r="H388" s="925" t="str">
        <f t="shared" si="6"/>
        <v/>
      </c>
      <c r="I388" s="351"/>
    </row>
    <row r="389" ht="19.5" customHeight="1">
      <c r="B389" s="613">
        <v>381.0</v>
      </c>
      <c r="C389" s="923" t="str">
        <f t="shared" si="4"/>
        <v/>
      </c>
      <c r="D389" s="791" t="str">
        <f t="shared" si="1"/>
        <v/>
      </c>
      <c r="E389" s="238" t="str">
        <f t="shared" si="5"/>
        <v/>
      </c>
      <c r="F389" s="717" t="str">
        <f t="shared" si="2"/>
        <v/>
      </c>
      <c r="G389" s="238" t="str">
        <f t="shared" si="3"/>
        <v/>
      </c>
      <c r="H389" s="925" t="str">
        <f t="shared" si="6"/>
        <v/>
      </c>
      <c r="I389" s="351"/>
    </row>
    <row r="390" ht="19.5" customHeight="1">
      <c r="B390" s="613">
        <v>382.0</v>
      </c>
      <c r="C390" s="923" t="str">
        <f t="shared" si="4"/>
        <v/>
      </c>
      <c r="D390" s="791" t="str">
        <f t="shared" si="1"/>
        <v/>
      </c>
      <c r="E390" s="238" t="str">
        <f t="shared" si="5"/>
        <v/>
      </c>
      <c r="F390" s="717" t="str">
        <f t="shared" si="2"/>
        <v/>
      </c>
      <c r="G390" s="238" t="str">
        <f t="shared" si="3"/>
        <v/>
      </c>
      <c r="H390" s="925" t="str">
        <f t="shared" si="6"/>
        <v/>
      </c>
      <c r="I390" s="351"/>
    </row>
    <row r="391" ht="19.5" customHeight="1">
      <c r="B391" s="613">
        <v>383.0</v>
      </c>
      <c r="C391" s="923" t="str">
        <f t="shared" si="4"/>
        <v/>
      </c>
      <c r="D391" s="791" t="str">
        <f t="shared" si="1"/>
        <v/>
      </c>
      <c r="E391" s="238" t="str">
        <f t="shared" si="5"/>
        <v/>
      </c>
      <c r="F391" s="717" t="str">
        <f t="shared" si="2"/>
        <v/>
      </c>
      <c r="G391" s="238" t="str">
        <f t="shared" si="3"/>
        <v/>
      </c>
      <c r="H391" s="925" t="str">
        <f t="shared" si="6"/>
        <v/>
      </c>
      <c r="I391" s="351"/>
    </row>
    <row r="392" ht="19.5" customHeight="1">
      <c r="B392" s="613">
        <v>384.0</v>
      </c>
      <c r="C392" s="923" t="str">
        <f t="shared" si="4"/>
        <v/>
      </c>
      <c r="D392" s="791" t="str">
        <f t="shared" si="1"/>
        <v/>
      </c>
      <c r="E392" s="238" t="str">
        <f t="shared" si="5"/>
        <v/>
      </c>
      <c r="F392" s="717" t="str">
        <f t="shared" si="2"/>
        <v/>
      </c>
      <c r="G392" s="238" t="str">
        <f t="shared" si="3"/>
        <v/>
      </c>
      <c r="H392" s="925" t="str">
        <f t="shared" si="6"/>
        <v/>
      </c>
      <c r="I392" s="351"/>
    </row>
    <row r="393" ht="19.5" customHeight="1">
      <c r="B393" s="613">
        <v>385.0</v>
      </c>
      <c r="C393" s="923" t="str">
        <f t="shared" si="4"/>
        <v/>
      </c>
      <c r="D393" s="791" t="str">
        <f t="shared" si="1"/>
        <v/>
      </c>
      <c r="E393" s="238" t="str">
        <f t="shared" si="5"/>
        <v/>
      </c>
      <c r="F393" s="717" t="str">
        <f t="shared" si="2"/>
        <v/>
      </c>
      <c r="G393" s="238" t="str">
        <f t="shared" si="3"/>
        <v/>
      </c>
      <c r="H393" s="925" t="str">
        <f t="shared" si="6"/>
        <v/>
      </c>
      <c r="I393" s="351"/>
    </row>
    <row r="394" ht="19.5" customHeight="1">
      <c r="B394" s="613">
        <v>386.0</v>
      </c>
      <c r="C394" s="923" t="str">
        <f t="shared" si="4"/>
        <v/>
      </c>
      <c r="D394" s="791" t="str">
        <f t="shared" si="1"/>
        <v/>
      </c>
      <c r="E394" s="238" t="str">
        <f t="shared" si="5"/>
        <v/>
      </c>
      <c r="F394" s="717" t="str">
        <f t="shared" si="2"/>
        <v/>
      </c>
      <c r="G394" s="238" t="str">
        <f t="shared" si="3"/>
        <v/>
      </c>
      <c r="H394" s="925" t="str">
        <f t="shared" si="6"/>
        <v/>
      </c>
      <c r="I394" s="351"/>
    </row>
    <row r="395" ht="19.5" customHeight="1">
      <c r="B395" s="613">
        <v>387.0</v>
      </c>
      <c r="C395" s="923" t="str">
        <f t="shared" si="4"/>
        <v/>
      </c>
      <c r="D395" s="791" t="str">
        <f t="shared" si="1"/>
        <v/>
      </c>
      <c r="E395" s="238" t="str">
        <f t="shared" si="5"/>
        <v/>
      </c>
      <c r="F395" s="717" t="str">
        <f t="shared" si="2"/>
        <v/>
      </c>
      <c r="G395" s="238" t="str">
        <f t="shared" si="3"/>
        <v/>
      </c>
      <c r="H395" s="925" t="str">
        <f t="shared" si="6"/>
        <v/>
      </c>
      <c r="I395" s="351"/>
    </row>
    <row r="396" ht="19.5" customHeight="1">
      <c r="B396" s="613">
        <v>388.0</v>
      </c>
      <c r="C396" s="923" t="str">
        <f t="shared" si="4"/>
        <v/>
      </c>
      <c r="D396" s="791" t="str">
        <f t="shared" si="1"/>
        <v/>
      </c>
      <c r="E396" s="238" t="str">
        <f t="shared" si="5"/>
        <v/>
      </c>
      <c r="F396" s="717" t="str">
        <f t="shared" si="2"/>
        <v/>
      </c>
      <c r="G396" s="238" t="str">
        <f t="shared" si="3"/>
        <v/>
      </c>
      <c r="H396" s="925" t="str">
        <f t="shared" si="6"/>
        <v/>
      </c>
      <c r="I396" s="351"/>
    </row>
    <row r="397" ht="19.5" customHeight="1">
      <c r="B397" s="613">
        <v>389.0</v>
      </c>
      <c r="C397" s="923" t="str">
        <f t="shared" si="4"/>
        <v/>
      </c>
      <c r="D397" s="791" t="str">
        <f t="shared" si="1"/>
        <v/>
      </c>
      <c r="E397" s="238" t="str">
        <f t="shared" si="5"/>
        <v/>
      </c>
      <c r="F397" s="717" t="str">
        <f t="shared" si="2"/>
        <v/>
      </c>
      <c r="G397" s="238" t="str">
        <f t="shared" si="3"/>
        <v/>
      </c>
      <c r="H397" s="925" t="str">
        <f t="shared" si="6"/>
        <v/>
      </c>
      <c r="I397" s="351"/>
    </row>
    <row r="398" ht="19.5" customHeight="1">
      <c r="B398" s="613">
        <v>390.0</v>
      </c>
      <c r="C398" s="923" t="str">
        <f t="shared" si="4"/>
        <v/>
      </c>
      <c r="D398" s="791" t="str">
        <f t="shared" si="1"/>
        <v/>
      </c>
      <c r="E398" s="238" t="str">
        <f t="shared" si="5"/>
        <v/>
      </c>
      <c r="F398" s="717" t="str">
        <f t="shared" si="2"/>
        <v/>
      </c>
      <c r="G398" s="238" t="str">
        <f t="shared" si="3"/>
        <v/>
      </c>
      <c r="H398" s="925" t="str">
        <f t="shared" si="6"/>
        <v/>
      </c>
      <c r="I398" s="351"/>
    </row>
    <row r="399" ht="19.5" customHeight="1">
      <c r="B399" s="613">
        <v>391.0</v>
      </c>
      <c r="C399" s="923" t="str">
        <f t="shared" si="4"/>
        <v/>
      </c>
      <c r="D399" s="791" t="str">
        <f t="shared" si="1"/>
        <v/>
      </c>
      <c r="E399" s="238" t="str">
        <f t="shared" si="5"/>
        <v/>
      </c>
      <c r="F399" s="717" t="str">
        <f t="shared" si="2"/>
        <v/>
      </c>
      <c r="G399" s="238" t="str">
        <f t="shared" si="3"/>
        <v/>
      </c>
      <c r="H399" s="925" t="str">
        <f t="shared" si="6"/>
        <v/>
      </c>
      <c r="I399" s="351"/>
    </row>
    <row r="400" ht="19.5" customHeight="1">
      <c r="B400" s="613">
        <v>392.0</v>
      </c>
      <c r="C400" s="923" t="str">
        <f t="shared" si="4"/>
        <v/>
      </c>
      <c r="D400" s="791" t="str">
        <f t="shared" si="1"/>
        <v/>
      </c>
      <c r="E400" s="238" t="str">
        <f t="shared" si="5"/>
        <v/>
      </c>
      <c r="F400" s="717" t="str">
        <f t="shared" si="2"/>
        <v/>
      </c>
      <c r="G400" s="238" t="str">
        <f t="shared" si="3"/>
        <v/>
      </c>
      <c r="H400" s="925" t="str">
        <f t="shared" si="6"/>
        <v/>
      </c>
      <c r="I400" s="351"/>
    </row>
    <row r="401" ht="19.5" customHeight="1">
      <c r="B401" s="613">
        <v>393.0</v>
      </c>
      <c r="C401" s="923" t="str">
        <f t="shared" si="4"/>
        <v/>
      </c>
      <c r="D401" s="791" t="str">
        <f t="shared" si="1"/>
        <v/>
      </c>
      <c r="E401" s="238" t="str">
        <f t="shared" si="5"/>
        <v/>
      </c>
      <c r="F401" s="717" t="str">
        <f t="shared" si="2"/>
        <v/>
      </c>
      <c r="G401" s="238" t="str">
        <f t="shared" si="3"/>
        <v/>
      </c>
      <c r="H401" s="925" t="str">
        <f t="shared" si="6"/>
        <v/>
      </c>
      <c r="I401" s="351"/>
    </row>
    <row r="402" ht="19.5" customHeight="1">
      <c r="B402" s="613">
        <v>394.0</v>
      </c>
      <c r="C402" s="923" t="str">
        <f t="shared" si="4"/>
        <v/>
      </c>
      <c r="D402" s="791" t="str">
        <f t="shared" si="1"/>
        <v/>
      </c>
      <c r="E402" s="238" t="str">
        <f t="shared" si="5"/>
        <v/>
      </c>
      <c r="F402" s="717" t="str">
        <f t="shared" si="2"/>
        <v/>
      </c>
      <c r="G402" s="238" t="str">
        <f t="shared" si="3"/>
        <v/>
      </c>
      <c r="H402" s="925" t="str">
        <f t="shared" si="6"/>
        <v/>
      </c>
      <c r="I402" s="351"/>
    </row>
    <row r="403" ht="19.5" customHeight="1">
      <c r="B403" s="613">
        <v>395.0</v>
      </c>
      <c r="C403" s="923" t="str">
        <f t="shared" si="4"/>
        <v/>
      </c>
      <c r="D403" s="791" t="str">
        <f t="shared" si="1"/>
        <v/>
      </c>
      <c r="E403" s="238" t="str">
        <f t="shared" si="5"/>
        <v/>
      </c>
      <c r="F403" s="717" t="str">
        <f t="shared" si="2"/>
        <v/>
      </c>
      <c r="G403" s="238" t="str">
        <f t="shared" si="3"/>
        <v/>
      </c>
      <c r="H403" s="925" t="str">
        <f t="shared" si="6"/>
        <v/>
      </c>
      <c r="I403" s="351"/>
    </row>
    <row r="404" ht="19.5" customHeight="1">
      <c r="B404" s="613">
        <v>396.0</v>
      </c>
      <c r="C404" s="923" t="str">
        <f t="shared" si="4"/>
        <v/>
      </c>
      <c r="D404" s="791" t="str">
        <f t="shared" si="1"/>
        <v/>
      </c>
      <c r="E404" s="238" t="str">
        <f t="shared" si="5"/>
        <v/>
      </c>
      <c r="F404" s="717" t="str">
        <f t="shared" si="2"/>
        <v/>
      </c>
      <c r="G404" s="238" t="str">
        <f t="shared" si="3"/>
        <v/>
      </c>
      <c r="H404" s="925" t="str">
        <f t="shared" si="6"/>
        <v/>
      </c>
      <c r="I404" s="351"/>
    </row>
    <row r="405" ht="19.5" customHeight="1">
      <c r="B405" s="613">
        <v>397.0</v>
      </c>
      <c r="C405" s="923" t="str">
        <f t="shared" si="4"/>
        <v/>
      </c>
      <c r="D405" s="791" t="str">
        <f t="shared" si="1"/>
        <v/>
      </c>
      <c r="E405" s="238" t="str">
        <f t="shared" si="5"/>
        <v/>
      </c>
      <c r="F405" s="717" t="str">
        <f t="shared" si="2"/>
        <v/>
      </c>
      <c r="G405" s="238" t="str">
        <f t="shared" si="3"/>
        <v/>
      </c>
      <c r="H405" s="925" t="str">
        <f t="shared" si="6"/>
        <v/>
      </c>
      <c r="I405" s="351"/>
    </row>
    <row r="406" ht="19.5" customHeight="1">
      <c r="B406" s="613">
        <v>398.0</v>
      </c>
      <c r="C406" s="923" t="str">
        <f t="shared" si="4"/>
        <v/>
      </c>
      <c r="D406" s="791" t="str">
        <f t="shared" si="1"/>
        <v/>
      </c>
      <c r="E406" s="238" t="str">
        <f t="shared" si="5"/>
        <v/>
      </c>
      <c r="F406" s="717" t="str">
        <f t="shared" si="2"/>
        <v/>
      </c>
      <c r="G406" s="238" t="str">
        <f t="shared" si="3"/>
        <v/>
      </c>
      <c r="H406" s="925" t="str">
        <f t="shared" si="6"/>
        <v/>
      </c>
      <c r="I406" s="351"/>
    </row>
    <row r="407" ht="19.5" customHeight="1">
      <c r="B407" s="613">
        <v>399.0</v>
      </c>
      <c r="C407" s="923" t="str">
        <f t="shared" si="4"/>
        <v/>
      </c>
      <c r="D407" s="791" t="str">
        <f t="shared" si="1"/>
        <v/>
      </c>
      <c r="E407" s="238" t="str">
        <f t="shared" si="5"/>
        <v/>
      </c>
      <c r="F407" s="717" t="str">
        <f t="shared" si="2"/>
        <v/>
      </c>
      <c r="G407" s="238" t="str">
        <f t="shared" si="3"/>
        <v/>
      </c>
      <c r="H407" s="925" t="str">
        <f t="shared" si="6"/>
        <v/>
      </c>
      <c r="I407" s="351"/>
    </row>
    <row r="408" ht="19.5" customHeight="1">
      <c r="B408" s="613">
        <v>400.0</v>
      </c>
      <c r="C408" s="923" t="str">
        <f t="shared" si="4"/>
        <v/>
      </c>
      <c r="D408" s="791" t="str">
        <f t="shared" si="1"/>
        <v/>
      </c>
      <c r="E408" s="238" t="str">
        <f t="shared" si="5"/>
        <v/>
      </c>
      <c r="F408" s="717" t="str">
        <f t="shared" si="2"/>
        <v/>
      </c>
      <c r="G408" s="238" t="str">
        <f t="shared" si="3"/>
        <v/>
      </c>
      <c r="H408" s="925" t="str">
        <f t="shared" si="6"/>
        <v/>
      </c>
      <c r="I408" s="351"/>
    </row>
    <row r="409" ht="19.5" customHeight="1">
      <c r="B409" s="613">
        <v>401.0</v>
      </c>
      <c r="C409" s="923" t="str">
        <f t="shared" si="4"/>
        <v/>
      </c>
      <c r="D409" s="791" t="str">
        <f t="shared" si="1"/>
        <v/>
      </c>
      <c r="E409" s="238" t="str">
        <f t="shared" si="5"/>
        <v/>
      </c>
      <c r="F409" s="717" t="str">
        <f t="shared" si="2"/>
        <v/>
      </c>
      <c r="G409" s="238" t="str">
        <f t="shared" si="3"/>
        <v/>
      </c>
      <c r="H409" s="925" t="str">
        <f t="shared" si="6"/>
        <v/>
      </c>
      <c r="I409" s="351"/>
    </row>
    <row r="410" ht="19.5" customHeight="1">
      <c r="B410" s="613">
        <v>402.0</v>
      </c>
      <c r="C410" s="923" t="str">
        <f t="shared" si="4"/>
        <v/>
      </c>
      <c r="D410" s="791" t="str">
        <f t="shared" si="1"/>
        <v/>
      </c>
      <c r="E410" s="238" t="str">
        <f t="shared" si="5"/>
        <v/>
      </c>
      <c r="F410" s="717" t="str">
        <f t="shared" si="2"/>
        <v/>
      </c>
      <c r="G410" s="238" t="str">
        <f t="shared" si="3"/>
        <v/>
      </c>
      <c r="H410" s="925" t="str">
        <f t="shared" si="6"/>
        <v/>
      </c>
      <c r="I410" s="351"/>
    </row>
    <row r="411" ht="19.5" customHeight="1">
      <c r="B411" s="613">
        <v>403.0</v>
      </c>
      <c r="C411" s="923" t="str">
        <f t="shared" si="4"/>
        <v/>
      </c>
      <c r="D411" s="791" t="str">
        <f t="shared" si="1"/>
        <v/>
      </c>
      <c r="E411" s="238" t="str">
        <f t="shared" si="5"/>
        <v/>
      </c>
      <c r="F411" s="717" t="str">
        <f t="shared" si="2"/>
        <v/>
      </c>
      <c r="G411" s="238" t="str">
        <f t="shared" si="3"/>
        <v/>
      </c>
      <c r="H411" s="925" t="str">
        <f t="shared" si="6"/>
        <v/>
      </c>
      <c r="I411" s="351"/>
    </row>
    <row r="412" ht="19.5" customHeight="1">
      <c r="B412" s="613">
        <v>404.0</v>
      </c>
      <c r="C412" s="923" t="str">
        <f t="shared" si="4"/>
        <v/>
      </c>
      <c r="D412" s="791" t="str">
        <f t="shared" si="1"/>
        <v/>
      </c>
      <c r="E412" s="238" t="str">
        <f t="shared" si="5"/>
        <v/>
      </c>
      <c r="F412" s="717" t="str">
        <f t="shared" si="2"/>
        <v/>
      </c>
      <c r="G412" s="238" t="str">
        <f t="shared" si="3"/>
        <v/>
      </c>
      <c r="H412" s="925" t="str">
        <f t="shared" si="6"/>
        <v/>
      </c>
      <c r="I412" s="351"/>
    </row>
    <row r="413" ht="19.5" customHeight="1">
      <c r="B413" s="613">
        <v>405.0</v>
      </c>
      <c r="C413" s="923" t="str">
        <f t="shared" si="4"/>
        <v/>
      </c>
      <c r="D413" s="791" t="str">
        <f t="shared" si="1"/>
        <v/>
      </c>
      <c r="E413" s="238" t="str">
        <f t="shared" si="5"/>
        <v/>
      </c>
      <c r="F413" s="717" t="str">
        <f t="shared" si="2"/>
        <v/>
      </c>
      <c r="G413" s="238" t="str">
        <f t="shared" si="3"/>
        <v/>
      </c>
      <c r="H413" s="925" t="str">
        <f t="shared" si="6"/>
        <v/>
      </c>
      <c r="I413" s="351"/>
    </row>
    <row r="414" ht="19.5" customHeight="1">
      <c r="B414" s="613">
        <v>406.0</v>
      </c>
      <c r="C414" s="923" t="str">
        <f t="shared" si="4"/>
        <v/>
      </c>
      <c r="D414" s="791" t="str">
        <f t="shared" si="1"/>
        <v/>
      </c>
      <c r="E414" s="238" t="str">
        <f t="shared" si="5"/>
        <v/>
      </c>
      <c r="F414" s="717" t="str">
        <f t="shared" si="2"/>
        <v/>
      </c>
      <c r="G414" s="238" t="str">
        <f t="shared" si="3"/>
        <v/>
      </c>
      <c r="H414" s="925" t="str">
        <f t="shared" si="6"/>
        <v/>
      </c>
      <c r="I414" s="351"/>
    </row>
    <row r="415" ht="19.5" customHeight="1">
      <c r="B415" s="613">
        <v>407.0</v>
      </c>
      <c r="C415" s="923" t="str">
        <f t="shared" si="4"/>
        <v/>
      </c>
      <c r="D415" s="791" t="str">
        <f t="shared" si="1"/>
        <v/>
      </c>
      <c r="E415" s="238" t="str">
        <f t="shared" si="5"/>
        <v/>
      </c>
      <c r="F415" s="717" t="str">
        <f t="shared" si="2"/>
        <v/>
      </c>
      <c r="G415" s="238" t="str">
        <f t="shared" si="3"/>
        <v/>
      </c>
      <c r="H415" s="925" t="str">
        <f t="shared" si="6"/>
        <v/>
      </c>
      <c r="I415" s="351"/>
    </row>
    <row r="416" ht="19.5" customHeight="1">
      <c r="B416" s="613">
        <v>408.0</v>
      </c>
      <c r="C416" s="923" t="str">
        <f t="shared" si="4"/>
        <v/>
      </c>
      <c r="D416" s="791" t="str">
        <f t="shared" si="1"/>
        <v/>
      </c>
      <c r="E416" s="238" t="str">
        <f t="shared" si="5"/>
        <v/>
      </c>
      <c r="F416" s="717" t="str">
        <f t="shared" si="2"/>
        <v/>
      </c>
      <c r="G416" s="238" t="str">
        <f t="shared" si="3"/>
        <v/>
      </c>
      <c r="H416" s="925" t="str">
        <f t="shared" si="6"/>
        <v/>
      </c>
      <c r="I416" s="351"/>
    </row>
    <row r="417" ht="19.5" customHeight="1">
      <c r="B417" s="613">
        <v>409.0</v>
      </c>
      <c r="C417" s="923" t="str">
        <f t="shared" si="4"/>
        <v/>
      </c>
      <c r="D417" s="791" t="str">
        <f t="shared" si="1"/>
        <v/>
      </c>
      <c r="E417" s="238" t="str">
        <f t="shared" si="5"/>
        <v/>
      </c>
      <c r="F417" s="717" t="str">
        <f t="shared" si="2"/>
        <v/>
      </c>
      <c r="G417" s="238" t="str">
        <f t="shared" si="3"/>
        <v/>
      </c>
      <c r="H417" s="925" t="str">
        <f t="shared" si="6"/>
        <v/>
      </c>
      <c r="I417" s="351"/>
    </row>
    <row r="418" ht="19.5" customHeight="1">
      <c r="B418" s="613">
        <v>410.0</v>
      </c>
      <c r="C418" s="923" t="str">
        <f t="shared" si="4"/>
        <v/>
      </c>
      <c r="D418" s="791" t="str">
        <f t="shared" si="1"/>
        <v/>
      </c>
      <c r="E418" s="238" t="str">
        <f t="shared" si="5"/>
        <v/>
      </c>
      <c r="F418" s="717" t="str">
        <f t="shared" si="2"/>
        <v/>
      </c>
      <c r="G418" s="238" t="str">
        <f t="shared" si="3"/>
        <v/>
      </c>
      <c r="H418" s="925" t="str">
        <f t="shared" si="6"/>
        <v/>
      </c>
      <c r="I418" s="351"/>
    </row>
    <row r="419" ht="19.5" customHeight="1">
      <c r="B419" s="613">
        <v>411.0</v>
      </c>
      <c r="C419" s="923" t="str">
        <f t="shared" si="4"/>
        <v/>
      </c>
      <c r="D419" s="791" t="str">
        <f t="shared" si="1"/>
        <v/>
      </c>
      <c r="E419" s="238" t="str">
        <f t="shared" si="5"/>
        <v/>
      </c>
      <c r="F419" s="717" t="str">
        <f t="shared" si="2"/>
        <v/>
      </c>
      <c r="G419" s="238" t="str">
        <f t="shared" si="3"/>
        <v/>
      </c>
      <c r="H419" s="925" t="str">
        <f t="shared" si="6"/>
        <v/>
      </c>
      <c r="I419" s="351"/>
    </row>
    <row r="420" ht="19.5" customHeight="1">
      <c r="B420" s="613">
        <v>412.0</v>
      </c>
      <c r="C420" s="923" t="str">
        <f t="shared" si="4"/>
        <v/>
      </c>
      <c r="D420" s="791" t="str">
        <f t="shared" si="1"/>
        <v/>
      </c>
      <c r="E420" s="238" t="str">
        <f t="shared" si="5"/>
        <v/>
      </c>
      <c r="F420" s="717" t="str">
        <f t="shared" si="2"/>
        <v/>
      </c>
      <c r="G420" s="238" t="str">
        <f t="shared" si="3"/>
        <v/>
      </c>
      <c r="H420" s="925" t="str">
        <f t="shared" si="6"/>
        <v/>
      </c>
      <c r="I420" s="351"/>
    </row>
    <row r="421" ht="19.5" customHeight="1">
      <c r="B421" s="613">
        <v>413.0</v>
      </c>
      <c r="C421" s="923" t="str">
        <f t="shared" si="4"/>
        <v/>
      </c>
      <c r="D421" s="791" t="str">
        <f t="shared" si="1"/>
        <v/>
      </c>
      <c r="E421" s="238" t="str">
        <f t="shared" si="5"/>
        <v/>
      </c>
      <c r="F421" s="717" t="str">
        <f t="shared" si="2"/>
        <v/>
      </c>
      <c r="G421" s="238" t="str">
        <f t="shared" si="3"/>
        <v/>
      </c>
      <c r="H421" s="925" t="str">
        <f t="shared" si="6"/>
        <v/>
      </c>
      <c r="I421" s="351"/>
    </row>
    <row r="422" ht="19.5" customHeight="1">
      <c r="B422" s="613">
        <v>414.0</v>
      </c>
      <c r="C422" s="923" t="str">
        <f t="shared" si="4"/>
        <v/>
      </c>
      <c r="D422" s="791" t="str">
        <f t="shared" si="1"/>
        <v/>
      </c>
      <c r="E422" s="238" t="str">
        <f t="shared" si="5"/>
        <v/>
      </c>
      <c r="F422" s="717" t="str">
        <f t="shared" si="2"/>
        <v/>
      </c>
      <c r="G422" s="238" t="str">
        <f t="shared" si="3"/>
        <v/>
      </c>
      <c r="H422" s="925" t="str">
        <f t="shared" si="6"/>
        <v/>
      </c>
      <c r="I422" s="351"/>
    </row>
    <row r="423" ht="19.5" customHeight="1">
      <c r="B423" s="613">
        <v>415.0</v>
      </c>
      <c r="C423" s="923" t="str">
        <f t="shared" si="4"/>
        <v/>
      </c>
      <c r="D423" s="791" t="str">
        <f t="shared" si="1"/>
        <v/>
      </c>
      <c r="E423" s="238" t="str">
        <f t="shared" si="5"/>
        <v/>
      </c>
      <c r="F423" s="717" t="str">
        <f t="shared" si="2"/>
        <v/>
      </c>
      <c r="G423" s="238" t="str">
        <f t="shared" si="3"/>
        <v/>
      </c>
      <c r="H423" s="925" t="str">
        <f t="shared" si="6"/>
        <v/>
      </c>
      <c r="I423" s="351"/>
    </row>
    <row r="424" ht="19.5" customHeight="1">
      <c r="B424" s="613">
        <v>416.0</v>
      </c>
      <c r="C424" s="923" t="str">
        <f t="shared" si="4"/>
        <v/>
      </c>
      <c r="D424" s="791" t="str">
        <f t="shared" si="1"/>
        <v/>
      </c>
      <c r="E424" s="238" t="str">
        <f t="shared" si="5"/>
        <v/>
      </c>
      <c r="F424" s="717" t="str">
        <f t="shared" si="2"/>
        <v/>
      </c>
      <c r="G424" s="238" t="str">
        <f t="shared" si="3"/>
        <v/>
      </c>
      <c r="H424" s="925" t="str">
        <f t="shared" si="6"/>
        <v/>
      </c>
      <c r="I424" s="351"/>
    </row>
    <row r="425" ht="19.5" customHeight="1">
      <c r="B425" s="613">
        <v>417.0</v>
      </c>
      <c r="C425" s="923" t="str">
        <f t="shared" si="4"/>
        <v/>
      </c>
      <c r="D425" s="791" t="str">
        <f t="shared" si="1"/>
        <v/>
      </c>
      <c r="E425" s="238" t="str">
        <f t="shared" si="5"/>
        <v/>
      </c>
      <c r="F425" s="717" t="str">
        <f t="shared" si="2"/>
        <v/>
      </c>
      <c r="G425" s="238" t="str">
        <f t="shared" si="3"/>
        <v/>
      </c>
      <c r="H425" s="925" t="str">
        <f t="shared" si="6"/>
        <v/>
      </c>
      <c r="I425" s="351"/>
    </row>
    <row r="426" ht="19.5" customHeight="1">
      <c r="B426" s="613">
        <v>418.0</v>
      </c>
      <c r="C426" s="923" t="str">
        <f t="shared" si="4"/>
        <v/>
      </c>
      <c r="D426" s="791" t="str">
        <f t="shared" si="1"/>
        <v/>
      </c>
      <c r="E426" s="238" t="str">
        <f t="shared" si="5"/>
        <v/>
      </c>
      <c r="F426" s="717" t="str">
        <f t="shared" si="2"/>
        <v/>
      </c>
      <c r="G426" s="238" t="str">
        <f t="shared" si="3"/>
        <v/>
      </c>
      <c r="H426" s="925" t="str">
        <f t="shared" si="6"/>
        <v/>
      </c>
      <c r="I426" s="351"/>
    </row>
    <row r="427" ht="19.5" customHeight="1">
      <c r="B427" s="613">
        <v>419.0</v>
      </c>
      <c r="C427" s="923" t="str">
        <f t="shared" si="4"/>
        <v/>
      </c>
      <c r="D427" s="791" t="str">
        <f t="shared" si="1"/>
        <v/>
      </c>
      <c r="E427" s="238" t="str">
        <f t="shared" si="5"/>
        <v/>
      </c>
      <c r="F427" s="717" t="str">
        <f t="shared" si="2"/>
        <v/>
      </c>
      <c r="G427" s="238" t="str">
        <f t="shared" si="3"/>
        <v/>
      </c>
      <c r="H427" s="925" t="str">
        <f t="shared" si="6"/>
        <v/>
      </c>
      <c r="I427" s="351"/>
    </row>
    <row r="428" ht="19.5" customHeight="1">
      <c r="B428" s="613">
        <v>420.0</v>
      </c>
      <c r="C428" s="923" t="str">
        <f t="shared" si="4"/>
        <v/>
      </c>
      <c r="D428" s="791" t="str">
        <f t="shared" si="1"/>
        <v/>
      </c>
      <c r="E428" s="238" t="str">
        <f t="shared" si="5"/>
        <v/>
      </c>
      <c r="F428" s="717" t="str">
        <f t="shared" si="2"/>
        <v/>
      </c>
      <c r="G428" s="238" t="str">
        <f t="shared" si="3"/>
        <v/>
      </c>
      <c r="H428" s="925" t="str">
        <f t="shared" si="6"/>
        <v/>
      </c>
      <c r="I428" s="351"/>
    </row>
    <row r="429" ht="19.5" customHeight="1">
      <c r="B429" s="613">
        <v>421.0</v>
      </c>
      <c r="C429" s="923" t="str">
        <f t="shared" si="4"/>
        <v/>
      </c>
      <c r="D429" s="791" t="str">
        <f t="shared" si="1"/>
        <v/>
      </c>
      <c r="E429" s="238" t="str">
        <f t="shared" si="5"/>
        <v/>
      </c>
      <c r="F429" s="717" t="str">
        <f t="shared" si="2"/>
        <v/>
      </c>
      <c r="G429" s="238" t="str">
        <f t="shared" si="3"/>
        <v/>
      </c>
      <c r="H429" s="925" t="str">
        <f t="shared" si="6"/>
        <v/>
      </c>
      <c r="I429" s="351"/>
    </row>
    <row r="430" ht="19.5" customHeight="1">
      <c r="B430" s="613">
        <v>422.0</v>
      </c>
      <c r="C430" s="923" t="str">
        <f t="shared" si="4"/>
        <v/>
      </c>
      <c r="D430" s="791" t="str">
        <f t="shared" si="1"/>
        <v/>
      </c>
      <c r="E430" s="238" t="str">
        <f t="shared" si="5"/>
        <v/>
      </c>
      <c r="F430" s="717" t="str">
        <f t="shared" si="2"/>
        <v/>
      </c>
      <c r="G430" s="238" t="str">
        <f t="shared" si="3"/>
        <v/>
      </c>
      <c r="H430" s="925" t="str">
        <f t="shared" si="6"/>
        <v/>
      </c>
      <c r="I430" s="351"/>
    </row>
    <row r="431" ht="19.5" customHeight="1">
      <c r="B431" s="613">
        <v>423.0</v>
      </c>
      <c r="C431" s="923" t="str">
        <f t="shared" si="4"/>
        <v/>
      </c>
      <c r="D431" s="791" t="str">
        <f t="shared" si="1"/>
        <v/>
      </c>
      <c r="E431" s="238" t="str">
        <f t="shared" si="5"/>
        <v/>
      </c>
      <c r="F431" s="717" t="str">
        <f t="shared" si="2"/>
        <v/>
      </c>
      <c r="G431" s="238" t="str">
        <f t="shared" si="3"/>
        <v/>
      </c>
      <c r="H431" s="925" t="str">
        <f t="shared" si="6"/>
        <v/>
      </c>
      <c r="I431" s="351"/>
    </row>
    <row r="432" ht="19.5" customHeight="1">
      <c r="B432" s="613">
        <v>424.0</v>
      </c>
      <c r="C432" s="923" t="str">
        <f t="shared" si="4"/>
        <v/>
      </c>
      <c r="D432" s="791" t="str">
        <f t="shared" si="1"/>
        <v/>
      </c>
      <c r="E432" s="238" t="str">
        <f t="shared" si="5"/>
        <v/>
      </c>
      <c r="F432" s="717" t="str">
        <f t="shared" si="2"/>
        <v/>
      </c>
      <c r="G432" s="238" t="str">
        <f t="shared" si="3"/>
        <v/>
      </c>
      <c r="H432" s="925" t="str">
        <f t="shared" si="6"/>
        <v/>
      </c>
      <c r="I432" s="351"/>
    </row>
    <row r="433" ht="19.5" customHeight="1">
      <c r="B433" s="613">
        <v>425.0</v>
      </c>
      <c r="C433" s="923" t="str">
        <f t="shared" si="4"/>
        <v/>
      </c>
      <c r="D433" s="791" t="str">
        <f t="shared" si="1"/>
        <v/>
      </c>
      <c r="E433" s="238" t="str">
        <f t="shared" si="5"/>
        <v/>
      </c>
      <c r="F433" s="717" t="str">
        <f t="shared" si="2"/>
        <v/>
      </c>
      <c r="G433" s="238" t="str">
        <f t="shared" si="3"/>
        <v/>
      </c>
      <c r="H433" s="925" t="str">
        <f t="shared" si="6"/>
        <v/>
      </c>
      <c r="I433" s="351"/>
    </row>
    <row r="434" ht="19.5" customHeight="1">
      <c r="B434" s="613">
        <v>426.0</v>
      </c>
      <c r="C434" s="923" t="str">
        <f t="shared" si="4"/>
        <v/>
      </c>
      <c r="D434" s="791" t="str">
        <f t="shared" si="1"/>
        <v/>
      </c>
      <c r="E434" s="238" t="str">
        <f t="shared" si="5"/>
        <v/>
      </c>
      <c r="F434" s="717" t="str">
        <f t="shared" si="2"/>
        <v/>
      </c>
      <c r="G434" s="238" t="str">
        <f t="shared" si="3"/>
        <v/>
      </c>
      <c r="H434" s="925" t="str">
        <f t="shared" si="6"/>
        <v/>
      </c>
      <c r="I434" s="351"/>
    </row>
    <row r="435" ht="19.5" customHeight="1">
      <c r="B435" s="613">
        <v>427.0</v>
      </c>
      <c r="C435" s="923" t="str">
        <f t="shared" si="4"/>
        <v/>
      </c>
      <c r="D435" s="791" t="str">
        <f t="shared" si="1"/>
        <v/>
      </c>
      <c r="E435" s="238" t="str">
        <f t="shared" si="5"/>
        <v/>
      </c>
      <c r="F435" s="717" t="str">
        <f t="shared" si="2"/>
        <v/>
      </c>
      <c r="G435" s="238" t="str">
        <f t="shared" si="3"/>
        <v/>
      </c>
      <c r="H435" s="925" t="str">
        <f t="shared" si="6"/>
        <v/>
      </c>
      <c r="I435" s="351"/>
    </row>
    <row r="436" ht="19.5" customHeight="1">
      <c r="B436" s="613">
        <v>428.0</v>
      </c>
      <c r="C436" s="923" t="str">
        <f t="shared" si="4"/>
        <v/>
      </c>
      <c r="D436" s="791" t="str">
        <f t="shared" si="1"/>
        <v/>
      </c>
      <c r="E436" s="238" t="str">
        <f t="shared" si="5"/>
        <v/>
      </c>
      <c r="F436" s="717" t="str">
        <f t="shared" si="2"/>
        <v/>
      </c>
      <c r="G436" s="238" t="str">
        <f t="shared" si="3"/>
        <v/>
      </c>
      <c r="H436" s="925" t="str">
        <f t="shared" si="6"/>
        <v/>
      </c>
      <c r="I436" s="351"/>
    </row>
    <row r="437" ht="19.5" customHeight="1">
      <c r="B437" s="613">
        <v>429.0</v>
      </c>
      <c r="C437" s="923" t="str">
        <f t="shared" si="4"/>
        <v/>
      </c>
      <c r="D437" s="791" t="str">
        <f t="shared" si="1"/>
        <v/>
      </c>
      <c r="E437" s="238" t="str">
        <f t="shared" si="5"/>
        <v/>
      </c>
      <c r="F437" s="717" t="str">
        <f t="shared" si="2"/>
        <v/>
      </c>
      <c r="G437" s="238" t="str">
        <f t="shared" si="3"/>
        <v/>
      </c>
      <c r="H437" s="925" t="str">
        <f t="shared" si="6"/>
        <v/>
      </c>
      <c r="I437" s="351"/>
    </row>
    <row r="438" ht="19.5" customHeight="1">
      <c r="B438" s="613">
        <v>430.0</v>
      </c>
      <c r="C438" s="923" t="str">
        <f t="shared" si="4"/>
        <v/>
      </c>
      <c r="D438" s="791" t="str">
        <f t="shared" si="1"/>
        <v/>
      </c>
      <c r="E438" s="238" t="str">
        <f t="shared" si="5"/>
        <v/>
      </c>
      <c r="F438" s="717" t="str">
        <f t="shared" si="2"/>
        <v/>
      </c>
      <c r="G438" s="238" t="str">
        <f t="shared" si="3"/>
        <v/>
      </c>
      <c r="H438" s="925" t="str">
        <f t="shared" si="6"/>
        <v/>
      </c>
      <c r="I438" s="351"/>
    </row>
    <row r="439" ht="19.5" customHeight="1">
      <c r="B439" s="613">
        <v>431.0</v>
      </c>
      <c r="C439" s="923" t="str">
        <f t="shared" si="4"/>
        <v/>
      </c>
      <c r="D439" s="791" t="str">
        <f t="shared" si="1"/>
        <v/>
      </c>
      <c r="E439" s="238" t="str">
        <f t="shared" si="5"/>
        <v/>
      </c>
      <c r="F439" s="717" t="str">
        <f t="shared" si="2"/>
        <v/>
      </c>
      <c r="G439" s="238" t="str">
        <f t="shared" si="3"/>
        <v/>
      </c>
      <c r="H439" s="925" t="str">
        <f t="shared" si="6"/>
        <v/>
      </c>
      <c r="I439" s="351"/>
    </row>
    <row r="440" ht="19.5" customHeight="1">
      <c r="B440" s="613">
        <v>432.0</v>
      </c>
      <c r="C440" s="923" t="str">
        <f t="shared" si="4"/>
        <v/>
      </c>
      <c r="D440" s="791" t="str">
        <f t="shared" si="1"/>
        <v/>
      </c>
      <c r="E440" s="238" t="str">
        <f t="shared" si="5"/>
        <v/>
      </c>
      <c r="F440" s="717" t="str">
        <f t="shared" si="2"/>
        <v/>
      </c>
      <c r="G440" s="238" t="str">
        <f t="shared" si="3"/>
        <v/>
      </c>
      <c r="H440" s="925" t="str">
        <f t="shared" si="6"/>
        <v/>
      </c>
      <c r="I440" s="351"/>
    </row>
    <row r="441" ht="19.5" customHeight="1">
      <c r="B441" s="613">
        <v>433.0</v>
      </c>
      <c r="C441" s="923" t="str">
        <f t="shared" si="4"/>
        <v/>
      </c>
      <c r="D441" s="791" t="str">
        <f t="shared" si="1"/>
        <v/>
      </c>
      <c r="E441" s="238" t="str">
        <f t="shared" si="5"/>
        <v/>
      </c>
      <c r="F441" s="717" t="str">
        <f t="shared" si="2"/>
        <v/>
      </c>
      <c r="G441" s="238" t="str">
        <f t="shared" si="3"/>
        <v/>
      </c>
      <c r="H441" s="925" t="str">
        <f t="shared" si="6"/>
        <v/>
      </c>
      <c r="I441" s="351"/>
    </row>
    <row r="442" ht="19.5" customHeight="1">
      <c r="B442" s="613">
        <v>434.0</v>
      </c>
      <c r="C442" s="923" t="str">
        <f t="shared" si="4"/>
        <v/>
      </c>
      <c r="D442" s="791" t="str">
        <f t="shared" si="1"/>
        <v/>
      </c>
      <c r="E442" s="238" t="str">
        <f t="shared" si="5"/>
        <v/>
      </c>
      <c r="F442" s="717" t="str">
        <f t="shared" si="2"/>
        <v/>
      </c>
      <c r="G442" s="238" t="str">
        <f t="shared" si="3"/>
        <v/>
      </c>
      <c r="H442" s="925" t="str">
        <f t="shared" si="6"/>
        <v/>
      </c>
      <c r="I442" s="351"/>
    </row>
    <row r="443" ht="19.5" customHeight="1">
      <c r="B443" s="613">
        <v>435.0</v>
      </c>
      <c r="C443" s="923" t="str">
        <f t="shared" si="4"/>
        <v/>
      </c>
      <c r="D443" s="791" t="str">
        <f t="shared" si="1"/>
        <v/>
      </c>
      <c r="E443" s="238" t="str">
        <f t="shared" si="5"/>
        <v/>
      </c>
      <c r="F443" s="717" t="str">
        <f t="shared" si="2"/>
        <v/>
      </c>
      <c r="G443" s="238" t="str">
        <f t="shared" si="3"/>
        <v/>
      </c>
      <c r="H443" s="925" t="str">
        <f t="shared" si="6"/>
        <v/>
      </c>
      <c r="I443" s="351"/>
    </row>
    <row r="444" ht="19.5" customHeight="1">
      <c r="B444" s="613">
        <v>436.0</v>
      </c>
      <c r="C444" s="923" t="str">
        <f t="shared" si="4"/>
        <v/>
      </c>
      <c r="D444" s="791" t="str">
        <f t="shared" si="1"/>
        <v/>
      </c>
      <c r="E444" s="238" t="str">
        <f t="shared" si="5"/>
        <v/>
      </c>
      <c r="F444" s="717" t="str">
        <f t="shared" si="2"/>
        <v/>
      </c>
      <c r="G444" s="238" t="str">
        <f t="shared" si="3"/>
        <v/>
      </c>
      <c r="H444" s="925" t="str">
        <f t="shared" si="6"/>
        <v/>
      </c>
      <c r="I444" s="351"/>
    </row>
    <row r="445" ht="19.5" customHeight="1">
      <c r="B445" s="613">
        <v>437.0</v>
      </c>
      <c r="C445" s="923" t="str">
        <f t="shared" si="4"/>
        <v/>
      </c>
      <c r="D445" s="791" t="str">
        <f t="shared" si="1"/>
        <v/>
      </c>
      <c r="E445" s="238" t="str">
        <f t="shared" si="5"/>
        <v/>
      </c>
      <c r="F445" s="717" t="str">
        <f t="shared" si="2"/>
        <v/>
      </c>
      <c r="G445" s="238" t="str">
        <f t="shared" si="3"/>
        <v/>
      </c>
      <c r="H445" s="925" t="str">
        <f t="shared" si="6"/>
        <v/>
      </c>
      <c r="I445" s="351"/>
    </row>
    <row r="446" ht="19.5" customHeight="1">
      <c r="B446" s="613">
        <v>438.0</v>
      </c>
      <c r="C446" s="923" t="str">
        <f t="shared" si="4"/>
        <v/>
      </c>
      <c r="D446" s="791" t="str">
        <f t="shared" si="1"/>
        <v/>
      </c>
      <c r="E446" s="238" t="str">
        <f t="shared" si="5"/>
        <v/>
      </c>
      <c r="F446" s="717" t="str">
        <f t="shared" si="2"/>
        <v/>
      </c>
      <c r="G446" s="238" t="str">
        <f t="shared" si="3"/>
        <v/>
      </c>
      <c r="H446" s="925" t="str">
        <f t="shared" si="6"/>
        <v/>
      </c>
      <c r="I446" s="351"/>
    </row>
    <row r="447" ht="19.5" customHeight="1">
      <c r="B447" s="613">
        <v>439.0</v>
      </c>
      <c r="C447" s="923" t="str">
        <f t="shared" si="4"/>
        <v/>
      </c>
      <c r="D447" s="791" t="str">
        <f t="shared" si="1"/>
        <v/>
      </c>
      <c r="E447" s="238" t="str">
        <f t="shared" si="5"/>
        <v/>
      </c>
      <c r="F447" s="717" t="str">
        <f t="shared" si="2"/>
        <v/>
      </c>
      <c r="G447" s="238" t="str">
        <f t="shared" si="3"/>
        <v/>
      </c>
      <c r="H447" s="925" t="str">
        <f t="shared" si="6"/>
        <v/>
      </c>
      <c r="I447" s="351"/>
    </row>
    <row r="448" ht="19.5" customHeight="1">
      <c r="B448" s="613">
        <v>440.0</v>
      </c>
      <c r="C448" s="923" t="str">
        <f t="shared" si="4"/>
        <v/>
      </c>
      <c r="D448" s="791" t="str">
        <f t="shared" si="1"/>
        <v/>
      </c>
      <c r="E448" s="238" t="str">
        <f t="shared" si="5"/>
        <v/>
      </c>
      <c r="F448" s="717" t="str">
        <f t="shared" si="2"/>
        <v/>
      </c>
      <c r="G448" s="238" t="str">
        <f t="shared" si="3"/>
        <v/>
      </c>
      <c r="H448" s="925" t="str">
        <f t="shared" si="6"/>
        <v/>
      </c>
      <c r="I448" s="351"/>
    </row>
    <row r="449" ht="19.5" customHeight="1">
      <c r="B449" s="613">
        <v>441.0</v>
      </c>
      <c r="C449" s="923" t="str">
        <f t="shared" si="4"/>
        <v/>
      </c>
      <c r="D449" s="791" t="str">
        <f t="shared" si="1"/>
        <v/>
      </c>
      <c r="E449" s="238" t="str">
        <f t="shared" si="5"/>
        <v/>
      </c>
      <c r="F449" s="717" t="str">
        <f t="shared" si="2"/>
        <v/>
      </c>
      <c r="G449" s="238" t="str">
        <f t="shared" si="3"/>
        <v/>
      </c>
      <c r="H449" s="925" t="str">
        <f t="shared" si="6"/>
        <v/>
      </c>
      <c r="I449" s="351"/>
    </row>
    <row r="450" ht="19.5" customHeight="1">
      <c r="B450" s="613">
        <v>442.0</v>
      </c>
      <c r="C450" s="923" t="str">
        <f t="shared" si="4"/>
        <v/>
      </c>
      <c r="D450" s="791" t="str">
        <f t="shared" si="1"/>
        <v/>
      </c>
      <c r="E450" s="238" t="str">
        <f t="shared" si="5"/>
        <v/>
      </c>
      <c r="F450" s="717" t="str">
        <f t="shared" si="2"/>
        <v/>
      </c>
      <c r="G450" s="238" t="str">
        <f t="shared" si="3"/>
        <v/>
      </c>
      <c r="H450" s="925" t="str">
        <f t="shared" si="6"/>
        <v/>
      </c>
      <c r="I450" s="351"/>
    </row>
    <row r="451" ht="19.5" customHeight="1">
      <c r="B451" s="613">
        <v>443.0</v>
      </c>
      <c r="C451" s="923" t="str">
        <f t="shared" si="4"/>
        <v/>
      </c>
      <c r="D451" s="791" t="str">
        <f t="shared" si="1"/>
        <v/>
      </c>
      <c r="E451" s="238" t="str">
        <f t="shared" si="5"/>
        <v/>
      </c>
      <c r="F451" s="717" t="str">
        <f t="shared" si="2"/>
        <v/>
      </c>
      <c r="G451" s="238" t="str">
        <f t="shared" si="3"/>
        <v/>
      </c>
      <c r="H451" s="925" t="str">
        <f t="shared" si="6"/>
        <v/>
      </c>
      <c r="I451" s="351"/>
    </row>
    <row r="452" ht="19.5" customHeight="1">
      <c r="B452" s="613">
        <v>444.0</v>
      </c>
      <c r="C452" s="923" t="str">
        <f t="shared" si="4"/>
        <v/>
      </c>
      <c r="D452" s="791" t="str">
        <f t="shared" si="1"/>
        <v/>
      </c>
      <c r="E452" s="238" t="str">
        <f t="shared" si="5"/>
        <v/>
      </c>
      <c r="F452" s="717" t="str">
        <f t="shared" si="2"/>
        <v/>
      </c>
      <c r="G452" s="238" t="str">
        <f t="shared" si="3"/>
        <v/>
      </c>
      <c r="H452" s="925" t="str">
        <f t="shared" si="6"/>
        <v/>
      </c>
      <c r="I452" s="351"/>
    </row>
    <row r="453" ht="19.5" customHeight="1">
      <c r="B453" s="613">
        <v>445.0</v>
      </c>
      <c r="C453" s="923" t="str">
        <f t="shared" si="4"/>
        <v/>
      </c>
      <c r="D453" s="791" t="str">
        <f t="shared" si="1"/>
        <v/>
      </c>
      <c r="E453" s="238" t="str">
        <f t="shared" si="5"/>
        <v/>
      </c>
      <c r="F453" s="717" t="str">
        <f t="shared" si="2"/>
        <v/>
      </c>
      <c r="G453" s="238" t="str">
        <f t="shared" si="3"/>
        <v/>
      </c>
      <c r="H453" s="925" t="str">
        <f t="shared" si="6"/>
        <v/>
      </c>
      <c r="I453" s="351"/>
    </row>
    <row r="454" ht="19.5" customHeight="1">
      <c r="B454" s="613">
        <v>446.0</v>
      </c>
      <c r="C454" s="923" t="str">
        <f t="shared" si="4"/>
        <v/>
      </c>
      <c r="D454" s="791" t="str">
        <f t="shared" si="1"/>
        <v/>
      </c>
      <c r="E454" s="238" t="str">
        <f t="shared" si="5"/>
        <v/>
      </c>
      <c r="F454" s="717" t="str">
        <f t="shared" si="2"/>
        <v/>
      </c>
      <c r="G454" s="238" t="str">
        <f t="shared" si="3"/>
        <v/>
      </c>
      <c r="H454" s="925" t="str">
        <f t="shared" si="6"/>
        <v/>
      </c>
      <c r="I454" s="351"/>
    </row>
    <row r="455" ht="19.5" customHeight="1">
      <c r="B455" s="613">
        <v>447.0</v>
      </c>
      <c r="C455" s="923" t="str">
        <f t="shared" si="4"/>
        <v/>
      </c>
      <c r="D455" s="791" t="str">
        <f t="shared" si="1"/>
        <v/>
      </c>
      <c r="E455" s="238" t="str">
        <f t="shared" si="5"/>
        <v/>
      </c>
      <c r="F455" s="717" t="str">
        <f t="shared" si="2"/>
        <v/>
      </c>
      <c r="G455" s="238" t="str">
        <f t="shared" si="3"/>
        <v/>
      </c>
      <c r="H455" s="925" t="str">
        <f t="shared" si="6"/>
        <v/>
      </c>
      <c r="I455" s="351"/>
    </row>
    <row r="456" ht="19.5" customHeight="1">
      <c r="B456" s="613">
        <v>448.0</v>
      </c>
      <c r="C456" s="923" t="str">
        <f t="shared" si="4"/>
        <v/>
      </c>
      <c r="D456" s="791" t="str">
        <f t="shared" si="1"/>
        <v/>
      </c>
      <c r="E456" s="238" t="str">
        <f t="shared" si="5"/>
        <v/>
      </c>
      <c r="F456" s="717" t="str">
        <f t="shared" si="2"/>
        <v/>
      </c>
      <c r="G456" s="238" t="str">
        <f t="shared" si="3"/>
        <v/>
      </c>
      <c r="H456" s="925" t="str">
        <f t="shared" si="6"/>
        <v/>
      </c>
      <c r="I456" s="351"/>
    </row>
    <row r="457" ht="19.5" customHeight="1">
      <c r="B457" s="613">
        <v>449.0</v>
      </c>
      <c r="C457" s="923" t="str">
        <f t="shared" si="4"/>
        <v/>
      </c>
      <c r="D457" s="791" t="str">
        <f t="shared" si="1"/>
        <v/>
      </c>
      <c r="E457" s="238" t="str">
        <f t="shared" si="5"/>
        <v/>
      </c>
      <c r="F457" s="717" t="str">
        <f t="shared" si="2"/>
        <v/>
      </c>
      <c r="G457" s="238" t="str">
        <f t="shared" si="3"/>
        <v/>
      </c>
      <c r="H457" s="925" t="str">
        <f t="shared" si="6"/>
        <v/>
      </c>
      <c r="I457" s="351"/>
    </row>
    <row r="458" ht="19.5" customHeight="1">
      <c r="B458" s="613">
        <v>450.0</v>
      </c>
      <c r="C458" s="923" t="str">
        <f t="shared" si="4"/>
        <v/>
      </c>
      <c r="D458" s="791" t="str">
        <f t="shared" si="1"/>
        <v/>
      </c>
      <c r="E458" s="238" t="str">
        <f t="shared" si="5"/>
        <v/>
      </c>
      <c r="F458" s="717" t="str">
        <f t="shared" si="2"/>
        <v/>
      </c>
      <c r="G458" s="238" t="str">
        <f t="shared" si="3"/>
        <v/>
      </c>
      <c r="H458" s="925" t="str">
        <f t="shared" si="6"/>
        <v/>
      </c>
      <c r="I458" s="351"/>
    </row>
    <row r="459" ht="19.5" customHeight="1">
      <c r="B459" s="613">
        <v>451.0</v>
      </c>
      <c r="C459" s="923" t="str">
        <f t="shared" si="4"/>
        <v/>
      </c>
      <c r="D459" s="791" t="str">
        <f t="shared" si="1"/>
        <v/>
      </c>
      <c r="E459" s="238" t="str">
        <f t="shared" si="5"/>
        <v/>
      </c>
      <c r="F459" s="717" t="str">
        <f t="shared" si="2"/>
        <v/>
      </c>
      <c r="G459" s="238" t="str">
        <f t="shared" si="3"/>
        <v/>
      </c>
      <c r="H459" s="925" t="str">
        <f t="shared" si="6"/>
        <v/>
      </c>
      <c r="I459" s="351"/>
    </row>
    <row r="460" ht="19.5" customHeight="1">
      <c r="B460" s="613">
        <v>452.0</v>
      </c>
      <c r="C460" s="923" t="str">
        <f t="shared" si="4"/>
        <v/>
      </c>
      <c r="D460" s="791" t="str">
        <f t="shared" si="1"/>
        <v/>
      </c>
      <c r="E460" s="238" t="str">
        <f t="shared" si="5"/>
        <v/>
      </c>
      <c r="F460" s="717" t="str">
        <f t="shared" si="2"/>
        <v/>
      </c>
      <c r="G460" s="238" t="str">
        <f t="shared" si="3"/>
        <v/>
      </c>
      <c r="H460" s="925" t="str">
        <f t="shared" si="6"/>
        <v/>
      </c>
      <c r="I460" s="351"/>
    </row>
    <row r="461" ht="19.5" customHeight="1">
      <c r="B461" s="613">
        <v>453.0</v>
      </c>
      <c r="C461" s="923" t="str">
        <f t="shared" si="4"/>
        <v/>
      </c>
      <c r="D461" s="791" t="str">
        <f t="shared" si="1"/>
        <v/>
      </c>
      <c r="E461" s="238" t="str">
        <f t="shared" si="5"/>
        <v/>
      </c>
      <c r="F461" s="717" t="str">
        <f t="shared" si="2"/>
        <v/>
      </c>
      <c r="G461" s="238" t="str">
        <f t="shared" si="3"/>
        <v/>
      </c>
      <c r="H461" s="925" t="str">
        <f t="shared" si="6"/>
        <v/>
      </c>
      <c r="I461" s="351"/>
    </row>
    <row r="462" ht="19.5" customHeight="1">
      <c r="B462" s="613">
        <v>454.0</v>
      </c>
      <c r="C462" s="923" t="str">
        <f t="shared" si="4"/>
        <v/>
      </c>
      <c r="D462" s="791" t="str">
        <f t="shared" si="1"/>
        <v/>
      </c>
      <c r="E462" s="238" t="str">
        <f t="shared" si="5"/>
        <v/>
      </c>
      <c r="F462" s="717" t="str">
        <f t="shared" si="2"/>
        <v/>
      </c>
      <c r="G462" s="238" t="str">
        <f t="shared" si="3"/>
        <v/>
      </c>
      <c r="H462" s="925" t="str">
        <f t="shared" si="6"/>
        <v/>
      </c>
      <c r="I462" s="351"/>
    </row>
    <row r="463" ht="19.5" customHeight="1">
      <c r="B463" s="613">
        <v>455.0</v>
      </c>
      <c r="C463" s="923" t="str">
        <f t="shared" si="4"/>
        <v/>
      </c>
      <c r="D463" s="791" t="str">
        <f t="shared" si="1"/>
        <v/>
      </c>
      <c r="E463" s="238" t="str">
        <f t="shared" si="5"/>
        <v/>
      </c>
      <c r="F463" s="717" t="str">
        <f t="shared" si="2"/>
        <v/>
      </c>
      <c r="G463" s="238" t="str">
        <f t="shared" si="3"/>
        <v/>
      </c>
      <c r="H463" s="925" t="str">
        <f t="shared" si="6"/>
        <v/>
      </c>
      <c r="I463" s="351"/>
    </row>
    <row r="464" ht="19.5" customHeight="1">
      <c r="B464" s="613">
        <v>456.0</v>
      </c>
      <c r="C464" s="923" t="str">
        <f t="shared" si="4"/>
        <v/>
      </c>
      <c r="D464" s="791" t="str">
        <f t="shared" si="1"/>
        <v/>
      </c>
      <c r="E464" s="238" t="str">
        <f t="shared" si="5"/>
        <v/>
      </c>
      <c r="F464" s="717" t="str">
        <f t="shared" si="2"/>
        <v/>
      </c>
      <c r="G464" s="238" t="str">
        <f t="shared" si="3"/>
        <v/>
      </c>
      <c r="H464" s="925" t="str">
        <f t="shared" si="6"/>
        <v/>
      </c>
      <c r="I464" s="351"/>
    </row>
    <row r="465" ht="19.5" customHeight="1">
      <c r="B465" s="613">
        <v>457.0</v>
      </c>
      <c r="C465" s="923" t="str">
        <f t="shared" si="4"/>
        <v/>
      </c>
      <c r="D465" s="791" t="str">
        <f t="shared" si="1"/>
        <v/>
      </c>
      <c r="E465" s="238" t="str">
        <f t="shared" si="5"/>
        <v/>
      </c>
      <c r="F465" s="717" t="str">
        <f t="shared" si="2"/>
        <v/>
      </c>
      <c r="G465" s="238" t="str">
        <f t="shared" si="3"/>
        <v/>
      </c>
      <c r="H465" s="925" t="str">
        <f t="shared" si="6"/>
        <v/>
      </c>
      <c r="I465" s="351"/>
    </row>
    <row r="466" ht="19.5" customHeight="1">
      <c r="B466" s="613">
        <v>458.0</v>
      </c>
      <c r="C466" s="923" t="str">
        <f t="shared" si="4"/>
        <v/>
      </c>
      <c r="D466" s="791" t="str">
        <f t="shared" si="1"/>
        <v/>
      </c>
      <c r="E466" s="238" t="str">
        <f t="shared" si="5"/>
        <v/>
      </c>
      <c r="F466" s="717" t="str">
        <f t="shared" si="2"/>
        <v/>
      </c>
      <c r="G466" s="238" t="str">
        <f t="shared" si="3"/>
        <v/>
      </c>
      <c r="H466" s="925" t="str">
        <f t="shared" si="6"/>
        <v/>
      </c>
      <c r="I466" s="351"/>
    </row>
    <row r="467" ht="19.5" customHeight="1">
      <c r="B467" s="613">
        <v>459.0</v>
      </c>
      <c r="C467" s="923" t="str">
        <f t="shared" si="4"/>
        <v/>
      </c>
      <c r="D467" s="791" t="str">
        <f t="shared" si="1"/>
        <v/>
      </c>
      <c r="E467" s="238" t="str">
        <f t="shared" si="5"/>
        <v/>
      </c>
      <c r="F467" s="717" t="str">
        <f t="shared" si="2"/>
        <v/>
      </c>
      <c r="G467" s="238" t="str">
        <f t="shared" si="3"/>
        <v/>
      </c>
      <c r="H467" s="925" t="str">
        <f t="shared" si="6"/>
        <v/>
      </c>
      <c r="I467" s="351"/>
    </row>
    <row r="468" ht="19.5" customHeight="1">
      <c r="B468" s="613">
        <v>460.0</v>
      </c>
      <c r="C468" s="923" t="str">
        <f t="shared" si="4"/>
        <v/>
      </c>
      <c r="D468" s="791" t="str">
        <f t="shared" si="1"/>
        <v/>
      </c>
      <c r="E468" s="238" t="str">
        <f t="shared" si="5"/>
        <v/>
      </c>
      <c r="F468" s="717" t="str">
        <f t="shared" si="2"/>
        <v/>
      </c>
      <c r="G468" s="238" t="str">
        <f t="shared" si="3"/>
        <v/>
      </c>
      <c r="H468" s="925" t="str">
        <f t="shared" si="6"/>
        <v/>
      </c>
      <c r="I468" s="351"/>
    </row>
    <row r="469" ht="19.5" customHeight="1">
      <c r="B469" s="613">
        <v>461.0</v>
      </c>
      <c r="C469" s="923" t="str">
        <f t="shared" si="4"/>
        <v/>
      </c>
      <c r="D469" s="791" t="str">
        <f t="shared" si="1"/>
        <v/>
      </c>
      <c r="E469" s="238" t="str">
        <f t="shared" si="5"/>
        <v/>
      </c>
      <c r="F469" s="717" t="str">
        <f t="shared" si="2"/>
        <v/>
      </c>
      <c r="G469" s="238" t="str">
        <f t="shared" si="3"/>
        <v/>
      </c>
      <c r="H469" s="925" t="str">
        <f t="shared" si="6"/>
        <v/>
      </c>
      <c r="I469" s="351"/>
    </row>
    <row r="470" ht="19.5" customHeight="1">
      <c r="B470" s="613">
        <v>462.0</v>
      </c>
      <c r="C470" s="923" t="str">
        <f t="shared" si="4"/>
        <v/>
      </c>
      <c r="D470" s="791" t="str">
        <f t="shared" si="1"/>
        <v/>
      </c>
      <c r="E470" s="238" t="str">
        <f t="shared" si="5"/>
        <v/>
      </c>
      <c r="F470" s="717" t="str">
        <f t="shared" si="2"/>
        <v/>
      </c>
      <c r="G470" s="238" t="str">
        <f t="shared" si="3"/>
        <v/>
      </c>
      <c r="H470" s="925" t="str">
        <f t="shared" si="6"/>
        <v/>
      </c>
      <c r="I470" s="351"/>
    </row>
    <row r="471" ht="19.5" customHeight="1">
      <c r="B471" s="613">
        <v>463.0</v>
      </c>
      <c r="C471" s="923" t="str">
        <f t="shared" si="4"/>
        <v/>
      </c>
      <c r="D471" s="791" t="str">
        <f t="shared" si="1"/>
        <v/>
      </c>
      <c r="E471" s="238" t="str">
        <f t="shared" si="5"/>
        <v/>
      </c>
      <c r="F471" s="717" t="str">
        <f t="shared" si="2"/>
        <v/>
      </c>
      <c r="G471" s="238" t="str">
        <f t="shared" si="3"/>
        <v/>
      </c>
      <c r="H471" s="925" t="str">
        <f t="shared" si="6"/>
        <v/>
      </c>
      <c r="I471" s="351"/>
    </row>
    <row r="472" ht="19.5" customHeight="1">
      <c r="B472" s="613">
        <v>464.0</v>
      </c>
      <c r="C472" s="923" t="str">
        <f t="shared" si="4"/>
        <v/>
      </c>
      <c r="D472" s="791" t="str">
        <f t="shared" si="1"/>
        <v/>
      </c>
      <c r="E472" s="238" t="str">
        <f t="shared" si="5"/>
        <v/>
      </c>
      <c r="F472" s="717" t="str">
        <f t="shared" si="2"/>
        <v/>
      </c>
      <c r="G472" s="238" t="str">
        <f t="shared" si="3"/>
        <v/>
      </c>
      <c r="H472" s="925" t="str">
        <f t="shared" si="6"/>
        <v/>
      </c>
      <c r="I472" s="351"/>
    </row>
    <row r="473" ht="19.5" customHeight="1">
      <c r="B473" s="613">
        <v>465.0</v>
      </c>
      <c r="C473" s="923" t="str">
        <f t="shared" si="4"/>
        <v/>
      </c>
      <c r="D473" s="791" t="str">
        <f t="shared" si="1"/>
        <v/>
      </c>
      <c r="E473" s="238" t="str">
        <f t="shared" si="5"/>
        <v/>
      </c>
      <c r="F473" s="717" t="str">
        <f t="shared" si="2"/>
        <v/>
      </c>
      <c r="G473" s="238" t="str">
        <f t="shared" si="3"/>
        <v/>
      </c>
      <c r="H473" s="925" t="str">
        <f t="shared" si="6"/>
        <v/>
      </c>
      <c r="I473" s="351"/>
    </row>
    <row r="474" ht="19.5" customHeight="1">
      <c r="B474" s="613">
        <v>466.0</v>
      </c>
      <c r="C474" s="923" t="str">
        <f t="shared" si="4"/>
        <v/>
      </c>
      <c r="D474" s="791" t="str">
        <f t="shared" si="1"/>
        <v/>
      </c>
      <c r="E474" s="238" t="str">
        <f t="shared" si="5"/>
        <v/>
      </c>
      <c r="F474" s="717" t="str">
        <f t="shared" si="2"/>
        <v/>
      </c>
      <c r="G474" s="238" t="str">
        <f t="shared" si="3"/>
        <v/>
      </c>
      <c r="H474" s="925" t="str">
        <f t="shared" si="6"/>
        <v/>
      </c>
      <c r="I474" s="351"/>
    </row>
    <row r="475" ht="19.5" customHeight="1">
      <c r="B475" s="613">
        <v>467.0</v>
      </c>
      <c r="C475" s="923" t="str">
        <f t="shared" si="4"/>
        <v/>
      </c>
      <c r="D475" s="791" t="str">
        <f t="shared" si="1"/>
        <v/>
      </c>
      <c r="E475" s="238" t="str">
        <f t="shared" si="5"/>
        <v/>
      </c>
      <c r="F475" s="717" t="str">
        <f t="shared" si="2"/>
        <v/>
      </c>
      <c r="G475" s="238" t="str">
        <f t="shared" si="3"/>
        <v/>
      </c>
      <c r="H475" s="925" t="str">
        <f t="shared" si="6"/>
        <v/>
      </c>
      <c r="I475" s="351"/>
    </row>
    <row r="476" ht="19.5" customHeight="1">
      <c r="B476" s="613">
        <v>468.0</v>
      </c>
      <c r="C476" s="923" t="str">
        <f t="shared" si="4"/>
        <v/>
      </c>
      <c r="D476" s="791" t="str">
        <f t="shared" si="1"/>
        <v/>
      </c>
      <c r="E476" s="238" t="str">
        <f t="shared" si="5"/>
        <v/>
      </c>
      <c r="F476" s="717" t="str">
        <f t="shared" si="2"/>
        <v/>
      </c>
      <c r="G476" s="238" t="str">
        <f t="shared" si="3"/>
        <v/>
      </c>
      <c r="H476" s="925" t="str">
        <f t="shared" si="6"/>
        <v/>
      </c>
      <c r="I476" s="351"/>
    </row>
    <row r="477" ht="19.5" customHeight="1">
      <c r="B477" s="613">
        <v>469.0</v>
      </c>
      <c r="C477" s="923" t="str">
        <f t="shared" si="4"/>
        <v/>
      </c>
      <c r="D477" s="791" t="str">
        <f t="shared" si="1"/>
        <v/>
      </c>
      <c r="E477" s="238" t="str">
        <f t="shared" si="5"/>
        <v/>
      </c>
      <c r="F477" s="717" t="str">
        <f t="shared" si="2"/>
        <v/>
      </c>
      <c r="G477" s="238" t="str">
        <f t="shared" si="3"/>
        <v/>
      </c>
      <c r="H477" s="925" t="str">
        <f t="shared" si="6"/>
        <v/>
      </c>
      <c r="I477" s="351"/>
    </row>
    <row r="478" ht="19.5" customHeight="1">
      <c r="B478" s="613">
        <v>470.0</v>
      </c>
      <c r="C478" s="923" t="str">
        <f t="shared" si="4"/>
        <v/>
      </c>
      <c r="D478" s="791" t="str">
        <f t="shared" si="1"/>
        <v/>
      </c>
      <c r="E478" s="238" t="str">
        <f t="shared" si="5"/>
        <v/>
      </c>
      <c r="F478" s="717" t="str">
        <f t="shared" si="2"/>
        <v/>
      </c>
      <c r="G478" s="238" t="str">
        <f t="shared" si="3"/>
        <v/>
      </c>
      <c r="H478" s="925" t="str">
        <f t="shared" si="6"/>
        <v/>
      </c>
      <c r="I478" s="351"/>
    </row>
    <row r="479" ht="19.5" customHeight="1">
      <c r="B479" s="613">
        <v>471.0</v>
      </c>
      <c r="C479" s="923" t="str">
        <f t="shared" si="4"/>
        <v/>
      </c>
      <c r="D479" s="791" t="str">
        <f t="shared" si="1"/>
        <v/>
      </c>
      <c r="E479" s="238" t="str">
        <f t="shared" si="5"/>
        <v/>
      </c>
      <c r="F479" s="717" t="str">
        <f t="shared" si="2"/>
        <v/>
      </c>
      <c r="G479" s="238" t="str">
        <f t="shared" si="3"/>
        <v/>
      </c>
      <c r="H479" s="925" t="str">
        <f t="shared" si="6"/>
        <v/>
      </c>
      <c r="I479" s="351"/>
    </row>
    <row r="480" ht="19.5" customHeight="1">
      <c r="B480" s="613">
        <v>472.0</v>
      </c>
      <c r="C480" s="923" t="str">
        <f t="shared" si="4"/>
        <v/>
      </c>
      <c r="D480" s="791" t="str">
        <f t="shared" si="1"/>
        <v/>
      </c>
      <c r="E480" s="238" t="str">
        <f t="shared" si="5"/>
        <v/>
      </c>
      <c r="F480" s="717" t="str">
        <f t="shared" si="2"/>
        <v/>
      </c>
      <c r="G480" s="238" t="str">
        <f t="shared" si="3"/>
        <v/>
      </c>
      <c r="H480" s="925" t="str">
        <f t="shared" si="6"/>
        <v/>
      </c>
      <c r="I480" s="351"/>
    </row>
    <row r="481" ht="19.5" customHeight="1">
      <c r="B481" s="613">
        <v>473.0</v>
      </c>
      <c r="C481" s="923" t="str">
        <f t="shared" si="4"/>
        <v/>
      </c>
      <c r="D481" s="791" t="str">
        <f t="shared" si="1"/>
        <v/>
      </c>
      <c r="E481" s="238" t="str">
        <f t="shared" si="5"/>
        <v/>
      </c>
      <c r="F481" s="717" t="str">
        <f t="shared" si="2"/>
        <v/>
      </c>
      <c r="G481" s="238" t="str">
        <f t="shared" si="3"/>
        <v/>
      </c>
      <c r="H481" s="925" t="str">
        <f t="shared" si="6"/>
        <v/>
      </c>
      <c r="I481" s="351"/>
    </row>
    <row r="482" ht="19.5" customHeight="1">
      <c r="B482" s="613">
        <v>474.0</v>
      </c>
      <c r="C482" s="923" t="str">
        <f t="shared" si="4"/>
        <v/>
      </c>
      <c r="D482" s="791" t="str">
        <f t="shared" si="1"/>
        <v/>
      </c>
      <c r="E482" s="238" t="str">
        <f t="shared" si="5"/>
        <v/>
      </c>
      <c r="F482" s="717" t="str">
        <f t="shared" si="2"/>
        <v/>
      </c>
      <c r="G482" s="238" t="str">
        <f t="shared" si="3"/>
        <v/>
      </c>
      <c r="H482" s="925" t="str">
        <f t="shared" si="6"/>
        <v/>
      </c>
      <c r="I482" s="351"/>
    </row>
    <row r="483" ht="19.5" customHeight="1">
      <c r="B483" s="613">
        <v>475.0</v>
      </c>
      <c r="C483" s="923" t="str">
        <f t="shared" si="4"/>
        <v/>
      </c>
      <c r="D483" s="791" t="str">
        <f t="shared" si="1"/>
        <v/>
      </c>
      <c r="E483" s="238" t="str">
        <f t="shared" si="5"/>
        <v/>
      </c>
      <c r="F483" s="717" t="str">
        <f t="shared" si="2"/>
        <v/>
      </c>
      <c r="G483" s="238" t="str">
        <f t="shared" si="3"/>
        <v/>
      </c>
      <c r="H483" s="925" t="str">
        <f t="shared" si="6"/>
        <v/>
      </c>
      <c r="I483" s="351"/>
    </row>
    <row r="484" ht="19.5" customHeight="1">
      <c r="B484" s="613">
        <v>476.0</v>
      </c>
      <c r="C484" s="923" t="str">
        <f t="shared" si="4"/>
        <v/>
      </c>
      <c r="D484" s="791" t="str">
        <f t="shared" si="1"/>
        <v/>
      </c>
      <c r="E484" s="238" t="str">
        <f t="shared" si="5"/>
        <v/>
      </c>
      <c r="F484" s="717" t="str">
        <f t="shared" si="2"/>
        <v/>
      </c>
      <c r="G484" s="238" t="str">
        <f t="shared" si="3"/>
        <v/>
      </c>
      <c r="H484" s="925" t="str">
        <f t="shared" si="6"/>
        <v/>
      </c>
      <c r="I484" s="351"/>
    </row>
    <row r="485" ht="19.5" customHeight="1">
      <c r="B485" s="613">
        <v>477.0</v>
      </c>
      <c r="C485" s="923" t="str">
        <f t="shared" si="4"/>
        <v/>
      </c>
      <c r="D485" s="791" t="str">
        <f t="shared" si="1"/>
        <v/>
      </c>
      <c r="E485" s="238" t="str">
        <f t="shared" si="5"/>
        <v/>
      </c>
      <c r="F485" s="717" t="str">
        <f t="shared" si="2"/>
        <v/>
      </c>
      <c r="G485" s="238" t="str">
        <f t="shared" si="3"/>
        <v/>
      </c>
      <c r="H485" s="925" t="str">
        <f t="shared" si="6"/>
        <v/>
      </c>
      <c r="I485" s="351"/>
    </row>
    <row r="486" ht="19.5" customHeight="1">
      <c r="B486" s="613">
        <v>478.0</v>
      </c>
      <c r="C486" s="923" t="str">
        <f t="shared" si="4"/>
        <v/>
      </c>
      <c r="D486" s="791" t="str">
        <f t="shared" si="1"/>
        <v/>
      </c>
      <c r="E486" s="238" t="str">
        <f t="shared" si="5"/>
        <v/>
      </c>
      <c r="F486" s="717" t="str">
        <f t="shared" si="2"/>
        <v/>
      </c>
      <c r="G486" s="238" t="str">
        <f t="shared" si="3"/>
        <v/>
      </c>
      <c r="H486" s="925" t="str">
        <f t="shared" si="6"/>
        <v/>
      </c>
      <c r="I486" s="351"/>
    </row>
    <row r="487" ht="19.5" customHeight="1">
      <c r="B487" s="613">
        <v>479.0</v>
      </c>
      <c r="C487" s="923" t="str">
        <f t="shared" si="4"/>
        <v/>
      </c>
      <c r="D487" s="791" t="str">
        <f t="shared" si="1"/>
        <v/>
      </c>
      <c r="E487" s="238" t="str">
        <f t="shared" si="5"/>
        <v/>
      </c>
      <c r="F487" s="717" t="str">
        <f t="shared" si="2"/>
        <v/>
      </c>
      <c r="G487" s="238" t="str">
        <f t="shared" si="3"/>
        <v/>
      </c>
      <c r="H487" s="925" t="str">
        <f t="shared" si="6"/>
        <v/>
      </c>
      <c r="I487" s="351"/>
    </row>
    <row r="488" ht="19.5" customHeight="1">
      <c r="B488" s="613">
        <v>480.0</v>
      </c>
      <c r="C488" s="923" t="str">
        <f t="shared" si="4"/>
        <v/>
      </c>
      <c r="D488" s="791" t="str">
        <f t="shared" si="1"/>
        <v/>
      </c>
      <c r="E488" s="238" t="str">
        <f t="shared" si="5"/>
        <v/>
      </c>
      <c r="F488" s="717" t="str">
        <f t="shared" si="2"/>
        <v/>
      </c>
      <c r="G488" s="238" t="str">
        <f t="shared" si="3"/>
        <v/>
      </c>
      <c r="H488" s="925" t="str">
        <f t="shared" si="6"/>
        <v/>
      </c>
      <c r="I488" s="351"/>
    </row>
    <row r="489" ht="19.5" customHeight="1">
      <c r="B489" s="613">
        <v>481.0</v>
      </c>
      <c r="C489" s="923" t="str">
        <f t="shared" si="4"/>
        <v/>
      </c>
      <c r="D489" s="791" t="str">
        <f t="shared" si="1"/>
        <v/>
      </c>
      <c r="E489" s="238" t="str">
        <f t="shared" si="5"/>
        <v/>
      </c>
      <c r="F489" s="717" t="str">
        <f t="shared" si="2"/>
        <v/>
      </c>
      <c r="G489" s="238" t="str">
        <f t="shared" si="3"/>
        <v/>
      </c>
      <c r="H489" s="925" t="str">
        <f t="shared" si="6"/>
        <v/>
      </c>
      <c r="I489" s="351"/>
    </row>
    <row r="490" ht="19.5" customHeight="1">
      <c r="B490" s="613">
        <v>482.0</v>
      </c>
      <c r="C490" s="923" t="str">
        <f t="shared" si="4"/>
        <v/>
      </c>
      <c r="D490" s="791" t="str">
        <f t="shared" si="1"/>
        <v/>
      </c>
      <c r="E490" s="238" t="str">
        <f t="shared" si="5"/>
        <v/>
      </c>
      <c r="F490" s="717" t="str">
        <f t="shared" si="2"/>
        <v/>
      </c>
      <c r="G490" s="238" t="str">
        <f t="shared" si="3"/>
        <v/>
      </c>
      <c r="H490" s="925" t="str">
        <f t="shared" si="6"/>
        <v/>
      </c>
      <c r="I490" s="351"/>
    </row>
    <row r="491" ht="19.5" customHeight="1">
      <c r="B491" s="613">
        <v>483.0</v>
      </c>
      <c r="C491" s="923" t="str">
        <f t="shared" si="4"/>
        <v/>
      </c>
      <c r="D491" s="791" t="str">
        <f t="shared" si="1"/>
        <v/>
      </c>
      <c r="E491" s="238" t="str">
        <f t="shared" si="5"/>
        <v/>
      </c>
      <c r="F491" s="717" t="str">
        <f t="shared" si="2"/>
        <v/>
      </c>
      <c r="G491" s="238" t="str">
        <f t="shared" si="3"/>
        <v/>
      </c>
      <c r="H491" s="925" t="str">
        <f t="shared" si="6"/>
        <v/>
      </c>
      <c r="I491" s="351"/>
    </row>
    <row r="492" ht="19.5" customHeight="1">
      <c r="B492" s="613">
        <v>484.0</v>
      </c>
      <c r="C492" s="923" t="str">
        <f t="shared" si="4"/>
        <v/>
      </c>
      <c r="D492" s="791" t="str">
        <f t="shared" si="1"/>
        <v/>
      </c>
      <c r="E492" s="238" t="str">
        <f t="shared" si="5"/>
        <v/>
      </c>
      <c r="F492" s="717" t="str">
        <f t="shared" si="2"/>
        <v/>
      </c>
      <c r="G492" s="238" t="str">
        <f t="shared" si="3"/>
        <v/>
      </c>
      <c r="H492" s="925" t="str">
        <f t="shared" si="6"/>
        <v/>
      </c>
      <c r="I492" s="351"/>
    </row>
    <row r="493" ht="19.5" customHeight="1">
      <c r="B493" s="613">
        <v>485.0</v>
      </c>
      <c r="C493" s="923" t="str">
        <f t="shared" si="4"/>
        <v/>
      </c>
      <c r="D493" s="791" t="str">
        <f t="shared" si="1"/>
        <v/>
      </c>
      <c r="E493" s="238" t="str">
        <f t="shared" si="5"/>
        <v/>
      </c>
      <c r="F493" s="717" t="str">
        <f t="shared" si="2"/>
        <v/>
      </c>
      <c r="G493" s="238" t="str">
        <f t="shared" si="3"/>
        <v/>
      </c>
      <c r="H493" s="925" t="str">
        <f t="shared" si="6"/>
        <v/>
      </c>
      <c r="I493" s="351"/>
    </row>
    <row r="494" ht="19.5" customHeight="1">
      <c r="B494" s="613">
        <v>486.0</v>
      </c>
      <c r="C494" s="923" t="str">
        <f t="shared" si="4"/>
        <v/>
      </c>
      <c r="D494" s="791" t="str">
        <f t="shared" si="1"/>
        <v/>
      </c>
      <c r="E494" s="238" t="str">
        <f t="shared" si="5"/>
        <v/>
      </c>
      <c r="F494" s="717" t="str">
        <f t="shared" si="2"/>
        <v/>
      </c>
      <c r="G494" s="238" t="str">
        <f t="shared" si="3"/>
        <v/>
      </c>
      <c r="H494" s="925" t="str">
        <f t="shared" si="6"/>
        <v/>
      </c>
      <c r="I494" s="351"/>
    </row>
    <row r="495" ht="19.5" customHeight="1">
      <c r="B495" s="613">
        <v>487.0</v>
      </c>
      <c r="C495" s="923" t="str">
        <f t="shared" si="4"/>
        <v/>
      </c>
      <c r="D495" s="791" t="str">
        <f t="shared" si="1"/>
        <v/>
      </c>
      <c r="E495" s="238" t="str">
        <f t="shared" si="5"/>
        <v/>
      </c>
      <c r="F495" s="717" t="str">
        <f t="shared" si="2"/>
        <v/>
      </c>
      <c r="G495" s="238" t="str">
        <f t="shared" si="3"/>
        <v/>
      </c>
      <c r="H495" s="925" t="str">
        <f t="shared" si="6"/>
        <v/>
      </c>
      <c r="I495" s="351"/>
    </row>
    <row r="496" ht="19.5" customHeight="1">
      <c r="B496" s="613">
        <v>488.0</v>
      </c>
      <c r="C496" s="923" t="str">
        <f t="shared" si="4"/>
        <v/>
      </c>
      <c r="D496" s="791" t="str">
        <f t="shared" si="1"/>
        <v/>
      </c>
      <c r="E496" s="238" t="str">
        <f t="shared" si="5"/>
        <v/>
      </c>
      <c r="F496" s="717" t="str">
        <f t="shared" si="2"/>
        <v/>
      </c>
      <c r="G496" s="238" t="str">
        <f t="shared" si="3"/>
        <v/>
      </c>
      <c r="H496" s="925" t="str">
        <f t="shared" si="6"/>
        <v/>
      </c>
      <c r="I496" s="351"/>
    </row>
    <row r="497" ht="19.5" customHeight="1">
      <c r="B497" s="613">
        <v>489.0</v>
      </c>
      <c r="C497" s="923" t="str">
        <f t="shared" si="4"/>
        <v/>
      </c>
      <c r="D497" s="791" t="str">
        <f t="shared" si="1"/>
        <v/>
      </c>
      <c r="E497" s="238" t="str">
        <f t="shared" si="5"/>
        <v/>
      </c>
      <c r="F497" s="717" t="str">
        <f t="shared" si="2"/>
        <v/>
      </c>
      <c r="G497" s="238" t="str">
        <f t="shared" si="3"/>
        <v/>
      </c>
      <c r="H497" s="925" t="str">
        <f t="shared" si="6"/>
        <v/>
      </c>
      <c r="I497" s="351"/>
    </row>
    <row r="498" ht="19.5" customHeight="1">
      <c r="B498" s="613">
        <v>490.0</v>
      </c>
      <c r="C498" s="923" t="str">
        <f t="shared" si="4"/>
        <v/>
      </c>
      <c r="D498" s="791" t="str">
        <f t="shared" si="1"/>
        <v/>
      </c>
      <c r="E498" s="238" t="str">
        <f t="shared" si="5"/>
        <v/>
      </c>
      <c r="F498" s="717" t="str">
        <f t="shared" si="2"/>
        <v/>
      </c>
      <c r="G498" s="238" t="str">
        <f t="shared" si="3"/>
        <v/>
      </c>
      <c r="H498" s="925" t="str">
        <f t="shared" si="6"/>
        <v/>
      </c>
      <c r="I498" s="351"/>
    </row>
    <row r="499" ht="19.5" customHeight="1">
      <c r="B499" s="613">
        <v>491.0</v>
      </c>
      <c r="C499" s="923" t="str">
        <f t="shared" si="4"/>
        <v/>
      </c>
      <c r="D499" s="791" t="str">
        <f t="shared" si="1"/>
        <v/>
      </c>
      <c r="E499" s="238" t="str">
        <f t="shared" si="5"/>
        <v/>
      </c>
      <c r="F499" s="717" t="str">
        <f t="shared" si="2"/>
        <v/>
      </c>
      <c r="G499" s="238" t="str">
        <f t="shared" si="3"/>
        <v/>
      </c>
      <c r="H499" s="925" t="str">
        <f t="shared" si="6"/>
        <v/>
      </c>
      <c r="I499" s="351"/>
    </row>
    <row r="500" ht="19.5" customHeight="1">
      <c r="B500" s="613">
        <v>492.0</v>
      </c>
      <c r="C500" s="923" t="str">
        <f t="shared" si="4"/>
        <v/>
      </c>
      <c r="D500" s="791" t="str">
        <f t="shared" si="1"/>
        <v/>
      </c>
      <c r="E500" s="238" t="str">
        <f t="shared" si="5"/>
        <v/>
      </c>
      <c r="F500" s="717" t="str">
        <f t="shared" si="2"/>
        <v/>
      </c>
      <c r="G500" s="238" t="str">
        <f t="shared" si="3"/>
        <v/>
      </c>
      <c r="H500" s="925" t="str">
        <f t="shared" si="6"/>
        <v/>
      </c>
      <c r="I500" s="351"/>
    </row>
    <row r="501" ht="19.5" customHeight="1">
      <c r="B501" s="613">
        <v>493.0</v>
      </c>
      <c r="C501" s="923" t="str">
        <f t="shared" si="4"/>
        <v/>
      </c>
      <c r="D501" s="791" t="str">
        <f t="shared" si="1"/>
        <v/>
      </c>
      <c r="E501" s="238" t="str">
        <f t="shared" si="5"/>
        <v/>
      </c>
      <c r="F501" s="717" t="str">
        <f t="shared" si="2"/>
        <v/>
      </c>
      <c r="G501" s="238" t="str">
        <f t="shared" si="3"/>
        <v/>
      </c>
      <c r="H501" s="925" t="str">
        <f t="shared" si="6"/>
        <v/>
      </c>
      <c r="I501" s="351"/>
    </row>
    <row r="502" ht="19.5" customHeight="1">
      <c r="B502" s="613">
        <v>494.0</v>
      </c>
      <c r="C502" s="923" t="str">
        <f t="shared" si="4"/>
        <v/>
      </c>
      <c r="D502" s="791" t="str">
        <f t="shared" si="1"/>
        <v/>
      </c>
      <c r="E502" s="238" t="str">
        <f t="shared" si="5"/>
        <v/>
      </c>
      <c r="F502" s="717" t="str">
        <f t="shared" si="2"/>
        <v/>
      </c>
      <c r="G502" s="238" t="str">
        <f t="shared" si="3"/>
        <v/>
      </c>
      <c r="H502" s="925" t="str">
        <f t="shared" si="6"/>
        <v/>
      </c>
      <c r="I502" s="351"/>
    </row>
    <row r="503" ht="19.5" customHeight="1">
      <c r="B503" s="613">
        <v>495.0</v>
      </c>
      <c r="C503" s="923" t="str">
        <f t="shared" si="4"/>
        <v/>
      </c>
      <c r="D503" s="791" t="str">
        <f t="shared" si="1"/>
        <v/>
      </c>
      <c r="E503" s="238" t="str">
        <f t="shared" si="5"/>
        <v/>
      </c>
      <c r="F503" s="717" t="str">
        <f t="shared" si="2"/>
        <v/>
      </c>
      <c r="G503" s="238" t="str">
        <f t="shared" si="3"/>
        <v/>
      </c>
      <c r="H503" s="925" t="str">
        <f t="shared" si="6"/>
        <v/>
      </c>
      <c r="I503" s="351"/>
    </row>
    <row r="504" ht="19.5" customHeight="1">
      <c r="B504" s="613">
        <v>496.0</v>
      </c>
      <c r="C504" s="923" t="str">
        <f t="shared" si="4"/>
        <v/>
      </c>
      <c r="D504" s="791" t="str">
        <f t="shared" si="1"/>
        <v/>
      </c>
      <c r="E504" s="238" t="str">
        <f t="shared" si="5"/>
        <v/>
      </c>
      <c r="F504" s="717" t="str">
        <f t="shared" si="2"/>
        <v/>
      </c>
      <c r="G504" s="238" t="str">
        <f t="shared" si="3"/>
        <v/>
      </c>
      <c r="H504" s="925" t="str">
        <f t="shared" si="6"/>
        <v/>
      </c>
      <c r="I504" s="351"/>
    </row>
    <row r="505" ht="19.5" customHeight="1">
      <c r="B505" s="613">
        <v>497.0</v>
      </c>
      <c r="C505" s="923" t="str">
        <f t="shared" si="4"/>
        <v/>
      </c>
      <c r="D505" s="791" t="str">
        <f t="shared" si="1"/>
        <v/>
      </c>
      <c r="E505" s="238" t="str">
        <f t="shared" si="5"/>
        <v/>
      </c>
      <c r="F505" s="717" t="str">
        <f t="shared" si="2"/>
        <v/>
      </c>
      <c r="G505" s="238" t="str">
        <f t="shared" si="3"/>
        <v/>
      </c>
      <c r="H505" s="925" t="str">
        <f t="shared" si="6"/>
        <v/>
      </c>
      <c r="I505" s="351"/>
    </row>
    <row r="506" ht="19.5" customHeight="1">
      <c r="B506" s="613">
        <v>498.0</v>
      </c>
      <c r="C506" s="923" t="str">
        <f t="shared" si="4"/>
        <v/>
      </c>
      <c r="D506" s="791" t="str">
        <f t="shared" si="1"/>
        <v/>
      </c>
      <c r="E506" s="238" t="str">
        <f t="shared" si="5"/>
        <v/>
      </c>
      <c r="F506" s="717" t="str">
        <f t="shared" si="2"/>
        <v/>
      </c>
      <c r="G506" s="238" t="str">
        <f t="shared" si="3"/>
        <v/>
      </c>
      <c r="H506" s="925" t="str">
        <f t="shared" si="6"/>
        <v/>
      </c>
      <c r="I506" s="351"/>
    </row>
    <row r="507" ht="19.5" customHeight="1">
      <c r="B507" s="613">
        <v>499.0</v>
      </c>
      <c r="C507" s="923" t="str">
        <f t="shared" si="4"/>
        <v/>
      </c>
      <c r="D507" s="791" t="str">
        <f t="shared" si="1"/>
        <v/>
      </c>
      <c r="E507" s="238" t="str">
        <f t="shared" si="5"/>
        <v/>
      </c>
      <c r="F507" s="717" t="str">
        <f t="shared" si="2"/>
        <v/>
      </c>
      <c r="G507" s="238" t="str">
        <f t="shared" si="3"/>
        <v/>
      </c>
      <c r="H507" s="925" t="str">
        <f t="shared" si="6"/>
        <v/>
      </c>
      <c r="I507" s="351"/>
    </row>
    <row r="508" ht="19.5" customHeight="1">
      <c r="B508" s="613">
        <v>500.0</v>
      </c>
      <c r="C508" s="923" t="str">
        <f t="shared" si="4"/>
        <v/>
      </c>
      <c r="D508" s="791" t="str">
        <f t="shared" si="1"/>
        <v/>
      </c>
      <c r="E508" s="238" t="str">
        <f t="shared" si="5"/>
        <v/>
      </c>
      <c r="F508" s="717" t="str">
        <f t="shared" si="2"/>
        <v/>
      </c>
      <c r="G508" s="238" t="str">
        <f t="shared" si="3"/>
        <v/>
      </c>
      <c r="H508" s="925" t="str">
        <f t="shared" si="6"/>
        <v/>
      </c>
      <c r="I508" s="351"/>
    </row>
    <row r="509" ht="19.5" customHeight="1">
      <c r="B509" s="613">
        <v>501.0</v>
      </c>
      <c r="C509" s="923" t="str">
        <f t="shared" si="4"/>
        <v/>
      </c>
      <c r="D509" s="791" t="str">
        <f t="shared" si="1"/>
        <v/>
      </c>
      <c r="E509" s="238" t="str">
        <f t="shared" si="5"/>
        <v/>
      </c>
      <c r="F509" s="717" t="str">
        <f t="shared" si="2"/>
        <v/>
      </c>
      <c r="G509" s="238" t="str">
        <f t="shared" si="3"/>
        <v/>
      </c>
      <c r="H509" s="925" t="str">
        <f t="shared" si="6"/>
        <v/>
      </c>
      <c r="I509" s="351"/>
    </row>
    <row r="510" ht="19.5" customHeight="1">
      <c r="B510" s="613">
        <v>502.0</v>
      </c>
      <c r="C510" s="923" t="str">
        <f t="shared" si="4"/>
        <v/>
      </c>
      <c r="D510" s="791" t="str">
        <f t="shared" si="1"/>
        <v/>
      </c>
      <c r="E510" s="238" t="str">
        <f t="shared" si="5"/>
        <v/>
      </c>
      <c r="F510" s="717" t="str">
        <f t="shared" si="2"/>
        <v/>
      </c>
      <c r="G510" s="238" t="str">
        <f t="shared" si="3"/>
        <v/>
      </c>
      <c r="H510" s="925" t="str">
        <f t="shared" si="6"/>
        <v/>
      </c>
      <c r="I510" s="351"/>
    </row>
    <row r="511" ht="19.5" customHeight="1">
      <c r="B511" s="613">
        <v>503.0</v>
      </c>
      <c r="C511" s="923" t="str">
        <f t="shared" si="4"/>
        <v/>
      </c>
      <c r="D511" s="791" t="str">
        <f t="shared" si="1"/>
        <v/>
      </c>
      <c r="E511" s="238" t="str">
        <f t="shared" si="5"/>
        <v/>
      </c>
      <c r="F511" s="717" t="str">
        <f t="shared" si="2"/>
        <v/>
      </c>
      <c r="G511" s="238" t="str">
        <f t="shared" si="3"/>
        <v/>
      </c>
      <c r="H511" s="925" t="str">
        <f t="shared" si="6"/>
        <v/>
      </c>
      <c r="I511" s="351"/>
    </row>
    <row r="512" ht="19.5" customHeight="1">
      <c r="B512" s="613">
        <v>504.0</v>
      </c>
      <c r="C512" s="923" t="str">
        <f t="shared" si="4"/>
        <v/>
      </c>
      <c r="D512" s="791" t="str">
        <f t="shared" si="1"/>
        <v/>
      </c>
      <c r="E512" s="238" t="str">
        <f t="shared" si="5"/>
        <v/>
      </c>
      <c r="F512" s="717" t="str">
        <f t="shared" si="2"/>
        <v/>
      </c>
      <c r="G512" s="238" t="str">
        <f t="shared" si="3"/>
        <v/>
      </c>
      <c r="H512" s="925" t="str">
        <f t="shared" si="6"/>
        <v/>
      </c>
      <c r="I512" s="351"/>
    </row>
    <row r="513" ht="19.5" customHeight="1">
      <c r="B513" s="613">
        <v>505.0</v>
      </c>
      <c r="C513" s="923" t="str">
        <f t="shared" si="4"/>
        <v/>
      </c>
      <c r="D513" s="791" t="str">
        <f t="shared" si="1"/>
        <v/>
      </c>
      <c r="E513" s="238" t="str">
        <f t="shared" si="5"/>
        <v/>
      </c>
      <c r="F513" s="717" t="str">
        <f t="shared" si="2"/>
        <v/>
      </c>
      <c r="G513" s="238" t="str">
        <f t="shared" si="3"/>
        <v/>
      </c>
      <c r="H513" s="925" t="str">
        <f t="shared" si="6"/>
        <v/>
      </c>
      <c r="I513" s="351"/>
    </row>
    <row r="514" ht="19.5" customHeight="1">
      <c r="B514" s="613">
        <v>506.0</v>
      </c>
      <c r="C514" s="923" t="str">
        <f t="shared" si="4"/>
        <v/>
      </c>
      <c r="D514" s="791" t="str">
        <f t="shared" si="1"/>
        <v/>
      </c>
      <c r="E514" s="238" t="str">
        <f t="shared" si="5"/>
        <v/>
      </c>
      <c r="F514" s="717" t="str">
        <f t="shared" si="2"/>
        <v/>
      </c>
      <c r="G514" s="238" t="str">
        <f t="shared" si="3"/>
        <v/>
      </c>
      <c r="H514" s="925" t="str">
        <f t="shared" si="6"/>
        <v/>
      </c>
      <c r="I514" s="351"/>
    </row>
    <row r="515" ht="19.5" customHeight="1">
      <c r="B515" s="613">
        <v>507.0</v>
      </c>
      <c r="C515" s="923" t="str">
        <f t="shared" si="4"/>
        <v/>
      </c>
      <c r="D515" s="791" t="str">
        <f t="shared" si="1"/>
        <v/>
      </c>
      <c r="E515" s="238" t="str">
        <f t="shared" si="5"/>
        <v/>
      </c>
      <c r="F515" s="717" t="str">
        <f t="shared" si="2"/>
        <v/>
      </c>
      <c r="G515" s="238" t="str">
        <f t="shared" si="3"/>
        <v/>
      </c>
      <c r="H515" s="925" t="str">
        <f t="shared" si="6"/>
        <v/>
      </c>
      <c r="I515" s="351"/>
    </row>
    <row r="516" ht="19.5" customHeight="1">
      <c r="B516" s="613">
        <v>508.0</v>
      </c>
      <c r="C516" s="923" t="str">
        <f t="shared" si="4"/>
        <v/>
      </c>
      <c r="D516" s="791" t="str">
        <f t="shared" si="1"/>
        <v/>
      </c>
      <c r="E516" s="238" t="str">
        <f t="shared" si="5"/>
        <v/>
      </c>
      <c r="F516" s="717" t="str">
        <f t="shared" si="2"/>
        <v/>
      </c>
      <c r="G516" s="238" t="str">
        <f t="shared" si="3"/>
        <v/>
      </c>
      <c r="H516" s="925" t="str">
        <f t="shared" si="6"/>
        <v/>
      </c>
      <c r="I516" s="351"/>
    </row>
    <row r="517" ht="19.5" customHeight="1">
      <c r="B517" s="613">
        <v>509.0</v>
      </c>
      <c r="C517" s="923" t="str">
        <f t="shared" si="4"/>
        <v/>
      </c>
      <c r="D517" s="791" t="str">
        <f t="shared" si="1"/>
        <v/>
      </c>
      <c r="E517" s="238" t="str">
        <f t="shared" si="5"/>
        <v/>
      </c>
      <c r="F517" s="717" t="str">
        <f t="shared" si="2"/>
        <v/>
      </c>
      <c r="G517" s="238" t="str">
        <f t="shared" si="3"/>
        <v/>
      </c>
      <c r="H517" s="925" t="str">
        <f t="shared" si="6"/>
        <v/>
      </c>
      <c r="I517" s="351"/>
    </row>
    <row r="518" ht="19.5" customHeight="1">
      <c r="B518" s="613">
        <v>510.0</v>
      </c>
      <c r="C518" s="923" t="str">
        <f t="shared" si="4"/>
        <v/>
      </c>
      <c r="D518" s="791" t="str">
        <f t="shared" si="1"/>
        <v/>
      </c>
      <c r="E518" s="238" t="str">
        <f t="shared" si="5"/>
        <v/>
      </c>
      <c r="F518" s="717" t="str">
        <f t="shared" si="2"/>
        <v/>
      </c>
      <c r="G518" s="238" t="str">
        <f t="shared" si="3"/>
        <v/>
      </c>
      <c r="H518" s="925" t="str">
        <f t="shared" si="6"/>
        <v/>
      </c>
      <c r="I518" s="351"/>
    </row>
    <row r="519" ht="19.5" customHeight="1">
      <c r="B519" s="613">
        <v>511.0</v>
      </c>
      <c r="C519" s="923" t="str">
        <f t="shared" si="4"/>
        <v/>
      </c>
      <c r="D519" s="791" t="str">
        <f t="shared" si="1"/>
        <v/>
      </c>
      <c r="E519" s="238" t="str">
        <f t="shared" si="5"/>
        <v/>
      </c>
      <c r="F519" s="717" t="str">
        <f t="shared" si="2"/>
        <v/>
      </c>
      <c r="G519" s="238" t="str">
        <f t="shared" si="3"/>
        <v/>
      </c>
      <c r="H519" s="925" t="str">
        <f t="shared" si="6"/>
        <v/>
      </c>
      <c r="I519" s="351"/>
    </row>
    <row r="520" ht="19.5" customHeight="1">
      <c r="B520" s="613">
        <v>512.0</v>
      </c>
      <c r="C520" s="923" t="str">
        <f t="shared" si="4"/>
        <v/>
      </c>
      <c r="D520" s="791" t="str">
        <f t="shared" si="1"/>
        <v/>
      </c>
      <c r="E520" s="238" t="str">
        <f t="shared" si="5"/>
        <v/>
      </c>
      <c r="F520" s="717" t="str">
        <f t="shared" si="2"/>
        <v/>
      </c>
      <c r="G520" s="238" t="str">
        <f t="shared" si="3"/>
        <v/>
      </c>
      <c r="H520" s="925" t="str">
        <f t="shared" si="6"/>
        <v/>
      </c>
      <c r="I520" s="351"/>
    </row>
    <row r="521" ht="19.5" customHeight="1">
      <c r="B521" s="613">
        <v>513.0</v>
      </c>
      <c r="C521" s="923" t="str">
        <f t="shared" si="4"/>
        <v/>
      </c>
      <c r="D521" s="791" t="str">
        <f t="shared" si="1"/>
        <v/>
      </c>
      <c r="E521" s="238" t="str">
        <f t="shared" si="5"/>
        <v/>
      </c>
      <c r="F521" s="717" t="str">
        <f t="shared" si="2"/>
        <v/>
      </c>
      <c r="G521" s="238" t="str">
        <f t="shared" si="3"/>
        <v/>
      </c>
      <c r="H521" s="925" t="str">
        <f t="shared" si="6"/>
        <v/>
      </c>
      <c r="I521" s="351"/>
    </row>
    <row r="522" ht="19.5" customHeight="1">
      <c r="B522" s="613">
        <v>514.0</v>
      </c>
      <c r="C522" s="923" t="str">
        <f t="shared" si="4"/>
        <v/>
      </c>
      <c r="D522" s="791" t="str">
        <f t="shared" si="1"/>
        <v/>
      </c>
      <c r="E522" s="238" t="str">
        <f t="shared" si="5"/>
        <v/>
      </c>
      <c r="F522" s="717" t="str">
        <f t="shared" si="2"/>
        <v/>
      </c>
      <c r="G522" s="238" t="str">
        <f t="shared" si="3"/>
        <v/>
      </c>
      <c r="H522" s="925" t="str">
        <f t="shared" si="6"/>
        <v/>
      </c>
      <c r="I522" s="351"/>
    </row>
    <row r="523" ht="19.5" customHeight="1">
      <c r="B523" s="613">
        <v>515.0</v>
      </c>
      <c r="C523" s="923" t="str">
        <f t="shared" si="4"/>
        <v/>
      </c>
      <c r="D523" s="791" t="str">
        <f t="shared" si="1"/>
        <v/>
      </c>
      <c r="E523" s="238" t="str">
        <f t="shared" si="5"/>
        <v/>
      </c>
      <c r="F523" s="717" t="str">
        <f t="shared" si="2"/>
        <v/>
      </c>
      <c r="G523" s="238" t="str">
        <f t="shared" si="3"/>
        <v/>
      </c>
      <c r="H523" s="925" t="str">
        <f t="shared" si="6"/>
        <v/>
      </c>
      <c r="I523" s="351"/>
    </row>
    <row r="524" ht="19.5" customHeight="1">
      <c r="B524" s="613">
        <v>516.0</v>
      </c>
      <c r="C524" s="923" t="str">
        <f t="shared" si="4"/>
        <v/>
      </c>
      <c r="D524" s="791" t="str">
        <f t="shared" si="1"/>
        <v/>
      </c>
      <c r="E524" s="238" t="str">
        <f t="shared" si="5"/>
        <v/>
      </c>
      <c r="F524" s="717" t="str">
        <f t="shared" si="2"/>
        <v/>
      </c>
      <c r="G524" s="238" t="str">
        <f t="shared" si="3"/>
        <v/>
      </c>
      <c r="H524" s="925" t="str">
        <f t="shared" si="6"/>
        <v/>
      </c>
      <c r="I524" s="351"/>
    </row>
    <row r="525" ht="19.5" customHeight="1">
      <c r="B525" s="613">
        <v>517.0</v>
      </c>
      <c r="C525" s="923" t="str">
        <f t="shared" si="4"/>
        <v/>
      </c>
      <c r="D525" s="791" t="str">
        <f t="shared" si="1"/>
        <v/>
      </c>
      <c r="E525" s="238" t="str">
        <f t="shared" si="5"/>
        <v/>
      </c>
      <c r="F525" s="717" t="str">
        <f t="shared" si="2"/>
        <v/>
      </c>
      <c r="G525" s="238" t="str">
        <f t="shared" si="3"/>
        <v/>
      </c>
      <c r="H525" s="925" t="str">
        <f t="shared" si="6"/>
        <v/>
      </c>
      <c r="I525" s="351"/>
    </row>
    <row r="526" ht="19.5" customHeight="1">
      <c r="B526" s="613">
        <v>518.0</v>
      </c>
      <c r="C526" s="923" t="str">
        <f t="shared" si="4"/>
        <v/>
      </c>
      <c r="D526" s="791" t="str">
        <f t="shared" si="1"/>
        <v/>
      </c>
      <c r="E526" s="238" t="str">
        <f t="shared" si="5"/>
        <v/>
      </c>
      <c r="F526" s="717" t="str">
        <f t="shared" si="2"/>
        <v/>
      </c>
      <c r="G526" s="238" t="str">
        <f t="shared" si="3"/>
        <v/>
      </c>
      <c r="H526" s="925" t="str">
        <f t="shared" si="6"/>
        <v/>
      </c>
      <c r="I526" s="351"/>
    </row>
    <row r="527" ht="19.5" customHeight="1">
      <c r="B527" s="613">
        <v>519.0</v>
      </c>
      <c r="C527" s="923" t="str">
        <f t="shared" si="4"/>
        <v/>
      </c>
      <c r="D527" s="791" t="str">
        <f t="shared" si="1"/>
        <v/>
      </c>
      <c r="E527" s="238" t="str">
        <f t="shared" si="5"/>
        <v/>
      </c>
      <c r="F527" s="717" t="str">
        <f t="shared" si="2"/>
        <v/>
      </c>
      <c r="G527" s="238" t="str">
        <f t="shared" si="3"/>
        <v/>
      </c>
      <c r="H527" s="925" t="str">
        <f t="shared" si="6"/>
        <v/>
      </c>
      <c r="I527" s="351"/>
    </row>
    <row r="528" ht="19.5" customHeight="1">
      <c r="B528" s="613">
        <v>520.0</v>
      </c>
      <c r="C528" s="923" t="str">
        <f t="shared" si="4"/>
        <v/>
      </c>
      <c r="D528" s="791" t="str">
        <f t="shared" si="1"/>
        <v/>
      </c>
      <c r="E528" s="238" t="str">
        <f t="shared" si="5"/>
        <v/>
      </c>
      <c r="F528" s="717" t="str">
        <f t="shared" si="2"/>
        <v/>
      </c>
      <c r="G528" s="238" t="str">
        <f t="shared" si="3"/>
        <v/>
      </c>
      <c r="H528" s="925" t="str">
        <f t="shared" si="6"/>
        <v/>
      </c>
      <c r="I528" s="351"/>
    </row>
    <row r="529" ht="19.5" customHeight="1">
      <c r="B529" s="613">
        <v>521.0</v>
      </c>
      <c r="C529" s="923" t="str">
        <f t="shared" si="4"/>
        <v/>
      </c>
      <c r="D529" s="791" t="str">
        <f t="shared" si="1"/>
        <v/>
      </c>
      <c r="E529" s="238" t="str">
        <f t="shared" si="5"/>
        <v/>
      </c>
      <c r="F529" s="717" t="str">
        <f t="shared" si="2"/>
        <v/>
      </c>
      <c r="G529" s="238" t="str">
        <f t="shared" si="3"/>
        <v/>
      </c>
      <c r="H529" s="925" t="str">
        <f t="shared" si="6"/>
        <v/>
      </c>
      <c r="I529" s="351"/>
    </row>
    <row r="530" ht="19.5" customHeight="1">
      <c r="B530" s="613">
        <v>522.0</v>
      </c>
      <c r="C530" s="923" t="str">
        <f t="shared" si="4"/>
        <v/>
      </c>
      <c r="D530" s="791" t="str">
        <f t="shared" si="1"/>
        <v/>
      </c>
      <c r="E530" s="238" t="str">
        <f t="shared" si="5"/>
        <v/>
      </c>
      <c r="F530" s="717" t="str">
        <f t="shared" si="2"/>
        <v/>
      </c>
      <c r="G530" s="238" t="str">
        <f t="shared" si="3"/>
        <v/>
      </c>
      <c r="H530" s="925" t="str">
        <f t="shared" si="6"/>
        <v/>
      </c>
      <c r="I530" s="351"/>
    </row>
    <row r="531" ht="19.5" customHeight="1">
      <c r="B531" s="613">
        <v>523.0</v>
      </c>
      <c r="C531" s="923" t="str">
        <f t="shared" si="4"/>
        <v/>
      </c>
      <c r="D531" s="791" t="str">
        <f t="shared" si="1"/>
        <v/>
      </c>
      <c r="E531" s="238" t="str">
        <f t="shared" si="5"/>
        <v/>
      </c>
      <c r="F531" s="717" t="str">
        <f t="shared" si="2"/>
        <v/>
      </c>
      <c r="G531" s="238" t="str">
        <f t="shared" si="3"/>
        <v/>
      </c>
      <c r="H531" s="925" t="str">
        <f t="shared" si="6"/>
        <v/>
      </c>
      <c r="I531" s="351"/>
    </row>
    <row r="532" ht="19.5" customHeight="1">
      <c r="B532" s="613">
        <v>524.0</v>
      </c>
      <c r="C532" s="923" t="str">
        <f t="shared" si="4"/>
        <v/>
      </c>
      <c r="D532" s="791" t="str">
        <f t="shared" si="1"/>
        <v/>
      </c>
      <c r="E532" s="238" t="str">
        <f t="shared" si="5"/>
        <v/>
      </c>
      <c r="F532" s="717" t="str">
        <f t="shared" si="2"/>
        <v/>
      </c>
      <c r="G532" s="238" t="str">
        <f t="shared" si="3"/>
        <v/>
      </c>
      <c r="H532" s="925" t="str">
        <f t="shared" si="6"/>
        <v/>
      </c>
      <c r="I532" s="351"/>
    </row>
    <row r="533" ht="19.5" customHeight="1">
      <c r="B533" s="613">
        <v>525.0</v>
      </c>
      <c r="C533" s="923" t="str">
        <f t="shared" si="4"/>
        <v/>
      </c>
      <c r="D533" s="791" t="str">
        <f t="shared" si="1"/>
        <v/>
      </c>
      <c r="E533" s="238" t="str">
        <f t="shared" si="5"/>
        <v/>
      </c>
      <c r="F533" s="717" t="str">
        <f t="shared" si="2"/>
        <v/>
      </c>
      <c r="G533" s="238" t="str">
        <f t="shared" si="3"/>
        <v/>
      </c>
      <c r="H533" s="925" t="str">
        <f t="shared" si="6"/>
        <v/>
      </c>
      <c r="I533" s="351"/>
    </row>
    <row r="534" ht="19.5" customHeight="1">
      <c r="B534" s="613">
        <v>526.0</v>
      </c>
      <c r="C534" s="923" t="str">
        <f t="shared" si="4"/>
        <v/>
      </c>
      <c r="D534" s="791" t="str">
        <f t="shared" si="1"/>
        <v/>
      </c>
      <c r="E534" s="238" t="str">
        <f t="shared" si="5"/>
        <v/>
      </c>
      <c r="F534" s="717" t="str">
        <f t="shared" si="2"/>
        <v/>
      </c>
      <c r="G534" s="238" t="str">
        <f t="shared" si="3"/>
        <v/>
      </c>
      <c r="H534" s="925" t="str">
        <f t="shared" si="6"/>
        <v/>
      </c>
      <c r="I534" s="351"/>
    </row>
    <row r="535" ht="19.5" customHeight="1">
      <c r="B535" s="613">
        <v>527.0</v>
      </c>
      <c r="C535" s="923" t="str">
        <f t="shared" si="4"/>
        <v/>
      </c>
      <c r="D535" s="791" t="str">
        <f t="shared" si="1"/>
        <v/>
      </c>
      <c r="E535" s="238" t="str">
        <f t="shared" si="5"/>
        <v/>
      </c>
      <c r="F535" s="717" t="str">
        <f t="shared" si="2"/>
        <v/>
      </c>
      <c r="G535" s="238" t="str">
        <f t="shared" si="3"/>
        <v/>
      </c>
      <c r="H535" s="925" t="str">
        <f t="shared" si="6"/>
        <v/>
      </c>
      <c r="I535" s="351"/>
    </row>
    <row r="536" ht="19.5" customHeight="1">
      <c r="B536" s="613">
        <v>528.0</v>
      </c>
      <c r="C536" s="923" t="str">
        <f t="shared" si="4"/>
        <v/>
      </c>
      <c r="D536" s="791" t="str">
        <f t="shared" si="1"/>
        <v/>
      </c>
      <c r="E536" s="238" t="str">
        <f t="shared" si="5"/>
        <v/>
      </c>
      <c r="F536" s="717" t="str">
        <f t="shared" si="2"/>
        <v/>
      </c>
      <c r="G536" s="238" t="str">
        <f t="shared" si="3"/>
        <v/>
      </c>
      <c r="H536" s="925" t="str">
        <f t="shared" si="6"/>
        <v/>
      </c>
      <c r="I536" s="351"/>
    </row>
    <row r="537" ht="19.5" customHeight="1">
      <c r="B537" s="613">
        <v>529.0</v>
      </c>
      <c r="C537" s="923" t="str">
        <f t="shared" si="4"/>
        <v/>
      </c>
      <c r="D537" s="791" t="str">
        <f t="shared" si="1"/>
        <v/>
      </c>
      <c r="E537" s="238" t="str">
        <f t="shared" si="5"/>
        <v/>
      </c>
      <c r="F537" s="717" t="str">
        <f t="shared" si="2"/>
        <v/>
      </c>
      <c r="G537" s="238" t="str">
        <f t="shared" si="3"/>
        <v/>
      </c>
      <c r="H537" s="925" t="str">
        <f t="shared" si="6"/>
        <v/>
      </c>
      <c r="I537" s="351"/>
    </row>
    <row r="538" ht="19.5" customHeight="1">
      <c r="B538" s="613">
        <v>530.0</v>
      </c>
      <c r="C538" s="923" t="str">
        <f t="shared" si="4"/>
        <v/>
      </c>
      <c r="D538" s="791" t="str">
        <f t="shared" si="1"/>
        <v/>
      </c>
      <c r="E538" s="238" t="str">
        <f t="shared" si="5"/>
        <v/>
      </c>
      <c r="F538" s="717" t="str">
        <f t="shared" si="2"/>
        <v/>
      </c>
      <c r="G538" s="238" t="str">
        <f t="shared" si="3"/>
        <v/>
      </c>
      <c r="H538" s="925" t="str">
        <f t="shared" si="6"/>
        <v/>
      </c>
      <c r="I538" s="351"/>
    </row>
    <row r="539" ht="19.5" customHeight="1">
      <c r="B539" s="613">
        <v>531.0</v>
      </c>
      <c r="C539" s="923" t="str">
        <f t="shared" si="4"/>
        <v/>
      </c>
      <c r="D539" s="791" t="str">
        <f t="shared" si="1"/>
        <v/>
      </c>
      <c r="E539" s="238" t="str">
        <f t="shared" si="5"/>
        <v/>
      </c>
      <c r="F539" s="717" t="str">
        <f t="shared" si="2"/>
        <v/>
      </c>
      <c r="G539" s="238" t="str">
        <f t="shared" si="3"/>
        <v/>
      </c>
      <c r="H539" s="925" t="str">
        <f t="shared" si="6"/>
        <v/>
      </c>
      <c r="I539" s="351"/>
    </row>
    <row r="540" ht="19.5" customHeight="1">
      <c r="B540" s="613">
        <v>532.0</v>
      </c>
      <c r="C540" s="923" t="str">
        <f t="shared" si="4"/>
        <v/>
      </c>
      <c r="D540" s="791" t="str">
        <f t="shared" si="1"/>
        <v/>
      </c>
      <c r="E540" s="238" t="str">
        <f t="shared" si="5"/>
        <v/>
      </c>
      <c r="F540" s="717" t="str">
        <f t="shared" si="2"/>
        <v/>
      </c>
      <c r="G540" s="238" t="str">
        <f t="shared" si="3"/>
        <v/>
      </c>
      <c r="H540" s="925" t="str">
        <f t="shared" si="6"/>
        <v/>
      </c>
      <c r="I540" s="351"/>
    </row>
    <row r="541" ht="19.5" customHeight="1">
      <c r="B541" s="613">
        <v>533.0</v>
      </c>
      <c r="C541" s="923" t="str">
        <f t="shared" si="4"/>
        <v/>
      </c>
      <c r="D541" s="791" t="str">
        <f t="shared" si="1"/>
        <v/>
      </c>
      <c r="E541" s="238" t="str">
        <f t="shared" si="5"/>
        <v/>
      </c>
      <c r="F541" s="717" t="str">
        <f t="shared" si="2"/>
        <v/>
      </c>
      <c r="G541" s="238" t="str">
        <f t="shared" si="3"/>
        <v/>
      </c>
      <c r="H541" s="925" t="str">
        <f t="shared" si="6"/>
        <v/>
      </c>
      <c r="I541" s="351"/>
    </row>
    <row r="542" ht="19.5" customHeight="1">
      <c r="B542" s="613">
        <v>534.0</v>
      </c>
      <c r="C542" s="923" t="str">
        <f t="shared" si="4"/>
        <v/>
      </c>
      <c r="D542" s="791" t="str">
        <f t="shared" si="1"/>
        <v/>
      </c>
      <c r="E542" s="238" t="str">
        <f t="shared" si="5"/>
        <v/>
      </c>
      <c r="F542" s="717" t="str">
        <f t="shared" si="2"/>
        <v/>
      </c>
      <c r="G542" s="238" t="str">
        <f t="shared" si="3"/>
        <v/>
      </c>
      <c r="H542" s="925" t="str">
        <f t="shared" si="6"/>
        <v/>
      </c>
      <c r="I542" s="351"/>
    </row>
    <row r="543" ht="19.5" customHeight="1">
      <c r="B543" s="613">
        <v>535.0</v>
      </c>
      <c r="C543" s="923" t="str">
        <f t="shared" si="4"/>
        <v/>
      </c>
      <c r="D543" s="791" t="str">
        <f t="shared" si="1"/>
        <v/>
      </c>
      <c r="E543" s="238" t="str">
        <f t="shared" si="5"/>
        <v/>
      </c>
      <c r="F543" s="717" t="str">
        <f t="shared" si="2"/>
        <v/>
      </c>
      <c r="G543" s="238" t="str">
        <f t="shared" si="3"/>
        <v/>
      </c>
      <c r="H543" s="925" t="str">
        <f t="shared" si="6"/>
        <v/>
      </c>
      <c r="I543" s="351"/>
    </row>
    <row r="544" ht="19.5" customHeight="1">
      <c r="B544" s="613">
        <v>536.0</v>
      </c>
      <c r="C544" s="923" t="str">
        <f t="shared" si="4"/>
        <v/>
      </c>
      <c r="D544" s="791" t="str">
        <f t="shared" si="1"/>
        <v/>
      </c>
      <c r="E544" s="238" t="str">
        <f t="shared" si="5"/>
        <v/>
      </c>
      <c r="F544" s="717" t="str">
        <f t="shared" si="2"/>
        <v/>
      </c>
      <c r="G544" s="238" t="str">
        <f t="shared" si="3"/>
        <v/>
      </c>
      <c r="H544" s="925" t="str">
        <f t="shared" si="6"/>
        <v/>
      </c>
      <c r="I544" s="351"/>
    </row>
    <row r="545" ht="19.5" customHeight="1">
      <c r="B545" s="613">
        <v>537.0</v>
      </c>
      <c r="C545" s="923" t="str">
        <f t="shared" si="4"/>
        <v/>
      </c>
      <c r="D545" s="791" t="str">
        <f t="shared" si="1"/>
        <v/>
      </c>
      <c r="E545" s="238" t="str">
        <f t="shared" si="5"/>
        <v/>
      </c>
      <c r="F545" s="717" t="str">
        <f t="shared" si="2"/>
        <v/>
      </c>
      <c r="G545" s="238" t="str">
        <f t="shared" si="3"/>
        <v/>
      </c>
      <c r="H545" s="925" t="str">
        <f t="shared" si="6"/>
        <v/>
      </c>
      <c r="I545" s="351"/>
    </row>
    <row r="546" ht="19.5" customHeight="1">
      <c r="B546" s="613">
        <v>538.0</v>
      </c>
      <c r="C546" s="923" t="str">
        <f t="shared" si="4"/>
        <v/>
      </c>
      <c r="D546" s="791" t="str">
        <f t="shared" si="1"/>
        <v/>
      </c>
      <c r="E546" s="238" t="str">
        <f t="shared" si="5"/>
        <v/>
      </c>
      <c r="F546" s="717" t="str">
        <f t="shared" si="2"/>
        <v/>
      </c>
      <c r="G546" s="238" t="str">
        <f t="shared" si="3"/>
        <v/>
      </c>
      <c r="H546" s="925" t="str">
        <f t="shared" si="6"/>
        <v/>
      </c>
      <c r="I546" s="351"/>
    </row>
    <row r="547" ht="19.5" customHeight="1">
      <c r="B547" s="613">
        <v>539.0</v>
      </c>
      <c r="C547" s="923" t="str">
        <f t="shared" si="4"/>
        <v/>
      </c>
      <c r="D547" s="791" t="str">
        <f t="shared" si="1"/>
        <v/>
      </c>
      <c r="E547" s="238" t="str">
        <f t="shared" si="5"/>
        <v/>
      </c>
      <c r="F547" s="717" t="str">
        <f t="shared" si="2"/>
        <v/>
      </c>
      <c r="G547" s="238" t="str">
        <f t="shared" si="3"/>
        <v/>
      </c>
      <c r="H547" s="925" t="str">
        <f t="shared" si="6"/>
        <v/>
      </c>
      <c r="I547" s="351"/>
    </row>
    <row r="548" ht="19.5" customHeight="1">
      <c r="B548" s="613">
        <v>540.0</v>
      </c>
      <c r="C548" s="923" t="str">
        <f t="shared" si="4"/>
        <v/>
      </c>
      <c r="D548" s="791" t="str">
        <f t="shared" si="1"/>
        <v/>
      </c>
      <c r="E548" s="238" t="str">
        <f t="shared" si="5"/>
        <v/>
      </c>
      <c r="F548" s="717" t="str">
        <f t="shared" si="2"/>
        <v/>
      </c>
      <c r="G548" s="238" t="str">
        <f t="shared" si="3"/>
        <v/>
      </c>
      <c r="H548" s="925" t="str">
        <f t="shared" si="6"/>
        <v/>
      </c>
      <c r="I548" s="351"/>
    </row>
    <row r="549" ht="19.5" customHeight="1">
      <c r="B549" s="613">
        <v>541.0</v>
      </c>
      <c r="C549" s="923" t="str">
        <f t="shared" si="4"/>
        <v/>
      </c>
      <c r="D549" s="791" t="str">
        <f t="shared" si="1"/>
        <v/>
      </c>
      <c r="E549" s="238" t="str">
        <f t="shared" si="5"/>
        <v/>
      </c>
      <c r="F549" s="717" t="str">
        <f t="shared" si="2"/>
        <v/>
      </c>
      <c r="G549" s="238" t="str">
        <f t="shared" si="3"/>
        <v/>
      </c>
      <c r="H549" s="925" t="str">
        <f t="shared" si="6"/>
        <v/>
      </c>
      <c r="I549" s="351"/>
    </row>
    <row r="550" ht="19.5" customHeight="1">
      <c r="B550" s="613">
        <v>542.0</v>
      </c>
      <c r="C550" s="923" t="str">
        <f t="shared" si="4"/>
        <v/>
      </c>
      <c r="D550" s="791" t="str">
        <f t="shared" si="1"/>
        <v/>
      </c>
      <c r="E550" s="238" t="str">
        <f t="shared" si="5"/>
        <v/>
      </c>
      <c r="F550" s="717" t="str">
        <f t="shared" si="2"/>
        <v/>
      </c>
      <c r="G550" s="238" t="str">
        <f t="shared" si="3"/>
        <v/>
      </c>
      <c r="H550" s="925" t="str">
        <f t="shared" si="6"/>
        <v/>
      </c>
      <c r="I550" s="351"/>
    </row>
    <row r="551" ht="19.5" customHeight="1">
      <c r="B551" s="613">
        <v>543.0</v>
      </c>
      <c r="C551" s="923" t="str">
        <f t="shared" si="4"/>
        <v/>
      </c>
      <c r="D551" s="791" t="str">
        <f t="shared" si="1"/>
        <v/>
      </c>
      <c r="E551" s="238" t="str">
        <f t="shared" si="5"/>
        <v/>
      </c>
      <c r="F551" s="717" t="str">
        <f t="shared" si="2"/>
        <v/>
      </c>
      <c r="G551" s="238" t="str">
        <f t="shared" si="3"/>
        <v/>
      </c>
      <c r="H551" s="925" t="str">
        <f t="shared" si="6"/>
        <v/>
      </c>
      <c r="I551" s="351"/>
    </row>
    <row r="552" ht="19.5" customHeight="1">
      <c r="B552" s="613">
        <v>544.0</v>
      </c>
      <c r="C552" s="923" t="str">
        <f t="shared" si="4"/>
        <v/>
      </c>
      <c r="D552" s="791" t="str">
        <f t="shared" si="1"/>
        <v/>
      </c>
      <c r="E552" s="238" t="str">
        <f t="shared" si="5"/>
        <v/>
      </c>
      <c r="F552" s="717" t="str">
        <f t="shared" si="2"/>
        <v/>
      </c>
      <c r="G552" s="238" t="str">
        <f t="shared" si="3"/>
        <v/>
      </c>
      <c r="H552" s="925" t="str">
        <f t="shared" si="6"/>
        <v/>
      </c>
      <c r="I552" s="351"/>
    </row>
    <row r="553" ht="19.5" customHeight="1">
      <c r="B553" s="613">
        <v>545.0</v>
      </c>
      <c r="C553" s="923" t="str">
        <f t="shared" si="4"/>
        <v/>
      </c>
      <c r="D553" s="791" t="str">
        <f t="shared" si="1"/>
        <v/>
      </c>
      <c r="E553" s="238" t="str">
        <f t="shared" si="5"/>
        <v/>
      </c>
      <c r="F553" s="717" t="str">
        <f t="shared" si="2"/>
        <v/>
      </c>
      <c r="G553" s="238" t="str">
        <f t="shared" si="3"/>
        <v/>
      </c>
      <c r="H553" s="925" t="str">
        <f t="shared" si="6"/>
        <v/>
      </c>
      <c r="I553" s="351"/>
    </row>
    <row r="554" ht="19.5" customHeight="1">
      <c r="B554" s="613">
        <v>546.0</v>
      </c>
      <c r="C554" s="923" t="str">
        <f t="shared" si="4"/>
        <v/>
      </c>
      <c r="D554" s="791" t="str">
        <f t="shared" si="1"/>
        <v/>
      </c>
      <c r="E554" s="238" t="str">
        <f t="shared" si="5"/>
        <v/>
      </c>
      <c r="F554" s="717" t="str">
        <f t="shared" si="2"/>
        <v/>
      </c>
      <c r="G554" s="238" t="str">
        <f t="shared" si="3"/>
        <v/>
      </c>
      <c r="H554" s="925" t="str">
        <f t="shared" si="6"/>
        <v/>
      </c>
      <c r="I554" s="351"/>
    </row>
    <row r="555" ht="19.5" customHeight="1">
      <c r="B555" s="613">
        <v>547.0</v>
      </c>
      <c r="C555" s="923" t="str">
        <f t="shared" si="4"/>
        <v/>
      </c>
      <c r="D555" s="791" t="str">
        <f t="shared" si="1"/>
        <v/>
      </c>
      <c r="E555" s="238" t="str">
        <f t="shared" si="5"/>
        <v/>
      </c>
      <c r="F555" s="717" t="str">
        <f t="shared" si="2"/>
        <v/>
      </c>
      <c r="G555" s="238" t="str">
        <f t="shared" si="3"/>
        <v/>
      </c>
      <c r="H555" s="925" t="str">
        <f t="shared" si="6"/>
        <v/>
      </c>
      <c r="I555" s="351"/>
    </row>
    <row r="556" ht="19.5" customHeight="1">
      <c r="B556" s="613">
        <v>548.0</v>
      </c>
      <c r="C556" s="923" t="str">
        <f t="shared" si="4"/>
        <v/>
      </c>
      <c r="D556" s="791" t="str">
        <f t="shared" si="1"/>
        <v/>
      </c>
      <c r="E556" s="238" t="str">
        <f t="shared" si="5"/>
        <v/>
      </c>
      <c r="F556" s="717" t="str">
        <f t="shared" si="2"/>
        <v/>
      </c>
      <c r="G556" s="238" t="str">
        <f t="shared" si="3"/>
        <v/>
      </c>
      <c r="H556" s="925" t="str">
        <f t="shared" si="6"/>
        <v/>
      </c>
      <c r="I556" s="351"/>
    </row>
    <row r="557" ht="19.5" customHeight="1">
      <c r="B557" s="613">
        <v>549.0</v>
      </c>
      <c r="C557" s="923" t="str">
        <f t="shared" si="4"/>
        <v/>
      </c>
      <c r="D557" s="791" t="str">
        <f t="shared" si="1"/>
        <v/>
      </c>
      <c r="E557" s="238" t="str">
        <f t="shared" si="5"/>
        <v/>
      </c>
      <c r="F557" s="717" t="str">
        <f t="shared" si="2"/>
        <v/>
      </c>
      <c r="G557" s="238" t="str">
        <f t="shared" si="3"/>
        <v/>
      </c>
      <c r="H557" s="925" t="str">
        <f t="shared" si="6"/>
        <v/>
      </c>
      <c r="I557" s="351"/>
    </row>
    <row r="558" ht="19.5" customHeight="1">
      <c r="B558" s="613">
        <v>550.0</v>
      </c>
      <c r="C558" s="923" t="str">
        <f t="shared" si="4"/>
        <v/>
      </c>
      <c r="D558" s="791" t="str">
        <f t="shared" si="1"/>
        <v/>
      </c>
      <c r="E558" s="238" t="str">
        <f t="shared" si="5"/>
        <v/>
      </c>
      <c r="F558" s="717" t="str">
        <f t="shared" si="2"/>
        <v/>
      </c>
      <c r="G558" s="238" t="str">
        <f t="shared" si="3"/>
        <v/>
      </c>
      <c r="H558" s="925" t="str">
        <f t="shared" si="6"/>
        <v/>
      </c>
      <c r="I558" s="351"/>
    </row>
    <row r="559" ht="19.5" customHeight="1">
      <c r="B559" s="613">
        <v>551.0</v>
      </c>
      <c r="C559" s="923" t="str">
        <f t="shared" si="4"/>
        <v/>
      </c>
      <c r="D559" s="791" t="str">
        <f t="shared" si="1"/>
        <v/>
      </c>
      <c r="E559" s="238" t="str">
        <f t="shared" si="5"/>
        <v/>
      </c>
      <c r="F559" s="717" t="str">
        <f t="shared" si="2"/>
        <v/>
      </c>
      <c r="G559" s="238" t="str">
        <f t="shared" si="3"/>
        <v/>
      </c>
      <c r="H559" s="925" t="str">
        <f t="shared" si="6"/>
        <v/>
      </c>
      <c r="I559" s="351"/>
    </row>
    <row r="560" ht="19.5" customHeight="1">
      <c r="B560" s="613">
        <v>552.0</v>
      </c>
      <c r="C560" s="923" t="str">
        <f t="shared" si="4"/>
        <v/>
      </c>
      <c r="D560" s="791" t="str">
        <f t="shared" si="1"/>
        <v/>
      </c>
      <c r="E560" s="238" t="str">
        <f t="shared" si="5"/>
        <v/>
      </c>
      <c r="F560" s="717" t="str">
        <f t="shared" si="2"/>
        <v/>
      </c>
      <c r="G560" s="238" t="str">
        <f t="shared" si="3"/>
        <v/>
      </c>
      <c r="H560" s="925" t="str">
        <f t="shared" si="6"/>
        <v/>
      </c>
      <c r="I560" s="351"/>
    </row>
    <row r="561" ht="19.5" customHeight="1">
      <c r="B561" s="613">
        <v>553.0</v>
      </c>
      <c r="C561" s="923" t="str">
        <f t="shared" si="4"/>
        <v/>
      </c>
      <c r="D561" s="791" t="str">
        <f t="shared" si="1"/>
        <v/>
      </c>
      <c r="E561" s="238" t="str">
        <f t="shared" si="5"/>
        <v/>
      </c>
      <c r="F561" s="717" t="str">
        <f t="shared" si="2"/>
        <v/>
      </c>
      <c r="G561" s="238" t="str">
        <f t="shared" si="3"/>
        <v/>
      </c>
      <c r="H561" s="925" t="str">
        <f t="shared" si="6"/>
        <v/>
      </c>
      <c r="I561" s="351"/>
    </row>
    <row r="562" ht="19.5" customHeight="1">
      <c r="B562" s="613">
        <v>554.0</v>
      </c>
      <c r="C562" s="923" t="str">
        <f t="shared" si="4"/>
        <v/>
      </c>
      <c r="D562" s="791" t="str">
        <f t="shared" si="1"/>
        <v/>
      </c>
      <c r="E562" s="238" t="str">
        <f t="shared" si="5"/>
        <v/>
      </c>
      <c r="F562" s="717" t="str">
        <f t="shared" si="2"/>
        <v/>
      </c>
      <c r="G562" s="238" t="str">
        <f t="shared" si="3"/>
        <v/>
      </c>
      <c r="H562" s="925" t="str">
        <f t="shared" si="6"/>
        <v/>
      </c>
      <c r="I562" s="351"/>
    </row>
    <row r="563" ht="19.5" customHeight="1">
      <c r="B563" s="613">
        <v>555.0</v>
      </c>
      <c r="C563" s="923" t="str">
        <f t="shared" si="4"/>
        <v/>
      </c>
      <c r="D563" s="791" t="str">
        <f t="shared" si="1"/>
        <v/>
      </c>
      <c r="E563" s="238" t="str">
        <f t="shared" si="5"/>
        <v/>
      </c>
      <c r="F563" s="717" t="str">
        <f t="shared" si="2"/>
        <v/>
      </c>
      <c r="G563" s="238" t="str">
        <f t="shared" si="3"/>
        <v/>
      </c>
      <c r="H563" s="925" t="str">
        <f t="shared" si="6"/>
        <v/>
      </c>
      <c r="I563" s="351"/>
    </row>
    <row r="564" ht="19.5" customHeight="1">
      <c r="B564" s="613">
        <v>556.0</v>
      </c>
      <c r="C564" s="923" t="str">
        <f t="shared" si="4"/>
        <v/>
      </c>
      <c r="D564" s="791" t="str">
        <f t="shared" si="1"/>
        <v/>
      </c>
      <c r="E564" s="238" t="str">
        <f t="shared" si="5"/>
        <v/>
      </c>
      <c r="F564" s="717" t="str">
        <f t="shared" si="2"/>
        <v/>
      </c>
      <c r="G564" s="238" t="str">
        <f t="shared" si="3"/>
        <v/>
      </c>
      <c r="H564" s="925" t="str">
        <f t="shared" si="6"/>
        <v/>
      </c>
      <c r="I564" s="351"/>
    </row>
    <row r="565" ht="19.5" customHeight="1">
      <c r="B565" s="613">
        <v>557.0</v>
      </c>
      <c r="C565" s="923" t="str">
        <f t="shared" si="4"/>
        <v/>
      </c>
      <c r="D565" s="791" t="str">
        <f t="shared" si="1"/>
        <v/>
      </c>
      <c r="E565" s="238" t="str">
        <f t="shared" si="5"/>
        <v/>
      </c>
      <c r="F565" s="717" t="str">
        <f t="shared" si="2"/>
        <v/>
      </c>
      <c r="G565" s="238" t="str">
        <f t="shared" si="3"/>
        <v/>
      </c>
      <c r="H565" s="925" t="str">
        <f t="shared" si="6"/>
        <v/>
      </c>
      <c r="I565" s="351"/>
    </row>
    <row r="566" ht="19.5" customHeight="1">
      <c r="B566" s="613">
        <v>558.0</v>
      </c>
      <c r="C566" s="923" t="str">
        <f t="shared" si="4"/>
        <v/>
      </c>
      <c r="D566" s="791" t="str">
        <f t="shared" si="1"/>
        <v/>
      </c>
      <c r="E566" s="238" t="str">
        <f t="shared" si="5"/>
        <v/>
      </c>
      <c r="F566" s="717" t="str">
        <f t="shared" si="2"/>
        <v/>
      </c>
      <c r="G566" s="238" t="str">
        <f t="shared" si="3"/>
        <v/>
      </c>
      <c r="H566" s="925" t="str">
        <f t="shared" si="6"/>
        <v/>
      </c>
      <c r="I566" s="351"/>
    </row>
    <row r="567" ht="19.5" customHeight="1">
      <c r="B567" s="613">
        <v>559.0</v>
      </c>
      <c r="C567" s="923" t="str">
        <f t="shared" si="4"/>
        <v/>
      </c>
      <c r="D567" s="791" t="str">
        <f t="shared" si="1"/>
        <v/>
      </c>
      <c r="E567" s="238" t="str">
        <f t="shared" si="5"/>
        <v/>
      </c>
      <c r="F567" s="717" t="str">
        <f t="shared" si="2"/>
        <v/>
      </c>
      <c r="G567" s="238" t="str">
        <f t="shared" si="3"/>
        <v/>
      </c>
      <c r="H567" s="925" t="str">
        <f t="shared" si="6"/>
        <v/>
      </c>
      <c r="I567" s="351"/>
    </row>
    <row r="568" ht="19.5" customHeight="1">
      <c r="B568" s="613">
        <v>560.0</v>
      </c>
      <c r="C568" s="923" t="str">
        <f t="shared" si="4"/>
        <v/>
      </c>
      <c r="D568" s="791" t="str">
        <f t="shared" si="1"/>
        <v/>
      </c>
      <c r="E568" s="238" t="str">
        <f t="shared" si="5"/>
        <v/>
      </c>
      <c r="F568" s="717" t="str">
        <f t="shared" si="2"/>
        <v/>
      </c>
      <c r="G568" s="238" t="str">
        <f t="shared" si="3"/>
        <v/>
      </c>
      <c r="H568" s="925" t="str">
        <f t="shared" si="6"/>
        <v/>
      </c>
      <c r="I568" s="351"/>
    </row>
    <row r="569" ht="19.5" customHeight="1">
      <c r="B569" s="613">
        <v>561.0</v>
      </c>
      <c r="C569" s="923" t="str">
        <f t="shared" si="4"/>
        <v/>
      </c>
      <c r="D569" s="791" t="str">
        <f t="shared" si="1"/>
        <v/>
      </c>
      <c r="E569" s="238" t="str">
        <f t="shared" si="5"/>
        <v/>
      </c>
      <c r="F569" s="717" t="str">
        <f t="shared" si="2"/>
        <v/>
      </c>
      <c r="G569" s="238" t="str">
        <f t="shared" si="3"/>
        <v/>
      </c>
      <c r="H569" s="925" t="str">
        <f t="shared" si="6"/>
        <v/>
      </c>
      <c r="I569" s="351"/>
    </row>
    <row r="570" ht="19.5" customHeight="1">
      <c r="B570" s="613">
        <v>562.0</v>
      </c>
      <c r="C570" s="923" t="str">
        <f t="shared" si="4"/>
        <v/>
      </c>
      <c r="D570" s="791" t="str">
        <f t="shared" si="1"/>
        <v/>
      </c>
      <c r="E570" s="238" t="str">
        <f t="shared" si="5"/>
        <v/>
      </c>
      <c r="F570" s="717" t="str">
        <f t="shared" si="2"/>
        <v/>
      </c>
      <c r="G570" s="238" t="str">
        <f t="shared" si="3"/>
        <v/>
      </c>
      <c r="H570" s="925" t="str">
        <f t="shared" si="6"/>
        <v/>
      </c>
      <c r="I570" s="351"/>
    </row>
    <row r="571" ht="19.5" customHeight="1">
      <c r="B571" s="613">
        <v>563.0</v>
      </c>
      <c r="C571" s="923" t="str">
        <f t="shared" si="4"/>
        <v/>
      </c>
      <c r="D571" s="791" t="str">
        <f t="shared" si="1"/>
        <v/>
      </c>
      <c r="E571" s="238" t="str">
        <f t="shared" si="5"/>
        <v/>
      </c>
      <c r="F571" s="717" t="str">
        <f t="shared" si="2"/>
        <v/>
      </c>
      <c r="G571" s="238" t="str">
        <f t="shared" si="3"/>
        <v/>
      </c>
      <c r="H571" s="925" t="str">
        <f t="shared" si="6"/>
        <v/>
      </c>
      <c r="I571" s="351"/>
    </row>
    <row r="572" ht="19.5" customHeight="1">
      <c r="B572" s="613">
        <v>564.0</v>
      </c>
      <c r="C572" s="923" t="str">
        <f t="shared" si="4"/>
        <v/>
      </c>
      <c r="D572" s="791" t="str">
        <f t="shared" si="1"/>
        <v/>
      </c>
      <c r="E572" s="238" t="str">
        <f t="shared" si="5"/>
        <v/>
      </c>
      <c r="F572" s="717" t="str">
        <f t="shared" si="2"/>
        <v/>
      </c>
      <c r="G572" s="238" t="str">
        <f t="shared" si="3"/>
        <v/>
      </c>
      <c r="H572" s="925" t="str">
        <f t="shared" si="6"/>
        <v/>
      </c>
      <c r="I572" s="351"/>
    </row>
    <row r="573" ht="19.5" customHeight="1">
      <c r="B573" s="613">
        <v>565.0</v>
      </c>
      <c r="C573" s="923" t="str">
        <f t="shared" si="4"/>
        <v/>
      </c>
      <c r="D573" s="791" t="str">
        <f t="shared" si="1"/>
        <v/>
      </c>
      <c r="E573" s="238" t="str">
        <f t="shared" si="5"/>
        <v/>
      </c>
      <c r="F573" s="717" t="str">
        <f t="shared" si="2"/>
        <v/>
      </c>
      <c r="G573" s="238" t="str">
        <f t="shared" si="3"/>
        <v/>
      </c>
      <c r="H573" s="925" t="str">
        <f t="shared" si="6"/>
        <v/>
      </c>
      <c r="I573" s="351"/>
    </row>
    <row r="574" ht="19.5" customHeight="1">
      <c r="B574" s="613">
        <v>566.0</v>
      </c>
      <c r="C574" s="923" t="str">
        <f t="shared" si="4"/>
        <v/>
      </c>
      <c r="D574" s="791" t="str">
        <f t="shared" si="1"/>
        <v/>
      </c>
      <c r="E574" s="238" t="str">
        <f t="shared" si="5"/>
        <v/>
      </c>
      <c r="F574" s="717" t="str">
        <f t="shared" si="2"/>
        <v/>
      </c>
      <c r="G574" s="238" t="str">
        <f t="shared" si="3"/>
        <v/>
      </c>
      <c r="H574" s="925" t="str">
        <f t="shared" si="6"/>
        <v/>
      </c>
      <c r="I574" s="351"/>
    </row>
    <row r="575" ht="19.5" customHeight="1">
      <c r="B575" s="613">
        <v>567.0</v>
      </c>
      <c r="C575" s="923" t="str">
        <f t="shared" si="4"/>
        <v/>
      </c>
      <c r="D575" s="791" t="str">
        <f t="shared" si="1"/>
        <v/>
      </c>
      <c r="E575" s="238" t="str">
        <f t="shared" si="5"/>
        <v/>
      </c>
      <c r="F575" s="717" t="str">
        <f t="shared" si="2"/>
        <v/>
      </c>
      <c r="G575" s="238" t="str">
        <f t="shared" si="3"/>
        <v/>
      </c>
      <c r="H575" s="925" t="str">
        <f t="shared" si="6"/>
        <v/>
      </c>
      <c r="I575" s="351"/>
    </row>
    <row r="576" ht="19.5" customHeight="1">
      <c r="B576" s="613">
        <v>568.0</v>
      </c>
      <c r="C576" s="923" t="str">
        <f t="shared" si="4"/>
        <v/>
      </c>
      <c r="D576" s="791" t="str">
        <f t="shared" si="1"/>
        <v/>
      </c>
      <c r="E576" s="238" t="str">
        <f t="shared" si="5"/>
        <v/>
      </c>
      <c r="F576" s="717" t="str">
        <f t="shared" si="2"/>
        <v/>
      </c>
      <c r="G576" s="238" t="str">
        <f t="shared" si="3"/>
        <v/>
      </c>
      <c r="H576" s="925" t="str">
        <f t="shared" si="6"/>
        <v/>
      </c>
      <c r="I576" s="351"/>
    </row>
    <row r="577" ht="19.5" customHeight="1">
      <c r="B577" s="613">
        <v>569.0</v>
      </c>
      <c r="C577" s="923" t="str">
        <f t="shared" si="4"/>
        <v/>
      </c>
      <c r="D577" s="791" t="str">
        <f t="shared" si="1"/>
        <v/>
      </c>
      <c r="E577" s="238" t="str">
        <f t="shared" si="5"/>
        <v/>
      </c>
      <c r="F577" s="717" t="str">
        <f t="shared" si="2"/>
        <v/>
      </c>
      <c r="G577" s="238" t="str">
        <f t="shared" si="3"/>
        <v/>
      </c>
      <c r="H577" s="925" t="str">
        <f t="shared" si="6"/>
        <v/>
      </c>
      <c r="I577" s="351"/>
    </row>
    <row r="578" ht="19.5" customHeight="1">
      <c r="B578" s="613">
        <v>570.0</v>
      </c>
      <c r="C578" s="923" t="str">
        <f t="shared" si="4"/>
        <v/>
      </c>
      <c r="D578" s="791" t="str">
        <f t="shared" si="1"/>
        <v/>
      </c>
      <c r="E578" s="238" t="str">
        <f t="shared" si="5"/>
        <v/>
      </c>
      <c r="F578" s="717" t="str">
        <f t="shared" si="2"/>
        <v/>
      </c>
      <c r="G578" s="238" t="str">
        <f t="shared" si="3"/>
        <v/>
      </c>
      <c r="H578" s="925" t="str">
        <f t="shared" si="6"/>
        <v/>
      </c>
      <c r="I578" s="351"/>
    </row>
    <row r="579" ht="19.5" customHeight="1">
      <c r="B579" s="613">
        <v>571.0</v>
      </c>
      <c r="C579" s="923" t="str">
        <f t="shared" si="4"/>
        <v/>
      </c>
      <c r="D579" s="791" t="str">
        <f t="shared" si="1"/>
        <v/>
      </c>
      <c r="E579" s="238" t="str">
        <f t="shared" si="5"/>
        <v/>
      </c>
      <c r="F579" s="717" t="str">
        <f t="shared" si="2"/>
        <v/>
      </c>
      <c r="G579" s="238" t="str">
        <f t="shared" si="3"/>
        <v/>
      </c>
      <c r="H579" s="925" t="str">
        <f t="shared" si="6"/>
        <v/>
      </c>
      <c r="I579" s="351"/>
    </row>
    <row r="580" ht="19.5" customHeight="1">
      <c r="B580" s="613">
        <v>572.0</v>
      </c>
      <c r="C580" s="923" t="str">
        <f t="shared" si="4"/>
        <v/>
      </c>
      <c r="D580" s="791" t="str">
        <f t="shared" si="1"/>
        <v/>
      </c>
      <c r="E580" s="238" t="str">
        <f t="shared" si="5"/>
        <v/>
      </c>
      <c r="F580" s="717" t="str">
        <f t="shared" si="2"/>
        <v/>
      </c>
      <c r="G580" s="238" t="str">
        <f t="shared" si="3"/>
        <v/>
      </c>
      <c r="H580" s="925" t="str">
        <f t="shared" si="6"/>
        <v/>
      </c>
      <c r="I580" s="351"/>
    </row>
    <row r="581" ht="19.5" customHeight="1">
      <c r="B581" s="613">
        <v>573.0</v>
      </c>
      <c r="C581" s="923" t="str">
        <f t="shared" si="4"/>
        <v/>
      </c>
      <c r="D581" s="791" t="str">
        <f t="shared" si="1"/>
        <v/>
      </c>
      <c r="E581" s="238" t="str">
        <f t="shared" si="5"/>
        <v/>
      </c>
      <c r="F581" s="717" t="str">
        <f t="shared" si="2"/>
        <v/>
      </c>
      <c r="G581" s="238" t="str">
        <f t="shared" si="3"/>
        <v/>
      </c>
      <c r="H581" s="925" t="str">
        <f t="shared" si="6"/>
        <v/>
      </c>
      <c r="I581" s="351"/>
    </row>
    <row r="582" ht="19.5" customHeight="1">
      <c r="B582" s="613">
        <v>574.0</v>
      </c>
      <c r="C582" s="923" t="str">
        <f t="shared" si="4"/>
        <v/>
      </c>
      <c r="D582" s="791" t="str">
        <f t="shared" si="1"/>
        <v/>
      </c>
      <c r="E582" s="238" t="str">
        <f t="shared" si="5"/>
        <v/>
      </c>
      <c r="F582" s="717" t="str">
        <f t="shared" si="2"/>
        <v/>
      </c>
      <c r="G582" s="238" t="str">
        <f t="shared" si="3"/>
        <v/>
      </c>
      <c r="H582" s="925" t="str">
        <f t="shared" si="6"/>
        <v/>
      </c>
      <c r="I582" s="351"/>
    </row>
    <row r="583" ht="19.5" customHeight="1">
      <c r="B583" s="613">
        <v>575.0</v>
      </c>
      <c r="C583" s="923" t="str">
        <f t="shared" si="4"/>
        <v/>
      </c>
      <c r="D583" s="791" t="str">
        <f t="shared" si="1"/>
        <v/>
      </c>
      <c r="E583" s="238" t="str">
        <f t="shared" si="5"/>
        <v/>
      </c>
      <c r="F583" s="717" t="str">
        <f t="shared" si="2"/>
        <v/>
      </c>
      <c r="G583" s="238" t="str">
        <f t="shared" si="3"/>
        <v/>
      </c>
      <c r="H583" s="925" t="str">
        <f t="shared" si="6"/>
        <v/>
      </c>
      <c r="I583" s="351"/>
    </row>
    <row r="584" ht="19.5" customHeight="1">
      <c r="B584" s="613">
        <v>576.0</v>
      </c>
      <c r="C584" s="923" t="str">
        <f t="shared" si="4"/>
        <v/>
      </c>
      <c r="D584" s="791" t="str">
        <f t="shared" si="1"/>
        <v/>
      </c>
      <c r="E584" s="238" t="str">
        <f t="shared" si="5"/>
        <v/>
      </c>
      <c r="F584" s="717" t="str">
        <f t="shared" si="2"/>
        <v/>
      </c>
      <c r="G584" s="238" t="str">
        <f t="shared" si="3"/>
        <v/>
      </c>
      <c r="H584" s="925" t="str">
        <f t="shared" si="6"/>
        <v/>
      </c>
      <c r="I584" s="351"/>
    </row>
    <row r="585" ht="19.5" customHeight="1">
      <c r="B585" s="613">
        <v>577.0</v>
      </c>
      <c r="C585" s="923" t="str">
        <f t="shared" si="4"/>
        <v/>
      </c>
      <c r="D585" s="791" t="str">
        <f t="shared" si="1"/>
        <v/>
      </c>
      <c r="E585" s="238" t="str">
        <f t="shared" si="5"/>
        <v/>
      </c>
      <c r="F585" s="717" t="str">
        <f t="shared" si="2"/>
        <v/>
      </c>
      <c r="G585" s="238" t="str">
        <f t="shared" si="3"/>
        <v/>
      </c>
      <c r="H585" s="925" t="str">
        <f t="shared" si="6"/>
        <v/>
      </c>
      <c r="I585" s="351"/>
    </row>
    <row r="586" ht="19.5" customHeight="1">
      <c r="B586" s="613">
        <v>578.0</v>
      </c>
      <c r="C586" s="923" t="str">
        <f t="shared" si="4"/>
        <v/>
      </c>
      <c r="D586" s="791" t="str">
        <f t="shared" si="1"/>
        <v/>
      </c>
      <c r="E586" s="238" t="str">
        <f t="shared" si="5"/>
        <v/>
      </c>
      <c r="F586" s="717" t="str">
        <f t="shared" si="2"/>
        <v/>
      </c>
      <c r="G586" s="238" t="str">
        <f t="shared" si="3"/>
        <v/>
      </c>
      <c r="H586" s="925" t="str">
        <f t="shared" si="6"/>
        <v/>
      </c>
      <c r="I586" s="351"/>
    </row>
    <row r="587" ht="19.5" customHeight="1">
      <c r="B587" s="613">
        <v>579.0</v>
      </c>
      <c r="C587" s="923" t="str">
        <f t="shared" si="4"/>
        <v/>
      </c>
      <c r="D587" s="791" t="str">
        <f t="shared" si="1"/>
        <v/>
      </c>
      <c r="E587" s="238" t="str">
        <f t="shared" si="5"/>
        <v/>
      </c>
      <c r="F587" s="717" t="str">
        <f t="shared" si="2"/>
        <v/>
      </c>
      <c r="G587" s="238" t="str">
        <f t="shared" si="3"/>
        <v/>
      </c>
      <c r="H587" s="925" t="str">
        <f t="shared" si="6"/>
        <v/>
      </c>
      <c r="I587" s="351"/>
    </row>
    <row r="588" ht="19.5" customHeight="1">
      <c r="B588" s="613">
        <v>580.0</v>
      </c>
      <c r="C588" s="923" t="str">
        <f t="shared" si="4"/>
        <v/>
      </c>
      <c r="D588" s="791" t="str">
        <f t="shared" si="1"/>
        <v/>
      </c>
      <c r="E588" s="238" t="str">
        <f t="shared" si="5"/>
        <v/>
      </c>
      <c r="F588" s="717" t="str">
        <f t="shared" si="2"/>
        <v/>
      </c>
      <c r="G588" s="238" t="str">
        <f t="shared" si="3"/>
        <v/>
      </c>
      <c r="H588" s="925" t="str">
        <f t="shared" si="6"/>
        <v/>
      </c>
      <c r="I588" s="351"/>
    </row>
    <row r="589" ht="19.5" customHeight="1">
      <c r="B589" s="613">
        <v>581.0</v>
      </c>
      <c r="C589" s="923" t="str">
        <f t="shared" si="4"/>
        <v/>
      </c>
      <c r="D589" s="791" t="str">
        <f t="shared" si="1"/>
        <v/>
      </c>
      <c r="E589" s="238" t="str">
        <f t="shared" si="5"/>
        <v/>
      </c>
      <c r="F589" s="717" t="str">
        <f t="shared" si="2"/>
        <v/>
      </c>
      <c r="G589" s="238" t="str">
        <f t="shared" si="3"/>
        <v/>
      </c>
      <c r="H589" s="925" t="str">
        <f t="shared" si="6"/>
        <v/>
      </c>
      <c r="I589" s="351"/>
    </row>
    <row r="590" ht="19.5" customHeight="1">
      <c r="B590" s="613">
        <v>582.0</v>
      </c>
      <c r="C590" s="923" t="str">
        <f t="shared" si="4"/>
        <v/>
      </c>
      <c r="D590" s="791" t="str">
        <f t="shared" si="1"/>
        <v/>
      </c>
      <c r="E590" s="238" t="str">
        <f t="shared" si="5"/>
        <v/>
      </c>
      <c r="F590" s="717" t="str">
        <f t="shared" si="2"/>
        <v/>
      </c>
      <c r="G590" s="238" t="str">
        <f t="shared" si="3"/>
        <v/>
      </c>
      <c r="H590" s="925" t="str">
        <f t="shared" si="6"/>
        <v/>
      </c>
      <c r="I590" s="351"/>
    </row>
    <row r="591" ht="19.5" customHeight="1">
      <c r="B591" s="613">
        <v>583.0</v>
      </c>
      <c r="C591" s="923" t="str">
        <f t="shared" si="4"/>
        <v/>
      </c>
      <c r="D591" s="791" t="str">
        <f t="shared" si="1"/>
        <v/>
      </c>
      <c r="E591" s="238" t="str">
        <f t="shared" si="5"/>
        <v/>
      </c>
      <c r="F591" s="717" t="str">
        <f t="shared" si="2"/>
        <v/>
      </c>
      <c r="G591" s="238" t="str">
        <f t="shared" si="3"/>
        <v/>
      </c>
      <c r="H591" s="925" t="str">
        <f t="shared" si="6"/>
        <v/>
      </c>
      <c r="I591" s="351"/>
    </row>
    <row r="592" ht="19.5" customHeight="1">
      <c r="B592" s="613">
        <v>584.0</v>
      </c>
      <c r="C592" s="923" t="str">
        <f t="shared" si="4"/>
        <v/>
      </c>
      <c r="D592" s="791" t="str">
        <f t="shared" si="1"/>
        <v/>
      </c>
      <c r="E592" s="238" t="str">
        <f t="shared" si="5"/>
        <v/>
      </c>
      <c r="F592" s="717" t="str">
        <f t="shared" si="2"/>
        <v/>
      </c>
      <c r="G592" s="238" t="str">
        <f t="shared" si="3"/>
        <v/>
      </c>
      <c r="H592" s="925" t="str">
        <f t="shared" si="6"/>
        <v/>
      </c>
      <c r="I592" s="351"/>
    </row>
    <row r="593" ht="19.5" customHeight="1">
      <c r="B593" s="613">
        <v>585.0</v>
      </c>
      <c r="C593" s="923" t="str">
        <f t="shared" si="4"/>
        <v/>
      </c>
      <c r="D593" s="791" t="str">
        <f t="shared" si="1"/>
        <v/>
      </c>
      <c r="E593" s="238" t="str">
        <f t="shared" si="5"/>
        <v/>
      </c>
      <c r="F593" s="717" t="str">
        <f t="shared" si="2"/>
        <v/>
      </c>
      <c r="G593" s="238" t="str">
        <f t="shared" si="3"/>
        <v/>
      </c>
      <c r="H593" s="925" t="str">
        <f t="shared" si="6"/>
        <v/>
      </c>
      <c r="I593" s="351"/>
    </row>
    <row r="594" ht="19.5" customHeight="1">
      <c r="B594" s="613">
        <v>586.0</v>
      </c>
      <c r="C594" s="923" t="str">
        <f t="shared" si="4"/>
        <v/>
      </c>
      <c r="D594" s="791" t="str">
        <f t="shared" si="1"/>
        <v/>
      </c>
      <c r="E594" s="238" t="str">
        <f t="shared" si="5"/>
        <v/>
      </c>
      <c r="F594" s="717" t="str">
        <f t="shared" si="2"/>
        <v/>
      </c>
      <c r="G594" s="238" t="str">
        <f t="shared" si="3"/>
        <v/>
      </c>
      <c r="H594" s="925" t="str">
        <f t="shared" si="6"/>
        <v/>
      </c>
      <c r="I594" s="351"/>
    </row>
    <row r="595" ht="19.5" customHeight="1">
      <c r="B595" s="613">
        <v>587.0</v>
      </c>
      <c r="C595" s="923" t="str">
        <f t="shared" si="4"/>
        <v/>
      </c>
      <c r="D595" s="791" t="str">
        <f t="shared" si="1"/>
        <v/>
      </c>
      <c r="E595" s="238" t="str">
        <f t="shared" si="5"/>
        <v/>
      </c>
      <c r="F595" s="717" t="str">
        <f t="shared" si="2"/>
        <v/>
      </c>
      <c r="G595" s="238" t="str">
        <f t="shared" si="3"/>
        <v/>
      </c>
      <c r="H595" s="925" t="str">
        <f t="shared" si="6"/>
        <v/>
      </c>
      <c r="I595" s="351"/>
    </row>
    <row r="596" ht="19.5" customHeight="1">
      <c r="B596" s="613">
        <v>588.0</v>
      </c>
      <c r="C596" s="923" t="str">
        <f t="shared" si="4"/>
        <v/>
      </c>
      <c r="D596" s="791" t="str">
        <f t="shared" si="1"/>
        <v/>
      </c>
      <c r="E596" s="238" t="str">
        <f t="shared" si="5"/>
        <v/>
      </c>
      <c r="F596" s="717" t="str">
        <f t="shared" si="2"/>
        <v/>
      </c>
      <c r="G596" s="238" t="str">
        <f t="shared" si="3"/>
        <v/>
      </c>
      <c r="H596" s="925" t="str">
        <f t="shared" si="6"/>
        <v/>
      </c>
      <c r="I596" s="351"/>
    </row>
    <row r="597" ht="19.5" customHeight="1">
      <c r="B597" s="613">
        <v>589.0</v>
      </c>
      <c r="C597" s="923" t="str">
        <f t="shared" si="4"/>
        <v/>
      </c>
      <c r="D597" s="791" t="str">
        <f t="shared" si="1"/>
        <v/>
      </c>
      <c r="E597" s="238" t="str">
        <f t="shared" si="5"/>
        <v/>
      </c>
      <c r="F597" s="717" t="str">
        <f t="shared" si="2"/>
        <v/>
      </c>
      <c r="G597" s="238" t="str">
        <f t="shared" si="3"/>
        <v/>
      </c>
      <c r="H597" s="925" t="str">
        <f t="shared" si="6"/>
        <v/>
      </c>
      <c r="I597" s="351"/>
    </row>
    <row r="598" ht="19.5" customHeight="1">
      <c r="B598" s="613">
        <v>590.0</v>
      </c>
      <c r="C598" s="923" t="str">
        <f t="shared" si="4"/>
        <v/>
      </c>
      <c r="D598" s="791" t="str">
        <f t="shared" si="1"/>
        <v/>
      </c>
      <c r="E598" s="238" t="str">
        <f t="shared" si="5"/>
        <v/>
      </c>
      <c r="F598" s="717" t="str">
        <f t="shared" si="2"/>
        <v/>
      </c>
      <c r="G598" s="238" t="str">
        <f t="shared" si="3"/>
        <v/>
      </c>
      <c r="H598" s="925" t="str">
        <f t="shared" si="6"/>
        <v/>
      </c>
      <c r="I598" s="351"/>
    </row>
    <row r="599" ht="19.5" customHeight="1">
      <c r="B599" s="613">
        <v>591.0</v>
      </c>
      <c r="C599" s="923" t="str">
        <f t="shared" si="4"/>
        <v/>
      </c>
      <c r="D599" s="791" t="str">
        <f t="shared" si="1"/>
        <v/>
      </c>
      <c r="E599" s="238" t="str">
        <f t="shared" si="5"/>
        <v/>
      </c>
      <c r="F599" s="717" t="str">
        <f t="shared" si="2"/>
        <v/>
      </c>
      <c r="G599" s="238" t="str">
        <f t="shared" si="3"/>
        <v/>
      </c>
      <c r="H599" s="925" t="str">
        <f t="shared" si="6"/>
        <v/>
      </c>
      <c r="I599" s="351"/>
    </row>
    <row r="600" ht="19.5" customHeight="1">
      <c r="B600" s="613">
        <v>592.0</v>
      </c>
      <c r="C600" s="923" t="str">
        <f t="shared" si="4"/>
        <v/>
      </c>
      <c r="D600" s="791" t="str">
        <f t="shared" si="1"/>
        <v/>
      </c>
      <c r="E600" s="238" t="str">
        <f t="shared" si="5"/>
        <v/>
      </c>
      <c r="F600" s="717" t="str">
        <f t="shared" si="2"/>
        <v/>
      </c>
      <c r="G600" s="238" t="str">
        <f t="shared" si="3"/>
        <v/>
      </c>
      <c r="H600" s="925" t="str">
        <f t="shared" si="6"/>
        <v/>
      </c>
      <c r="I600" s="351"/>
    </row>
    <row r="601" ht="19.5" customHeight="1">
      <c r="B601" s="613">
        <v>593.0</v>
      </c>
      <c r="C601" s="923" t="str">
        <f t="shared" si="4"/>
        <v/>
      </c>
      <c r="D601" s="791" t="str">
        <f t="shared" si="1"/>
        <v/>
      </c>
      <c r="E601" s="238" t="str">
        <f t="shared" si="5"/>
        <v/>
      </c>
      <c r="F601" s="717" t="str">
        <f t="shared" si="2"/>
        <v/>
      </c>
      <c r="G601" s="238" t="str">
        <f t="shared" si="3"/>
        <v/>
      </c>
      <c r="H601" s="925" t="str">
        <f t="shared" si="6"/>
        <v/>
      </c>
      <c r="I601" s="351"/>
    </row>
    <row r="602" ht="19.5" customHeight="1">
      <c r="B602" s="613">
        <v>594.0</v>
      </c>
      <c r="C602" s="923" t="str">
        <f t="shared" si="4"/>
        <v/>
      </c>
      <c r="D602" s="791" t="str">
        <f t="shared" si="1"/>
        <v/>
      </c>
      <c r="E602" s="238" t="str">
        <f t="shared" si="5"/>
        <v/>
      </c>
      <c r="F602" s="717" t="str">
        <f t="shared" si="2"/>
        <v/>
      </c>
      <c r="G602" s="238" t="str">
        <f t="shared" si="3"/>
        <v/>
      </c>
      <c r="H602" s="925" t="str">
        <f t="shared" si="6"/>
        <v/>
      </c>
      <c r="I602" s="351"/>
    </row>
    <row r="603" ht="19.5" customHeight="1">
      <c r="B603" s="613">
        <v>595.0</v>
      </c>
      <c r="C603" s="923" t="str">
        <f t="shared" si="4"/>
        <v/>
      </c>
      <c r="D603" s="791" t="str">
        <f t="shared" si="1"/>
        <v/>
      </c>
      <c r="E603" s="238" t="str">
        <f t="shared" si="5"/>
        <v/>
      </c>
      <c r="F603" s="717" t="str">
        <f t="shared" si="2"/>
        <v/>
      </c>
      <c r="G603" s="238" t="str">
        <f t="shared" si="3"/>
        <v/>
      </c>
      <c r="H603" s="925" t="str">
        <f t="shared" si="6"/>
        <v/>
      </c>
      <c r="I603" s="351"/>
    </row>
    <row r="604" ht="19.5" customHeight="1">
      <c r="B604" s="613">
        <v>596.0</v>
      </c>
      <c r="C604" s="923" t="str">
        <f t="shared" si="4"/>
        <v/>
      </c>
      <c r="D604" s="791" t="str">
        <f t="shared" si="1"/>
        <v/>
      </c>
      <c r="E604" s="238" t="str">
        <f t="shared" si="5"/>
        <v/>
      </c>
      <c r="F604" s="717" t="str">
        <f t="shared" si="2"/>
        <v/>
      </c>
      <c r="G604" s="238" t="str">
        <f t="shared" si="3"/>
        <v/>
      </c>
      <c r="H604" s="925" t="str">
        <f t="shared" si="6"/>
        <v/>
      </c>
      <c r="I604" s="351"/>
    </row>
    <row r="605" ht="19.5" customHeight="1">
      <c r="B605" s="613">
        <v>597.0</v>
      </c>
      <c r="C605" s="923" t="str">
        <f t="shared" si="4"/>
        <v/>
      </c>
      <c r="D605" s="791" t="str">
        <f t="shared" si="1"/>
        <v/>
      </c>
      <c r="E605" s="238" t="str">
        <f t="shared" si="5"/>
        <v/>
      </c>
      <c r="F605" s="717" t="str">
        <f t="shared" si="2"/>
        <v/>
      </c>
      <c r="G605" s="238" t="str">
        <f t="shared" si="3"/>
        <v/>
      </c>
      <c r="H605" s="925" t="str">
        <f t="shared" si="6"/>
        <v/>
      </c>
      <c r="I605" s="351"/>
    </row>
    <row r="606" ht="19.5" customHeight="1">
      <c r="B606" s="613">
        <v>598.0</v>
      </c>
      <c r="C606" s="923" t="str">
        <f t="shared" si="4"/>
        <v/>
      </c>
      <c r="D606" s="791" t="str">
        <f t="shared" si="1"/>
        <v/>
      </c>
      <c r="E606" s="238" t="str">
        <f t="shared" si="5"/>
        <v/>
      </c>
      <c r="F606" s="717" t="str">
        <f t="shared" si="2"/>
        <v/>
      </c>
      <c r="G606" s="238" t="str">
        <f t="shared" si="3"/>
        <v/>
      </c>
      <c r="H606" s="925" t="str">
        <f t="shared" si="6"/>
        <v/>
      </c>
      <c r="I606" s="351"/>
    </row>
    <row r="607" ht="19.5" customHeight="1">
      <c r="B607" s="613">
        <v>599.0</v>
      </c>
      <c r="C607" s="923" t="str">
        <f t="shared" si="4"/>
        <v/>
      </c>
      <c r="D607" s="791" t="str">
        <f t="shared" si="1"/>
        <v/>
      </c>
      <c r="E607" s="238" t="str">
        <f t="shared" si="5"/>
        <v/>
      </c>
      <c r="F607" s="717" t="str">
        <f t="shared" si="2"/>
        <v/>
      </c>
      <c r="G607" s="238" t="str">
        <f t="shared" si="3"/>
        <v/>
      </c>
      <c r="H607" s="925" t="str">
        <f t="shared" si="6"/>
        <v/>
      </c>
      <c r="I607" s="351"/>
    </row>
    <row r="608" ht="19.5" customHeight="1">
      <c r="B608" s="613">
        <v>600.0</v>
      </c>
      <c r="C608" s="923" t="str">
        <f t="shared" si="4"/>
        <v/>
      </c>
      <c r="D608" s="791" t="str">
        <f t="shared" si="1"/>
        <v/>
      </c>
      <c r="E608" s="238" t="str">
        <f t="shared" si="5"/>
        <v/>
      </c>
      <c r="F608" s="717" t="str">
        <f t="shared" si="2"/>
        <v/>
      </c>
      <c r="G608" s="238" t="str">
        <f t="shared" si="3"/>
        <v/>
      </c>
      <c r="H608" s="925" t="str">
        <f t="shared" si="6"/>
        <v/>
      </c>
      <c r="I608" s="351"/>
    </row>
    <row r="609" ht="16.5" customHeight="1">
      <c r="B609" s="215"/>
      <c r="C609" s="215"/>
      <c r="D609" s="218"/>
      <c r="E609" s="220"/>
      <c r="F609" s="220"/>
      <c r="G609" s="220"/>
      <c r="H609" s="926"/>
    </row>
    <row r="610" ht="16.5" customHeight="1">
      <c r="B610" s="219"/>
      <c r="C610" s="219"/>
      <c r="D610" s="214"/>
      <c r="E610" s="217"/>
      <c r="F610" s="217"/>
      <c r="G610" s="217"/>
      <c r="H610" s="927"/>
    </row>
    <row r="611" ht="16.5" customHeight="1">
      <c r="B611" s="219"/>
      <c r="C611" s="219"/>
      <c r="D611" s="214"/>
      <c r="E611" s="217"/>
      <c r="F611" s="217"/>
      <c r="G611" s="217"/>
      <c r="H611" s="927"/>
    </row>
    <row r="612" ht="16.5" customHeight="1">
      <c r="B612" s="219"/>
      <c r="C612" s="219"/>
      <c r="D612" s="214"/>
      <c r="E612" s="217"/>
      <c r="F612" s="217"/>
      <c r="G612" s="217"/>
      <c r="H612" s="927"/>
    </row>
    <row r="613" ht="16.5" customHeight="1">
      <c r="B613" s="219"/>
      <c r="C613" s="219"/>
      <c r="D613" s="214"/>
      <c r="E613" s="217"/>
      <c r="F613" s="217"/>
      <c r="G613" s="217"/>
      <c r="H613" s="927"/>
    </row>
    <row r="614" ht="16.5" customHeight="1">
      <c r="B614" s="219"/>
      <c r="C614" s="219"/>
      <c r="D614" s="214"/>
      <c r="E614" s="217"/>
      <c r="F614" s="217"/>
      <c r="G614" s="217"/>
      <c r="H614" s="927"/>
    </row>
    <row r="615" ht="16.5" customHeight="1">
      <c r="B615" s="219"/>
      <c r="C615" s="219"/>
      <c r="D615" s="214"/>
      <c r="E615" s="217"/>
      <c r="F615" s="217"/>
      <c r="G615" s="217"/>
      <c r="H615" s="927"/>
    </row>
    <row r="616" ht="16.5" customHeight="1">
      <c r="B616" s="219"/>
      <c r="C616" s="219"/>
      <c r="D616" s="214"/>
      <c r="E616" s="217"/>
      <c r="F616" s="217"/>
      <c r="G616" s="217"/>
      <c r="H616" s="927"/>
    </row>
    <row r="617" ht="16.5" customHeight="1">
      <c r="B617" s="219"/>
      <c r="C617" s="219"/>
      <c r="D617" s="214"/>
      <c r="E617" s="217"/>
      <c r="F617" s="217"/>
      <c r="G617" s="217"/>
      <c r="H617" s="927"/>
    </row>
    <row r="618" ht="16.5" customHeight="1">
      <c r="B618" s="219"/>
      <c r="C618" s="219"/>
      <c r="D618" s="214"/>
      <c r="E618" s="217"/>
      <c r="F618" s="217"/>
      <c r="G618" s="217"/>
      <c r="H618" s="927"/>
    </row>
    <row r="619" ht="16.5" customHeight="1">
      <c r="B619" s="219"/>
      <c r="C619" s="219"/>
      <c r="D619" s="214"/>
      <c r="E619" s="217"/>
      <c r="F619" s="217"/>
      <c r="G619" s="217"/>
      <c r="H619" s="927"/>
    </row>
    <row r="620" ht="16.5" customHeight="1">
      <c r="B620" s="219"/>
      <c r="C620" s="219"/>
      <c r="D620" s="214"/>
      <c r="E620" s="217"/>
      <c r="F620" s="217"/>
      <c r="G620" s="217"/>
      <c r="H620" s="927"/>
    </row>
    <row r="621" ht="16.5" customHeight="1">
      <c r="B621" s="219"/>
      <c r="C621" s="219"/>
      <c r="D621" s="214"/>
      <c r="E621" s="217"/>
      <c r="F621" s="217"/>
      <c r="G621" s="217"/>
      <c r="H621" s="927"/>
    </row>
    <row r="622" ht="16.5" customHeight="1">
      <c r="B622" s="219"/>
      <c r="C622" s="219"/>
      <c r="D622" s="214"/>
      <c r="E622" s="217"/>
      <c r="F622" s="217"/>
      <c r="G622" s="217"/>
      <c r="H622" s="927"/>
    </row>
    <row r="623" ht="16.5" customHeight="1">
      <c r="B623" s="219"/>
      <c r="C623" s="219"/>
      <c r="D623" s="214"/>
      <c r="E623" s="217"/>
      <c r="F623" s="217"/>
      <c r="G623" s="217"/>
      <c r="H623" s="927"/>
    </row>
    <row r="624" ht="16.5" customHeight="1">
      <c r="B624" s="219"/>
      <c r="C624" s="219"/>
      <c r="D624" s="214"/>
      <c r="E624" s="217"/>
      <c r="F624" s="217"/>
      <c r="G624" s="217"/>
      <c r="H624" s="927"/>
    </row>
    <row r="625" ht="16.5" customHeight="1">
      <c r="B625" s="219"/>
      <c r="C625" s="219"/>
      <c r="D625" s="214"/>
      <c r="E625" s="217"/>
      <c r="F625" s="217"/>
      <c r="G625" s="217"/>
      <c r="H625" s="927"/>
    </row>
    <row r="626" ht="16.5" customHeight="1">
      <c r="B626" s="219"/>
      <c r="C626" s="219"/>
      <c r="D626" s="214"/>
      <c r="E626" s="217"/>
      <c r="F626" s="217"/>
      <c r="G626" s="217"/>
      <c r="H626" s="927"/>
    </row>
    <row r="627" ht="16.5" customHeight="1">
      <c r="B627" s="219"/>
      <c r="C627" s="219"/>
      <c r="D627" s="214"/>
      <c r="E627" s="217"/>
      <c r="F627" s="217"/>
      <c r="G627" s="217"/>
      <c r="H627" s="927"/>
    </row>
    <row r="628" ht="16.5" customHeight="1">
      <c r="B628" s="219"/>
      <c r="C628" s="219"/>
      <c r="D628" s="214"/>
      <c r="E628" s="217"/>
      <c r="F628" s="217"/>
      <c r="G628" s="217"/>
      <c r="H628" s="927"/>
    </row>
    <row r="629" ht="16.5" customHeight="1">
      <c r="B629" s="219"/>
      <c r="C629" s="219"/>
      <c r="D629" s="214"/>
      <c r="E629" s="217"/>
      <c r="F629" s="217"/>
      <c r="G629" s="217"/>
      <c r="H629" s="927"/>
    </row>
    <row r="630" ht="16.5" customHeight="1">
      <c r="B630" s="219"/>
      <c r="C630" s="219"/>
      <c r="D630" s="214"/>
      <c r="E630" s="217"/>
      <c r="F630" s="217"/>
      <c r="G630" s="217"/>
      <c r="H630" s="927"/>
    </row>
    <row r="631" ht="16.5" customHeight="1">
      <c r="B631" s="219"/>
      <c r="C631" s="219"/>
      <c r="D631" s="214"/>
      <c r="E631" s="217"/>
      <c r="F631" s="217"/>
      <c r="G631" s="217"/>
      <c r="H631" s="927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>
      <c r="B761" s="699"/>
      <c r="C761" s="699"/>
      <c r="D761" s="699"/>
      <c r="E761" s="699"/>
      <c r="F761" s="699"/>
      <c r="G761" s="699"/>
    </row>
    <row r="762" ht="16.5" customHeight="1">
      <c r="B762" s="699"/>
      <c r="C762" s="699"/>
      <c r="D762" s="699"/>
      <c r="E762" s="699"/>
      <c r="F762" s="699"/>
      <c r="G762" s="699"/>
    </row>
    <row r="763" ht="16.5" customHeight="1">
      <c r="B763" s="699"/>
      <c r="C763" s="699"/>
      <c r="D763" s="699"/>
      <c r="E763" s="699"/>
      <c r="F763" s="699"/>
      <c r="G763" s="699"/>
    </row>
    <row r="764" ht="16.5" customHeight="1">
      <c r="B764" s="699"/>
      <c r="C764" s="699"/>
      <c r="D764" s="699"/>
      <c r="E764" s="699"/>
      <c r="F764" s="699"/>
      <c r="G764" s="699"/>
    </row>
    <row r="765" ht="16.5" customHeight="1">
      <c r="B765" s="699"/>
      <c r="C765" s="699"/>
      <c r="D765" s="699"/>
      <c r="E765" s="699"/>
      <c r="F765" s="699"/>
      <c r="G765" s="699"/>
    </row>
    <row r="766" ht="16.5" customHeight="1">
      <c r="B766" s="699"/>
      <c r="C766" s="699"/>
      <c r="D766" s="699"/>
      <c r="E766" s="699"/>
      <c r="F766" s="699"/>
      <c r="G766" s="699"/>
    </row>
    <row r="767" ht="16.5" customHeight="1">
      <c r="B767" s="699"/>
      <c r="C767" s="699"/>
      <c r="D767" s="699"/>
      <c r="E767" s="699"/>
      <c r="F767" s="699"/>
      <c r="G767" s="699"/>
    </row>
    <row r="768" ht="16.5" customHeight="1">
      <c r="B768" s="699"/>
      <c r="C768" s="699"/>
      <c r="D768" s="699"/>
      <c r="E768" s="699"/>
      <c r="F768" s="699"/>
      <c r="G768" s="699"/>
    </row>
    <row r="769" ht="16.5" customHeight="1">
      <c r="B769" s="699"/>
      <c r="C769" s="699"/>
      <c r="D769" s="699"/>
      <c r="E769" s="699"/>
      <c r="F769" s="699"/>
      <c r="G769" s="699"/>
    </row>
    <row r="770" ht="16.5" customHeight="1">
      <c r="B770" s="699"/>
      <c r="C770" s="699"/>
      <c r="D770" s="699"/>
      <c r="E770" s="699"/>
      <c r="F770" s="699"/>
      <c r="G770" s="699"/>
    </row>
    <row r="771" ht="16.5" customHeight="1">
      <c r="B771" s="699"/>
      <c r="C771" s="699"/>
      <c r="D771" s="699"/>
      <c r="E771" s="699"/>
      <c r="F771" s="699"/>
      <c r="G771" s="699"/>
    </row>
    <row r="772" ht="16.5" customHeight="1">
      <c r="B772" s="699"/>
      <c r="C772" s="699"/>
      <c r="D772" s="699"/>
      <c r="E772" s="699"/>
      <c r="F772" s="699"/>
      <c r="G772" s="699"/>
    </row>
    <row r="773" ht="16.5" customHeight="1">
      <c r="B773" s="699"/>
      <c r="C773" s="699"/>
      <c r="D773" s="699"/>
      <c r="E773" s="699"/>
      <c r="F773" s="699"/>
      <c r="G773" s="699"/>
    </row>
    <row r="774" ht="16.5" customHeight="1">
      <c r="B774" s="699"/>
      <c r="C774" s="699"/>
      <c r="D774" s="699"/>
      <c r="E774" s="699"/>
      <c r="F774" s="699"/>
      <c r="G774" s="699"/>
    </row>
    <row r="775" ht="16.5" customHeight="1">
      <c r="B775" s="699"/>
      <c r="C775" s="699"/>
      <c r="D775" s="699"/>
      <c r="E775" s="699"/>
      <c r="F775" s="699"/>
      <c r="G775" s="699"/>
    </row>
    <row r="776" ht="16.5" customHeight="1">
      <c r="B776" s="699"/>
      <c r="C776" s="699"/>
      <c r="D776" s="699"/>
      <c r="E776" s="699"/>
      <c r="F776" s="699"/>
      <c r="G776" s="699"/>
    </row>
    <row r="777" ht="16.5" customHeight="1">
      <c r="B777" s="699"/>
      <c r="C777" s="699"/>
      <c r="D777" s="699"/>
      <c r="E777" s="699"/>
      <c r="F777" s="699"/>
      <c r="G777" s="699"/>
    </row>
    <row r="778" ht="16.5" customHeight="1">
      <c r="B778" s="699"/>
      <c r="C778" s="699"/>
      <c r="D778" s="699"/>
      <c r="E778" s="699"/>
      <c r="F778" s="699"/>
      <c r="G778" s="699"/>
    </row>
    <row r="779" ht="16.5" customHeight="1">
      <c r="B779" s="699"/>
      <c r="C779" s="699"/>
      <c r="D779" s="699"/>
      <c r="E779" s="699"/>
      <c r="F779" s="699"/>
      <c r="G779" s="699"/>
    </row>
    <row r="780" ht="16.5" customHeight="1">
      <c r="B780" s="699"/>
      <c r="C780" s="699"/>
      <c r="D780" s="699"/>
      <c r="E780" s="699"/>
      <c r="F780" s="699"/>
      <c r="G780" s="699"/>
    </row>
    <row r="781" ht="16.5" customHeight="1">
      <c r="B781" s="699"/>
      <c r="C781" s="699"/>
      <c r="D781" s="699"/>
      <c r="E781" s="699"/>
      <c r="F781" s="699"/>
      <c r="G781" s="699"/>
    </row>
    <row r="782" ht="16.5" customHeight="1">
      <c r="B782" s="699"/>
      <c r="C782" s="699"/>
      <c r="D782" s="699"/>
      <c r="E782" s="699"/>
      <c r="F782" s="699"/>
      <c r="G782" s="699"/>
    </row>
    <row r="783" ht="16.5" customHeight="1">
      <c r="B783" s="699"/>
      <c r="C783" s="699"/>
      <c r="D783" s="699"/>
      <c r="E783" s="699"/>
      <c r="F783" s="699"/>
      <c r="G783" s="699"/>
    </row>
    <row r="784" ht="16.5" customHeight="1">
      <c r="B784" s="699"/>
      <c r="C784" s="699"/>
      <c r="D784" s="699"/>
      <c r="E784" s="699"/>
      <c r="F784" s="699"/>
      <c r="G784" s="699"/>
    </row>
    <row r="785" ht="16.5" customHeight="1">
      <c r="B785" s="699"/>
      <c r="C785" s="699"/>
      <c r="D785" s="699"/>
      <c r="E785" s="699"/>
      <c r="F785" s="699"/>
      <c r="G785" s="699"/>
    </row>
    <row r="786" ht="16.5" customHeight="1">
      <c r="B786" s="699"/>
      <c r="C786" s="699"/>
      <c r="D786" s="699"/>
      <c r="E786" s="699"/>
      <c r="F786" s="699"/>
      <c r="G786" s="699"/>
    </row>
    <row r="787" ht="16.5" customHeight="1">
      <c r="B787" s="699"/>
      <c r="C787" s="699"/>
      <c r="D787" s="699"/>
      <c r="E787" s="699"/>
      <c r="F787" s="699"/>
      <c r="G787" s="699"/>
    </row>
    <row r="788" ht="16.5" customHeight="1">
      <c r="B788" s="699"/>
      <c r="C788" s="699"/>
      <c r="D788" s="699"/>
      <c r="E788" s="699"/>
      <c r="F788" s="699"/>
      <c r="G788" s="699"/>
    </row>
    <row r="789" ht="16.5" customHeight="1">
      <c r="B789" s="699"/>
      <c r="C789" s="699"/>
      <c r="D789" s="699"/>
      <c r="E789" s="699"/>
      <c r="F789" s="699"/>
      <c r="G789" s="699"/>
    </row>
    <row r="790" ht="16.5" customHeight="1">
      <c r="B790" s="699"/>
      <c r="C790" s="699"/>
      <c r="D790" s="699"/>
      <c r="E790" s="699"/>
      <c r="F790" s="699"/>
      <c r="G790" s="699"/>
    </row>
    <row r="791" ht="16.5" customHeight="1">
      <c r="B791" s="699"/>
      <c r="C791" s="699"/>
      <c r="D791" s="699"/>
      <c r="E791" s="699"/>
      <c r="F791" s="699"/>
      <c r="G791" s="699"/>
    </row>
    <row r="792" ht="16.5" customHeight="1">
      <c r="B792" s="699"/>
      <c r="C792" s="699"/>
      <c r="D792" s="699"/>
      <c r="E792" s="699"/>
      <c r="F792" s="699"/>
      <c r="G792" s="699"/>
    </row>
    <row r="793" ht="16.5" customHeight="1">
      <c r="B793" s="699"/>
      <c r="C793" s="699"/>
      <c r="D793" s="699"/>
      <c r="E793" s="699"/>
      <c r="F793" s="699"/>
      <c r="G793" s="699"/>
    </row>
    <row r="794" ht="16.5" customHeight="1">
      <c r="B794" s="699"/>
      <c r="C794" s="699"/>
      <c r="D794" s="699"/>
      <c r="E794" s="699"/>
      <c r="F794" s="699"/>
      <c r="G794" s="699"/>
    </row>
    <row r="795" ht="16.5" customHeight="1">
      <c r="B795" s="699"/>
      <c r="C795" s="699"/>
      <c r="D795" s="699"/>
      <c r="E795" s="699"/>
      <c r="F795" s="699"/>
      <c r="G795" s="699"/>
    </row>
    <row r="796" ht="16.5" customHeight="1">
      <c r="B796" s="699"/>
      <c r="C796" s="699"/>
      <c r="D796" s="699"/>
      <c r="E796" s="699"/>
      <c r="F796" s="699"/>
      <c r="G796" s="699"/>
    </row>
    <row r="797" ht="16.5" customHeight="1">
      <c r="B797" s="699"/>
      <c r="C797" s="699"/>
      <c r="D797" s="699"/>
      <c r="E797" s="699"/>
      <c r="F797" s="699"/>
      <c r="G797" s="699"/>
    </row>
    <row r="798" ht="16.5" customHeight="1">
      <c r="B798" s="699"/>
      <c r="C798" s="699"/>
      <c r="D798" s="699"/>
      <c r="E798" s="699"/>
      <c r="F798" s="699"/>
      <c r="G798" s="699"/>
    </row>
    <row r="799" ht="16.5" customHeight="1">
      <c r="B799" s="699"/>
      <c r="C799" s="699"/>
      <c r="D799" s="699"/>
      <c r="E799" s="699"/>
      <c r="F799" s="699"/>
      <c r="G799" s="699"/>
    </row>
    <row r="800" ht="16.5" customHeight="1">
      <c r="B800" s="699"/>
      <c r="C800" s="699"/>
      <c r="D800" s="699"/>
      <c r="E800" s="699"/>
      <c r="F800" s="699"/>
      <c r="G800" s="699"/>
    </row>
    <row r="801" ht="16.5" customHeight="1">
      <c r="B801" s="699"/>
      <c r="C801" s="699"/>
      <c r="D801" s="699"/>
      <c r="E801" s="699"/>
      <c r="F801" s="699"/>
      <c r="G801" s="699"/>
    </row>
    <row r="802" ht="16.5" customHeight="1">
      <c r="B802" s="699"/>
      <c r="C802" s="699"/>
      <c r="D802" s="699"/>
      <c r="E802" s="699"/>
      <c r="F802" s="699"/>
      <c r="G802" s="699"/>
    </row>
    <row r="803" ht="16.5" customHeight="1">
      <c r="B803" s="699"/>
      <c r="C803" s="699"/>
      <c r="D803" s="699"/>
      <c r="E803" s="699"/>
      <c r="F803" s="699"/>
      <c r="G803" s="699"/>
    </row>
    <row r="804" ht="16.5" customHeight="1">
      <c r="B804" s="699"/>
      <c r="C804" s="699"/>
      <c r="D804" s="699"/>
      <c r="E804" s="699"/>
      <c r="F804" s="699"/>
      <c r="G804" s="699"/>
    </row>
    <row r="805" ht="16.5" customHeight="1">
      <c r="B805" s="699"/>
      <c r="C805" s="699"/>
      <c r="D805" s="699"/>
      <c r="E805" s="699"/>
      <c r="F805" s="699"/>
      <c r="G805" s="699"/>
    </row>
    <row r="806" ht="16.5" customHeight="1">
      <c r="B806" s="699"/>
      <c r="C806" s="699"/>
      <c r="D806" s="699"/>
      <c r="E806" s="699"/>
      <c r="F806" s="699"/>
      <c r="G806" s="699"/>
    </row>
    <row r="807" ht="16.5" customHeight="1">
      <c r="B807" s="699"/>
      <c r="C807" s="699"/>
      <c r="D807" s="699"/>
      <c r="E807" s="699"/>
      <c r="F807" s="699"/>
      <c r="G807" s="699"/>
    </row>
    <row r="808" ht="16.5" customHeight="1">
      <c r="B808" s="699"/>
      <c r="C808" s="699"/>
      <c r="D808" s="699"/>
      <c r="E808" s="699"/>
      <c r="F808" s="699"/>
      <c r="G808" s="699"/>
    </row>
    <row r="809" ht="16.5" customHeight="1">
      <c r="B809" s="699"/>
      <c r="C809" s="699"/>
      <c r="D809" s="699"/>
      <c r="E809" s="699"/>
      <c r="F809" s="699"/>
      <c r="G809" s="699"/>
    </row>
    <row r="810" ht="16.5" customHeight="1">
      <c r="B810" s="699"/>
      <c r="C810" s="699"/>
      <c r="D810" s="699"/>
      <c r="E810" s="699"/>
      <c r="F810" s="699"/>
      <c r="G810" s="699"/>
    </row>
    <row r="811" ht="16.5" customHeight="1">
      <c r="B811" s="699"/>
      <c r="C811" s="699"/>
      <c r="D811" s="699"/>
      <c r="E811" s="699"/>
      <c r="F811" s="699"/>
      <c r="G811" s="699"/>
    </row>
    <row r="812" ht="16.5" customHeight="1">
      <c r="B812" s="699"/>
      <c r="C812" s="699"/>
      <c r="D812" s="699"/>
      <c r="E812" s="699"/>
      <c r="F812" s="699"/>
      <c r="G812" s="699"/>
    </row>
    <row r="813" ht="16.5" customHeight="1">
      <c r="B813" s="699"/>
      <c r="C813" s="699"/>
      <c r="D813" s="699"/>
      <c r="E813" s="699"/>
      <c r="F813" s="699"/>
      <c r="G813" s="699"/>
    </row>
    <row r="814" ht="16.5" customHeight="1">
      <c r="B814" s="699"/>
      <c r="C814" s="699"/>
      <c r="D814" s="699"/>
      <c r="E814" s="699"/>
      <c r="F814" s="699"/>
      <c r="G814" s="699"/>
    </row>
    <row r="815" ht="16.5" customHeight="1">
      <c r="B815" s="699"/>
      <c r="C815" s="699"/>
      <c r="D815" s="699"/>
      <c r="E815" s="699"/>
      <c r="F815" s="699"/>
      <c r="G815" s="699"/>
    </row>
    <row r="816" ht="16.5" customHeight="1">
      <c r="B816" s="699"/>
      <c r="C816" s="699"/>
      <c r="D816" s="699"/>
      <c r="E816" s="699"/>
      <c r="F816" s="699"/>
      <c r="G816" s="699"/>
    </row>
    <row r="817" ht="16.5" customHeight="1">
      <c r="B817" s="699"/>
      <c r="C817" s="699"/>
      <c r="D817" s="699"/>
      <c r="E817" s="699"/>
      <c r="F817" s="699"/>
      <c r="G817" s="699"/>
    </row>
    <row r="818" ht="16.5" customHeight="1">
      <c r="B818" s="699"/>
      <c r="C818" s="699"/>
      <c r="D818" s="699"/>
      <c r="E818" s="699"/>
      <c r="F818" s="699"/>
      <c r="G818" s="699"/>
    </row>
    <row r="819" ht="16.5" customHeight="1">
      <c r="B819" s="699"/>
      <c r="C819" s="699"/>
      <c r="D819" s="699"/>
      <c r="E819" s="699"/>
      <c r="F819" s="699"/>
      <c r="G819" s="699"/>
    </row>
    <row r="820" ht="16.5" customHeight="1">
      <c r="B820" s="699"/>
      <c r="C820" s="699"/>
      <c r="D820" s="699"/>
      <c r="E820" s="699"/>
      <c r="F820" s="699"/>
      <c r="G820" s="699"/>
    </row>
    <row r="821" ht="16.5" customHeight="1">
      <c r="B821" s="699"/>
      <c r="C821" s="699"/>
      <c r="D821" s="699"/>
      <c r="E821" s="699"/>
      <c r="F821" s="699"/>
      <c r="G821" s="699"/>
    </row>
    <row r="822" ht="16.5" customHeight="1">
      <c r="B822" s="699"/>
      <c r="C822" s="699"/>
      <c r="D822" s="699"/>
      <c r="E822" s="699"/>
      <c r="F822" s="699"/>
      <c r="G822" s="699"/>
    </row>
    <row r="823" ht="16.5" customHeight="1">
      <c r="B823" s="699"/>
      <c r="C823" s="699"/>
      <c r="D823" s="699"/>
      <c r="E823" s="699"/>
      <c r="F823" s="699"/>
      <c r="G823" s="699"/>
    </row>
    <row r="824" ht="16.5" customHeight="1">
      <c r="B824" s="699"/>
      <c r="C824" s="699"/>
      <c r="D824" s="699"/>
      <c r="E824" s="699"/>
      <c r="F824" s="699"/>
      <c r="G824" s="699"/>
    </row>
    <row r="825" ht="16.5" customHeight="1">
      <c r="B825" s="699"/>
      <c r="C825" s="699"/>
      <c r="D825" s="699"/>
      <c r="E825" s="699"/>
      <c r="F825" s="699"/>
      <c r="G825" s="699"/>
    </row>
    <row r="826" ht="16.5" customHeight="1">
      <c r="B826" s="699"/>
      <c r="C826" s="699"/>
      <c r="D826" s="699"/>
      <c r="E826" s="699"/>
      <c r="F826" s="699"/>
      <c r="G826" s="699"/>
    </row>
    <row r="827" ht="16.5" customHeight="1">
      <c r="B827" s="699"/>
      <c r="C827" s="699"/>
      <c r="D827" s="699"/>
      <c r="E827" s="699"/>
      <c r="F827" s="699"/>
      <c r="G827" s="699"/>
    </row>
    <row r="828" ht="16.5" customHeight="1">
      <c r="B828" s="699"/>
      <c r="C828" s="699"/>
      <c r="D828" s="699"/>
      <c r="E828" s="699"/>
      <c r="F828" s="699"/>
      <c r="G828" s="699"/>
    </row>
    <row r="829" ht="16.5" customHeight="1">
      <c r="B829" s="699"/>
      <c r="C829" s="699"/>
      <c r="D829" s="699"/>
      <c r="E829" s="699"/>
      <c r="F829" s="699"/>
      <c r="G829" s="699"/>
    </row>
    <row r="830" ht="16.5" customHeight="1">
      <c r="B830" s="699"/>
      <c r="C830" s="699"/>
      <c r="D830" s="699"/>
      <c r="E830" s="699"/>
      <c r="F830" s="699"/>
      <c r="G830" s="699"/>
    </row>
    <row r="831" ht="16.5" customHeight="1">
      <c r="B831" s="699"/>
      <c r="C831" s="699"/>
      <c r="D831" s="699"/>
      <c r="E831" s="699"/>
      <c r="F831" s="699"/>
      <c r="G831" s="699"/>
    </row>
    <row r="832" ht="16.5" customHeight="1">
      <c r="B832" s="699"/>
      <c r="C832" s="699"/>
      <c r="D832" s="699"/>
      <c r="E832" s="699"/>
      <c r="F832" s="699"/>
      <c r="G832" s="699"/>
    </row>
    <row r="833" ht="16.5" customHeight="1">
      <c r="B833" s="699"/>
      <c r="C833" s="699"/>
      <c r="D833" s="699"/>
      <c r="E833" s="699"/>
      <c r="F833" s="699"/>
      <c r="G833" s="699"/>
    </row>
    <row r="834" ht="16.5" customHeight="1">
      <c r="B834" s="699"/>
      <c r="C834" s="699"/>
      <c r="D834" s="699"/>
      <c r="E834" s="699"/>
      <c r="F834" s="699"/>
      <c r="G834" s="699"/>
    </row>
    <row r="835" ht="16.5" customHeight="1">
      <c r="B835" s="699"/>
      <c r="C835" s="699"/>
      <c r="D835" s="699"/>
      <c r="E835" s="699"/>
      <c r="F835" s="699"/>
      <c r="G835" s="699"/>
    </row>
    <row r="836" ht="16.5" customHeight="1">
      <c r="B836" s="699"/>
      <c r="C836" s="699"/>
      <c r="D836" s="699"/>
      <c r="E836" s="699"/>
      <c r="F836" s="699"/>
      <c r="G836" s="699"/>
    </row>
    <row r="837" ht="16.5" customHeight="1">
      <c r="B837" s="699"/>
      <c r="C837" s="699"/>
      <c r="D837" s="699"/>
      <c r="E837" s="699"/>
      <c r="F837" s="699"/>
      <c r="G837" s="699"/>
    </row>
    <row r="838" ht="16.5" customHeight="1">
      <c r="B838" s="699"/>
      <c r="C838" s="699"/>
      <c r="D838" s="699"/>
      <c r="E838" s="699"/>
      <c r="F838" s="699"/>
      <c r="G838" s="699"/>
    </row>
    <row r="839" ht="16.5" customHeight="1">
      <c r="B839" s="699"/>
      <c r="C839" s="699"/>
      <c r="D839" s="699"/>
      <c r="E839" s="699"/>
      <c r="F839" s="699"/>
      <c r="G839" s="699"/>
    </row>
    <row r="840" ht="16.5" customHeight="1">
      <c r="B840" s="699"/>
      <c r="C840" s="699"/>
      <c r="D840" s="699"/>
      <c r="E840" s="699"/>
      <c r="F840" s="699"/>
      <c r="G840" s="699"/>
    </row>
    <row r="841" ht="16.5" customHeight="1">
      <c r="B841" s="699"/>
      <c r="C841" s="699"/>
      <c r="D841" s="699"/>
      <c r="E841" s="699"/>
      <c r="F841" s="699"/>
      <c r="G841" s="699"/>
    </row>
    <row r="842" ht="16.5" customHeight="1">
      <c r="B842" s="699"/>
      <c r="C842" s="699"/>
      <c r="D842" s="699"/>
      <c r="E842" s="699"/>
      <c r="F842" s="699"/>
      <c r="G842" s="699"/>
    </row>
    <row r="843" ht="16.5" customHeight="1">
      <c r="B843" s="699"/>
      <c r="C843" s="699"/>
      <c r="D843" s="699"/>
      <c r="E843" s="699"/>
      <c r="F843" s="699"/>
      <c r="G843" s="699"/>
    </row>
    <row r="844" ht="16.5" customHeight="1">
      <c r="B844" s="699"/>
      <c r="C844" s="699"/>
      <c r="D844" s="699"/>
      <c r="E844" s="699"/>
      <c r="F844" s="699"/>
      <c r="G844" s="699"/>
    </row>
    <row r="845" ht="16.5" customHeight="1">
      <c r="B845" s="699"/>
      <c r="C845" s="699"/>
      <c r="D845" s="699"/>
      <c r="E845" s="699"/>
      <c r="F845" s="699"/>
      <c r="G845" s="699"/>
    </row>
    <row r="846" ht="16.5" customHeight="1">
      <c r="B846" s="699"/>
      <c r="C846" s="699"/>
      <c r="D846" s="699"/>
      <c r="E846" s="699"/>
      <c r="F846" s="699"/>
      <c r="G846" s="699"/>
    </row>
    <row r="847" ht="16.5" customHeight="1">
      <c r="B847" s="699"/>
      <c r="C847" s="699"/>
      <c r="D847" s="699"/>
      <c r="E847" s="699"/>
      <c r="F847" s="699"/>
      <c r="G847" s="699"/>
    </row>
    <row r="848" ht="16.5" customHeight="1">
      <c r="B848" s="699"/>
      <c r="C848" s="699"/>
      <c r="D848" s="699"/>
      <c r="E848" s="699"/>
      <c r="F848" s="699"/>
      <c r="G848" s="699"/>
    </row>
    <row r="849" ht="16.5" customHeight="1">
      <c r="B849" s="699"/>
      <c r="C849" s="699"/>
      <c r="D849" s="699"/>
      <c r="E849" s="699"/>
      <c r="F849" s="699"/>
      <c r="G849" s="699"/>
    </row>
    <row r="850" ht="16.5" customHeight="1">
      <c r="B850" s="699"/>
      <c r="C850" s="699"/>
      <c r="D850" s="699"/>
      <c r="E850" s="699"/>
      <c r="F850" s="699"/>
      <c r="G850" s="699"/>
    </row>
    <row r="851" ht="16.5" customHeight="1">
      <c r="B851" s="699"/>
      <c r="C851" s="699"/>
      <c r="D851" s="699"/>
      <c r="E851" s="699"/>
      <c r="F851" s="699"/>
      <c r="G851" s="699"/>
    </row>
    <row r="852" ht="16.5" customHeight="1">
      <c r="B852" s="699"/>
      <c r="C852" s="699"/>
      <c r="D852" s="699"/>
      <c r="E852" s="699"/>
      <c r="F852" s="699"/>
      <c r="G852" s="699"/>
    </row>
    <row r="853" ht="16.5" customHeight="1">
      <c r="B853" s="699"/>
      <c r="C853" s="699"/>
      <c r="D853" s="699"/>
      <c r="E853" s="699"/>
      <c r="F853" s="699"/>
      <c r="G853" s="699"/>
    </row>
    <row r="854" ht="16.5" customHeight="1">
      <c r="B854" s="699"/>
      <c r="C854" s="699"/>
      <c r="D854" s="699"/>
      <c r="E854" s="699"/>
      <c r="F854" s="699"/>
      <c r="G854" s="699"/>
    </row>
    <row r="855" ht="16.5" customHeight="1">
      <c r="B855" s="699"/>
      <c r="C855" s="699"/>
      <c r="D855" s="699"/>
      <c r="E855" s="699"/>
      <c r="F855" s="699"/>
      <c r="G855" s="699"/>
    </row>
    <row r="856" ht="16.5" customHeight="1">
      <c r="B856" s="699"/>
      <c r="C856" s="699"/>
      <c r="D856" s="699"/>
      <c r="E856" s="699"/>
      <c r="F856" s="699"/>
      <c r="G856" s="699"/>
    </row>
    <row r="857" ht="16.5" customHeight="1">
      <c r="B857" s="699"/>
      <c r="C857" s="699"/>
      <c r="D857" s="699"/>
      <c r="E857" s="699"/>
      <c r="F857" s="699"/>
      <c r="G857" s="699"/>
    </row>
    <row r="858" ht="16.5" customHeight="1">
      <c r="B858" s="699"/>
      <c r="C858" s="699"/>
      <c r="D858" s="699"/>
      <c r="E858" s="699"/>
      <c r="F858" s="699"/>
      <c r="G858" s="699"/>
    </row>
    <row r="859" ht="16.5" customHeight="1">
      <c r="B859" s="699"/>
      <c r="C859" s="699"/>
      <c r="D859" s="699"/>
      <c r="E859" s="699"/>
      <c r="F859" s="699"/>
      <c r="G859" s="699"/>
    </row>
    <row r="860" ht="16.5" customHeight="1">
      <c r="B860" s="699"/>
      <c r="C860" s="699"/>
      <c r="D860" s="699"/>
      <c r="E860" s="699"/>
      <c r="F860" s="699"/>
      <c r="G860" s="699"/>
    </row>
    <row r="861" ht="16.5" customHeight="1">
      <c r="B861" s="699"/>
      <c r="C861" s="699"/>
      <c r="D861" s="699"/>
      <c r="E861" s="699"/>
      <c r="F861" s="699"/>
      <c r="G861" s="699"/>
    </row>
    <row r="862" ht="16.5" customHeight="1">
      <c r="B862" s="699"/>
      <c r="C862" s="699"/>
      <c r="D862" s="699"/>
      <c r="E862" s="699"/>
      <c r="F862" s="699"/>
      <c r="G862" s="699"/>
    </row>
    <row r="863" ht="16.5" customHeight="1">
      <c r="B863" s="699"/>
      <c r="C863" s="699"/>
      <c r="D863" s="699"/>
      <c r="E863" s="699"/>
      <c r="F863" s="699"/>
      <c r="G863" s="699"/>
    </row>
    <row r="864" ht="16.5" customHeight="1">
      <c r="B864" s="699"/>
      <c r="C864" s="699"/>
      <c r="D864" s="699"/>
      <c r="E864" s="699"/>
      <c r="F864" s="699"/>
      <c r="G864" s="699"/>
    </row>
    <row r="865" ht="16.5" customHeight="1">
      <c r="B865" s="699"/>
      <c r="C865" s="699"/>
      <c r="D865" s="699"/>
      <c r="E865" s="699"/>
      <c r="F865" s="699"/>
      <c r="G865" s="699"/>
    </row>
    <row r="866" ht="16.5" customHeight="1">
      <c r="B866" s="699"/>
      <c r="C866" s="699"/>
      <c r="D866" s="699"/>
      <c r="E866" s="699"/>
      <c r="F866" s="699"/>
      <c r="G866" s="699"/>
    </row>
    <row r="867" ht="16.5" customHeight="1">
      <c r="B867" s="699"/>
      <c r="C867" s="699"/>
      <c r="D867" s="699"/>
      <c r="E867" s="699"/>
      <c r="F867" s="699"/>
      <c r="G867" s="699"/>
    </row>
    <row r="868" ht="16.5" customHeight="1">
      <c r="B868" s="699"/>
      <c r="C868" s="699"/>
      <c r="D868" s="699"/>
      <c r="E868" s="699"/>
      <c r="F868" s="699"/>
      <c r="G868" s="699"/>
    </row>
    <row r="869" ht="16.5" customHeight="1">
      <c r="B869" s="699"/>
      <c r="C869" s="699"/>
      <c r="D869" s="699"/>
      <c r="E869" s="699"/>
      <c r="F869" s="699"/>
      <c r="G869" s="699"/>
    </row>
    <row r="870" ht="16.5" customHeight="1">
      <c r="B870" s="699"/>
      <c r="C870" s="699"/>
      <c r="D870" s="699"/>
      <c r="E870" s="699"/>
      <c r="F870" s="699"/>
      <c r="G870" s="699"/>
    </row>
    <row r="871" ht="16.5" customHeight="1">
      <c r="B871" s="699"/>
      <c r="C871" s="699"/>
      <c r="D871" s="699"/>
      <c r="E871" s="699"/>
      <c r="F871" s="699"/>
      <c r="G871" s="699"/>
    </row>
    <row r="872" ht="16.5" customHeight="1">
      <c r="B872" s="699"/>
      <c r="C872" s="699"/>
      <c r="D872" s="699"/>
      <c r="E872" s="699"/>
      <c r="F872" s="699"/>
      <c r="G872" s="699"/>
    </row>
    <row r="873" ht="16.5" customHeight="1">
      <c r="B873" s="699"/>
      <c r="C873" s="699"/>
      <c r="D873" s="699"/>
      <c r="E873" s="699"/>
      <c r="F873" s="699"/>
      <c r="G873" s="699"/>
    </row>
    <row r="874" ht="16.5" customHeight="1">
      <c r="B874" s="699"/>
      <c r="C874" s="699"/>
      <c r="D874" s="699"/>
      <c r="E874" s="699"/>
      <c r="F874" s="699"/>
      <c r="G874" s="699"/>
    </row>
    <row r="875" ht="16.5" customHeight="1">
      <c r="B875" s="699"/>
      <c r="C875" s="699"/>
      <c r="D875" s="699"/>
      <c r="E875" s="699"/>
      <c r="F875" s="699"/>
      <c r="G875" s="699"/>
    </row>
    <row r="876" ht="16.5" customHeight="1">
      <c r="B876" s="699"/>
      <c r="C876" s="699"/>
      <c r="D876" s="699"/>
      <c r="E876" s="699"/>
      <c r="F876" s="699"/>
      <c r="G876" s="699"/>
    </row>
    <row r="877" ht="16.5" customHeight="1">
      <c r="B877" s="699"/>
      <c r="C877" s="699"/>
      <c r="D877" s="699"/>
      <c r="E877" s="699"/>
      <c r="F877" s="699"/>
      <c r="G877" s="699"/>
    </row>
    <row r="878" ht="16.5" customHeight="1">
      <c r="B878" s="699"/>
      <c r="C878" s="699"/>
      <c r="D878" s="699"/>
      <c r="E878" s="699"/>
      <c r="F878" s="699"/>
      <c r="G878" s="699"/>
    </row>
    <row r="879" ht="16.5" customHeight="1">
      <c r="B879" s="699"/>
      <c r="C879" s="699"/>
      <c r="D879" s="699"/>
      <c r="E879" s="699"/>
      <c r="F879" s="699"/>
      <c r="G879" s="699"/>
    </row>
    <row r="880" ht="16.5" customHeight="1">
      <c r="B880" s="699"/>
      <c r="C880" s="699"/>
      <c r="D880" s="699"/>
      <c r="E880" s="699"/>
      <c r="F880" s="699"/>
      <c r="G880" s="699"/>
    </row>
    <row r="881" ht="16.5" customHeight="1">
      <c r="B881" s="699"/>
      <c r="C881" s="699"/>
      <c r="D881" s="699"/>
      <c r="E881" s="699"/>
      <c r="F881" s="699"/>
      <c r="G881" s="699"/>
    </row>
    <row r="882" ht="16.5" customHeight="1">
      <c r="B882" s="699"/>
      <c r="C882" s="699"/>
      <c r="D882" s="699"/>
      <c r="E882" s="699"/>
      <c r="F882" s="699"/>
      <c r="G882" s="699"/>
    </row>
    <row r="883" ht="16.5" customHeight="1">
      <c r="B883" s="699"/>
      <c r="C883" s="699"/>
      <c r="D883" s="699"/>
      <c r="E883" s="699"/>
      <c r="F883" s="699"/>
      <c r="G883" s="699"/>
    </row>
    <row r="884" ht="16.5" customHeight="1">
      <c r="B884" s="699"/>
      <c r="C884" s="699"/>
      <c r="D884" s="699"/>
      <c r="E884" s="699"/>
      <c r="F884" s="699"/>
      <c r="G884" s="699"/>
    </row>
    <row r="885" ht="16.5" customHeight="1">
      <c r="B885" s="699"/>
      <c r="C885" s="699"/>
      <c r="D885" s="699"/>
      <c r="E885" s="699"/>
      <c r="F885" s="699"/>
      <c r="G885" s="699"/>
    </row>
    <row r="886" ht="16.5" customHeight="1">
      <c r="B886" s="699"/>
      <c r="C886" s="699"/>
      <c r="D886" s="699"/>
      <c r="E886" s="699"/>
      <c r="F886" s="699"/>
      <c r="G886" s="699"/>
    </row>
    <row r="887" ht="16.5" customHeight="1">
      <c r="B887" s="699"/>
      <c r="C887" s="699"/>
      <c r="D887" s="699"/>
      <c r="E887" s="699"/>
      <c r="F887" s="699"/>
      <c r="G887" s="699"/>
    </row>
    <row r="888" ht="16.5" customHeight="1">
      <c r="B888" s="699"/>
      <c r="C888" s="699"/>
      <c r="D888" s="699"/>
      <c r="E888" s="699"/>
      <c r="F888" s="699"/>
      <c r="G888" s="699"/>
    </row>
    <row r="889" ht="16.5" customHeight="1">
      <c r="B889" s="699"/>
      <c r="C889" s="699"/>
      <c r="D889" s="699"/>
      <c r="E889" s="699"/>
      <c r="F889" s="699"/>
      <c r="G889" s="699"/>
    </row>
    <row r="890" ht="16.5" customHeight="1">
      <c r="B890" s="699"/>
      <c r="C890" s="699"/>
      <c r="D890" s="699"/>
      <c r="E890" s="699"/>
      <c r="F890" s="699"/>
      <c r="G890" s="699"/>
    </row>
    <row r="891" ht="16.5" customHeight="1">
      <c r="B891" s="699"/>
      <c r="C891" s="699"/>
      <c r="D891" s="699"/>
      <c r="E891" s="699"/>
      <c r="F891" s="699"/>
      <c r="G891" s="699"/>
    </row>
    <row r="892" ht="16.5" customHeight="1">
      <c r="B892" s="699"/>
      <c r="C892" s="699"/>
      <c r="D892" s="699"/>
      <c r="E892" s="699"/>
      <c r="F892" s="699"/>
      <c r="G892" s="699"/>
    </row>
    <row r="893" ht="16.5" customHeight="1">
      <c r="B893" s="699"/>
      <c r="C893" s="699"/>
      <c r="D893" s="699"/>
      <c r="E893" s="699"/>
      <c r="F893" s="699"/>
      <c r="G893" s="699"/>
    </row>
    <row r="894" ht="16.5" customHeight="1">
      <c r="B894" s="699"/>
      <c r="C894" s="699"/>
      <c r="D894" s="699"/>
      <c r="E894" s="699"/>
      <c r="F894" s="699"/>
      <c r="G894" s="699"/>
    </row>
    <row r="895" ht="16.5" customHeight="1">
      <c r="B895" s="699"/>
      <c r="C895" s="699"/>
      <c r="D895" s="699"/>
      <c r="E895" s="699"/>
      <c r="F895" s="699"/>
      <c r="G895" s="699"/>
    </row>
    <row r="896" ht="16.5" customHeight="1">
      <c r="B896" s="699"/>
      <c r="C896" s="699"/>
      <c r="D896" s="699"/>
      <c r="E896" s="699"/>
      <c r="F896" s="699"/>
      <c r="G896" s="699"/>
    </row>
    <row r="897" ht="16.5" customHeight="1">
      <c r="B897" s="699"/>
      <c r="C897" s="699"/>
      <c r="D897" s="699"/>
      <c r="E897" s="699"/>
      <c r="F897" s="699"/>
      <c r="G897" s="699"/>
    </row>
    <row r="898" ht="16.5" customHeight="1">
      <c r="B898" s="699"/>
      <c r="C898" s="699"/>
      <c r="D898" s="699"/>
      <c r="E898" s="699"/>
      <c r="F898" s="699"/>
      <c r="G898" s="699"/>
    </row>
    <row r="899" ht="16.5" customHeight="1">
      <c r="B899" s="699"/>
      <c r="C899" s="699"/>
      <c r="D899" s="699"/>
      <c r="E899" s="699"/>
      <c r="F899" s="699"/>
      <c r="G899" s="699"/>
    </row>
    <row r="900" ht="16.5" customHeight="1">
      <c r="B900" s="699"/>
      <c r="C900" s="699"/>
      <c r="D900" s="699"/>
      <c r="E900" s="699"/>
      <c r="F900" s="699"/>
      <c r="G900" s="699"/>
    </row>
    <row r="901" ht="16.5" customHeight="1">
      <c r="B901" s="699"/>
      <c r="C901" s="699"/>
      <c r="D901" s="699"/>
      <c r="E901" s="699"/>
      <c r="F901" s="699"/>
      <c r="G901" s="699"/>
    </row>
    <row r="902" ht="16.5" customHeight="1">
      <c r="B902" s="699"/>
      <c r="C902" s="699"/>
      <c r="D902" s="699"/>
      <c r="E902" s="699"/>
      <c r="F902" s="699"/>
      <c r="G902" s="699"/>
    </row>
    <row r="903" ht="16.5" customHeight="1">
      <c r="B903" s="699"/>
      <c r="C903" s="699"/>
      <c r="D903" s="699"/>
      <c r="E903" s="699"/>
      <c r="F903" s="699"/>
      <c r="G903" s="699"/>
    </row>
    <row r="904" ht="16.5" customHeight="1">
      <c r="B904" s="699"/>
      <c r="C904" s="699"/>
      <c r="D904" s="699"/>
      <c r="E904" s="699"/>
      <c r="F904" s="699"/>
      <c r="G904" s="699"/>
    </row>
    <row r="905" ht="16.5" customHeight="1">
      <c r="B905" s="699"/>
      <c r="C905" s="699"/>
      <c r="D905" s="699"/>
      <c r="E905" s="699"/>
      <c r="F905" s="699"/>
      <c r="G905" s="699"/>
    </row>
    <row r="906" ht="16.5" customHeight="1">
      <c r="B906" s="699"/>
      <c r="C906" s="699"/>
      <c r="D906" s="699"/>
      <c r="E906" s="699"/>
      <c r="F906" s="699"/>
      <c r="G906" s="699"/>
    </row>
    <row r="907" ht="16.5" customHeight="1">
      <c r="B907" s="699"/>
      <c r="C907" s="699"/>
      <c r="D907" s="699"/>
      <c r="E907" s="699"/>
      <c r="F907" s="699"/>
      <c r="G907" s="699"/>
    </row>
    <row r="908" ht="16.5" customHeight="1">
      <c r="B908" s="699"/>
      <c r="C908" s="699"/>
      <c r="D908" s="699"/>
      <c r="E908" s="699"/>
      <c r="F908" s="699"/>
      <c r="G908" s="699"/>
    </row>
    <row r="909" ht="16.5" customHeight="1">
      <c r="B909" s="699"/>
      <c r="C909" s="699"/>
      <c r="D909" s="699"/>
      <c r="E909" s="699"/>
      <c r="F909" s="699"/>
      <c r="G909" s="699"/>
    </row>
    <row r="910" ht="16.5" customHeight="1">
      <c r="B910" s="699"/>
      <c r="C910" s="699"/>
      <c r="D910" s="699"/>
      <c r="E910" s="699"/>
      <c r="F910" s="699"/>
      <c r="G910" s="699"/>
    </row>
    <row r="911" ht="16.5" customHeight="1">
      <c r="B911" s="699"/>
      <c r="C911" s="699"/>
      <c r="D911" s="699"/>
      <c r="E911" s="699"/>
      <c r="F911" s="699"/>
      <c r="G911" s="699"/>
    </row>
    <row r="912" ht="16.5" customHeight="1">
      <c r="B912" s="699"/>
      <c r="C912" s="699"/>
      <c r="D912" s="699"/>
      <c r="E912" s="699"/>
      <c r="F912" s="699"/>
      <c r="G912" s="699"/>
    </row>
    <row r="913" ht="16.5" customHeight="1">
      <c r="B913" s="699"/>
      <c r="C913" s="699"/>
      <c r="D913" s="699"/>
      <c r="E913" s="699"/>
      <c r="F913" s="699"/>
      <c r="G913" s="699"/>
    </row>
    <row r="914" ht="16.5" customHeight="1">
      <c r="B914" s="699"/>
      <c r="C914" s="699"/>
      <c r="D914" s="699"/>
      <c r="E914" s="699"/>
      <c r="F914" s="699"/>
      <c r="G914" s="699"/>
    </row>
    <row r="915" ht="16.5" customHeight="1">
      <c r="B915" s="699"/>
      <c r="C915" s="699"/>
      <c r="D915" s="699"/>
      <c r="E915" s="699"/>
      <c r="F915" s="699"/>
      <c r="G915" s="699"/>
    </row>
    <row r="916" ht="16.5" customHeight="1">
      <c r="B916" s="699"/>
      <c r="C916" s="699"/>
      <c r="D916" s="699"/>
      <c r="E916" s="699"/>
      <c r="F916" s="699"/>
      <c r="G916" s="699"/>
    </row>
    <row r="917" ht="16.5" customHeight="1">
      <c r="B917" s="699"/>
      <c r="C917" s="699"/>
      <c r="D917" s="699"/>
      <c r="E917" s="699"/>
      <c r="F917" s="699"/>
      <c r="G917" s="699"/>
    </row>
    <row r="918" ht="16.5" customHeight="1">
      <c r="B918" s="699"/>
      <c r="C918" s="699"/>
      <c r="D918" s="699"/>
      <c r="E918" s="699"/>
      <c r="F918" s="699"/>
      <c r="G918" s="699"/>
    </row>
    <row r="919" ht="16.5" customHeight="1">
      <c r="B919" s="699"/>
      <c r="C919" s="699"/>
      <c r="D919" s="699"/>
      <c r="E919" s="699"/>
      <c r="F919" s="699"/>
      <c r="G919" s="699"/>
    </row>
    <row r="920" ht="16.5" customHeight="1">
      <c r="B920" s="699"/>
      <c r="C920" s="699"/>
      <c r="D920" s="699"/>
      <c r="E920" s="699"/>
      <c r="F920" s="699"/>
      <c r="G920" s="699"/>
    </row>
    <row r="921" ht="16.5" customHeight="1">
      <c r="B921" s="699"/>
      <c r="C921" s="699"/>
      <c r="D921" s="699"/>
      <c r="E921" s="699"/>
      <c r="F921" s="699"/>
      <c r="G921" s="699"/>
    </row>
    <row r="922" ht="16.5" customHeight="1">
      <c r="B922" s="699"/>
      <c r="C922" s="699"/>
      <c r="D922" s="699"/>
      <c r="E922" s="699"/>
      <c r="F922" s="699"/>
      <c r="G922" s="699"/>
    </row>
    <row r="923" ht="16.5" customHeight="1">
      <c r="B923" s="699"/>
      <c r="C923" s="699"/>
      <c r="D923" s="699"/>
      <c r="E923" s="699"/>
      <c r="F923" s="699"/>
      <c r="G923" s="699"/>
    </row>
    <row r="924" ht="16.5" customHeight="1">
      <c r="B924" s="699"/>
      <c r="C924" s="699"/>
      <c r="D924" s="699"/>
      <c r="E924" s="699"/>
      <c r="F924" s="699"/>
      <c r="G924" s="699"/>
    </row>
    <row r="925" ht="16.5" customHeight="1">
      <c r="B925" s="699"/>
      <c r="C925" s="699"/>
      <c r="D925" s="699"/>
      <c r="E925" s="699"/>
      <c r="F925" s="699"/>
      <c r="G925" s="699"/>
    </row>
    <row r="926" ht="16.5" customHeight="1">
      <c r="B926" s="699"/>
      <c r="C926" s="699"/>
      <c r="D926" s="699"/>
      <c r="E926" s="699"/>
      <c r="F926" s="699"/>
      <c r="G926" s="699"/>
    </row>
    <row r="927" ht="16.5" customHeight="1">
      <c r="B927" s="699"/>
      <c r="C927" s="699"/>
      <c r="D927" s="699"/>
      <c r="E927" s="699"/>
      <c r="F927" s="699"/>
      <c r="G927" s="699"/>
    </row>
    <row r="928" ht="16.5" customHeight="1">
      <c r="B928" s="699"/>
      <c r="C928" s="699"/>
      <c r="D928" s="699"/>
      <c r="E928" s="699"/>
      <c r="F928" s="699"/>
      <c r="G928" s="699"/>
    </row>
    <row r="929" ht="16.5" customHeight="1">
      <c r="B929" s="699"/>
      <c r="C929" s="699"/>
      <c r="D929" s="699"/>
      <c r="E929" s="699"/>
      <c r="F929" s="699"/>
      <c r="G929" s="699"/>
    </row>
    <row r="930" ht="16.5" customHeight="1">
      <c r="B930" s="699"/>
      <c r="C930" s="699"/>
      <c r="D930" s="699"/>
      <c r="E930" s="699"/>
      <c r="F930" s="699"/>
      <c r="G930" s="699"/>
    </row>
    <row r="931" ht="16.5" customHeight="1">
      <c r="B931" s="699"/>
      <c r="C931" s="699"/>
      <c r="D931" s="699"/>
      <c r="E931" s="699"/>
      <c r="F931" s="699"/>
      <c r="G931" s="699"/>
    </row>
    <row r="932" ht="16.5" customHeight="1">
      <c r="B932" s="699"/>
      <c r="C932" s="699"/>
      <c r="D932" s="699"/>
      <c r="E932" s="699"/>
      <c r="F932" s="699"/>
      <c r="G932" s="699"/>
    </row>
    <row r="933" ht="16.5" customHeight="1">
      <c r="B933" s="699"/>
      <c r="C933" s="699"/>
      <c r="D933" s="699"/>
      <c r="E933" s="699"/>
      <c r="F933" s="699"/>
      <c r="G933" s="699"/>
    </row>
    <row r="934" ht="16.5" customHeight="1">
      <c r="B934" s="699"/>
      <c r="C934" s="699"/>
      <c r="D934" s="699"/>
      <c r="E934" s="699"/>
      <c r="F934" s="699"/>
      <c r="G934" s="699"/>
    </row>
    <row r="935" ht="16.5" customHeight="1">
      <c r="B935" s="699"/>
      <c r="C935" s="699"/>
      <c r="D935" s="699"/>
      <c r="E935" s="699"/>
      <c r="F935" s="699"/>
      <c r="G935" s="699"/>
    </row>
    <row r="936" ht="16.5" customHeight="1">
      <c r="B936" s="699"/>
      <c r="C936" s="699"/>
      <c r="D936" s="699"/>
      <c r="E936" s="699"/>
      <c r="F936" s="699"/>
      <c r="G936" s="699"/>
    </row>
    <row r="937" ht="16.5" customHeight="1">
      <c r="B937" s="699"/>
      <c r="C937" s="699"/>
      <c r="D937" s="699"/>
      <c r="E937" s="699"/>
      <c r="F937" s="699"/>
      <c r="G937" s="699"/>
    </row>
    <row r="938" ht="16.5" customHeight="1">
      <c r="B938" s="699"/>
      <c r="C938" s="699"/>
      <c r="D938" s="699"/>
      <c r="E938" s="699"/>
      <c r="F938" s="699"/>
      <c r="G938" s="699"/>
    </row>
    <row r="939" ht="16.5" customHeight="1">
      <c r="B939" s="699"/>
      <c r="C939" s="699"/>
      <c r="D939" s="699"/>
      <c r="E939" s="699"/>
      <c r="F939" s="699"/>
      <c r="G939" s="699"/>
    </row>
    <row r="940" ht="16.5" customHeight="1">
      <c r="B940" s="699"/>
      <c r="C940" s="699"/>
      <c r="D940" s="699"/>
      <c r="E940" s="699"/>
      <c r="F940" s="699"/>
      <c r="G940" s="699"/>
    </row>
    <row r="941" ht="16.5" customHeight="1">
      <c r="B941" s="699"/>
      <c r="C941" s="699"/>
      <c r="D941" s="699"/>
      <c r="E941" s="699"/>
      <c r="F941" s="699"/>
      <c r="G941" s="699"/>
    </row>
    <row r="942" ht="16.5" customHeight="1">
      <c r="B942" s="699"/>
      <c r="C942" s="699"/>
      <c r="D942" s="699"/>
      <c r="E942" s="699"/>
      <c r="F942" s="699"/>
      <c r="G942" s="699"/>
    </row>
    <row r="943" ht="16.5" customHeight="1">
      <c r="B943" s="699"/>
      <c r="C943" s="699"/>
      <c r="D943" s="699"/>
      <c r="E943" s="699"/>
      <c r="F943" s="699"/>
      <c r="G943" s="699"/>
    </row>
    <row r="944" ht="16.5" customHeight="1">
      <c r="B944" s="699"/>
      <c r="C944" s="699"/>
      <c r="D944" s="699"/>
      <c r="E944" s="699"/>
      <c r="F944" s="699"/>
      <c r="G944" s="699"/>
    </row>
    <row r="945" ht="16.5" customHeight="1">
      <c r="B945" s="699"/>
      <c r="C945" s="699"/>
      <c r="D945" s="699"/>
      <c r="E945" s="699"/>
      <c r="F945" s="699"/>
      <c r="G945" s="699"/>
    </row>
    <row r="946" ht="16.5" customHeight="1">
      <c r="B946" s="699"/>
      <c r="C946" s="699"/>
      <c r="D946" s="699"/>
      <c r="E946" s="699"/>
      <c r="F946" s="699"/>
      <c r="G946" s="699"/>
    </row>
    <row r="947" ht="16.5" customHeight="1">
      <c r="B947" s="699"/>
      <c r="C947" s="699"/>
      <c r="D947" s="699"/>
      <c r="E947" s="699"/>
      <c r="F947" s="699"/>
      <c r="G947" s="699"/>
    </row>
    <row r="948" ht="16.5" customHeight="1">
      <c r="B948" s="699"/>
      <c r="C948" s="699"/>
      <c r="D948" s="699"/>
      <c r="E948" s="699"/>
      <c r="F948" s="699"/>
      <c r="G948" s="699"/>
    </row>
    <row r="949" ht="16.5" customHeight="1">
      <c r="B949" s="699"/>
      <c r="C949" s="699"/>
      <c r="D949" s="699"/>
      <c r="E949" s="699"/>
      <c r="F949" s="699"/>
      <c r="G949" s="699"/>
    </row>
    <row r="950" ht="16.5" customHeight="1">
      <c r="B950" s="699"/>
      <c r="C950" s="699"/>
      <c r="D950" s="699"/>
      <c r="E950" s="699"/>
      <c r="F950" s="699"/>
      <c r="G950" s="699"/>
    </row>
    <row r="951" ht="16.5" customHeight="1">
      <c r="B951" s="699"/>
      <c r="C951" s="699"/>
      <c r="D951" s="699"/>
      <c r="E951" s="699"/>
      <c r="F951" s="699"/>
      <c r="G951" s="699"/>
    </row>
    <row r="952" ht="16.5" customHeight="1">
      <c r="B952" s="699"/>
      <c r="C952" s="699"/>
      <c r="D952" s="699"/>
      <c r="E952" s="699"/>
      <c r="F952" s="699"/>
      <c r="G952" s="699"/>
    </row>
    <row r="953" ht="16.5" customHeight="1">
      <c r="B953" s="699"/>
      <c r="C953" s="699"/>
      <c r="D953" s="699"/>
      <c r="E953" s="699"/>
      <c r="F953" s="699"/>
      <c r="G953" s="699"/>
    </row>
    <row r="954" ht="16.5" customHeight="1">
      <c r="B954" s="699"/>
      <c r="C954" s="699"/>
      <c r="D954" s="699"/>
      <c r="E954" s="699"/>
      <c r="F954" s="699"/>
      <c r="G954" s="699"/>
    </row>
    <row r="955" ht="16.5" customHeight="1">
      <c r="B955" s="699"/>
      <c r="C955" s="699"/>
      <c r="D955" s="699"/>
      <c r="E955" s="699"/>
      <c r="F955" s="699"/>
      <c r="G955" s="699"/>
    </row>
    <row r="956" ht="16.5" customHeight="1">
      <c r="B956" s="699"/>
      <c r="C956" s="699"/>
      <c r="D956" s="699"/>
      <c r="E956" s="699"/>
      <c r="F956" s="699"/>
      <c r="G956" s="699"/>
    </row>
    <row r="957" ht="16.5" customHeight="1">
      <c r="B957" s="699"/>
      <c r="C957" s="699"/>
      <c r="D957" s="699"/>
      <c r="E957" s="699"/>
      <c r="F957" s="699"/>
      <c r="G957" s="699"/>
    </row>
    <row r="958" ht="16.5" customHeight="1">
      <c r="B958" s="699"/>
      <c r="C958" s="699"/>
      <c r="D958" s="699"/>
      <c r="E958" s="699"/>
      <c r="F958" s="699"/>
      <c r="G958" s="699"/>
    </row>
    <row r="959" ht="16.5" customHeight="1">
      <c r="B959" s="699"/>
      <c r="C959" s="699"/>
      <c r="D959" s="699"/>
      <c r="E959" s="699"/>
      <c r="F959" s="699"/>
      <c r="G959" s="699"/>
    </row>
    <row r="960" ht="16.5" customHeight="1">
      <c r="B960" s="699"/>
      <c r="C960" s="699"/>
      <c r="D960" s="699"/>
      <c r="E960" s="699"/>
      <c r="F960" s="699"/>
      <c r="G960" s="699"/>
    </row>
    <row r="961" ht="16.5" customHeight="1">
      <c r="B961" s="699"/>
      <c r="C961" s="699"/>
      <c r="D961" s="699"/>
      <c r="E961" s="699"/>
      <c r="F961" s="699"/>
      <c r="G961" s="699"/>
    </row>
    <row r="962" ht="16.5" customHeight="1">
      <c r="B962" s="699"/>
      <c r="C962" s="699"/>
      <c r="D962" s="699"/>
      <c r="E962" s="699"/>
      <c r="F962" s="699"/>
      <c r="G962" s="699"/>
    </row>
    <row r="963" ht="16.5" customHeight="1">
      <c r="B963" s="699"/>
      <c r="C963" s="699"/>
      <c r="D963" s="699"/>
      <c r="E963" s="699"/>
      <c r="F963" s="699"/>
      <c r="G963" s="699"/>
    </row>
    <row r="964" ht="16.5" customHeight="1">
      <c r="B964" s="699"/>
      <c r="C964" s="699"/>
      <c r="D964" s="699"/>
      <c r="E964" s="699"/>
      <c r="F964" s="699"/>
      <c r="G964" s="699"/>
    </row>
    <row r="965" ht="16.5" customHeight="1">
      <c r="B965" s="699"/>
      <c r="C965" s="699"/>
      <c r="D965" s="699"/>
      <c r="E965" s="699"/>
      <c r="F965" s="699"/>
      <c r="G965" s="699"/>
    </row>
    <row r="966" ht="16.5" customHeight="1">
      <c r="B966" s="699"/>
      <c r="C966" s="699"/>
      <c r="D966" s="699"/>
      <c r="E966" s="699"/>
      <c r="F966" s="699"/>
      <c r="G966" s="699"/>
    </row>
    <row r="967" ht="16.5" customHeight="1">
      <c r="B967" s="699"/>
      <c r="C967" s="699"/>
      <c r="D967" s="699"/>
      <c r="E967" s="699"/>
      <c r="F967" s="699"/>
      <c r="G967" s="699"/>
    </row>
    <row r="968" ht="16.5" customHeight="1">
      <c r="B968" s="699"/>
      <c r="C968" s="699"/>
      <c r="D968" s="699"/>
      <c r="E968" s="699"/>
      <c r="F968" s="699"/>
      <c r="G968" s="699"/>
    </row>
    <row r="969" ht="16.5" customHeight="1">
      <c r="B969" s="699"/>
      <c r="C969" s="699"/>
      <c r="D969" s="699"/>
      <c r="E969" s="699"/>
      <c r="F969" s="699"/>
      <c r="G969" s="699"/>
    </row>
    <row r="970" ht="16.5" customHeight="1">
      <c r="B970" s="699"/>
      <c r="C970" s="699"/>
      <c r="D970" s="699"/>
      <c r="E970" s="699"/>
      <c r="F970" s="699"/>
      <c r="G970" s="699"/>
    </row>
    <row r="971" ht="16.5" customHeight="1">
      <c r="B971" s="699"/>
      <c r="C971" s="699"/>
      <c r="D971" s="699"/>
      <c r="E971" s="699"/>
      <c r="F971" s="699"/>
      <c r="G971" s="699"/>
    </row>
    <row r="972" ht="16.5" customHeight="1">
      <c r="B972" s="699"/>
      <c r="C972" s="699"/>
      <c r="D972" s="699"/>
      <c r="E972" s="699"/>
      <c r="F972" s="699"/>
      <c r="G972" s="699"/>
    </row>
    <row r="973" ht="16.5" customHeight="1">
      <c r="B973" s="699"/>
      <c r="C973" s="699"/>
      <c r="D973" s="699"/>
      <c r="E973" s="699"/>
      <c r="F973" s="699"/>
      <c r="G973" s="699"/>
    </row>
    <row r="974" ht="16.5" customHeight="1">
      <c r="B974" s="699"/>
      <c r="C974" s="699"/>
      <c r="D974" s="699"/>
      <c r="E974" s="699"/>
      <c r="F974" s="699"/>
      <c r="G974" s="699"/>
    </row>
    <row r="975" ht="16.5" customHeight="1">
      <c r="B975" s="699"/>
      <c r="C975" s="699"/>
      <c r="D975" s="699"/>
      <c r="E975" s="699"/>
      <c r="F975" s="699"/>
      <c r="G975" s="699"/>
    </row>
    <row r="976" ht="16.5" customHeight="1">
      <c r="B976" s="699"/>
      <c r="C976" s="699"/>
      <c r="D976" s="699"/>
      <c r="E976" s="699"/>
      <c r="F976" s="699"/>
      <c r="G976" s="699"/>
    </row>
    <row r="977" ht="16.5" customHeight="1">
      <c r="B977" s="699"/>
      <c r="C977" s="699"/>
      <c r="D977" s="699"/>
      <c r="E977" s="699"/>
      <c r="F977" s="699"/>
      <c r="G977" s="699"/>
    </row>
    <row r="978" ht="16.5" customHeight="1">
      <c r="B978" s="699"/>
      <c r="C978" s="699"/>
      <c r="D978" s="699"/>
      <c r="E978" s="699"/>
      <c r="F978" s="699"/>
      <c r="G978" s="699"/>
    </row>
    <row r="979" ht="16.5" customHeight="1">
      <c r="B979" s="699"/>
      <c r="C979" s="699"/>
      <c r="D979" s="699"/>
      <c r="E979" s="699"/>
      <c r="F979" s="699"/>
      <c r="G979" s="699"/>
    </row>
    <row r="980" ht="16.5" customHeight="1">
      <c r="B980" s="699"/>
      <c r="C980" s="699"/>
      <c r="D980" s="699"/>
      <c r="E980" s="699"/>
      <c r="F980" s="699"/>
      <c r="G980" s="699"/>
    </row>
    <row r="981" ht="16.5" customHeight="1">
      <c r="B981" s="699"/>
      <c r="C981" s="699"/>
      <c r="D981" s="699"/>
      <c r="E981" s="699"/>
      <c r="F981" s="699"/>
      <c r="G981" s="699"/>
    </row>
    <row r="982" ht="16.5" customHeight="1">
      <c r="B982" s="699"/>
      <c r="C982" s="699"/>
      <c r="D982" s="699"/>
      <c r="E982" s="699"/>
      <c r="F982" s="699"/>
      <c r="G982" s="699"/>
    </row>
    <row r="983" ht="16.5" customHeight="1">
      <c r="B983" s="699"/>
      <c r="C983" s="699"/>
      <c r="D983" s="699"/>
      <c r="E983" s="699"/>
      <c r="F983" s="699"/>
      <c r="G983" s="699"/>
    </row>
    <row r="984" ht="16.5" customHeight="1">
      <c r="B984" s="699"/>
      <c r="C984" s="699"/>
      <c r="D984" s="699"/>
      <c r="E984" s="699"/>
      <c r="F984" s="699"/>
      <c r="G984" s="699"/>
    </row>
    <row r="985" ht="16.5" customHeight="1">
      <c r="B985" s="699"/>
      <c r="C985" s="699"/>
      <c r="D985" s="699"/>
      <c r="E985" s="699"/>
      <c r="F985" s="699"/>
      <c r="G985" s="699"/>
    </row>
    <row r="986" ht="16.5" customHeight="1">
      <c r="B986" s="699"/>
      <c r="C986" s="699"/>
      <c r="D986" s="699"/>
      <c r="E986" s="699"/>
      <c r="F986" s="699"/>
      <c r="G986" s="699"/>
    </row>
    <row r="987" ht="16.5" customHeight="1">
      <c r="B987" s="699"/>
      <c r="C987" s="699"/>
      <c r="D987" s="699"/>
      <c r="E987" s="699"/>
      <c r="F987" s="699"/>
      <c r="G987" s="699"/>
    </row>
    <row r="988" ht="16.5" customHeight="1">
      <c r="B988" s="699"/>
      <c r="C988" s="699"/>
      <c r="D988" s="699"/>
      <c r="E988" s="699"/>
      <c r="F988" s="699"/>
      <c r="G988" s="699"/>
    </row>
    <row r="989" ht="16.5" customHeight="1">
      <c r="B989" s="699"/>
      <c r="C989" s="699"/>
      <c r="D989" s="699"/>
      <c r="E989" s="699"/>
      <c r="F989" s="699"/>
      <c r="G989" s="699"/>
    </row>
    <row r="990" ht="16.5" customHeight="1">
      <c r="B990" s="699"/>
      <c r="C990" s="699"/>
      <c r="D990" s="699"/>
      <c r="E990" s="699"/>
      <c r="F990" s="699"/>
      <c r="G990" s="699"/>
    </row>
    <row r="991" ht="16.5" customHeight="1">
      <c r="B991" s="699"/>
      <c r="C991" s="699"/>
      <c r="D991" s="699"/>
      <c r="E991" s="699"/>
      <c r="F991" s="699"/>
      <c r="G991" s="699"/>
    </row>
    <row r="992" ht="16.5" customHeight="1">
      <c r="B992" s="699"/>
      <c r="C992" s="699"/>
      <c r="D992" s="699"/>
      <c r="E992" s="699"/>
      <c r="F992" s="699"/>
      <c r="G992" s="699"/>
    </row>
    <row r="993" ht="16.5" customHeight="1">
      <c r="B993" s="699"/>
      <c r="C993" s="699"/>
      <c r="D993" s="699"/>
      <c r="E993" s="699"/>
      <c r="F993" s="699"/>
      <c r="G993" s="699"/>
    </row>
    <row r="994" ht="16.5" customHeight="1">
      <c r="B994" s="699"/>
      <c r="C994" s="699"/>
      <c r="D994" s="699"/>
      <c r="E994" s="699"/>
      <c r="F994" s="699"/>
      <c r="G994" s="699"/>
    </row>
    <row r="995" ht="16.5" customHeight="1">
      <c r="B995" s="699"/>
      <c r="C995" s="699"/>
      <c r="D995" s="699"/>
      <c r="E995" s="699"/>
      <c r="F995" s="699"/>
      <c r="G995" s="699"/>
    </row>
    <row r="996" ht="16.5" customHeight="1">
      <c r="B996" s="699"/>
      <c r="C996" s="699"/>
      <c r="D996" s="699"/>
      <c r="E996" s="699"/>
      <c r="F996" s="699"/>
      <c r="G996" s="699"/>
    </row>
    <row r="997" ht="16.5" customHeight="1">
      <c r="B997" s="699"/>
      <c r="C997" s="699"/>
      <c r="D997" s="699"/>
      <c r="E997" s="699"/>
      <c r="F997" s="699"/>
      <c r="G997" s="699"/>
    </row>
    <row r="998" ht="16.5" customHeight="1">
      <c r="B998" s="699"/>
      <c r="C998" s="699"/>
      <c r="D998" s="699"/>
      <c r="E998" s="699"/>
      <c r="F998" s="699"/>
      <c r="G998" s="699"/>
    </row>
    <row r="999" ht="16.5" customHeight="1">
      <c r="B999" s="699"/>
      <c r="C999" s="699"/>
      <c r="D999" s="699"/>
      <c r="E999" s="699"/>
      <c r="F999" s="699"/>
      <c r="G999" s="699"/>
    </row>
    <row r="1000" ht="16.5" customHeight="1">
      <c r="B1000" s="699"/>
      <c r="C1000" s="699"/>
      <c r="D1000" s="699"/>
      <c r="E1000" s="699"/>
      <c r="F1000" s="699"/>
      <c r="G1000" s="699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400" t="s">
        <v>500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426"/>
      <c r="C4" s="79"/>
      <c r="D4" s="928"/>
      <c r="E4" s="929"/>
      <c r="F4" s="79"/>
      <c r="G4" s="930"/>
      <c r="H4" s="931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</row>
    <row r="6" ht="24.75" customHeight="1">
      <c r="B6" s="919" t="str">
        <f>IF(H4="","",DATEDIF(G4,H4,"M")+D6)</f>
        <v/>
      </c>
      <c r="C6" s="714" t="str">
        <f>IF(H4="","",IF(H4&lt;TODAY(),0,DATEDIF(TODAY(),H4,"M")))</f>
        <v/>
      </c>
      <c r="D6" s="932"/>
      <c r="E6" s="238">
        <f>SUM($E$9:$E$697)</f>
        <v>0</v>
      </c>
      <c r="F6" s="238">
        <f>SUM($F$9:$F$697)</f>
        <v>0</v>
      </c>
      <c r="G6" s="238" t="str">
        <f>IF($H$4="","",VLOOKUP(TODAY(),$C$8:$H$697,5,TRUE))</f>
        <v/>
      </c>
      <c r="H6" s="717" t="str">
        <f>IF($H$4="","",VLOOKUP(TODAY(),$C$8:$H$697,6,TRUE))</f>
        <v/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 t="str">
        <f>IF($H$4="","",IF(B9&gt;($B$6),"",IF(B9&lt;=($B$6),DATE(YEAR($G$4),MONTH($G$4),DAY($G$4)),"")))</f>
        <v/>
      </c>
      <c r="D9" s="791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38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17" t="str">
        <f t="shared" ref="F9:F608" si="2">IF($H$4="","",IF($F$4="원리금균등상환",IFERROR(D9+E9,""),IF($F$4="원금균등상환",D9+E9,"")))</f>
        <v/>
      </c>
      <c r="G9" s="238" t="str">
        <f t="shared" ref="G9:G608" si="3">IFERROR(IF(B9&gt;(($D$6+$B$6)*12),"",IF(B9=1,D9,D9+G8)),"")</f>
        <v/>
      </c>
      <c r="H9" s="925" t="str">
        <f>IFERROR(IF($H$4="","",D4-D9),"")</f>
        <v/>
      </c>
      <c r="I9" s="351"/>
    </row>
    <row r="10" ht="19.5" customHeight="1">
      <c r="B10" s="613">
        <v>2.0</v>
      </c>
      <c r="C10" s="923" t="str">
        <f t="shared" ref="C10:C608" si="4">IF($H$4="","",IF(B10&gt;($B$6),"",IF(B10&lt;=($B$6),DATE(YEAR($G$4),MONTH($G$4)+B9,DAY($G$4)),"")))</f>
        <v/>
      </c>
      <c r="D10" s="791" t="str">
        <f t="shared" si="1"/>
        <v/>
      </c>
      <c r="E10" s="238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17" t="str">
        <f t="shared" si="2"/>
        <v/>
      </c>
      <c r="G10" s="238" t="str">
        <f t="shared" si="3"/>
        <v/>
      </c>
      <c r="H10" s="925" t="str">
        <f t="shared" ref="H10:H608" si="6">IFERROR(IF($H$4="","",H9-D10),"")</f>
        <v/>
      </c>
      <c r="I10" s="351"/>
    </row>
    <row r="11" ht="19.5" customHeight="1">
      <c r="B11" s="613">
        <v>3.0</v>
      </c>
      <c r="C11" s="923" t="str">
        <f t="shared" si="4"/>
        <v/>
      </c>
      <c r="D11" s="791" t="str">
        <f t="shared" si="1"/>
        <v/>
      </c>
      <c r="E11" s="238" t="str">
        <f t="shared" si="5"/>
        <v/>
      </c>
      <c r="F11" s="717" t="str">
        <f t="shared" si="2"/>
        <v/>
      </c>
      <c r="G11" s="238" t="str">
        <f t="shared" si="3"/>
        <v/>
      </c>
      <c r="H11" s="925" t="str">
        <f t="shared" si="6"/>
        <v/>
      </c>
      <c r="I11" s="351"/>
    </row>
    <row r="12" ht="19.5" customHeight="1">
      <c r="B12" s="613">
        <v>4.0</v>
      </c>
      <c r="C12" s="923" t="str">
        <f t="shared" si="4"/>
        <v/>
      </c>
      <c r="D12" s="791" t="str">
        <f t="shared" si="1"/>
        <v/>
      </c>
      <c r="E12" s="238" t="str">
        <f t="shared" si="5"/>
        <v/>
      </c>
      <c r="F12" s="717" t="str">
        <f t="shared" si="2"/>
        <v/>
      </c>
      <c r="G12" s="238" t="str">
        <f t="shared" si="3"/>
        <v/>
      </c>
      <c r="H12" s="925" t="str">
        <f t="shared" si="6"/>
        <v/>
      </c>
      <c r="I12" s="351"/>
    </row>
    <row r="13" ht="19.5" customHeight="1">
      <c r="B13" s="613">
        <v>5.0</v>
      </c>
      <c r="C13" s="923" t="str">
        <f t="shared" si="4"/>
        <v/>
      </c>
      <c r="D13" s="791" t="str">
        <f t="shared" si="1"/>
        <v/>
      </c>
      <c r="E13" s="238" t="str">
        <f t="shared" si="5"/>
        <v/>
      </c>
      <c r="F13" s="717" t="str">
        <f t="shared" si="2"/>
        <v/>
      </c>
      <c r="G13" s="238" t="str">
        <f t="shared" si="3"/>
        <v/>
      </c>
      <c r="H13" s="925" t="str">
        <f t="shared" si="6"/>
        <v/>
      </c>
      <c r="I13" s="351"/>
    </row>
    <row r="14" ht="19.5" customHeight="1">
      <c r="B14" s="613">
        <v>6.0</v>
      </c>
      <c r="C14" s="923" t="str">
        <f t="shared" si="4"/>
        <v/>
      </c>
      <c r="D14" s="791" t="str">
        <f t="shared" si="1"/>
        <v/>
      </c>
      <c r="E14" s="238" t="str">
        <f t="shared" si="5"/>
        <v/>
      </c>
      <c r="F14" s="717" t="str">
        <f t="shared" si="2"/>
        <v/>
      </c>
      <c r="G14" s="238" t="str">
        <f t="shared" si="3"/>
        <v/>
      </c>
      <c r="H14" s="925" t="str">
        <f t="shared" si="6"/>
        <v/>
      </c>
      <c r="I14" s="351"/>
    </row>
    <row r="15" ht="19.5" customHeight="1">
      <c r="B15" s="613">
        <v>7.0</v>
      </c>
      <c r="C15" s="923" t="str">
        <f t="shared" si="4"/>
        <v/>
      </c>
      <c r="D15" s="791" t="str">
        <f t="shared" si="1"/>
        <v/>
      </c>
      <c r="E15" s="238" t="str">
        <f t="shared" si="5"/>
        <v/>
      </c>
      <c r="F15" s="717" t="str">
        <f t="shared" si="2"/>
        <v/>
      </c>
      <c r="G15" s="238" t="str">
        <f t="shared" si="3"/>
        <v/>
      </c>
      <c r="H15" s="925" t="str">
        <f t="shared" si="6"/>
        <v/>
      </c>
      <c r="I15" s="351"/>
    </row>
    <row r="16" ht="19.5" customHeight="1">
      <c r="B16" s="613">
        <v>8.0</v>
      </c>
      <c r="C16" s="923" t="str">
        <f t="shared" si="4"/>
        <v/>
      </c>
      <c r="D16" s="791" t="str">
        <f t="shared" si="1"/>
        <v/>
      </c>
      <c r="E16" s="238" t="str">
        <f t="shared" si="5"/>
        <v/>
      </c>
      <c r="F16" s="717" t="str">
        <f t="shared" si="2"/>
        <v/>
      </c>
      <c r="G16" s="238" t="str">
        <f t="shared" si="3"/>
        <v/>
      </c>
      <c r="H16" s="925" t="str">
        <f t="shared" si="6"/>
        <v/>
      </c>
      <c r="I16" s="351"/>
    </row>
    <row r="17" ht="19.5" customHeight="1">
      <c r="B17" s="613">
        <v>9.0</v>
      </c>
      <c r="C17" s="923" t="str">
        <f t="shared" si="4"/>
        <v/>
      </c>
      <c r="D17" s="791" t="str">
        <f t="shared" si="1"/>
        <v/>
      </c>
      <c r="E17" s="238" t="str">
        <f t="shared" si="5"/>
        <v/>
      </c>
      <c r="F17" s="717" t="str">
        <f t="shared" si="2"/>
        <v/>
      </c>
      <c r="G17" s="238" t="str">
        <f t="shared" si="3"/>
        <v/>
      </c>
      <c r="H17" s="925" t="str">
        <f t="shared" si="6"/>
        <v/>
      </c>
      <c r="I17" s="351"/>
    </row>
    <row r="18" ht="19.5" customHeight="1">
      <c r="B18" s="613">
        <v>10.0</v>
      </c>
      <c r="C18" s="923" t="str">
        <f t="shared" si="4"/>
        <v/>
      </c>
      <c r="D18" s="791" t="str">
        <f t="shared" si="1"/>
        <v/>
      </c>
      <c r="E18" s="238" t="str">
        <f t="shared" si="5"/>
        <v/>
      </c>
      <c r="F18" s="717" t="str">
        <f t="shared" si="2"/>
        <v/>
      </c>
      <c r="G18" s="238" t="str">
        <f t="shared" si="3"/>
        <v/>
      </c>
      <c r="H18" s="925" t="str">
        <f t="shared" si="6"/>
        <v/>
      </c>
      <c r="I18" s="351"/>
    </row>
    <row r="19" ht="19.5" customHeight="1">
      <c r="B19" s="613">
        <v>11.0</v>
      </c>
      <c r="C19" s="923" t="str">
        <f t="shared" si="4"/>
        <v/>
      </c>
      <c r="D19" s="791" t="str">
        <f t="shared" si="1"/>
        <v/>
      </c>
      <c r="E19" s="238" t="str">
        <f t="shared" si="5"/>
        <v/>
      </c>
      <c r="F19" s="717" t="str">
        <f t="shared" si="2"/>
        <v/>
      </c>
      <c r="G19" s="238" t="str">
        <f t="shared" si="3"/>
        <v/>
      </c>
      <c r="H19" s="925" t="str">
        <f t="shared" si="6"/>
        <v/>
      </c>
      <c r="I19" s="351"/>
    </row>
    <row r="20" ht="19.5" customHeight="1">
      <c r="B20" s="613">
        <v>12.0</v>
      </c>
      <c r="C20" s="923" t="str">
        <f t="shared" si="4"/>
        <v/>
      </c>
      <c r="D20" s="791" t="str">
        <f t="shared" si="1"/>
        <v/>
      </c>
      <c r="E20" s="238" t="str">
        <f t="shared" si="5"/>
        <v/>
      </c>
      <c r="F20" s="717" t="str">
        <f t="shared" si="2"/>
        <v/>
      </c>
      <c r="G20" s="238" t="str">
        <f t="shared" si="3"/>
        <v/>
      </c>
      <c r="H20" s="925" t="str">
        <f t="shared" si="6"/>
        <v/>
      </c>
      <c r="I20" s="351"/>
    </row>
    <row r="21" ht="19.5" customHeight="1">
      <c r="B21" s="612">
        <v>13.0</v>
      </c>
      <c r="C21" s="923" t="str">
        <f t="shared" si="4"/>
        <v/>
      </c>
      <c r="D21" s="791" t="str">
        <f t="shared" si="1"/>
        <v/>
      </c>
      <c r="E21" s="238" t="str">
        <f t="shared" si="5"/>
        <v/>
      </c>
      <c r="F21" s="717" t="str">
        <f t="shared" si="2"/>
        <v/>
      </c>
      <c r="G21" s="238" t="str">
        <f t="shared" si="3"/>
        <v/>
      </c>
      <c r="H21" s="925" t="str">
        <f t="shared" si="6"/>
        <v/>
      </c>
      <c r="I21" s="351"/>
    </row>
    <row r="22" ht="19.5" customHeight="1">
      <c r="B22" s="613">
        <v>14.0</v>
      </c>
      <c r="C22" s="923" t="str">
        <f t="shared" si="4"/>
        <v/>
      </c>
      <c r="D22" s="791" t="str">
        <f t="shared" si="1"/>
        <v/>
      </c>
      <c r="E22" s="238" t="str">
        <f t="shared" si="5"/>
        <v/>
      </c>
      <c r="F22" s="717" t="str">
        <f t="shared" si="2"/>
        <v/>
      </c>
      <c r="G22" s="238" t="str">
        <f t="shared" si="3"/>
        <v/>
      </c>
      <c r="H22" s="925" t="str">
        <f t="shared" si="6"/>
        <v/>
      </c>
      <c r="I22" s="351"/>
    </row>
    <row r="23" ht="19.5" customHeight="1">
      <c r="B23" s="613">
        <v>15.0</v>
      </c>
      <c r="C23" s="923" t="str">
        <f t="shared" si="4"/>
        <v/>
      </c>
      <c r="D23" s="791" t="str">
        <f t="shared" si="1"/>
        <v/>
      </c>
      <c r="E23" s="238" t="str">
        <f t="shared" si="5"/>
        <v/>
      </c>
      <c r="F23" s="717" t="str">
        <f t="shared" si="2"/>
        <v/>
      </c>
      <c r="G23" s="238" t="str">
        <f t="shared" si="3"/>
        <v/>
      </c>
      <c r="H23" s="925" t="str">
        <f t="shared" si="6"/>
        <v/>
      </c>
      <c r="I23" s="351"/>
    </row>
    <row r="24" ht="19.5" customHeight="1">
      <c r="B24" s="613">
        <v>16.0</v>
      </c>
      <c r="C24" s="923" t="str">
        <f t="shared" si="4"/>
        <v/>
      </c>
      <c r="D24" s="791" t="str">
        <f t="shared" si="1"/>
        <v/>
      </c>
      <c r="E24" s="238" t="str">
        <f t="shared" si="5"/>
        <v/>
      </c>
      <c r="F24" s="717" t="str">
        <f t="shared" si="2"/>
        <v/>
      </c>
      <c r="G24" s="238" t="str">
        <f t="shared" si="3"/>
        <v/>
      </c>
      <c r="H24" s="925" t="str">
        <f t="shared" si="6"/>
        <v/>
      </c>
      <c r="I24" s="351"/>
    </row>
    <row r="25" ht="19.5" customHeight="1">
      <c r="B25" s="613">
        <v>17.0</v>
      </c>
      <c r="C25" s="923" t="str">
        <f t="shared" si="4"/>
        <v/>
      </c>
      <c r="D25" s="791" t="str">
        <f t="shared" si="1"/>
        <v/>
      </c>
      <c r="E25" s="238" t="str">
        <f t="shared" si="5"/>
        <v/>
      </c>
      <c r="F25" s="717" t="str">
        <f t="shared" si="2"/>
        <v/>
      </c>
      <c r="G25" s="238" t="str">
        <f t="shared" si="3"/>
        <v/>
      </c>
      <c r="H25" s="925" t="str">
        <f t="shared" si="6"/>
        <v/>
      </c>
      <c r="I25" s="351"/>
    </row>
    <row r="26" ht="19.5" customHeight="1">
      <c r="B26" s="613">
        <v>18.0</v>
      </c>
      <c r="C26" s="923" t="str">
        <f t="shared" si="4"/>
        <v/>
      </c>
      <c r="D26" s="791" t="str">
        <f t="shared" si="1"/>
        <v/>
      </c>
      <c r="E26" s="238" t="str">
        <f t="shared" si="5"/>
        <v/>
      </c>
      <c r="F26" s="717" t="str">
        <f t="shared" si="2"/>
        <v/>
      </c>
      <c r="G26" s="238" t="str">
        <f t="shared" si="3"/>
        <v/>
      </c>
      <c r="H26" s="925" t="str">
        <f t="shared" si="6"/>
        <v/>
      </c>
      <c r="I26" s="351"/>
    </row>
    <row r="27" ht="19.5" customHeight="1">
      <c r="B27" s="613">
        <v>19.0</v>
      </c>
      <c r="C27" s="923" t="str">
        <f t="shared" si="4"/>
        <v/>
      </c>
      <c r="D27" s="791" t="str">
        <f t="shared" si="1"/>
        <v/>
      </c>
      <c r="E27" s="238" t="str">
        <f t="shared" si="5"/>
        <v/>
      </c>
      <c r="F27" s="717" t="str">
        <f t="shared" si="2"/>
        <v/>
      </c>
      <c r="G27" s="238" t="str">
        <f t="shared" si="3"/>
        <v/>
      </c>
      <c r="H27" s="925" t="str">
        <f t="shared" si="6"/>
        <v/>
      </c>
      <c r="I27" s="351"/>
    </row>
    <row r="28" ht="19.5" customHeight="1">
      <c r="B28" s="613">
        <v>20.0</v>
      </c>
      <c r="C28" s="923" t="str">
        <f t="shared" si="4"/>
        <v/>
      </c>
      <c r="D28" s="791" t="str">
        <f t="shared" si="1"/>
        <v/>
      </c>
      <c r="E28" s="238" t="str">
        <f t="shared" si="5"/>
        <v/>
      </c>
      <c r="F28" s="717" t="str">
        <f t="shared" si="2"/>
        <v/>
      </c>
      <c r="G28" s="238" t="str">
        <f t="shared" si="3"/>
        <v/>
      </c>
      <c r="H28" s="925" t="str">
        <f t="shared" si="6"/>
        <v/>
      </c>
      <c r="I28" s="351"/>
    </row>
    <row r="29" ht="19.5" customHeight="1">
      <c r="B29" s="613">
        <v>21.0</v>
      </c>
      <c r="C29" s="923" t="str">
        <f t="shared" si="4"/>
        <v/>
      </c>
      <c r="D29" s="791" t="str">
        <f t="shared" si="1"/>
        <v/>
      </c>
      <c r="E29" s="238" t="str">
        <f t="shared" si="5"/>
        <v/>
      </c>
      <c r="F29" s="717" t="str">
        <f t="shared" si="2"/>
        <v/>
      </c>
      <c r="G29" s="238" t="str">
        <f t="shared" si="3"/>
        <v/>
      </c>
      <c r="H29" s="925" t="str">
        <f t="shared" si="6"/>
        <v/>
      </c>
      <c r="I29" s="351"/>
    </row>
    <row r="30" ht="19.5" customHeight="1">
      <c r="B30" s="613">
        <v>22.0</v>
      </c>
      <c r="C30" s="923" t="str">
        <f t="shared" si="4"/>
        <v/>
      </c>
      <c r="D30" s="791" t="str">
        <f t="shared" si="1"/>
        <v/>
      </c>
      <c r="E30" s="238" t="str">
        <f t="shared" si="5"/>
        <v/>
      </c>
      <c r="F30" s="717" t="str">
        <f t="shared" si="2"/>
        <v/>
      </c>
      <c r="G30" s="238" t="str">
        <f t="shared" si="3"/>
        <v/>
      </c>
      <c r="H30" s="925" t="str">
        <f t="shared" si="6"/>
        <v/>
      </c>
      <c r="I30" s="351"/>
    </row>
    <row r="31" ht="19.5" customHeight="1">
      <c r="B31" s="613">
        <v>23.0</v>
      </c>
      <c r="C31" s="923" t="str">
        <f t="shared" si="4"/>
        <v/>
      </c>
      <c r="D31" s="791" t="str">
        <f t="shared" si="1"/>
        <v/>
      </c>
      <c r="E31" s="238" t="str">
        <f t="shared" si="5"/>
        <v/>
      </c>
      <c r="F31" s="717" t="str">
        <f t="shared" si="2"/>
        <v/>
      </c>
      <c r="G31" s="238" t="str">
        <f t="shared" si="3"/>
        <v/>
      </c>
      <c r="H31" s="925" t="str">
        <f t="shared" si="6"/>
        <v/>
      </c>
      <c r="I31" s="351"/>
    </row>
    <row r="32" ht="19.5" customHeight="1">
      <c r="B32" s="613">
        <v>24.0</v>
      </c>
      <c r="C32" s="923" t="str">
        <f t="shared" si="4"/>
        <v/>
      </c>
      <c r="D32" s="791" t="str">
        <f t="shared" si="1"/>
        <v/>
      </c>
      <c r="E32" s="238" t="str">
        <f t="shared" si="5"/>
        <v/>
      </c>
      <c r="F32" s="717" t="str">
        <f t="shared" si="2"/>
        <v/>
      </c>
      <c r="G32" s="238" t="str">
        <f t="shared" si="3"/>
        <v/>
      </c>
      <c r="H32" s="925" t="str">
        <f t="shared" si="6"/>
        <v/>
      </c>
      <c r="I32" s="351"/>
    </row>
    <row r="33" ht="19.5" customHeight="1">
      <c r="B33" s="612">
        <v>25.0</v>
      </c>
      <c r="C33" s="923" t="str">
        <f t="shared" si="4"/>
        <v/>
      </c>
      <c r="D33" s="791" t="str">
        <f t="shared" si="1"/>
        <v/>
      </c>
      <c r="E33" s="238" t="str">
        <f t="shared" si="5"/>
        <v/>
      </c>
      <c r="F33" s="717" t="str">
        <f t="shared" si="2"/>
        <v/>
      </c>
      <c r="G33" s="238" t="str">
        <f t="shared" si="3"/>
        <v/>
      </c>
      <c r="H33" s="925" t="str">
        <f t="shared" si="6"/>
        <v/>
      </c>
      <c r="I33" s="351"/>
    </row>
    <row r="34" ht="19.5" customHeight="1">
      <c r="B34" s="613">
        <v>26.0</v>
      </c>
      <c r="C34" s="923" t="str">
        <f t="shared" si="4"/>
        <v/>
      </c>
      <c r="D34" s="791" t="str">
        <f t="shared" si="1"/>
        <v/>
      </c>
      <c r="E34" s="238" t="str">
        <f t="shared" si="5"/>
        <v/>
      </c>
      <c r="F34" s="717" t="str">
        <f t="shared" si="2"/>
        <v/>
      </c>
      <c r="G34" s="238" t="str">
        <f t="shared" si="3"/>
        <v/>
      </c>
      <c r="H34" s="925" t="str">
        <f t="shared" si="6"/>
        <v/>
      </c>
      <c r="I34" s="351"/>
    </row>
    <row r="35" ht="19.5" customHeight="1">
      <c r="B35" s="613">
        <v>27.0</v>
      </c>
      <c r="C35" s="923" t="str">
        <f t="shared" si="4"/>
        <v/>
      </c>
      <c r="D35" s="791" t="str">
        <f t="shared" si="1"/>
        <v/>
      </c>
      <c r="E35" s="238" t="str">
        <f t="shared" si="5"/>
        <v/>
      </c>
      <c r="F35" s="717" t="str">
        <f t="shared" si="2"/>
        <v/>
      </c>
      <c r="G35" s="238" t="str">
        <f t="shared" si="3"/>
        <v/>
      </c>
      <c r="H35" s="925" t="str">
        <f t="shared" si="6"/>
        <v/>
      </c>
      <c r="I35" s="351"/>
    </row>
    <row r="36" ht="19.5" customHeight="1">
      <c r="B36" s="613">
        <v>28.0</v>
      </c>
      <c r="C36" s="923" t="str">
        <f t="shared" si="4"/>
        <v/>
      </c>
      <c r="D36" s="791" t="str">
        <f t="shared" si="1"/>
        <v/>
      </c>
      <c r="E36" s="238" t="str">
        <f t="shared" si="5"/>
        <v/>
      </c>
      <c r="F36" s="717" t="str">
        <f t="shared" si="2"/>
        <v/>
      </c>
      <c r="G36" s="238" t="str">
        <f t="shared" si="3"/>
        <v/>
      </c>
      <c r="H36" s="925" t="str">
        <f t="shared" si="6"/>
        <v/>
      </c>
      <c r="I36" s="351"/>
    </row>
    <row r="37" ht="19.5" customHeight="1">
      <c r="B37" s="613">
        <v>29.0</v>
      </c>
      <c r="C37" s="923" t="str">
        <f t="shared" si="4"/>
        <v/>
      </c>
      <c r="D37" s="791" t="str">
        <f t="shared" si="1"/>
        <v/>
      </c>
      <c r="E37" s="238" t="str">
        <f t="shared" si="5"/>
        <v/>
      </c>
      <c r="F37" s="717" t="str">
        <f t="shared" si="2"/>
        <v/>
      </c>
      <c r="G37" s="238" t="str">
        <f t="shared" si="3"/>
        <v/>
      </c>
      <c r="H37" s="925" t="str">
        <f t="shared" si="6"/>
        <v/>
      </c>
      <c r="I37" s="351"/>
    </row>
    <row r="38" ht="19.5" customHeight="1">
      <c r="B38" s="613">
        <v>30.0</v>
      </c>
      <c r="C38" s="923" t="str">
        <f t="shared" si="4"/>
        <v/>
      </c>
      <c r="D38" s="791" t="str">
        <f t="shared" si="1"/>
        <v/>
      </c>
      <c r="E38" s="238" t="str">
        <f t="shared" si="5"/>
        <v/>
      </c>
      <c r="F38" s="717" t="str">
        <f t="shared" si="2"/>
        <v/>
      </c>
      <c r="G38" s="238" t="str">
        <f t="shared" si="3"/>
        <v/>
      </c>
      <c r="H38" s="925" t="str">
        <f t="shared" si="6"/>
        <v/>
      </c>
      <c r="I38" s="351"/>
    </row>
    <row r="39" ht="19.5" customHeight="1">
      <c r="B39" s="613">
        <v>31.0</v>
      </c>
      <c r="C39" s="923" t="str">
        <f t="shared" si="4"/>
        <v/>
      </c>
      <c r="D39" s="791" t="str">
        <f t="shared" si="1"/>
        <v/>
      </c>
      <c r="E39" s="238" t="str">
        <f t="shared" si="5"/>
        <v/>
      </c>
      <c r="F39" s="717" t="str">
        <f t="shared" si="2"/>
        <v/>
      </c>
      <c r="G39" s="238" t="str">
        <f t="shared" si="3"/>
        <v/>
      </c>
      <c r="H39" s="925" t="str">
        <f t="shared" si="6"/>
        <v/>
      </c>
      <c r="I39" s="351"/>
    </row>
    <row r="40" ht="19.5" customHeight="1">
      <c r="B40" s="613">
        <v>32.0</v>
      </c>
      <c r="C40" s="923" t="str">
        <f t="shared" si="4"/>
        <v/>
      </c>
      <c r="D40" s="791" t="str">
        <f t="shared" si="1"/>
        <v/>
      </c>
      <c r="E40" s="238" t="str">
        <f t="shared" si="5"/>
        <v/>
      </c>
      <c r="F40" s="717" t="str">
        <f t="shared" si="2"/>
        <v/>
      </c>
      <c r="G40" s="238" t="str">
        <f t="shared" si="3"/>
        <v/>
      </c>
      <c r="H40" s="925" t="str">
        <f t="shared" si="6"/>
        <v/>
      </c>
      <c r="I40" s="351"/>
    </row>
    <row r="41" ht="19.5" customHeight="1">
      <c r="B41" s="613">
        <v>33.0</v>
      </c>
      <c r="C41" s="923" t="str">
        <f t="shared" si="4"/>
        <v/>
      </c>
      <c r="D41" s="791" t="str">
        <f t="shared" si="1"/>
        <v/>
      </c>
      <c r="E41" s="238" t="str">
        <f t="shared" si="5"/>
        <v/>
      </c>
      <c r="F41" s="717" t="str">
        <f t="shared" si="2"/>
        <v/>
      </c>
      <c r="G41" s="238" t="str">
        <f t="shared" si="3"/>
        <v/>
      </c>
      <c r="H41" s="925" t="str">
        <f t="shared" si="6"/>
        <v/>
      </c>
      <c r="I41" s="351"/>
    </row>
    <row r="42" ht="19.5" customHeight="1">
      <c r="B42" s="613">
        <v>34.0</v>
      </c>
      <c r="C42" s="923" t="str">
        <f t="shared" si="4"/>
        <v/>
      </c>
      <c r="D42" s="791" t="str">
        <f t="shared" si="1"/>
        <v/>
      </c>
      <c r="E42" s="238" t="str">
        <f t="shared" si="5"/>
        <v/>
      </c>
      <c r="F42" s="717" t="str">
        <f t="shared" si="2"/>
        <v/>
      </c>
      <c r="G42" s="238" t="str">
        <f t="shared" si="3"/>
        <v/>
      </c>
      <c r="H42" s="925" t="str">
        <f t="shared" si="6"/>
        <v/>
      </c>
      <c r="I42" s="351"/>
    </row>
    <row r="43" ht="19.5" customHeight="1">
      <c r="B43" s="613">
        <v>35.0</v>
      </c>
      <c r="C43" s="923" t="str">
        <f t="shared" si="4"/>
        <v/>
      </c>
      <c r="D43" s="791" t="str">
        <f t="shared" si="1"/>
        <v/>
      </c>
      <c r="E43" s="238" t="str">
        <f t="shared" si="5"/>
        <v/>
      </c>
      <c r="F43" s="717" t="str">
        <f t="shared" si="2"/>
        <v/>
      </c>
      <c r="G43" s="238" t="str">
        <f t="shared" si="3"/>
        <v/>
      </c>
      <c r="H43" s="925" t="str">
        <f t="shared" si="6"/>
        <v/>
      </c>
      <c r="I43" s="351"/>
    </row>
    <row r="44" ht="19.5" customHeight="1">
      <c r="B44" s="613">
        <v>36.0</v>
      </c>
      <c r="C44" s="923" t="str">
        <f t="shared" si="4"/>
        <v/>
      </c>
      <c r="D44" s="791" t="str">
        <f t="shared" si="1"/>
        <v/>
      </c>
      <c r="E44" s="238" t="str">
        <f t="shared" si="5"/>
        <v/>
      </c>
      <c r="F44" s="717" t="str">
        <f t="shared" si="2"/>
        <v/>
      </c>
      <c r="G44" s="238" t="str">
        <f t="shared" si="3"/>
        <v/>
      </c>
      <c r="H44" s="925" t="str">
        <f t="shared" si="6"/>
        <v/>
      </c>
      <c r="I44" s="351"/>
    </row>
    <row r="45" ht="19.5" customHeight="1">
      <c r="B45" s="613">
        <v>37.0</v>
      </c>
      <c r="C45" s="923" t="str">
        <f t="shared" si="4"/>
        <v/>
      </c>
      <c r="D45" s="791" t="str">
        <f t="shared" si="1"/>
        <v/>
      </c>
      <c r="E45" s="238" t="str">
        <f t="shared" si="5"/>
        <v/>
      </c>
      <c r="F45" s="717" t="str">
        <f t="shared" si="2"/>
        <v/>
      </c>
      <c r="G45" s="238" t="str">
        <f t="shared" si="3"/>
        <v/>
      </c>
      <c r="H45" s="925" t="str">
        <f t="shared" si="6"/>
        <v/>
      </c>
      <c r="I45" s="351"/>
    </row>
    <row r="46" ht="19.5" customHeight="1">
      <c r="B46" s="613">
        <v>38.0</v>
      </c>
      <c r="C46" s="923" t="str">
        <f t="shared" si="4"/>
        <v/>
      </c>
      <c r="D46" s="791" t="str">
        <f t="shared" si="1"/>
        <v/>
      </c>
      <c r="E46" s="238" t="str">
        <f t="shared" si="5"/>
        <v/>
      </c>
      <c r="F46" s="717" t="str">
        <f t="shared" si="2"/>
        <v/>
      </c>
      <c r="G46" s="238" t="str">
        <f t="shared" si="3"/>
        <v/>
      </c>
      <c r="H46" s="925" t="str">
        <f t="shared" si="6"/>
        <v/>
      </c>
      <c r="I46" s="351"/>
    </row>
    <row r="47" ht="19.5" customHeight="1">
      <c r="B47" s="613">
        <v>39.0</v>
      </c>
      <c r="C47" s="923" t="str">
        <f t="shared" si="4"/>
        <v/>
      </c>
      <c r="D47" s="791" t="str">
        <f t="shared" si="1"/>
        <v/>
      </c>
      <c r="E47" s="238" t="str">
        <f t="shared" si="5"/>
        <v/>
      </c>
      <c r="F47" s="717" t="str">
        <f t="shared" si="2"/>
        <v/>
      </c>
      <c r="G47" s="238" t="str">
        <f t="shared" si="3"/>
        <v/>
      </c>
      <c r="H47" s="925" t="str">
        <f t="shared" si="6"/>
        <v/>
      </c>
      <c r="I47" s="351"/>
    </row>
    <row r="48" ht="19.5" customHeight="1">
      <c r="B48" s="613">
        <v>40.0</v>
      </c>
      <c r="C48" s="923" t="str">
        <f t="shared" si="4"/>
        <v/>
      </c>
      <c r="D48" s="791" t="str">
        <f t="shared" si="1"/>
        <v/>
      </c>
      <c r="E48" s="238" t="str">
        <f t="shared" si="5"/>
        <v/>
      </c>
      <c r="F48" s="717" t="str">
        <f t="shared" si="2"/>
        <v/>
      </c>
      <c r="G48" s="238" t="str">
        <f t="shared" si="3"/>
        <v/>
      </c>
      <c r="H48" s="925" t="str">
        <f t="shared" si="6"/>
        <v/>
      </c>
      <c r="I48" s="351"/>
    </row>
    <row r="49" ht="19.5" customHeight="1">
      <c r="B49" s="613">
        <v>41.0</v>
      </c>
      <c r="C49" s="923" t="str">
        <f t="shared" si="4"/>
        <v/>
      </c>
      <c r="D49" s="791" t="str">
        <f t="shared" si="1"/>
        <v/>
      </c>
      <c r="E49" s="238" t="str">
        <f t="shared" si="5"/>
        <v/>
      </c>
      <c r="F49" s="717" t="str">
        <f t="shared" si="2"/>
        <v/>
      </c>
      <c r="G49" s="238" t="str">
        <f t="shared" si="3"/>
        <v/>
      </c>
      <c r="H49" s="925" t="str">
        <f t="shared" si="6"/>
        <v/>
      </c>
      <c r="I49" s="351"/>
    </row>
    <row r="50" ht="19.5" customHeight="1">
      <c r="B50" s="613">
        <v>42.0</v>
      </c>
      <c r="C50" s="923" t="str">
        <f t="shared" si="4"/>
        <v/>
      </c>
      <c r="D50" s="791" t="str">
        <f t="shared" si="1"/>
        <v/>
      </c>
      <c r="E50" s="238" t="str">
        <f t="shared" si="5"/>
        <v/>
      </c>
      <c r="F50" s="717" t="str">
        <f t="shared" si="2"/>
        <v/>
      </c>
      <c r="G50" s="238" t="str">
        <f t="shared" si="3"/>
        <v/>
      </c>
      <c r="H50" s="925" t="str">
        <f t="shared" si="6"/>
        <v/>
      </c>
      <c r="I50" s="351"/>
    </row>
    <row r="51" ht="19.5" customHeight="1">
      <c r="B51" s="613">
        <v>43.0</v>
      </c>
      <c r="C51" s="923" t="str">
        <f t="shared" si="4"/>
        <v/>
      </c>
      <c r="D51" s="791" t="str">
        <f t="shared" si="1"/>
        <v/>
      </c>
      <c r="E51" s="238" t="str">
        <f t="shared" si="5"/>
        <v/>
      </c>
      <c r="F51" s="717" t="str">
        <f t="shared" si="2"/>
        <v/>
      </c>
      <c r="G51" s="238" t="str">
        <f t="shared" si="3"/>
        <v/>
      </c>
      <c r="H51" s="925" t="str">
        <f t="shared" si="6"/>
        <v/>
      </c>
      <c r="I51" s="351"/>
    </row>
    <row r="52" ht="19.5" customHeight="1">
      <c r="B52" s="613">
        <v>44.0</v>
      </c>
      <c r="C52" s="923" t="str">
        <f t="shared" si="4"/>
        <v/>
      </c>
      <c r="D52" s="791" t="str">
        <f t="shared" si="1"/>
        <v/>
      </c>
      <c r="E52" s="238" t="str">
        <f t="shared" si="5"/>
        <v/>
      </c>
      <c r="F52" s="717" t="str">
        <f t="shared" si="2"/>
        <v/>
      </c>
      <c r="G52" s="238" t="str">
        <f t="shared" si="3"/>
        <v/>
      </c>
      <c r="H52" s="925" t="str">
        <f t="shared" si="6"/>
        <v/>
      </c>
      <c r="I52" s="351"/>
    </row>
    <row r="53" ht="19.5" customHeight="1">
      <c r="B53" s="613">
        <v>45.0</v>
      </c>
      <c r="C53" s="923" t="str">
        <f t="shared" si="4"/>
        <v/>
      </c>
      <c r="D53" s="791" t="str">
        <f t="shared" si="1"/>
        <v/>
      </c>
      <c r="E53" s="238" t="str">
        <f t="shared" si="5"/>
        <v/>
      </c>
      <c r="F53" s="717" t="str">
        <f t="shared" si="2"/>
        <v/>
      </c>
      <c r="G53" s="238" t="str">
        <f t="shared" si="3"/>
        <v/>
      </c>
      <c r="H53" s="925" t="str">
        <f t="shared" si="6"/>
        <v/>
      </c>
      <c r="I53" s="351"/>
    </row>
    <row r="54" ht="19.5" customHeight="1">
      <c r="B54" s="613">
        <v>46.0</v>
      </c>
      <c r="C54" s="923" t="str">
        <f t="shared" si="4"/>
        <v/>
      </c>
      <c r="D54" s="791" t="str">
        <f t="shared" si="1"/>
        <v/>
      </c>
      <c r="E54" s="238" t="str">
        <f t="shared" si="5"/>
        <v/>
      </c>
      <c r="F54" s="717" t="str">
        <f t="shared" si="2"/>
        <v/>
      </c>
      <c r="G54" s="238" t="str">
        <f t="shared" si="3"/>
        <v/>
      </c>
      <c r="H54" s="925" t="str">
        <f t="shared" si="6"/>
        <v/>
      </c>
      <c r="I54" s="351"/>
    </row>
    <row r="55" ht="19.5" customHeight="1">
      <c r="B55" s="613">
        <v>47.0</v>
      </c>
      <c r="C55" s="923" t="str">
        <f t="shared" si="4"/>
        <v/>
      </c>
      <c r="D55" s="791" t="str">
        <f t="shared" si="1"/>
        <v/>
      </c>
      <c r="E55" s="238" t="str">
        <f t="shared" si="5"/>
        <v/>
      </c>
      <c r="F55" s="717" t="str">
        <f t="shared" si="2"/>
        <v/>
      </c>
      <c r="G55" s="238" t="str">
        <f t="shared" si="3"/>
        <v/>
      </c>
      <c r="H55" s="925" t="str">
        <f t="shared" si="6"/>
        <v/>
      </c>
      <c r="I55" s="351"/>
    </row>
    <row r="56" ht="19.5" customHeight="1">
      <c r="B56" s="613">
        <v>48.0</v>
      </c>
      <c r="C56" s="923" t="str">
        <f t="shared" si="4"/>
        <v/>
      </c>
      <c r="D56" s="791" t="str">
        <f t="shared" si="1"/>
        <v/>
      </c>
      <c r="E56" s="238" t="str">
        <f t="shared" si="5"/>
        <v/>
      </c>
      <c r="F56" s="717" t="str">
        <f t="shared" si="2"/>
        <v/>
      </c>
      <c r="G56" s="238" t="str">
        <f t="shared" si="3"/>
        <v/>
      </c>
      <c r="H56" s="925" t="str">
        <f t="shared" si="6"/>
        <v/>
      </c>
      <c r="I56" s="351"/>
    </row>
    <row r="57" ht="19.5" customHeight="1">
      <c r="B57" s="613">
        <v>49.0</v>
      </c>
      <c r="C57" s="923" t="str">
        <f t="shared" si="4"/>
        <v/>
      </c>
      <c r="D57" s="791" t="str">
        <f t="shared" si="1"/>
        <v/>
      </c>
      <c r="E57" s="238" t="str">
        <f t="shared" si="5"/>
        <v/>
      </c>
      <c r="F57" s="717" t="str">
        <f t="shared" si="2"/>
        <v/>
      </c>
      <c r="G57" s="238" t="str">
        <f t="shared" si="3"/>
        <v/>
      </c>
      <c r="H57" s="925" t="str">
        <f t="shared" si="6"/>
        <v/>
      </c>
      <c r="I57" s="351"/>
    </row>
    <row r="58" ht="19.5" customHeight="1">
      <c r="B58" s="613">
        <v>50.0</v>
      </c>
      <c r="C58" s="923" t="str">
        <f t="shared" si="4"/>
        <v/>
      </c>
      <c r="D58" s="791" t="str">
        <f t="shared" si="1"/>
        <v/>
      </c>
      <c r="E58" s="238" t="str">
        <f t="shared" si="5"/>
        <v/>
      </c>
      <c r="F58" s="717" t="str">
        <f t="shared" si="2"/>
        <v/>
      </c>
      <c r="G58" s="238" t="str">
        <f t="shared" si="3"/>
        <v/>
      </c>
      <c r="H58" s="925" t="str">
        <f t="shared" si="6"/>
        <v/>
      </c>
      <c r="I58" s="351"/>
    </row>
    <row r="59" ht="19.5" customHeight="1">
      <c r="B59" s="613">
        <v>51.0</v>
      </c>
      <c r="C59" s="923" t="str">
        <f t="shared" si="4"/>
        <v/>
      </c>
      <c r="D59" s="791" t="str">
        <f t="shared" si="1"/>
        <v/>
      </c>
      <c r="E59" s="238" t="str">
        <f t="shared" si="5"/>
        <v/>
      </c>
      <c r="F59" s="717" t="str">
        <f t="shared" si="2"/>
        <v/>
      </c>
      <c r="G59" s="238" t="str">
        <f t="shared" si="3"/>
        <v/>
      </c>
      <c r="H59" s="925" t="str">
        <f t="shared" si="6"/>
        <v/>
      </c>
      <c r="I59" s="351"/>
    </row>
    <row r="60" ht="19.5" customHeight="1">
      <c r="B60" s="613">
        <v>52.0</v>
      </c>
      <c r="C60" s="923" t="str">
        <f t="shared" si="4"/>
        <v/>
      </c>
      <c r="D60" s="791" t="str">
        <f t="shared" si="1"/>
        <v/>
      </c>
      <c r="E60" s="238" t="str">
        <f t="shared" si="5"/>
        <v/>
      </c>
      <c r="F60" s="717" t="str">
        <f t="shared" si="2"/>
        <v/>
      </c>
      <c r="G60" s="238" t="str">
        <f t="shared" si="3"/>
        <v/>
      </c>
      <c r="H60" s="925" t="str">
        <f t="shared" si="6"/>
        <v/>
      </c>
      <c r="I60" s="351"/>
    </row>
    <row r="61" ht="19.5" customHeight="1">
      <c r="B61" s="613">
        <v>53.0</v>
      </c>
      <c r="C61" s="923" t="str">
        <f t="shared" si="4"/>
        <v/>
      </c>
      <c r="D61" s="791" t="str">
        <f t="shared" si="1"/>
        <v/>
      </c>
      <c r="E61" s="238" t="str">
        <f t="shared" si="5"/>
        <v/>
      </c>
      <c r="F61" s="717" t="str">
        <f t="shared" si="2"/>
        <v/>
      </c>
      <c r="G61" s="238" t="str">
        <f t="shared" si="3"/>
        <v/>
      </c>
      <c r="H61" s="925" t="str">
        <f t="shared" si="6"/>
        <v/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 t="str">
        <f t="shared" si="4"/>
        <v/>
      </c>
      <c r="D62" s="791" t="str">
        <f t="shared" si="1"/>
        <v/>
      </c>
      <c r="E62" s="238" t="str">
        <f t="shared" si="5"/>
        <v/>
      </c>
      <c r="F62" s="717" t="str">
        <f t="shared" si="2"/>
        <v/>
      </c>
      <c r="G62" s="238" t="str">
        <f t="shared" si="3"/>
        <v/>
      </c>
      <c r="H62" s="925" t="str">
        <f t="shared" si="6"/>
        <v/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 t="str">
        <f t="shared" si="4"/>
        <v/>
      </c>
      <c r="D63" s="791" t="str">
        <f t="shared" si="1"/>
        <v/>
      </c>
      <c r="E63" s="238" t="str">
        <f t="shared" si="5"/>
        <v/>
      </c>
      <c r="F63" s="717" t="str">
        <f t="shared" si="2"/>
        <v/>
      </c>
      <c r="G63" s="238" t="str">
        <f t="shared" si="3"/>
        <v/>
      </c>
      <c r="H63" s="925" t="str">
        <f t="shared" si="6"/>
        <v/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 t="str">
        <f t="shared" si="4"/>
        <v/>
      </c>
      <c r="D64" s="791" t="str">
        <f t="shared" si="1"/>
        <v/>
      </c>
      <c r="E64" s="238" t="str">
        <f t="shared" si="5"/>
        <v/>
      </c>
      <c r="F64" s="717" t="str">
        <f t="shared" si="2"/>
        <v/>
      </c>
      <c r="G64" s="238" t="str">
        <f t="shared" si="3"/>
        <v/>
      </c>
      <c r="H64" s="925" t="str">
        <f t="shared" si="6"/>
        <v/>
      </c>
      <c r="I64" s="351"/>
    </row>
    <row r="65" ht="19.5" customHeight="1">
      <c r="B65" s="613">
        <v>57.0</v>
      </c>
      <c r="C65" s="923" t="str">
        <f t="shared" si="4"/>
        <v/>
      </c>
      <c r="D65" s="791" t="str">
        <f t="shared" si="1"/>
        <v/>
      </c>
      <c r="E65" s="238" t="str">
        <f t="shared" si="5"/>
        <v/>
      </c>
      <c r="F65" s="717" t="str">
        <f t="shared" si="2"/>
        <v/>
      </c>
      <c r="G65" s="238" t="str">
        <f t="shared" si="3"/>
        <v/>
      </c>
      <c r="H65" s="925" t="str">
        <f t="shared" si="6"/>
        <v/>
      </c>
      <c r="I65" s="351"/>
    </row>
    <row r="66" ht="19.5" customHeight="1">
      <c r="B66" s="613">
        <v>58.0</v>
      </c>
      <c r="C66" s="923" t="str">
        <f t="shared" si="4"/>
        <v/>
      </c>
      <c r="D66" s="791" t="str">
        <f t="shared" si="1"/>
        <v/>
      </c>
      <c r="E66" s="238" t="str">
        <f t="shared" si="5"/>
        <v/>
      </c>
      <c r="F66" s="717" t="str">
        <f t="shared" si="2"/>
        <v/>
      </c>
      <c r="G66" s="238" t="str">
        <f t="shared" si="3"/>
        <v/>
      </c>
      <c r="H66" s="925" t="str">
        <f t="shared" si="6"/>
        <v/>
      </c>
      <c r="I66" s="351"/>
    </row>
    <row r="67" ht="19.5" customHeight="1">
      <c r="B67" s="613">
        <v>59.0</v>
      </c>
      <c r="C67" s="923" t="str">
        <f t="shared" si="4"/>
        <v/>
      </c>
      <c r="D67" s="791" t="str">
        <f t="shared" si="1"/>
        <v/>
      </c>
      <c r="E67" s="238" t="str">
        <f t="shared" si="5"/>
        <v/>
      </c>
      <c r="F67" s="717" t="str">
        <f t="shared" si="2"/>
        <v/>
      </c>
      <c r="G67" s="238" t="str">
        <f t="shared" si="3"/>
        <v/>
      </c>
      <c r="H67" s="925" t="str">
        <f t="shared" si="6"/>
        <v/>
      </c>
      <c r="I67" s="351"/>
    </row>
    <row r="68" ht="19.5" customHeight="1">
      <c r="B68" s="613">
        <v>60.0</v>
      </c>
      <c r="C68" s="923" t="str">
        <f t="shared" si="4"/>
        <v/>
      </c>
      <c r="D68" s="791" t="str">
        <f t="shared" si="1"/>
        <v/>
      </c>
      <c r="E68" s="238" t="str">
        <f t="shared" si="5"/>
        <v/>
      </c>
      <c r="F68" s="717" t="str">
        <f t="shared" si="2"/>
        <v/>
      </c>
      <c r="G68" s="238" t="str">
        <f t="shared" si="3"/>
        <v/>
      </c>
      <c r="H68" s="925" t="str">
        <f t="shared" si="6"/>
        <v/>
      </c>
      <c r="I68" s="351"/>
    </row>
    <row r="69" ht="19.5" customHeight="1">
      <c r="B69" s="613">
        <v>61.0</v>
      </c>
      <c r="C69" s="923" t="str">
        <f t="shared" si="4"/>
        <v/>
      </c>
      <c r="D69" s="791" t="str">
        <f t="shared" si="1"/>
        <v/>
      </c>
      <c r="E69" s="238" t="str">
        <f t="shared" si="5"/>
        <v/>
      </c>
      <c r="F69" s="717" t="str">
        <f t="shared" si="2"/>
        <v/>
      </c>
      <c r="G69" s="238" t="str">
        <f t="shared" si="3"/>
        <v/>
      </c>
      <c r="H69" s="925" t="str">
        <f t="shared" si="6"/>
        <v/>
      </c>
      <c r="I69" s="351"/>
    </row>
    <row r="70" ht="19.5" customHeight="1">
      <c r="B70" s="613">
        <v>62.0</v>
      </c>
      <c r="C70" s="923" t="str">
        <f t="shared" si="4"/>
        <v/>
      </c>
      <c r="D70" s="791" t="str">
        <f t="shared" si="1"/>
        <v/>
      </c>
      <c r="E70" s="238" t="str">
        <f t="shared" si="5"/>
        <v/>
      </c>
      <c r="F70" s="717" t="str">
        <f t="shared" si="2"/>
        <v/>
      </c>
      <c r="G70" s="238" t="str">
        <f t="shared" si="3"/>
        <v/>
      </c>
      <c r="H70" s="925" t="str">
        <f t="shared" si="6"/>
        <v/>
      </c>
      <c r="I70" s="351"/>
    </row>
    <row r="71" ht="19.5" customHeight="1">
      <c r="B71" s="613">
        <v>63.0</v>
      </c>
      <c r="C71" s="923" t="str">
        <f t="shared" si="4"/>
        <v/>
      </c>
      <c r="D71" s="791" t="str">
        <f t="shared" si="1"/>
        <v/>
      </c>
      <c r="E71" s="238" t="str">
        <f t="shared" si="5"/>
        <v/>
      </c>
      <c r="F71" s="717" t="str">
        <f t="shared" si="2"/>
        <v/>
      </c>
      <c r="G71" s="238" t="str">
        <f t="shared" si="3"/>
        <v/>
      </c>
      <c r="H71" s="925" t="str">
        <f t="shared" si="6"/>
        <v/>
      </c>
      <c r="I71" s="351"/>
    </row>
    <row r="72" ht="19.5" customHeight="1">
      <c r="B72" s="613">
        <v>64.0</v>
      </c>
      <c r="C72" s="923" t="str">
        <f t="shared" si="4"/>
        <v/>
      </c>
      <c r="D72" s="791" t="str">
        <f t="shared" si="1"/>
        <v/>
      </c>
      <c r="E72" s="238" t="str">
        <f t="shared" si="5"/>
        <v/>
      </c>
      <c r="F72" s="717" t="str">
        <f t="shared" si="2"/>
        <v/>
      </c>
      <c r="G72" s="238" t="str">
        <f t="shared" si="3"/>
        <v/>
      </c>
      <c r="H72" s="925" t="str">
        <f t="shared" si="6"/>
        <v/>
      </c>
      <c r="I72" s="351"/>
    </row>
    <row r="73" ht="19.5" customHeight="1">
      <c r="B73" s="613">
        <v>65.0</v>
      </c>
      <c r="C73" s="923" t="str">
        <f t="shared" si="4"/>
        <v/>
      </c>
      <c r="D73" s="791" t="str">
        <f t="shared" si="1"/>
        <v/>
      </c>
      <c r="E73" s="238" t="str">
        <f t="shared" si="5"/>
        <v/>
      </c>
      <c r="F73" s="717" t="str">
        <f t="shared" si="2"/>
        <v/>
      </c>
      <c r="G73" s="238" t="str">
        <f t="shared" si="3"/>
        <v/>
      </c>
      <c r="H73" s="925" t="str">
        <f t="shared" si="6"/>
        <v/>
      </c>
      <c r="I73" s="351"/>
    </row>
    <row r="74" ht="19.5" customHeight="1">
      <c r="B74" s="613">
        <v>66.0</v>
      </c>
      <c r="C74" s="923" t="str">
        <f t="shared" si="4"/>
        <v/>
      </c>
      <c r="D74" s="791" t="str">
        <f t="shared" si="1"/>
        <v/>
      </c>
      <c r="E74" s="238" t="str">
        <f t="shared" si="5"/>
        <v/>
      </c>
      <c r="F74" s="717" t="str">
        <f t="shared" si="2"/>
        <v/>
      </c>
      <c r="G74" s="238" t="str">
        <f t="shared" si="3"/>
        <v/>
      </c>
      <c r="H74" s="925" t="str">
        <f t="shared" si="6"/>
        <v/>
      </c>
      <c r="I74" s="351"/>
    </row>
    <row r="75" ht="19.5" customHeight="1">
      <c r="B75" s="613">
        <v>67.0</v>
      </c>
      <c r="C75" s="923" t="str">
        <f t="shared" si="4"/>
        <v/>
      </c>
      <c r="D75" s="791" t="str">
        <f t="shared" si="1"/>
        <v/>
      </c>
      <c r="E75" s="238" t="str">
        <f t="shared" si="5"/>
        <v/>
      </c>
      <c r="F75" s="717" t="str">
        <f t="shared" si="2"/>
        <v/>
      </c>
      <c r="G75" s="238" t="str">
        <f t="shared" si="3"/>
        <v/>
      </c>
      <c r="H75" s="925" t="str">
        <f t="shared" si="6"/>
        <v/>
      </c>
      <c r="I75" s="351"/>
    </row>
    <row r="76" ht="19.5" customHeight="1">
      <c r="B76" s="613">
        <v>68.0</v>
      </c>
      <c r="C76" s="923" t="str">
        <f t="shared" si="4"/>
        <v/>
      </c>
      <c r="D76" s="791" t="str">
        <f t="shared" si="1"/>
        <v/>
      </c>
      <c r="E76" s="238" t="str">
        <f t="shared" si="5"/>
        <v/>
      </c>
      <c r="F76" s="717" t="str">
        <f t="shared" si="2"/>
        <v/>
      </c>
      <c r="G76" s="238" t="str">
        <f t="shared" si="3"/>
        <v/>
      </c>
      <c r="H76" s="925" t="str">
        <f t="shared" si="6"/>
        <v/>
      </c>
      <c r="I76" s="351"/>
    </row>
    <row r="77" ht="19.5" customHeight="1">
      <c r="B77" s="613">
        <v>69.0</v>
      </c>
      <c r="C77" s="923" t="str">
        <f t="shared" si="4"/>
        <v/>
      </c>
      <c r="D77" s="791" t="str">
        <f t="shared" si="1"/>
        <v/>
      </c>
      <c r="E77" s="238" t="str">
        <f t="shared" si="5"/>
        <v/>
      </c>
      <c r="F77" s="717" t="str">
        <f t="shared" si="2"/>
        <v/>
      </c>
      <c r="G77" s="238" t="str">
        <f t="shared" si="3"/>
        <v/>
      </c>
      <c r="H77" s="925" t="str">
        <f t="shared" si="6"/>
        <v/>
      </c>
      <c r="I77" s="351"/>
    </row>
    <row r="78" ht="19.5" customHeight="1">
      <c r="B78" s="613">
        <v>70.0</v>
      </c>
      <c r="C78" s="923" t="str">
        <f t="shared" si="4"/>
        <v/>
      </c>
      <c r="D78" s="791" t="str">
        <f t="shared" si="1"/>
        <v/>
      </c>
      <c r="E78" s="238" t="str">
        <f t="shared" si="5"/>
        <v/>
      </c>
      <c r="F78" s="717" t="str">
        <f t="shared" si="2"/>
        <v/>
      </c>
      <c r="G78" s="238" t="str">
        <f t="shared" si="3"/>
        <v/>
      </c>
      <c r="H78" s="925" t="str">
        <f t="shared" si="6"/>
        <v/>
      </c>
      <c r="I78" s="351"/>
    </row>
    <row r="79" ht="19.5" customHeight="1">
      <c r="B79" s="613">
        <v>71.0</v>
      </c>
      <c r="C79" s="923" t="str">
        <f t="shared" si="4"/>
        <v/>
      </c>
      <c r="D79" s="791" t="str">
        <f t="shared" si="1"/>
        <v/>
      </c>
      <c r="E79" s="238" t="str">
        <f t="shared" si="5"/>
        <v/>
      </c>
      <c r="F79" s="717" t="str">
        <f t="shared" si="2"/>
        <v/>
      </c>
      <c r="G79" s="238" t="str">
        <f t="shared" si="3"/>
        <v/>
      </c>
      <c r="H79" s="925" t="str">
        <f t="shared" si="6"/>
        <v/>
      </c>
      <c r="I79" s="351"/>
    </row>
    <row r="80" ht="19.5" customHeight="1">
      <c r="B80" s="613">
        <v>72.0</v>
      </c>
      <c r="C80" s="923" t="str">
        <f t="shared" si="4"/>
        <v/>
      </c>
      <c r="D80" s="791" t="str">
        <f t="shared" si="1"/>
        <v/>
      </c>
      <c r="E80" s="238" t="str">
        <f t="shared" si="5"/>
        <v/>
      </c>
      <c r="F80" s="717" t="str">
        <f t="shared" si="2"/>
        <v/>
      </c>
      <c r="G80" s="238" t="str">
        <f t="shared" si="3"/>
        <v/>
      </c>
      <c r="H80" s="925" t="str">
        <f t="shared" si="6"/>
        <v/>
      </c>
      <c r="I80" s="351"/>
    </row>
    <row r="81" ht="19.5" customHeight="1">
      <c r="B81" s="613">
        <v>73.0</v>
      </c>
      <c r="C81" s="923" t="str">
        <f t="shared" si="4"/>
        <v/>
      </c>
      <c r="D81" s="791" t="str">
        <f t="shared" si="1"/>
        <v/>
      </c>
      <c r="E81" s="238" t="str">
        <f t="shared" si="5"/>
        <v/>
      </c>
      <c r="F81" s="717" t="str">
        <f t="shared" si="2"/>
        <v/>
      </c>
      <c r="G81" s="238" t="str">
        <f t="shared" si="3"/>
        <v/>
      </c>
      <c r="H81" s="925" t="str">
        <f t="shared" si="6"/>
        <v/>
      </c>
      <c r="I81" s="351"/>
    </row>
    <row r="82" ht="19.5" customHeight="1">
      <c r="B82" s="613">
        <v>74.0</v>
      </c>
      <c r="C82" s="923" t="str">
        <f t="shared" si="4"/>
        <v/>
      </c>
      <c r="D82" s="791" t="str">
        <f t="shared" si="1"/>
        <v/>
      </c>
      <c r="E82" s="238" t="str">
        <f t="shared" si="5"/>
        <v/>
      </c>
      <c r="F82" s="717" t="str">
        <f t="shared" si="2"/>
        <v/>
      </c>
      <c r="G82" s="238" t="str">
        <f t="shared" si="3"/>
        <v/>
      </c>
      <c r="H82" s="925" t="str">
        <f t="shared" si="6"/>
        <v/>
      </c>
      <c r="I82" s="351"/>
    </row>
    <row r="83" ht="19.5" customHeight="1">
      <c r="B83" s="613">
        <v>75.0</v>
      </c>
      <c r="C83" s="923" t="str">
        <f t="shared" si="4"/>
        <v/>
      </c>
      <c r="D83" s="791" t="str">
        <f t="shared" si="1"/>
        <v/>
      </c>
      <c r="E83" s="238" t="str">
        <f t="shared" si="5"/>
        <v/>
      </c>
      <c r="F83" s="717" t="str">
        <f t="shared" si="2"/>
        <v/>
      </c>
      <c r="G83" s="238" t="str">
        <f t="shared" si="3"/>
        <v/>
      </c>
      <c r="H83" s="925" t="str">
        <f t="shared" si="6"/>
        <v/>
      </c>
      <c r="I83" s="351"/>
    </row>
    <row r="84" ht="19.5" customHeight="1">
      <c r="B84" s="613">
        <v>76.0</v>
      </c>
      <c r="C84" s="923" t="str">
        <f t="shared" si="4"/>
        <v/>
      </c>
      <c r="D84" s="791" t="str">
        <f t="shared" si="1"/>
        <v/>
      </c>
      <c r="E84" s="238" t="str">
        <f t="shared" si="5"/>
        <v/>
      </c>
      <c r="F84" s="717" t="str">
        <f t="shared" si="2"/>
        <v/>
      </c>
      <c r="G84" s="238" t="str">
        <f t="shared" si="3"/>
        <v/>
      </c>
      <c r="H84" s="925" t="str">
        <f t="shared" si="6"/>
        <v/>
      </c>
      <c r="I84" s="351"/>
    </row>
    <row r="85" ht="19.5" customHeight="1">
      <c r="B85" s="613">
        <v>77.0</v>
      </c>
      <c r="C85" s="923" t="str">
        <f t="shared" si="4"/>
        <v/>
      </c>
      <c r="D85" s="791" t="str">
        <f t="shared" si="1"/>
        <v/>
      </c>
      <c r="E85" s="238" t="str">
        <f t="shared" si="5"/>
        <v/>
      </c>
      <c r="F85" s="717" t="str">
        <f t="shared" si="2"/>
        <v/>
      </c>
      <c r="G85" s="238" t="str">
        <f t="shared" si="3"/>
        <v/>
      </c>
      <c r="H85" s="925" t="str">
        <f t="shared" si="6"/>
        <v/>
      </c>
      <c r="I85" s="351"/>
    </row>
    <row r="86" ht="19.5" customHeight="1">
      <c r="B86" s="613">
        <v>78.0</v>
      </c>
      <c r="C86" s="923" t="str">
        <f t="shared" si="4"/>
        <v/>
      </c>
      <c r="D86" s="791" t="str">
        <f t="shared" si="1"/>
        <v/>
      </c>
      <c r="E86" s="238" t="str">
        <f t="shared" si="5"/>
        <v/>
      </c>
      <c r="F86" s="717" t="str">
        <f t="shared" si="2"/>
        <v/>
      </c>
      <c r="G86" s="238" t="str">
        <f t="shared" si="3"/>
        <v/>
      </c>
      <c r="H86" s="925" t="str">
        <f t="shared" si="6"/>
        <v/>
      </c>
      <c r="I86" s="351"/>
    </row>
    <row r="87" ht="19.5" customHeight="1">
      <c r="B87" s="613">
        <v>79.0</v>
      </c>
      <c r="C87" s="923" t="str">
        <f t="shared" si="4"/>
        <v/>
      </c>
      <c r="D87" s="791" t="str">
        <f t="shared" si="1"/>
        <v/>
      </c>
      <c r="E87" s="238" t="str">
        <f t="shared" si="5"/>
        <v/>
      </c>
      <c r="F87" s="717" t="str">
        <f t="shared" si="2"/>
        <v/>
      </c>
      <c r="G87" s="238" t="str">
        <f t="shared" si="3"/>
        <v/>
      </c>
      <c r="H87" s="925" t="str">
        <f t="shared" si="6"/>
        <v/>
      </c>
      <c r="I87" s="351"/>
    </row>
    <row r="88" ht="19.5" customHeight="1">
      <c r="B88" s="613">
        <v>80.0</v>
      </c>
      <c r="C88" s="923" t="str">
        <f t="shared" si="4"/>
        <v/>
      </c>
      <c r="D88" s="791" t="str">
        <f t="shared" si="1"/>
        <v/>
      </c>
      <c r="E88" s="238" t="str">
        <f t="shared" si="5"/>
        <v/>
      </c>
      <c r="F88" s="717" t="str">
        <f t="shared" si="2"/>
        <v/>
      </c>
      <c r="G88" s="238" t="str">
        <f t="shared" si="3"/>
        <v/>
      </c>
      <c r="H88" s="925" t="str">
        <f t="shared" si="6"/>
        <v/>
      </c>
      <c r="I88" s="351"/>
    </row>
    <row r="89" ht="19.5" customHeight="1">
      <c r="B89" s="613">
        <v>81.0</v>
      </c>
      <c r="C89" s="923" t="str">
        <f t="shared" si="4"/>
        <v/>
      </c>
      <c r="D89" s="791" t="str">
        <f t="shared" si="1"/>
        <v/>
      </c>
      <c r="E89" s="238" t="str">
        <f t="shared" si="5"/>
        <v/>
      </c>
      <c r="F89" s="717" t="str">
        <f t="shared" si="2"/>
        <v/>
      </c>
      <c r="G89" s="238" t="str">
        <f t="shared" si="3"/>
        <v/>
      </c>
      <c r="H89" s="925" t="str">
        <f t="shared" si="6"/>
        <v/>
      </c>
      <c r="I89" s="351"/>
    </row>
    <row r="90" ht="19.5" customHeight="1">
      <c r="B90" s="613">
        <v>82.0</v>
      </c>
      <c r="C90" s="923" t="str">
        <f t="shared" si="4"/>
        <v/>
      </c>
      <c r="D90" s="791" t="str">
        <f t="shared" si="1"/>
        <v/>
      </c>
      <c r="E90" s="238" t="str">
        <f t="shared" si="5"/>
        <v/>
      </c>
      <c r="F90" s="717" t="str">
        <f t="shared" si="2"/>
        <v/>
      </c>
      <c r="G90" s="238" t="str">
        <f t="shared" si="3"/>
        <v/>
      </c>
      <c r="H90" s="925" t="str">
        <f t="shared" si="6"/>
        <v/>
      </c>
      <c r="I90" s="351"/>
    </row>
    <row r="91" ht="19.5" customHeight="1">
      <c r="B91" s="613">
        <v>83.0</v>
      </c>
      <c r="C91" s="923" t="str">
        <f t="shared" si="4"/>
        <v/>
      </c>
      <c r="D91" s="791" t="str">
        <f t="shared" si="1"/>
        <v/>
      </c>
      <c r="E91" s="238" t="str">
        <f t="shared" si="5"/>
        <v/>
      </c>
      <c r="F91" s="717" t="str">
        <f t="shared" si="2"/>
        <v/>
      </c>
      <c r="G91" s="238" t="str">
        <f t="shared" si="3"/>
        <v/>
      </c>
      <c r="H91" s="925" t="str">
        <f t="shared" si="6"/>
        <v/>
      </c>
      <c r="I91" s="351"/>
    </row>
    <row r="92" ht="19.5" customHeight="1">
      <c r="B92" s="613">
        <v>84.0</v>
      </c>
      <c r="C92" s="923" t="str">
        <f t="shared" si="4"/>
        <v/>
      </c>
      <c r="D92" s="791" t="str">
        <f t="shared" si="1"/>
        <v/>
      </c>
      <c r="E92" s="238" t="str">
        <f t="shared" si="5"/>
        <v/>
      </c>
      <c r="F92" s="717" t="str">
        <f t="shared" si="2"/>
        <v/>
      </c>
      <c r="G92" s="238" t="str">
        <f t="shared" si="3"/>
        <v/>
      </c>
      <c r="H92" s="925" t="str">
        <f t="shared" si="6"/>
        <v/>
      </c>
      <c r="I92" s="351"/>
    </row>
    <row r="93" ht="19.5" customHeight="1">
      <c r="B93" s="613">
        <v>85.0</v>
      </c>
      <c r="C93" s="923" t="str">
        <f t="shared" si="4"/>
        <v/>
      </c>
      <c r="D93" s="791" t="str">
        <f t="shared" si="1"/>
        <v/>
      </c>
      <c r="E93" s="238" t="str">
        <f t="shared" si="5"/>
        <v/>
      </c>
      <c r="F93" s="717" t="str">
        <f t="shared" si="2"/>
        <v/>
      </c>
      <c r="G93" s="238" t="str">
        <f t="shared" si="3"/>
        <v/>
      </c>
      <c r="H93" s="925" t="str">
        <f t="shared" si="6"/>
        <v/>
      </c>
      <c r="I93" s="351"/>
    </row>
    <row r="94" ht="19.5" customHeight="1">
      <c r="B94" s="613">
        <v>86.0</v>
      </c>
      <c r="C94" s="923" t="str">
        <f t="shared" si="4"/>
        <v/>
      </c>
      <c r="D94" s="791" t="str">
        <f t="shared" si="1"/>
        <v/>
      </c>
      <c r="E94" s="238" t="str">
        <f t="shared" si="5"/>
        <v/>
      </c>
      <c r="F94" s="717" t="str">
        <f t="shared" si="2"/>
        <v/>
      </c>
      <c r="G94" s="238" t="str">
        <f t="shared" si="3"/>
        <v/>
      </c>
      <c r="H94" s="925" t="str">
        <f t="shared" si="6"/>
        <v/>
      </c>
      <c r="I94" s="351"/>
    </row>
    <row r="95" ht="19.5" customHeight="1">
      <c r="B95" s="613">
        <v>87.0</v>
      </c>
      <c r="C95" s="923" t="str">
        <f t="shared" si="4"/>
        <v/>
      </c>
      <c r="D95" s="791" t="str">
        <f t="shared" si="1"/>
        <v/>
      </c>
      <c r="E95" s="238" t="str">
        <f t="shared" si="5"/>
        <v/>
      </c>
      <c r="F95" s="717" t="str">
        <f t="shared" si="2"/>
        <v/>
      </c>
      <c r="G95" s="238" t="str">
        <f t="shared" si="3"/>
        <v/>
      </c>
      <c r="H95" s="925" t="str">
        <f t="shared" si="6"/>
        <v/>
      </c>
      <c r="I95" s="351"/>
    </row>
    <row r="96" ht="19.5" customHeight="1">
      <c r="B96" s="613">
        <v>88.0</v>
      </c>
      <c r="C96" s="923" t="str">
        <f t="shared" si="4"/>
        <v/>
      </c>
      <c r="D96" s="791" t="str">
        <f t="shared" si="1"/>
        <v/>
      </c>
      <c r="E96" s="238" t="str">
        <f t="shared" si="5"/>
        <v/>
      </c>
      <c r="F96" s="717" t="str">
        <f t="shared" si="2"/>
        <v/>
      </c>
      <c r="G96" s="238" t="str">
        <f t="shared" si="3"/>
        <v/>
      </c>
      <c r="H96" s="925" t="str">
        <f t="shared" si="6"/>
        <v/>
      </c>
      <c r="I96" s="351"/>
    </row>
    <row r="97" ht="19.5" customHeight="1">
      <c r="B97" s="613">
        <v>89.0</v>
      </c>
      <c r="C97" s="923" t="str">
        <f t="shared" si="4"/>
        <v/>
      </c>
      <c r="D97" s="791" t="str">
        <f t="shared" si="1"/>
        <v/>
      </c>
      <c r="E97" s="238" t="str">
        <f t="shared" si="5"/>
        <v/>
      </c>
      <c r="F97" s="717" t="str">
        <f t="shared" si="2"/>
        <v/>
      </c>
      <c r="G97" s="238" t="str">
        <f t="shared" si="3"/>
        <v/>
      </c>
      <c r="H97" s="925" t="str">
        <f t="shared" si="6"/>
        <v/>
      </c>
      <c r="I97" s="351"/>
    </row>
    <row r="98" ht="19.5" customHeight="1">
      <c r="B98" s="613">
        <v>90.0</v>
      </c>
      <c r="C98" s="923" t="str">
        <f t="shared" si="4"/>
        <v/>
      </c>
      <c r="D98" s="791" t="str">
        <f t="shared" si="1"/>
        <v/>
      </c>
      <c r="E98" s="238" t="str">
        <f t="shared" si="5"/>
        <v/>
      </c>
      <c r="F98" s="717" t="str">
        <f t="shared" si="2"/>
        <v/>
      </c>
      <c r="G98" s="238" t="str">
        <f t="shared" si="3"/>
        <v/>
      </c>
      <c r="H98" s="925" t="str">
        <f t="shared" si="6"/>
        <v/>
      </c>
      <c r="I98" s="351"/>
    </row>
    <row r="99" ht="19.5" customHeight="1">
      <c r="B99" s="613">
        <v>91.0</v>
      </c>
      <c r="C99" s="923" t="str">
        <f t="shared" si="4"/>
        <v/>
      </c>
      <c r="D99" s="791" t="str">
        <f t="shared" si="1"/>
        <v/>
      </c>
      <c r="E99" s="238" t="str">
        <f t="shared" si="5"/>
        <v/>
      </c>
      <c r="F99" s="717" t="str">
        <f t="shared" si="2"/>
        <v/>
      </c>
      <c r="G99" s="238" t="str">
        <f t="shared" si="3"/>
        <v/>
      </c>
      <c r="H99" s="925" t="str">
        <f t="shared" si="6"/>
        <v/>
      </c>
      <c r="I99" s="351"/>
    </row>
    <row r="100" ht="19.5" customHeight="1">
      <c r="B100" s="613">
        <v>92.0</v>
      </c>
      <c r="C100" s="923" t="str">
        <f t="shared" si="4"/>
        <v/>
      </c>
      <c r="D100" s="791" t="str">
        <f t="shared" si="1"/>
        <v/>
      </c>
      <c r="E100" s="238" t="str">
        <f t="shared" si="5"/>
        <v/>
      </c>
      <c r="F100" s="717" t="str">
        <f t="shared" si="2"/>
        <v/>
      </c>
      <c r="G100" s="238" t="str">
        <f t="shared" si="3"/>
        <v/>
      </c>
      <c r="H100" s="925" t="str">
        <f t="shared" si="6"/>
        <v/>
      </c>
      <c r="I100" s="351"/>
    </row>
    <row r="101" ht="19.5" customHeight="1">
      <c r="B101" s="613">
        <v>93.0</v>
      </c>
      <c r="C101" s="923" t="str">
        <f t="shared" si="4"/>
        <v/>
      </c>
      <c r="D101" s="791" t="str">
        <f t="shared" si="1"/>
        <v/>
      </c>
      <c r="E101" s="238" t="str">
        <f t="shared" si="5"/>
        <v/>
      </c>
      <c r="F101" s="717" t="str">
        <f t="shared" si="2"/>
        <v/>
      </c>
      <c r="G101" s="238" t="str">
        <f t="shared" si="3"/>
        <v/>
      </c>
      <c r="H101" s="925" t="str">
        <f t="shared" si="6"/>
        <v/>
      </c>
      <c r="I101" s="351"/>
    </row>
    <row r="102" ht="19.5" customHeight="1">
      <c r="B102" s="613">
        <v>94.0</v>
      </c>
      <c r="C102" s="923" t="str">
        <f t="shared" si="4"/>
        <v/>
      </c>
      <c r="D102" s="791" t="str">
        <f t="shared" si="1"/>
        <v/>
      </c>
      <c r="E102" s="238" t="str">
        <f t="shared" si="5"/>
        <v/>
      </c>
      <c r="F102" s="717" t="str">
        <f t="shared" si="2"/>
        <v/>
      </c>
      <c r="G102" s="238" t="str">
        <f t="shared" si="3"/>
        <v/>
      </c>
      <c r="H102" s="925" t="str">
        <f t="shared" si="6"/>
        <v/>
      </c>
      <c r="I102" s="351"/>
    </row>
    <row r="103" ht="19.5" customHeight="1">
      <c r="B103" s="613">
        <v>95.0</v>
      </c>
      <c r="C103" s="923" t="str">
        <f t="shared" si="4"/>
        <v/>
      </c>
      <c r="D103" s="791" t="str">
        <f t="shared" si="1"/>
        <v/>
      </c>
      <c r="E103" s="238" t="str">
        <f t="shared" si="5"/>
        <v/>
      </c>
      <c r="F103" s="717" t="str">
        <f t="shared" si="2"/>
        <v/>
      </c>
      <c r="G103" s="238" t="str">
        <f t="shared" si="3"/>
        <v/>
      </c>
      <c r="H103" s="925" t="str">
        <f t="shared" si="6"/>
        <v/>
      </c>
      <c r="I103" s="351"/>
    </row>
    <row r="104" ht="19.5" customHeight="1">
      <c r="B104" s="613">
        <v>96.0</v>
      </c>
      <c r="C104" s="923" t="str">
        <f t="shared" si="4"/>
        <v/>
      </c>
      <c r="D104" s="791" t="str">
        <f t="shared" si="1"/>
        <v/>
      </c>
      <c r="E104" s="238" t="str">
        <f t="shared" si="5"/>
        <v/>
      </c>
      <c r="F104" s="717" t="str">
        <f t="shared" si="2"/>
        <v/>
      </c>
      <c r="G104" s="238" t="str">
        <f t="shared" si="3"/>
        <v/>
      </c>
      <c r="H104" s="925" t="str">
        <f t="shared" si="6"/>
        <v/>
      </c>
      <c r="I104" s="351"/>
    </row>
    <row r="105" ht="19.5" customHeight="1">
      <c r="B105" s="613">
        <v>97.0</v>
      </c>
      <c r="C105" s="923" t="str">
        <f t="shared" si="4"/>
        <v/>
      </c>
      <c r="D105" s="791" t="str">
        <f t="shared" si="1"/>
        <v/>
      </c>
      <c r="E105" s="238" t="str">
        <f t="shared" si="5"/>
        <v/>
      </c>
      <c r="F105" s="717" t="str">
        <f t="shared" si="2"/>
        <v/>
      </c>
      <c r="G105" s="238" t="str">
        <f t="shared" si="3"/>
        <v/>
      </c>
      <c r="H105" s="925" t="str">
        <f t="shared" si="6"/>
        <v/>
      </c>
      <c r="I105" s="351"/>
    </row>
    <row r="106" ht="19.5" customHeight="1">
      <c r="B106" s="613">
        <v>98.0</v>
      </c>
      <c r="C106" s="923" t="str">
        <f t="shared" si="4"/>
        <v/>
      </c>
      <c r="D106" s="791" t="str">
        <f t="shared" si="1"/>
        <v/>
      </c>
      <c r="E106" s="238" t="str">
        <f t="shared" si="5"/>
        <v/>
      </c>
      <c r="F106" s="717" t="str">
        <f t="shared" si="2"/>
        <v/>
      </c>
      <c r="G106" s="238" t="str">
        <f t="shared" si="3"/>
        <v/>
      </c>
      <c r="H106" s="925" t="str">
        <f t="shared" si="6"/>
        <v/>
      </c>
      <c r="I106" s="351"/>
    </row>
    <row r="107" ht="19.5" customHeight="1">
      <c r="B107" s="613">
        <v>99.0</v>
      </c>
      <c r="C107" s="923" t="str">
        <f t="shared" si="4"/>
        <v/>
      </c>
      <c r="D107" s="791" t="str">
        <f t="shared" si="1"/>
        <v/>
      </c>
      <c r="E107" s="238" t="str">
        <f t="shared" si="5"/>
        <v/>
      </c>
      <c r="F107" s="717" t="str">
        <f t="shared" si="2"/>
        <v/>
      </c>
      <c r="G107" s="238" t="str">
        <f t="shared" si="3"/>
        <v/>
      </c>
      <c r="H107" s="925" t="str">
        <f t="shared" si="6"/>
        <v/>
      </c>
      <c r="I107" s="351"/>
    </row>
    <row r="108" ht="19.5" customHeight="1">
      <c r="B108" s="613">
        <v>100.0</v>
      </c>
      <c r="C108" s="923" t="str">
        <f t="shared" si="4"/>
        <v/>
      </c>
      <c r="D108" s="791" t="str">
        <f t="shared" si="1"/>
        <v/>
      </c>
      <c r="E108" s="238" t="str">
        <f t="shared" si="5"/>
        <v/>
      </c>
      <c r="F108" s="717" t="str">
        <f t="shared" si="2"/>
        <v/>
      </c>
      <c r="G108" s="238" t="str">
        <f t="shared" si="3"/>
        <v/>
      </c>
      <c r="H108" s="925" t="str">
        <f t="shared" si="6"/>
        <v/>
      </c>
      <c r="I108" s="351"/>
    </row>
    <row r="109" ht="19.5" customHeight="1">
      <c r="B109" s="613">
        <v>101.0</v>
      </c>
      <c r="C109" s="923" t="str">
        <f t="shared" si="4"/>
        <v/>
      </c>
      <c r="D109" s="791" t="str">
        <f t="shared" si="1"/>
        <v/>
      </c>
      <c r="E109" s="238" t="str">
        <f t="shared" si="5"/>
        <v/>
      </c>
      <c r="F109" s="717" t="str">
        <f t="shared" si="2"/>
        <v/>
      </c>
      <c r="G109" s="238" t="str">
        <f t="shared" si="3"/>
        <v/>
      </c>
      <c r="H109" s="925" t="str">
        <f t="shared" si="6"/>
        <v/>
      </c>
      <c r="I109" s="351"/>
    </row>
    <row r="110" ht="19.5" customHeight="1">
      <c r="B110" s="613">
        <v>102.0</v>
      </c>
      <c r="C110" s="923" t="str">
        <f t="shared" si="4"/>
        <v/>
      </c>
      <c r="D110" s="791" t="str">
        <f t="shared" si="1"/>
        <v/>
      </c>
      <c r="E110" s="238" t="str">
        <f t="shared" si="5"/>
        <v/>
      </c>
      <c r="F110" s="717" t="str">
        <f t="shared" si="2"/>
        <v/>
      </c>
      <c r="G110" s="238" t="str">
        <f t="shared" si="3"/>
        <v/>
      </c>
      <c r="H110" s="925" t="str">
        <f t="shared" si="6"/>
        <v/>
      </c>
      <c r="I110" s="351"/>
    </row>
    <row r="111" ht="19.5" customHeight="1">
      <c r="B111" s="613">
        <v>103.0</v>
      </c>
      <c r="C111" s="923" t="str">
        <f t="shared" si="4"/>
        <v/>
      </c>
      <c r="D111" s="791" t="str">
        <f t="shared" si="1"/>
        <v/>
      </c>
      <c r="E111" s="238" t="str">
        <f t="shared" si="5"/>
        <v/>
      </c>
      <c r="F111" s="717" t="str">
        <f t="shared" si="2"/>
        <v/>
      </c>
      <c r="G111" s="238" t="str">
        <f t="shared" si="3"/>
        <v/>
      </c>
      <c r="H111" s="925" t="str">
        <f t="shared" si="6"/>
        <v/>
      </c>
      <c r="I111" s="351"/>
    </row>
    <row r="112" ht="19.5" customHeight="1">
      <c r="B112" s="613">
        <v>104.0</v>
      </c>
      <c r="C112" s="923" t="str">
        <f t="shared" si="4"/>
        <v/>
      </c>
      <c r="D112" s="791" t="str">
        <f t="shared" si="1"/>
        <v/>
      </c>
      <c r="E112" s="238" t="str">
        <f t="shared" si="5"/>
        <v/>
      </c>
      <c r="F112" s="717" t="str">
        <f t="shared" si="2"/>
        <v/>
      </c>
      <c r="G112" s="238" t="str">
        <f t="shared" si="3"/>
        <v/>
      </c>
      <c r="H112" s="925" t="str">
        <f t="shared" si="6"/>
        <v/>
      </c>
      <c r="I112" s="351"/>
    </row>
    <row r="113" ht="19.5" customHeight="1">
      <c r="B113" s="613">
        <v>105.0</v>
      </c>
      <c r="C113" s="923" t="str">
        <f t="shared" si="4"/>
        <v/>
      </c>
      <c r="D113" s="791" t="str">
        <f t="shared" si="1"/>
        <v/>
      </c>
      <c r="E113" s="238" t="str">
        <f t="shared" si="5"/>
        <v/>
      </c>
      <c r="F113" s="717" t="str">
        <f t="shared" si="2"/>
        <v/>
      </c>
      <c r="G113" s="238" t="str">
        <f t="shared" si="3"/>
        <v/>
      </c>
      <c r="H113" s="925" t="str">
        <f t="shared" si="6"/>
        <v/>
      </c>
      <c r="I113" s="351"/>
    </row>
    <row r="114" ht="19.5" customHeight="1">
      <c r="B114" s="613">
        <v>106.0</v>
      </c>
      <c r="C114" s="923" t="str">
        <f t="shared" si="4"/>
        <v/>
      </c>
      <c r="D114" s="791" t="str">
        <f t="shared" si="1"/>
        <v/>
      </c>
      <c r="E114" s="238" t="str">
        <f t="shared" si="5"/>
        <v/>
      </c>
      <c r="F114" s="717" t="str">
        <f t="shared" si="2"/>
        <v/>
      </c>
      <c r="G114" s="238" t="str">
        <f t="shared" si="3"/>
        <v/>
      </c>
      <c r="H114" s="925" t="str">
        <f t="shared" si="6"/>
        <v/>
      </c>
      <c r="I114" s="351"/>
    </row>
    <row r="115" ht="19.5" customHeight="1">
      <c r="B115" s="613">
        <v>107.0</v>
      </c>
      <c r="C115" s="923" t="str">
        <f t="shared" si="4"/>
        <v/>
      </c>
      <c r="D115" s="791" t="str">
        <f t="shared" si="1"/>
        <v/>
      </c>
      <c r="E115" s="238" t="str">
        <f t="shared" si="5"/>
        <v/>
      </c>
      <c r="F115" s="717" t="str">
        <f t="shared" si="2"/>
        <v/>
      </c>
      <c r="G115" s="238" t="str">
        <f t="shared" si="3"/>
        <v/>
      </c>
      <c r="H115" s="925" t="str">
        <f t="shared" si="6"/>
        <v/>
      </c>
      <c r="I115" s="351"/>
    </row>
    <row r="116" ht="19.5" customHeight="1">
      <c r="B116" s="613">
        <v>108.0</v>
      </c>
      <c r="C116" s="923" t="str">
        <f t="shared" si="4"/>
        <v/>
      </c>
      <c r="D116" s="791" t="str">
        <f t="shared" si="1"/>
        <v/>
      </c>
      <c r="E116" s="238" t="str">
        <f t="shared" si="5"/>
        <v/>
      </c>
      <c r="F116" s="717" t="str">
        <f t="shared" si="2"/>
        <v/>
      </c>
      <c r="G116" s="238" t="str">
        <f t="shared" si="3"/>
        <v/>
      </c>
      <c r="H116" s="925" t="str">
        <f t="shared" si="6"/>
        <v/>
      </c>
      <c r="I116" s="351"/>
    </row>
    <row r="117" ht="19.5" customHeight="1">
      <c r="B117" s="613">
        <v>109.0</v>
      </c>
      <c r="C117" s="923" t="str">
        <f t="shared" si="4"/>
        <v/>
      </c>
      <c r="D117" s="791" t="str">
        <f t="shared" si="1"/>
        <v/>
      </c>
      <c r="E117" s="238" t="str">
        <f t="shared" si="5"/>
        <v/>
      </c>
      <c r="F117" s="717" t="str">
        <f t="shared" si="2"/>
        <v/>
      </c>
      <c r="G117" s="238" t="str">
        <f t="shared" si="3"/>
        <v/>
      </c>
      <c r="H117" s="925" t="str">
        <f t="shared" si="6"/>
        <v/>
      </c>
      <c r="I117" s="351"/>
    </row>
    <row r="118" ht="19.5" customHeight="1">
      <c r="B118" s="613">
        <v>110.0</v>
      </c>
      <c r="C118" s="923" t="str">
        <f t="shared" si="4"/>
        <v/>
      </c>
      <c r="D118" s="791" t="str">
        <f t="shared" si="1"/>
        <v/>
      </c>
      <c r="E118" s="238" t="str">
        <f t="shared" si="5"/>
        <v/>
      </c>
      <c r="F118" s="717" t="str">
        <f t="shared" si="2"/>
        <v/>
      </c>
      <c r="G118" s="238" t="str">
        <f t="shared" si="3"/>
        <v/>
      </c>
      <c r="H118" s="925" t="str">
        <f t="shared" si="6"/>
        <v/>
      </c>
      <c r="I118" s="351"/>
    </row>
    <row r="119" ht="19.5" customHeight="1">
      <c r="B119" s="613">
        <v>111.0</v>
      </c>
      <c r="C119" s="923" t="str">
        <f t="shared" si="4"/>
        <v/>
      </c>
      <c r="D119" s="791" t="str">
        <f t="shared" si="1"/>
        <v/>
      </c>
      <c r="E119" s="238" t="str">
        <f t="shared" si="5"/>
        <v/>
      </c>
      <c r="F119" s="717" t="str">
        <f t="shared" si="2"/>
        <v/>
      </c>
      <c r="G119" s="238" t="str">
        <f t="shared" si="3"/>
        <v/>
      </c>
      <c r="H119" s="925" t="str">
        <f t="shared" si="6"/>
        <v/>
      </c>
      <c r="I119" s="351"/>
    </row>
    <row r="120" ht="19.5" customHeight="1">
      <c r="B120" s="613">
        <v>112.0</v>
      </c>
      <c r="C120" s="923" t="str">
        <f t="shared" si="4"/>
        <v/>
      </c>
      <c r="D120" s="791" t="str">
        <f t="shared" si="1"/>
        <v/>
      </c>
      <c r="E120" s="238" t="str">
        <f t="shared" si="5"/>
        <v/>
      </c>
      <c r="F120" s="717" t="str">
        <f t="shared" si="2"/>
        <v/>
      </c>
      <c r="G120" s="238" t="str">
        <f t="shared" si="3"/>
        <v/>
      </c>
      <c r="H120" s="925" t="str">
        <f t="shared" si="6"/>
        <v/>
      </c>
      <c r="I120" s="351"/>
    </row>
    <row r="121" ht="19.5" customHeight="1">
      <c r="B121" s="613">
        <v>113.0</v>
      </c>
      <c r="C121" s="923" t="str">
        <f t="shared" si="4"/>
        <v/>
      </c>
      <c r="D121" s="791" t="str">
        <f t="shared" si="1"/>
        <v/>
      </c>
      <c r="E121" s="238" t="str">
        <f t="shared" si="5"/>
        <v/>
      </c>
      <c r="F121" s="717" t="str">
        <f t="shared" si="2"/>
        <v/>
      </c>
      <c r="G121" s="238" t="str">
        <f t="shared" si="3"/>
        <v/>
      </c>
      <c r="H121" s="925" t="str">
        <f t="shared" si="6"/>
        <v/>
      </c>
      <c r="I121" s="351"/>
    </row>
    <row r="122" ht="19.5" customHeight="1">
      <c r="B122" s="613">
        <v>114.0</v>
      </c>
      <c r="C122" s="923" t="str">
        <f t="shared" si="4"/>
        <v/>
      </c>
      <c r="D122" s="791" t="str">
        <f t="shared" si="1"/>
        <v/>
      </c>
      <c r="E122" s="238" t="str">
        <f t="shared" si="5"/>
        <v/>
      </c>
      <c r="F122" s="717" t="str">
        <f t="shared" si="2"/>
        <v/>
      </c>
      <c r="G122" s="238" t="str">
        <f t="shared" si="3"/>
        <v/>
      </c>
      <c r="H122" s="925" t="str">
        <f t="shared" si="6"/>
        <v/>
      </c>
      <c r="I122" s="351"/>
    </row>
    <row r="123" ht="19.5" customHeight="1">
      <c r="B123" s="613">
        <v>115.0</v>
      </c>
      <c r="C123" s="923" t="str">
        <f t="shared" si="4"/>
        <v/>
      </c>
      <c r="D123" s="791" t="str">
        <f t="shared" si="1"/>
        <v/>
      </c>
      <c r="E123" s="238" t="str">
        <f t="shared" si="5"/>
        <v/>
      </c>
      <c r="F123" s="717" t="str">
        <f t="shared" si="2"/>
        <v/>
      </c>
      <c r="G123" s="238" t="str">
        <f t="shared" si="3"/>
        <v/>
      </c>
      <c r="H123" s="925" t="str">
        <f t="shared" si="6"/>
        <v/>
      </c>
      <c r="I123" s="351"/>
    </row>
    <row r="124" ht="19.5" customHeight="1">
      <c r="B124" s="613">
        <v>116.0</v>
      </c>
      <c r="C124" s="923" t="str">
        <f t="shared" si="4"/>
        <v/>
      </c>
      <c r="D124" s="791" t="str">
        <f t="shared" si="1"/>
        <v/>
      </c>
      <c r="E124" s="238" t="str">
        <f t="shared" si="5"/>
        <v/>
      </c>
      <c r="F124" s="717" t="str">
        <f t="shared" si="2"/>
        <v/>
      </c>
      <c r="G124" s="238" t="str">
        <f t="shared" si="3"/>
        <v/>
      </c>
      <c r="H124" s="925" t="str">
        <f t="shared" si="6"/>
        <v/>
      </c>
      <c r="I124" s="351"/>
    </row>
    <row r="125" ht="19.5" customHeight="1">
      <c r="B125" s="613">
        <v>117.0</v>
      </c>
      <c r="C125" s="923" t="str">
        <f t="shared" si="4"/>
        <v/>
      </c>
      <c r="D125" s="791" t="str">
        <f t="shared" si="1"/>
        <v/>
      </c>
      <c r="E125" s="238" t="str">
        <f t="shared" si="5"/>
        <v/>
      </c>
      <c r="F125" s="717" t="str">
        <f t="shared" si="2"/>
        <v/>
      </c>
      <c r="G125" s="238" t="str">
        <f t="shared" si="3"/>
        <v/>
      </c>
      <c r="H125" s="925" t="str">
        <f t="shared" si="6"/>
        <v/>
      </c>
      <c r="I125" s="351"/>
    </row>
    <row r="126" ht="19.5" customHeight="1">
      <c r="B126" s="613">
        <v>118.0</v>
      </c>
      <c r="C126" s="923" t="str">
        <f t="shared" si="4"/>
        <v/>
      </c>
      <c r="D126" s="791" t="str">
        <f t="shared" si="1"/>
        <v/>
      </c>
      <c r="E126" s="238" t="str">
        <f t="shared" si="5"/>
        <v/>
      </c>
      <c r="F126" s="717" t="str">
        <f t="shared" si="2"/>
        <v/>
      </c>
      <c r="G126" s="238" t="str">
        <f t="shared" si="3"/>
        <v/>
      </c>
      <c r="H126" s="925" t="str">
        <f t="shared" si="6"/>
        <v/>
      </c>
      <c r="I126" s="351"/>
    </row>
    <row r="127" ht="19.5" customHeight="1">
      <c r="B127" s="613">
        <v>119.0</v>
      </c>
      <c r="C127" s="923" t="str">
        <f t="shared" si="4"/>
        <v/>
      </c>
      <c r="D127" s="791" t="str">
        <f t="shared" si="1"/>
        <v/>
      </c>
      <c r="E127" s="238" t="str">
        <f t="shared" si="5"/>
        <v/>
      </c>
      <c r="F127" s="717" t="str">
        <f t="shared" si="2"/>
        <v/>
      </c>
      <c r="G127" s="238" t="str">
        <f t="shared" si="3"/>
        <v/>
      </c>
      <c r="H127" s="925" t="str">
        <f t="shared" si="6"/>
        <v/>
      </c>
      <c r="I127" s="351"/>
    </row>
    <row r="128" ht="19.5" customHeight="1">
      <c r="B128" s="613">
        <v>120.0</v>
      </c>
      <c r="C128" s="923" t="str">
        <f t="shared" si="4"/>
        <v/>
      </c>
      <c r="D128" s="791" t="str">
        <f t="shared" si="1"/>
        <v/>
      </c>
      <c r="E128" s="238" t="str">
        <f t="shared" si="5"/>
        <v/>
      </c>
      <c r="F128" s="717" t="str">
        <f t="shared" si="2"/>
        <v/>
      </c>
      <c r="G128" s="238" t="str">
        <f t="shared" si="3"/>
        <v/>
      </c>
      <c r="H128" s="925" t="str">
        <f t="shared" si="6"/>
        <v/>
      </c>
      <c r="I128" s="351"/>
    </row>
    <row r="129" ht="19.5" customHeight="1">
      <c r="B129" s="613">
        <v>121.0</v>
      </c>
      <c r="C129" s="923" t="str">
        <f t="shared" si="4"/>
        <v/>
      </c>
      <c r="D129" s="791" t="str">
        <f t="shared" si="1"/>
        <v/>
      </c>
      <c r="E129" s="238" t="str">
        <f t="shared" si="5"/>
        <v/>
      </c>
      <c r="F129" s="717" t="str">
        <f t="shared" si="2"/>
        <v/>
      </c>
      <c r="G129" s="238" t="str">
        <f t="shared" si="3"/>
        <v/>
      </c>
      <c r="H129" s="925" t="str">
        <f t="shared" si="6"/>
        <v/>
      </c>
      <c r="I129" s="351"/>
    </row>
    <row r="130" ht="19.5" customHeight="1">
      <c r="B130" s="613">
        <v>122.0</v>
      </c>
      <c r="C130" s="923" t="str">
        <f t="shared" si="4"/>
        <v/>
      </c>
      <c r="D130" s="791" t="str">
        <f t="shared" si="1"/>
        <v/>
      </c>
      <c r="E130" s="238" t="str">
        <f t="shared" si="5"/>
        <v/>
      </c>
      <c r="F130" s="717" t="str">
        <f t="shared" si="2"/>
        <v/>
      </c>
      <c r="G130" s="238" t="str">
        <f t="shared" si="3"/>
        <v/>
      </c>
      <c r="H130" s="925" t="str">
        <f t="shared" si="6"/>
        <v/>
      </c>
      <c r="I130" s="351"/>
    </row>
    <row r="131" ht="19.5" customHeight="1">
      <c r="B131" s="613">
        <v>123.0</v>
      </c>
      <c r="C131" s="923" t="str">
        <f t="shared" si="4"/>
        <v/>
      </c>
      <c r="D131" s="791" t="str">
        <f t="shared" si="1"/>
        <v/>
      </c>
      <c r="E131" s="238" t="str">
        <f t="shared" si="5"/>
        <v/>
      </c>
      <c r="F131" s="717" t="str">
        <f t="shared" si="2"/>
        <v/>
      </c>
      <c r="G131" s="238" t="str">
        <f t="shared" si="3"/>
        <v/>
      </c>
      <c r="H131" s="925" t="str">
        <f t="shared" si="6"/>
        <v/>
      </c>
      <c r="I131" s="351"/>
    </row>
    <row r="132" ht="19.5" customHeight="1">
      <c r="B132" s="613">
        <v>124.0</v>
      </c>
      <c r="C132" s="923" t="str">
        <f t="shared" si="4"/>
        <v/>
      </c>
      <c r="D132" s="791" t="str">
        <f t="shared" si="1"/>
        <v/>
      </c>
      <c r="E132" s="238" t="str">
        <f t="shared" si="5"/>
        <v/>
      </c>
      <c r="F132" s="717" t="str">
        <f t="shared" si="2"/>
        <v/>
      </c>
      <c r="G132" s="238" t="str">
        <f t="shared" si="3"/>
        <v/>
      </c>
      <c r="H132" s="925" t="str">
        <f t="shared" si="6"/>
        <v/>
      </c>
      <c r="I132" s="351"/>
    </row>
    <row r="133" ht="19.5" customHeight="1">
      <c r="B133" s="613">
        <v>125.0</v>
      </c>
      <c r="C133" s="923" t="str">
        <f t="shared" si="4"/>
        <v/>
      </c>
      <c r="D133" s="791" t="str">
        <f t="shared" si="1"/>
        <v/>
      </c>
      <c r="E133" s="238" t="str">
        <f t="shared" si="5"/>
        <v/>
      </c>
      <c r="F133" s="717" t="str">
        <f t="shared" si="2"/>
        <v/>
      </c>
      <c r="G133" s="238" t="str">
        <f t="shared" si="3"/>
        <v/>
      </c>
      <c r="H133" s="925" t="str">
        <f t="shared" si="6"/>
        <v/>
      </c>
      <c r="I133" s="351"/>
    </row>
    <row r="134" ht="19.5" customHeight="1">
      <c r="B134" s="613">
        <v>126.0</v>
      </c>
      <c r="C134" s="923" t="str">
        <f t="shared" si="4"/>
        <v/>
      </c>
      <c r="D134" s="791" t="str">
        <f t="shared" si="1"/>
        <v/>
      </c>
      <c r="E134" s="238" t="str">
        <f t="shared" si="5"/>
        <v/>
      </c>
      <c r="F134" s="717" t="str">
        <f t="shared" si="2"/>
        <v/>
      </c>
      <c r="G134" s="238" t="str">
        <f t="shared" si="3"/>
        <v/>
      </c>
      <c r="H134" s="925" t="str">
        <f t="shared" si="6"/>
        <v/>
      </c>
      <c r="I134" s="351"/>
    </row>
    <row r="135" ht="19.5" customHeight="1">
      <c r="B135" s="613">
        <v>127.0</v>
      </c>
      <c r="C135" s="923" t="str">
        <f t="shared" si="4"/>
        <v/>
      </c>
      <c r="D135" s="791" t="str">
        <f t="shared" si="1"/>
        <v/>
      </c>
      <c r="E135" s="238" t="str">
        <f t="shared" si="5"/>
        <v/>
      </c>
      <c r="F135" s="717" t="str">
        <f t="shared" si="2"/>
        <v/>
      </c>
      <c r="G135" s="238" t="str">
        <f t="shared" si="3"/>
        <v/>
      </c>
      <c r="H135" s="925" t="str">
        <f t="shared" si="6"/>
        <v/>
      </c>
      <c r="I135" s="351"/>
    </row>
    <row r="136" ht="19.5" customHeight="1">
      <c r="B136" s="613">
        <v>128.0</v>
      </c>
      <c r="C136" s="923" t="str">
        <f t="shared" si="4"/>
        <v/>
      </c>
      <c r="D136" s="791" t="str">
        <f t="shared" si="1"/>
        <v/>
      </c>
      <c r="E136" s="238" t="str">
        <f t="shared" si="5"/>
        <v/>
      </c>
      <c r="F136" s="717" t="str">
        <f t="shared" si="2"/>
        <v/>
      </c>
      <c r="G136" s="238" t="str">
        <f t="shared" si="3"/>
        <v/>
      </c>
      <c r="H136" s="925" t="str">
        <f t="shared" si="6"/>
        <v/>
      </c>
      <c r="I136" s="351"/>
    </row>
    <row r="137" ht="19.5" customHeight="1">
      <c r="B137" s="613">
        <v>129.0</v>
      </c>
      <c r="C137" s="923" t="str">
        <f t="shared" si="4"/>
        <v/>
      </c>
      <c r="D137" s="791" t="str">
        <f t="shared" si="1"/>
        <v/>
      </c>
      <c r="E137" s="238" t="str">
        <f t="shared" si="5"/>
        <v/>
      </c>
      <c r="F137" s="717" t="str">
        <f t="shared" si="2"/>
        <v/>
      </c>
      <c r="G137" s="238" t="str">
        <f t="shared" si="3"/>
        <v/>
      </c>
      <c r="H137" s="925" t="str">
        <f t="shared" si="6"/>
        <v/>
      </c>
      <c r="I137" s="351"/>
    </row>
    <row r="138" ht="19.5" customHeight="1">
      <c r="B138" s="613">
        <v>130.0</v>
      </c>
      <c r="C138" s="923" t="str">
        <f t="shared" si="4"/>
        <v/>
      </c>
      <c r="D138" s="791" t="str">
        <f t="shared" si="1"/>
        <v/>
      </c>
      <c r="E138" s="238" t="str">
        <f t="shared" si="5"/>
        <v/>
      </c>
      <c r="F138" s="717" t="str">
        <f t="shared" si="2"/>
        <v/>
      </c>
      <c r="G138" s="238" t="str">
        <f t="shared" si="3"/>
        <v/>
      </c>
      <c r="H138" s="925" t="str">
        <f t="shared" si="6"/>
        <v/>
      </c>
      <c r="I138" s="351"/>
    </row>
    <row r="139" ht="19.5" customHeight="1">
      <c r="B139" s="613">
        <v>131.0</v>
      </c>
      <c r="C139" s="923" t="str">
        <f t="shared" si="4"/>
        <v/>
      </c>
      <c r="D139" s="791" t="str">
        <f t="shared" si="1"/>
        <v/>
      </c>
      <c r="E139" s="238" t="str">
        <f t="shared" si="5"/>
        <v/>
      </c>
      <c r="F139" s="717" t="str">
        <f t="shared" si="2"/>
        <v/>
      </c>
      <c r="G139" s="238" t="str">
        <f t="shared" si="3"/>
        <v/>
      </c>
      <c r="H139" s="925" t="str">
        <f t="shared" si="6"/>
        <v/>
      </c>
      <c r="I139" s="351"/>
    </row>
    <row r="140" ht="19.5" customHeight="1">
      <c r="B140" s="613">
        <v>132.0</v>
      </c>
      <c r="C140" s="923" t="str">
        <f t="shared" si="4"/>
        <v/>
      </c>
      <c r="D140" s="791" t="str">
        <f t="shared" si="1"/>
        <v/>
      </c>
      <c r="E140" s="238" t="str">
        <f t="shared" si="5"/>
        <v/>
      </c>
      <c r="F140" s="717" t="str">
        <f t="shared" si="2"/>
        <v/>
      </c>
      <c r="G140" s="238" t="str">
        <f t="shared" si="3"/>
        <v/>
      </c>
      <c r="H140" s="925" t="str">
        <f t="shared" si="6"/>
        <v/>
      </c>
      <c r="I140" s="351"/>
    </row>
    <row r="141" ht="19.5" customHeight="1">
      <c r="B141" s="613">
        <v>133.0</v>
      </c>
      <c r="C141" s="923" t="str">
        <f t="shared" si="4"/>
        <v/>
      </c>
      <c r="D141" s="791" t="str">
        <f t="shared" si="1"/>
        <v/>
      </c>
      <c r="E141" s="238" t="str">
        <f t="shared" si="5"/>
        <v/>
      </c>
      <c r="F141" s="717" t="str">
        <f t="shared" si="2"/>
        <v/>
      </c>
      <c r="G141" s="238" t="str">
        <f t="shared" si="3"/>
        <v/>
      </c>
      <c r="H141" s="925" t="str">
        <f t="shared" si="6"/>
        <v/>
      </c>
      <c r="I141" s="351"/>
    </row>
    <row r="142" ht="19.5" customHeight="1">
      <c r="B142" s="613">
        <v>134.0</v>
      </c>
      <c r="C142" s="923" t="str">
        <f t="shared" si="4"/>
        <v/>
      </c>
      <c r="D142" s="791" t="str">
        <f t="shared" si="1"/>
        <v/>
      </c>
      <c r="E142" s="238" t="str">
        <f t="shared" si="5"/>
        <v/>
      </c>
      <c r="F142" s="717" t="str">
        <f t="shared" si="2"/>
        <v/>
      </c>
      <c r="G142" s="238" t="str">
        <f t="shared" si="3"/>
        <v/>
      </c>
      <c r="H142" s="925" t="str">
        <f t="shared" si="6"/>
        <v/>
      </c>
      <c r="I142" s="351"/>
    </row>
    <row r="143" ht="19.5" customHeight="1">
      <c r="B143" s="613">
        <v>135.0</v>
      </c>
      <c r="C143" s="923" t="str">
        <f t="shared" si="4"/>
        <v/>
      </c>
      <c r="D143" s="791" t="str">
        <f t="shared" si="1"/>
        <v/>
      </c>
      <c r="E143" s="238" t="str">
        <f t="shared" si="5"/>
        <v/>
      </c>
      <c r="F143" s="717" t="str">
        <f t="shared" si="2"/>
        <v/>
      </c>
      <c r="G143" s="238" t="str">
        <f t="shared" si="3"/>
        <v/>
      </c>
      <c r="H143" s="925" t="str">
        <f t="shared" si="6"/>
        <v/>
      </c>
      <c r="I143" s="351"/>
    </row>
    <row r="144" ht="19.5" customHeight="1">
      <c r="B144" s="613">
        <v>136.0</v>
      </c>
      <c r="C144" s="923" t="str">
        <f t="shared" si="4"/>
        <v/>
      </c>
      <c r="D144" s="791" t="str">
        <f t="shared" si="1"/>
        <v/>
      </c>
      <c r="E144" s="238" t="str">
        <f t="shared" si="5"/>
        <v/>
      </c>
      <c r="F144" s="717" t="str">
        <f t="shared" si="2"/>
        <v/>
      </c>
      <c r="G144" s="238" t="str">
        <f t="shared" si="3"/>
        <v/>
      </c>
      <c r="H144" s="925" t="str">
        <f t="shared" si="6"/>
        <v/>
      </c>
      <c r="I144" s="351"/>
    </row>
    <row r="145" ht="19.5" customHeight="1">
      <c r="B145" s="613">
        <v>137.0</v>
      </c>
      <c r="C145" s="923" t="str">
        <f t="shared" si="4"/>
        <v/>
      </c>
      <c r="D145" s="791" t="str">
        <f t="shared" si="1"/>
        <v/>
      </c>
      <c r="E145" s="238" t="str">
        <f t="shared" si="5"/>
        <v/>
      </c>
      <c r="F145" s="717" t="str">
        <f t="shared" si="2"/>
        <v/>
      </c>
      <c r="G145" s="238" t="str">
        <f t="shared" si="3"/>
        <v/>
      </c>
      <c r="H145" s="925" t="str">
        <f t="shared" si="6"/>
        <v/>
      </c>
      <c r="I145" s="351"/>
    </row>
    <row r="146" ht="19.5" customHeight="1">
      <c r="B146" s="613">
        <v>138.0</v>
      </c>
      <c r="C146" s="923" t="str">
        <f t="shared" si="4"/>
        <v/>
      </c>
      <c r="D146" s="791" t="str">
        <f t="shared" si="1"/>
        <v/>
      </c>
      <c r="E146" s="238" t="str">
        <f t="shared" si="5"/>
        <v/>
      </c>
      <c r="F146" s="717" t="str">
        <f t="shared" si="2"/>
        <v/>
      </c>
      <c r="G146" s="238" t="str">
        <f t="shared" si="3"/>
        <v/>
      </c>
      <c r="H146" s="925" t="str">
        <f t="shared" si="6"/>
        <v/>
      </c>
      <c r="I146" s="351"/>
    </row>
    <row r="147" ht="19.5" customHeight="1">
      <c r="B147" s="613">
        <v>139.0</v>
      </c>
      <c r="C147" s="923" t="str">
        <f t="shared" si="4"/>
        <v/>
      </c>
      <c r="D147" s="791" t="str">
        <f t="shared" si="1"/>
        <v/>
      </c>
      <c r="E147" s="238" t="str">
        <f t="shared" si="5"/>
        <v/>
      </c>
      <c r="F147" s="717" t="str">
        <f t="shared" si="2"/>
        <v/>
      </c>
      <c r="G147" s="238" t="str">
        <f t="shared" si="3"/>
        <v/>
      </c>
      <c r="H147" s="925" t="str">
        <f t="shared" si="6"/>
        <v/>
      </c>
      <c r="I147" s="351"/>
    </row>
    <row r="148" ht="19.5" customHeight="1">
      <c r="B148" s="613">
        <v>140.0</v>
      </c>
      <c r="C148" s="923" t="str">
        <f t="shared" si="4"/>
        <v/>
      </c>
      <c r="D148" s="791" t="str">
        <f t="shared" si="1"/>
        <v/>
      </c>
      <c r="E148" s="238" t="str">
        <f t="shared" si="5"/>
        <v/>
      </c>
      <c r="F148" s="717" t="str">
        <f t="shared" si="2"/>
        <v/>
      </c>
      <c r="G148" s="238" t="str">
        <f t="shared" si="3"/>
        <v/>
      </c>
      <c r="H148" s="925" t="str">
        <f t="shared" si="6"/>
        <v/>
      </c>
      <c r="I148" s="351"/>
    </row>
    <row r="149" ht="19.5" customHeight="1">
      <c r="B149" s="613">
        <v>141.0</v>
      </c>
      <c r="C149" s="923" t="str">
        <f t="shared" si="4"/>
        <v/>
      </c>
      <c r="D149" s="791" t="str">
        <f t="shared" si="1"/>
        <v/>
      </c>
      <c r="E149" s="238" t="str">
        <f t="shared" si="5"/>
        <v/>
      </c>
      <c r="F149" s="717" t="str">
        <f t="shared" si="2"/>
        <v/>
      </c>
      <c r="G149" s="238" t="str">
        <f t="shared" si="3"/>
        <v/>
      </c>
      <c r="H149" s="925" t="str">
        <f t="shared" si="6"/>
        <v/>
      </c>
      <c r="I149" s="351"/>
    </row>
    <row r="150" ht="19.5" customHeight="1">
      <c r="B150" s="613">
        <v>142.0</v>
      </c>
      <c r="C150" s="923" t="str">
        <f t="shared" si="4"/>
        <v/>
      </c>
      <c r="D150" s="791" t="str">
        <f t="shared" si="1"/>
        <v/>
      </c>
      <c r="E150" s="238" t="str">
        <f t="shared" si="5"/>
        <v/>
      </c>
      <c r="F150" s="717" t="str">
        <f t="shared" si="2"/>
        <v/>
      </c>
      <c r="G150" s="238" t="str">
        <f t="shared" si="3"/>
        <v/>
      </c>
      <c r="H150" s="925" t="str">
        <f t="shared" si="6"/>
        <v/>
      </c>
      <c r="I150" s="351"/>
    </row>
    <row r="151" ht="19.5" customHeight="1">
      <c r="B151" s="613">
        <v>143.0</v>
      </c>
      <c r="C151" s="923" t="str">
        <f t="shared" si="4"/>
        <v/>
      </c>
      <c r="D151" s="791" t="str">
        <f t="shared" si="1"/>
        <v/>
      </c>
      <c r="E151" s="238" t="str">
        <f t="shared" si="5"/>
        <v/>
      </c>
      <c r="F151" s="717" t="str">
        <f t="shared" si="2"/>
        <v/>
      </c>
      <c r="G151" s="238" t="str">
        <f t="shared" si="3"/>
        <v/>
      </c>
      <c r="H151" s="925" t="str">
        <f t="shared" si="6"/>
        <v/>
      </c>
      <c r="I151" s="351"/>
    </row>
    <row r="152" ht="19.5" customHeight="1">
      <c r="B152" s="613">
        <v>144.0</v>
      </c>
      <c r="C152" s="923" t="str">
        <f t="shared" si="4"/>
        <v/>
      </c>
      <c r="D152" s="791" t="str">
        <f t="shared" si="1"/>
        <v/>
      </c>
      <c r="E152" s="238" t="str">
        <f t="shared" si="5"/>
        <v/>
      </c>
      <c r="F152" s="717" t="str">
        <f t="shared" si="2"/>
        <v/>
      </c>
      <c r="G152" s="238" t="str">
        <f t="shared" si="3"/>
        <v/>
      </c>
      <c r="H152" s="925" t="str">
        <f t="shared" si="6"/>
        <v/>
      </c>
      <c r="I152" s="351"/>
    </row>
    <row r="153" ht="19.5" customHeight="1">
      <c r="B153" s="613">
        <v>145.0</v>
      </c>
      <c r="C153" s="923" t="str">
        <f t="shared" si="4"/>
        <v/>
      </c>
      <c r="D153" s="791" t="str">
        <f t="shared" si="1"/>
        <v/>
      </c>
      <c r="E153" s="238" t="str">
        <f t="shared" si="5"/>
        <v/>
      </c>
      <c r="F153" s="717" t="str">
        <f t="shared" si="2"/>
        <v/>
      </c>
      <c r="G153" s="238" t="str">
        <f t="shared" si="3"/>
        <v/>
      </c>
      <c r="H153" s="925" t="str">
        <f t="shared" si="6"/>
        <v/>
      </c>
      <c r="I153" s="351"/>
    </row>
    <row r="154" ht="19.5" customHeight="1">
      <c r="B154" s="613">
        <v>146.0</v>
      </c>
      <c r="C154" s="923" t="str">
        <f t="shared" si="4"/>
        <v/>
      </c>
      <c r="D154" s="791" t="str">
        <f t="shared" si="1"/>
        <v/>
      </c>
      <c r="E154" s="238" t="str">
        <f t="shared" si="5"/>
        <v/>
      </c>
      <c r="F154" s="717" t="str">
        <f t="shared" si="2"/>
        <v/>
      </c>
      <c r="G154" s="238" t="str">
        <f t="shared" si="3"/>
        <v/>
      </c>
      <c r="H154" s="925" t="str">
        <f t="shared" si="6"/>
        <v/>
      </c>
      <c r="I154" s="351"/>
    </row>
    <row r="155" ht="19.5" customHeight="1">
      <c r="B155" s="613">
        <v>147.0</v>
      </c>
      <c r="C155" s="923" t="str">
        <f t="shared" si="4"/>
        <v/>
      </c>
      <c r="D155" s="791" t="str">
        <f t="shared" si="1"/>
        <v/>
      </c>
      <c r="E155" s="238" t="str">
        <f t="shared" si="5"/>
        <v/>
      </c>
      <c r="F155" s="717" t="str">
        <f t="shared" si="2"/>
        <v/>
      </c>
      <c r="G155" s="238" t="str">
        <f t="shared" si="3"/>
        <v/>
      </c>
      <c r="H155" s="925" t="str">
        <f t="shared" si="6"/>
        <v/>
      </c>
      <c r="I155" s="351"/>
    </row>
    <row r="156" ht="19.5" customHeight="1">
      <c r="B156" s="613">
        <v>148.0</v>
      </c>
      <c r="C156" s="923" t="str">
        <f t="shared" si="4"/>
        <v/>
      </c>
      <c r="D156" s="791" t="str">
        <f t="shared" si="1"/>
        <v/>
      </c>
      <c r="E156" s="238" t="str">
        <f t="shared" si="5"/>
        <v/>
      </c>
      <c r="F156" s="717" t="str">
        <f t="shared" si="2"/>
        <v/>
      </c>
      <c r="G156" s="238" t="str">
        <f t="shared" si="3"/>
        <v/>
      </c>
      <c r="H156" s="925" t="str">
        <f t="shared" si="6"/>
        <v/>
      </c>
      <c r="I156" s="351"/>
    </row>
    <row r="157" ht="19.5" customHeight="1">
      <c r="B157" s="613">
        <v>149.0</v>
      </c>
      <c r="C157" s="923" t="str">
        <f t="shared" si="4"/>
        <v/>
      </c>
      <c r="D157" s="791" t="str">
        <f t="shared" si="1"/>
        <v/>
      </c>
      <c r="E157" s="238" t="str">
        <f t="shared" si="5"/>
        <v/>
      </c>
      <c r="F157" s="717" t="str">
        <f t="shared" si="2"/>
        <v/>
      </c>
      <c r="G157" s="238" t="str">
        <f t="shared" si="3"/>
        <v/>
      </c>
      <c r="H157" s="925" t="str">
        <f t="shared" si="6"/>
        <v/>
      </c>
      <c r="I157" s="351"/>
    </row>
    <row r="158" ht="19.5" customHeight="1">
      <c r="B158" s="613">
        <v>150.0</v>
      </c>
      <c r="C158" s="923" t="str">
        <f t="shared" si="4"/>
        <v/>
      </c>
      <c r="D158" s="791" t="str">
        <f t="shared" si="1"/>
        <v/>
      </c>
      <c r="E158" s="238" t="str">
        <f t="shared" si="5"/>
        <v/>
      </c>
      <c r="F158" s="717" t="str">
        <f t="shared" si="2"/>
        <v/>
      </c>
      <c r="G158" s="238" t="str">
        <f t="shared" si="3"/>
        <v/>
      </c>
      <c r="H158" s="925" t="str">
        <f t="shared" si="6"/>
        <v/>
      </c>
      <c r="I158" s="351"/>
    </row>
    <row r="159" ht="19.5" customHeight="1">
      <c r="B159" s="613">
        <v>151.0</v>
      </c>
      <c r="C159" s="923" t="str">
        <f t="shared" si="4"/>
        <v/>
      </c>
      <c r="D159" s="791" t="str">
        <f t="shared" si="1"/>
        <v/>
      </c>
      <c r="E159" s="238" t="str">
        <f t="shared" si="5"/>
        <v/>
      </c>
      <c r="F159" s="717" t="str">
        <f t="shared" si="2"/>
        <v/>
      </c>
      <c r="G159" s="238" t="str">
        <f t="shared" si="3"/>
        <v/>
      </c>
      <c r="H159" s="925" t="str">
        <f t="shared" si="6"/>
        <v/>
      </c>
      <c r="I159" s="351"/>
    </row>
    <row r="160" ht="19.5" customHeight="1">
      <c r="B160" s="613">
        <v>152.0</v>
      </c>
      <c r="C160" s="923" t="str">
        <f t="shared" si="4"/>
        <v/>
      </c>
      <c r="D160" s="791" t="str">
        <f t="shared" si="1"/>
        <v/>
      </c>
      <c r="E160" s="238" t="str">
        <f t="shared" si="5"/>
        <v/>
      </c>
      <c r="F160" s="717" t="str">
        <f t="shared" si="2"/>
        <v/>
      </c>
      <c r="G160" s="238" t="str">
        <f t="shared" si="3"/>
        <v/>
      </c>
      <c r="H160" s="925" t="str">
        <f t="shared" si="6"/>
        <v/>
      </c>
      <c r="I160" s="351"/>
    </row>
    <row r="161" ht="19.5" customHeight="1">
      <c r="B161" s="613">
        <v>153.0</v>
      </c>
      <c r="C161" s="923" t="str">
        <f t="shared" si="4"/>
        <v/>
      </c>
      <c r="D161" s="791" t="str">
        <f t="shared" si="1"/>
        <v/>
      </c>
      <c r="E161" s="238" t="str">
        <f t="shared" si="5"/>
        <v/>
      </c>
      <c r="F161" s="717" t="str">
        <f t="shared" si="2"/>
        <v/>
      </c>
      <c r="G161" s="238" t="str">
        <f t="shared" si="3"/>
        <v/>
      </c>
      <c r="H161" s="925" t="str">
        <f t="shared" si="6"/>
        <v/>
      </c>
      <c r="I161" s="351"/>
    </row>
    <row r="162" ht="19.5" customHeight="1">
      <c r="B162" s="613">
        <v>154.0</v>
      </c>
      <c r="C162" s="923" t="str">
        <f t="shared" si="4"/>
        <v/>
      </c>
      <c r="D162" s="791" t="str">
        <f t="shared" si="1"/>
        <v/>
      </c>
      <c r="E162" s="238" t="str">
        <f t="shared" si="5"/>
        <v/>
      </c>
      <c r="F162" s="717" t="str">
        <f t="shared" si="2"/>
        <v/>
      </c>
      <c r="G162" s="238" t="str">
        <f t="shared" si="3"/>
        <v/>
      </c>
      <c r="H162" s="925" t="str">
        <f t="shared" si="6"/>
        <v/>
      </c>
      <c r="I162" s="351"/>
    </row>
    <row r="163" ht="19.5" customHeight="1">
      <c r="B163" s="613">
        <v>155.0</v>
      </c>
      <c r="C163" s="923" t="str">
        <f t="shared" si="4"/>
        <v/>
      </c>
      <c r="D163" s="791" t="str">
        <f t="shared" si="1"/>
        <v/>
      </c>
      <c r="E163" s="238" t="str">
        <f t="shared" si="5"/>
        <v/>
      </c>
      <c r="F163" s="717" t="str">
        <f t="shared" si="2"/>
        <v/>
      </c>
      <c r="G163" s="238" t="str">
        <f t="shared" si="3"/>
        <v/>
      </c>
      <c r="H163" s="925" t="str">
        <f t="shared" si="6"/>
        <v/>
      </c>
      <c r="I163" s="351"/>
    </row>
    <row r="164" ht="19.5" customHeight="1">
      <c r="B164" s="613">
        <v>156.0</v>
      </c>
      <c r="C164" s="923" t="str">
        <f t="shared" si="4"/>
        <v/>
      </c>
      <c r="D164" s="791" t="str">
        <f t="shared" si="1"/>
        <v/>
      </c>
      <c r="E164" s="238" t="str">
        <f t="shared" si="5"/>
        <v/>
      </c>
      <c r="F164" s="717" t="str">
        <f t="shared" si="2"/>
        <v/>
      </c>
      <c r="G164" s="238" t="str">
        <f t="shared" si="3"/>
        <v/>
      </c>
      <c r="H164" s="925" t="str">
        <f t="shared" si="6"/>
        <v/>
      </c>
      <c r="I164" s="351"/>
    </row>
    <row r="165" ht="19.5" customHeight="1">
      <c r="B165" s="613">
        <v>157.0</v>
      </c>
      <c r="C165" s="923" t="str">
        <f t="shared" si="4"/>
        <v/>
      </c>
      <c r="D165" s="791" t="str">
        <f t="shared" si="1"/>
        <v/>
      </c>
      <c r="E165" s="238" t="str">
        <f t="shared" si="5"/>
        <v/>
      </c>
      <c r="F165" s="717" t="str">
        <f t="shared" si="2"/>
        <v/>
      </c>
      <c r="G165" s="238" t="str">
        <f t="shared" si="3"/>
        <v/>
      </c>
      <c r="H165" s="925" t="str">
        <f t="shared" si="6"/>
        <v/>
      </c>
      <c r="I165" s="351"/>
    </row>
    <row r="166" ht="19.5" customHeight="1">
      <c r="B166" s="613">
        <v>158.0</v>
      </c>
      <c r="C166" s="923" t="str">
        <f t="shared" si="4"/>
        <v/>
      </c>
      <c r="D166" s="791" t="str">
        <f t="shared" si="1"/>
        <v/>
      </c>
      <c r="E166" s="238" t="str">
        <f t="shared" si="5"/>
        <v/>
      </c>
      <c r="F166" s="717" t="str">
        <f t="shared" si="2"/>
        <v/>
      </c>
      <c r="G166" s="238" t="str">
        <f t="shared" si="3"/>
        <v/>
      </c>
      <c r="H166" s="925" t="str">
        <f t="shared" si="6"/>
        <v/>
      </c>
      <c r="I166" s="351"/>
    </row>
    <row r="167" ht="19.5" customHeight="1">
      <c r="B167" s="613">
        <v>159.0</v>
      </c>
      <c r="C167" s="923" t="str">
        <f t="shared" si="4"/>
        <v/>
      </c>
      <c r="D167" s="791" t="str">
        <f t="shared" si="1"/>
        <v/>
      </c>
      <c r="E167" s="238" t="str">
        <f t="shared" si="5"/>
        <v/>
      </c>
      <c r="F167" s="717" t="str">
        <f t="shared" si="2"/>
        <v/>
      </c>
      <c r="G167" s="238" t="str">
        <f t="shared" si="3"/>
        <v/>
      </c>
      <c r="H167" s="925" t="str">
        <f t="shared" si="6"/>
        <v/>
      </c>
      <c r="I167" s="351"/>
    </row>
    <row r="168" ht="19.5" customHeight="1">
      <c r="B168" s="613">
        <v>160.0</v>
      </c>
      <c r="C168" s="923" t="str">
        <f t="shared" si="4"/>
        <v/>
      </c>
      <c r="D168" s="791" t="str">
        <f t="shared" si="1"/>
        <v/>
      </c>
      <c r="E168" s="238" t="str">
        <f t="shared" si="5"/>
        <v/>
      </c>
      <c r="F168" s="717" t="str">
        <f t="shared" si="2"/>
        <v/>
      </c>
      <c r="G168" s="238" t="str">
        <f t="shared" si="3"/>
        <v/>
      </c>
      <c r="H168" s="925" t="str">
        <f t="shared" si="6"/>
        <v/>
      </c>
      <c r="I168" s="351"/>
    </row>
    <row r="169" ht="19.5" customHeight="1">
      <c r="B169" s="613">
        <v>161.0</v>
      </c>
      <c r="C169" s="923" t="str">
        <f t="shared" si="4"/>
        <v/>
      </c>
      <c r="D169" s="791" t="str">
        <f t="shared" si="1"/>
        <v/>
      </c>
      <c r="E169" s="238" t="str">
        <f t="shared" si="5"/>
        <v/>
      </c>
      <c r="F169" s="717" t="str">
        <f t="shared" si="2"/>
        <v/>
      </c>
      <c r="G169" s="238" t="str">
        <f t="shared" si="3"/>
        <v/>
      </c>
      <c r="H169" s="925" t="str">
        <f t="shared" si="6"/>
        <v/>
      </c>
      <c r="I169" s="351"/>
    </row>
    <row r="170" ht="19.5" customHeight="1">
      <c r="B170" s="613">
        <v>162.0</v>
      </c>
      <c r="C170" s="923" t="str">
        <f t="shared" si="4"/>
        <v/>
      </c>
      <c r="D170" s="791" t="str">
        <f t="shared" si="1"/>
        <v/>
      </c>
      <c r="E170" s="238" t="str">
        <f t="shared" si="5"/>
        <v/>
      </c>
      <c r="F170" s="717" t="str">
        <f t="shared" si="2"/>
        <v/>
      </c>
      <c r="G170" s="238" t="str">
        <f t="shared" si="3"/>
        <v/>
      </c>
      <c r="H170" s="925" t="str">
        <f t="shared" si="6"/>
        <v/>
      </c>
      <c r="I170" s="351"/>
    </row>
    <row r="171" ht="19.5" customHeight="1">
      <c r="B171" s="613">
        <v>163.0</v>
      </c>
      <c r="C171" s="923" t="str">
        <f t="shared" si="4"/>
        <v/>
      </c>
      <c r="D171" s="791" t="str">
        <f t="shared" si="1"/>
        <v/>
      </c>
      <c r="E171" s="238" t="str">
        <f t="shared" si="5"/>
        <v/>
      </c>
      <c r="F171" s="717" t="str">
        <f t="shared" si="2"/>
        <v/>
      </c>
      <c r="G171" s="238" t="str">
        <f t="shared" si="3"/>
        <v/>
      </c>
      <c r="H171" s="925" t="str">
        <f t="shared" si="6"/>
        <v/>
      </c>
      <c r="I171" s="351"/>
    </row>
    <row r="172" ht="19.5" customHeight="1">
      <c r="B172" s="613">
        <v>164.0</v>
      </c>
      <c r="C172" s="923" t="str">
        <f t="shared" si="4"/>
        <v/>
      </c>
      <c r="D172" s="791" t="str">
        <f t="shared" si="1"/>
        <v/>
      </c>
      <c r="E172" s="238" t="str">
        <f t="shared" si="5"/>
        <v/>
      </c>
      <c r="F172" s="717" t="str">
        <f t="shared" si="2"/>
        <v/>
      </c>
      <c r="G172" s="238" t="str">
        <f t="shared" si="3"/>
        <v/>
      </c>
      <c r="H172" s="925" t="str">
        <f t="shared" si="6"/>
        <v/>
      </c>
      <c r="I172" s="351"/>
    </row>
    <row r="173" ht="19.5" customHeight="1">
      <c r="B173" s="613">
        <v>165.0</v>
      </c>
      <c r="C173" s="923" t="str">
        <f t="shared" si="4"/>
        <v/>
      </c>
      <c r="D173" s="791" t="str">
        <f t="shared" si="1"/>
        <v/>
      </c>
      <c r="E173" s="238" t="str">
        <f t="shared" si="5"/>
        <v/>
      </c>
      <c r="F173" s="717" t="str">
        <f t="shared" si="2"/>
        <v/>
      </c>
      <c r="G173" s="238" t="str">
        <f t="shared" si="3"/>
        <v/>
      </c>
      <c r="H173" s="925" t="str">
        <f t="shared" si="6"/>
        <v/>
      </c>
      <c r="I173" s="351"/>
    </row>
    <row r="174" ht="19.5" customHeight="1">
      <c r="B174" s="613">
        <v>166.0</v>
      </c>
      <c r="C174" s="923" t="str">
        <f t="shared" si="4"/>
        <v/>
      </c>
      <c r="D174" s="791" t="str">
        <f t="shared" si="1"/>
        <v/>
      </c>
      <c r="E174" s="238" t="str">
        <f t="shared" si="5"/>
        <v/>
      </c>
      <c r="F174" s="717" t="str">
        <f t="shared" si="2"/>
        <v/>
      </c>
      <c r="G174" s="238" t="str">
        <f t="shared" si="3"/>
        <v/>
      </c>
      <c r="H174" s="925" t="str">
        <f t="shared" si="6"/>
        <v/>
      </c>
      <c r="I174" s="351"/>
    </row>
    <row r="175" ht="19.5" customHeight="1">
      <c r="B175" s="613">
        <v>167.0</v>
      </c>
      <c r="C175" s="923" t="str">
        <f t="shared" si="4"/>
        <v/>
      </c>
      <c r="D175" s="791" t="str">
        <f t="shared" si="1"/>
        <v/>
      </c>
      <c r="E175" s="238" t="str">
        <f t="shared" si="5"/>
        <v/>
      </c>
      <c r="F175" s="717" t="str">
        <f t="shared" si="2"/>
        <v/>
      </c>
      <c r="G175" s="238" t="str">
        <f t="shared" si="3"/>
        <v/>
      </c>
      <c r="H175" s="925" t="str">
        <f t="shared" si="6"/>
        <v/>
      </c>
      <c r="I175" s="351"/>
    </row>
    <row r="176" ht="19.5" customHeight="1">
      <c r="B176" s="613">
        <v>168.0</v>
      </c>
      <c r="C176" s="923" t="str">
        <f t="shared" si="4"/>
        <v/>
      </c>
      <c r="D176" s="791" t="str">
        <f t="shared" si="1"/>
        <v/>
      </c>
      <c r="E176" s="238" t="str">
        <f t="shared" si="5"/>
        <v/>
      </c>
      <c r="F176" s="717" t="str">
        <f t="shared" si="2"/>
        <v/>
      </c>
      <c r="G176" s="238" t="str">
        <f t="shared" si="3"/>
        <v/>
      </c>
      <c r="H176" s="925" t="str">
        <f t="shared" si="6"/>
        <v/>
      </c>
      <c r="I176" s="351"/>
    </row>
    <row r="177" ht="19.5" customHeight="1">
      <c r="B177" s="613">
        <v>169.0</v>
      </c>
      <c r="C177" s="923" t="str">
        <f t="shared" si="4"/>
        <v/>
      </c>
      <c r="D177" s="791" t="str">
        <f t="shared" si="1"/>
        <v/>
      </c>
      <c r="E177" s="238" t="str">
        <f t="shared" si="5"/>
        <v/>
      </c>
      <c r="F177" s="717" t="str">
        <f t="shared" si="2"/>
        <v/>
      </c>
      <c r="G177" s="238" t="str">
        <f t="shared" si="3"/>
        <v/>
      </c>
      <c r="H177" s="925" t="str">
        <f t="shared" si="6"/>
        <v/>
      </c>
      <c r="I177" s="351"/>
    </row>
    <row r="178" ht="19.5" customHeight="1">
      <c r="B178" s="613">
        <v>170.0</v>
      </c>
      <c r="C178" s="923" t="str">
        <f t="shared" si="4"/>
        <v/>
      </c>
      <c r="D178" s="791" t="str">
        <f t="shared" si="1"/>
        <v/>
      </c>
      <c r="E178" s="238" t="str">
        <f t="shared" si="5"/>
        <v/>
      </c>
      <c r="F178" s="717" t="str">
        <f t="shared" si="2"/>
        <v/>
      </c>
      <c r="G178" s="238" t="str">
        <f t="shared" si="3"/>
        <v/>
      </c>
      <c r="H178" s="925" t="str">
        <f t="shared" si="6"/>
        <v/>
      </c>
      <c r="I178" s="351"/>
    </row>
    <row r="179" ht="19.5" customHeight="1">
      <c r="B179" s="613">
        <v>171.0</v>
      </c>
      <c r="C179" s="923" t="str">
        <f t="shared" si="4"/>
        <v/>
      </c>
      <c r="D179" s="791" t="str">
        <f t="shared" si="1"/>
        <v/>
      </c>
      <c r="E179" s="238" t="str">
        <f t="shared" si="5"/>
        <v/>
      </c>
      <c r="F179" s="717" t="str">
        <f t="shared" si="2"/>
        <v/>
      </c>
      <c r="G179" s="238" t="str">
        <f t="shared" si="3"/>
        <v/>
      </c>
      <c r="H179" s="925" t="str">
        <f t="shared" si="6"/>
        <v/>
      </c>
      <c r="I179" s="351"/>
    </row>
    <row r="180" ht="19.5" customHeight="1">
      <c r="B180" s="613">
        <v>172.0</v>
      </c>
      <c r="C180" s="923" t="str">
        <f t="shared" si="4"/>
        <v/>
      </c>
      <c r="D180" s="791" t="str">
        <f t="shared" si="1"/>
        <v/>
      </c>
      <c r="E180" s="238" t="str">
        <f t="shared" si="5"/>
        <v/>
      </c>
      <c r="F180" s="717" t="str">
        <f t="shared" si="2"/>
        <v/>
      </c>
      <c r="G180" s="238" t="str">
        <f t="shared" si="3"/>
        <v/>
      </c>
      <c r="H180" s="925" t="str">
        <f t="shared" si="6"/>
        <v/>
      </c>
      <c r="I180" s="351"/>
    </row>
    <row r="181" ht="19.5" customHeight="1">
      <c r="B181" s="613">
        <v>173.0</v>
      </c>
      <c r="C181" s="923" t="str">
        <f t="shared" si="4"/>
        <v/>
      </c>
      <c r="D181" s="791" t="str">
        <f t="shared" si="1"/>
        <v/>
      </c>
      <c r="E181" s="238" t="str">
        <f t="shared" si="5"/>
        <v/>
      </c>
      <c r="F181" s="717" t="str">
        <f t="shared" si="2"/>
        <v/>
      </c>
      <c r="G181" s="238" t="str">
        <f t="shared" si="3"/>
        <v/>
      </c>
      <c r="H181" s="925" t="str">
        <f t="shared" si="6"/>
        <v/>
      </c>
      <c r="I181" s="351"/>
    </row>
    <row r="182" ht="19.5" customHeight="1">
      <c r="B182" s="613">
        <v>174.0</v>
      </c>
      <c r="C182" s="923" t="str">
        <f t="shared" si="4"/>
        <v/>
      </c>
      <c r="D182" s="791" t="str">
        <f t="shared" si="1"/>
        <v/>
      </c>
      <c r="E182" s="238" t="str">
        <f t="shared" si="5"/>
        <v/>
      </c>
      <c r="F182" s="717" t="str">
        <f t="shared" si="2"/>
        <v/>
      </c>
      <c r="G182" s="238" t="str">
        <f t="shared" si="3"/>
        <v/>
      </c>
      <c r="H182" s="925" t="str">
        <f t="shared" si="6"/>
        <v/>
      </c>
      <c r="I182" s="351"/>
    </row>
    <row r="183" ht="19.5" customHeight="1">
      <c r="B183" s="613">
        <v>175.0</v>
      </c>
      <c r="C183" s="923" t="str">
        <f t="shared" si="4"/>
        <v/>
      </c>
      <c r="D183" s="791" t="str">
        <f t="shared" si="1"/>
        <v/>
      </c>
      <c r="E183" s="238" t="str">
        <f t="shared" si="5"/>
        <v/>
      </c>
      <c r="F183" s="717" t="str">
        <f t="shared" si="2"/>
        <v/>
      </c>
      <c r="G183" s="238" t="str">
        <f t="shared" si="3"/>
        <v/>
      </c>
      <c r="H183" s="925" t="str">
        <f t="shared" si="6"/>
        <v/>
      </c>
      <c r="I183" s="351"/>
    </row>
    <row r="184" ht="19.5" customHeight="1">
      <c r="B184" s="613">
        <v>176.0</v>
      </c>
      <c r="C184" s="923" t="str">
        <f t="shared" si="4"/>
        <v/>
      </c>
      <c r="D184" s="791" t="str">
        <f t="shared" si="1"/>
        <v/>
      </c>
      <c r="E184" s="238" t="str">
        <f t="shared" si="5"/>
        <v/>
      </c>
      <c r="F184" s="717" t="str">
        <f t="shared" si="2"/>
        <v/>
      </c>
      <c r="G184" s="238" t="str">
        <f t="shared" si="3"/>
        <v/>
      </c>
      <c r="H184" s="925" t="str">
        <f t="shared" si="6"/>
        <v/>
      </c>
      <c r="I184" s="351"/>
    </row>
    <row r="185" ht="19.5" customHeight="1">
      <c r="B185" s="613">
        <v>177.0</v>
      </c>
      <c r="C185" s="923" t="str">
        <f t="shared" si="4"/>
        <v/>
      </c>
      <c r="D185" s="791" t="str">
        <f t="shared" si="1"/>
        <v/>
      </c>
      <c r="E185" s="238" t="str">
        <f t="shared" si="5"/>
        <v/>
      </c>
      <c r="F185" s="717" t="str">
        <f t="shared" si="2"/>
        <v/>
      </c>
      <c r="G185" s="238" t="str">
        <f t="shared" si="3"/>
        <v/>
      </c>
      <c r="H185" s="925" t="str">
        <f t="shared" si="6"/>
        <v/>
      </c>
      <c r="I185" s="351"/>
    </row>
    <row r="186" ht="19.5" customHeight="1">
      <c r="B186" s="613">
        <v>178.0</v>
      </c>
      <c r="C186" s="923" t="str">
        <f t="shared" si="4"/>
        <v/>
      </c>
      <c r="D186" s="791" t="str">
        <f t="shared" si="1"/>
        <v/>
      </c>
      <c r="E186" s="238" t="str">
        <f t="shared" si="5"/>
        <v/>
      </c>
      <c r="F186" s="717" t="str">
        <f t="shared" si="2"/>
        <v/>
      </c>
      <c r="G186" s="238" t="str">
        <f t="shared" si="3"/>
        <v/>
      </c>
      <c r="H186" s="925" t="str">
        <f t="shared" si="6"/>
        <v/>
      </c>
      <c r="I186" s="351"/>
    </row>
    <row r="187" ht="19.5" customHeight="1">
      <c r="B187" s="613">
        <v>179.0</v>
      </c>
      <c r="C187" s="923" t="str">
        <f t="shared" si="4"/>
        <v/>
      </c>
      <c r="D187" s="791" t="str">
        <f t="shared" si="1"/>
        <v/>
      </c>
      <c r="E187" s="238" t="str">
        <f t="shared" si="5"/>
        <v/>
      </c>
      <c r="F187" s="717" t="str">
        <f t="shared" si="2"/>
        <v/>
      </c>
      <c r="G187" s="238" t="str">
        <f t="shared" si="3"/>
        <v/>
      </c>
      <c r="H187" s="925" t="str">
        <f t="shared" si="6"/>
        <v/>
      </c>
      <c r="I187" s="351"/>
    </row>
    <row r="188" ht="19.5" customHeight="1">
      <c r="B188" s="613">
        <v>180.0</v>
      </c>
      <c r="C188" s="923" t="str">
        <f t="shared" si="4"/>
        <v/>
      </c>
      <c r="D188" s="791" t="str">
        <f t="shared" si="1"/>
        <v/>
      </c>
      <c r="E188" s="238" t="str">
        <f t="shared" si="5"/>
        <v/>
      </c>
      <c r="F188" s="717" t="str">
        <f t="shared" si="2"/>
        <v/>
      </c>
      <c r="G188" s="238" t="str">
        <f t="shared" si="3"/>
        <v/>
      </c>
      <c r="H188" s="925" t="str">
        <f t="shared" si="6"/>
        <v/>
      </c>
      <c r="I188" s="351"/>
    </row>
    <row r="189" ht="19.5" customHeight="1">
      <c r="B189" s="613">
        <v>181.0</v>
      </c>
      <c r="C189" s="923" t="str">
        <f t="shared" si="4"/>
        <v/>
      </c>
      <c r="D189" s="791" t="str">
        <f t="shared" si="1"/>
        <v/>
      </c>
      <c r="E189" s="238" t="str">
        <f t="shared" si="5"/>
        <v/>
      </c>
      <c r="F189" s="717" t="str">
        <f t="shared" si="2"/>
        <v/>
      </c>
      <c r="G189" s="238" t="str">
        <f t="shared" si="3"/>
        <v/>
      </c>
      <c r="H189" s="925" t="str">
        <f t="shared" si="6"/>
        <v/>
      </c>
      <c r="I189" s="351"/>
    </row>
    <row r="190" ht="19.5" customHeight="1">
      <c r="B190" s="613">
        <v>182.0</v>
      </c>
      <c r="C190" s="923" t="str">
        <f t="shared" si="4"/>
        <v/>
      </c>
      <c r="D190" s="791" t="str">
        <f t="shared" si="1"/>
        <v/>
      </c>
      <c r="E190" s="238" t="str">
        <f t="shared" si="5"/>
        <v/>
      </c>
      <c r="F190" s="717" t="str">
        <f t="shared" si="2"/>
        <v/>
      </c>
      <c r="G190" s="238" t="str">
        <f t="shared" si="3"/>
        <v/>
      </c>
      <c r="H190" s="925" t="str">
        <f t="shared" si="6"/>
        <v/>
      </c>
      <c r="I190" s="351"/>
    </row>
    <row r="191" ht="19.5" customHeight="1">
      <c r="B191" s="613">
        <v>183.0</v>
      </c>
      <c r="C191" s="923" t="str">
        <f t="shared" si="4"/>
        <v/>
      </c>
      <c r="D191" s="791" t="str">
        <f t="shared" si="1"/>
        <v/>
      </c>
      <c r="E191" s="238" t="str">
        <f t="shared" si="5"/>
        <v/>
      </c>
      <c r="F191" s="717" t="str">
        <f t="shared" si="2"/>
        <v/>
      </c>
      <c r="G191" s="238" t="str">
        <f t="shared" si="3"/>
        <v/>
      </c>
      <c r="H191" s="925" t="str">
        <f t="shared" si="6"/>
        <v/>
      </c>
      <c r="I191" s="351"/>
    </row>
    <row r="192" ht="19.5" customHeight="1">
      <c r="B192" s="613">
        <v>184.0</v>
      </c>
      <c r="C192" s="923" t="str">
        <f t="shared" si="4"/>
        <v/>
      </c>
      <c r="D192" s="791" t="str">
        <f t="shared" si="1"/>
        <v/>
      </c>
      <c r="E192" s="238" t="str">
        <f t="shared" si="5"/>
        <v/>
      </c>
      <c r="F192" s="717" t="str">
        <f t="shared" si="2"/>
        <v/>
      </c>
      <c r="G192" s="238" t="str">
        <f t="shared" si="3"/>
        <v/>
      </c>
      <c r="H192" s="925" t="str">
        <f t="shared" si="6"/>
        <v/>
      </c>
      <c r="I192" s="351"/>
    </row>
    <row r="193" ht="19.5" customHeight="1">
      <c r="B193" s="613">
        <v>185.0</v>
      </c>
      <c r="C193" s="923" t="str">
        <f t="shared" si="4"/>
        <v/>
      </c>
      <c r="D193" s="791" t="str">
        <f t="shared" si="1"/>
        <v/>
      </c>
      <c r="E193" s="238" t="str">
        <f t="shared" si="5"/>
        <v/>
      </c>
      <c r="F193" s="717" t="str">
        <f t="shared" si="2"/>
        <v/>
      </c>
      <c r="G193" s="238" t="str">
        <f t="shared" si="3"/>
        <v/>
      </c>
      <c r="H193" s="925" t="str">
        <f t="shared" si="6"/>
        <v/>
      </c>
      <c r="I193" s="351"/>
    </row>
    <row r="194" ht="19.5" customHeight="1">
      <c r="B194" s="613">
        <v>186.0</v>
      </c>
      <c r="C194" s="923" t="str">
        <f t="shared" si="4"/>
        <v/>
      </c>
      <c r="D194" s="791" t="str">
        <f t="shared" si="1"/>
        <v/>
      </c>
      <c r="E194" s="238" t="str">
        <f t="shared" si="5"/>
        <v/>
      </c>
      <c r="F194" s="717" t="str">
        <f t="shared" si="2"/>
        <v/>
      </c>
      <c r="G194" s="238" t="str">
        <f t="shared" si="3"/>
        <v/>
      </c>
      <c r="H194" s="925" t="str">
        <f t="shared" si="6"/>
        <v/>
      </c>
      <c r="I194" s="351"/>
    </row>
    <row r="195" ht="19.5" customHeight="1">
      <c r="B195" s="613">
        <v>187.0</v>
      </c>
      <c r="C195" s="923" t="str">
        <f t="shared" si="4"/>
        <v/>
      </c>
      <c r="D195" s="791" t="str">
        <f t="shared" si="1"/>
        <v/>
      </c>
      <c r="E195" s="238" t="str">
        <f t="shared" si="5"/>
        <v/>
      </c>
      <c r="F195" s="717" t="str">
        <f t="shared" si="2"/>
        <v/>
      </c>
      <c r="G195" s="238" t="str">
        <f t="shared" si="3"/>
        <v/>
      </c>
      <c r="H195" s="925" t="str">
        <f t="shared" si="6"/>
        <v/>
      </c>
      <c r="I195" s="351"/>
    </row>
    <row r="196" ht="19.5" customHeight="1">
      <c r="B196" s="613">
        <v>188.0</v>
      </c>
      <c r="C196" s="923" t="str">
        <f t="shared" si="4"/>
        <v/>
      </c>
      <c r="D196" s="791" t="str">
        <f t="shared" si="1"/>
        <v/>
      </c>
      <c r="E196" s="238" t="str">
        <f t="shared" si="5"/>
        <v/>
      </c>
      <c r="F196" s="717" t="str">
        <f t="shared" si="2"/>
        <v/>
      </c>
      <c r="G196" s="238" t="str">
        <f t="shared" si="3"/>
        <v/>
      </c>
      <c r="H196" s="925" t="str">
        <f t="shared" si="6"/>
        <v/>
      </c>
      <c r="I196" s="351"/>
    </row>
    <row r="197" ht="19.5" customHeight="1">
      <c r="B197" s="613">
        <v>189.0</v>
      </c>
      <c r="C197" s="923" t="str">
        <f t="shared" si="4"/>
        <v/>
      </c>
      <c r="D197" s="791" t="str">
        <f t="shared" si="1"/>
        <v/>
      </c>
      <c r="E197" s="238" t="str">
        <f t="shared" si="5"/>
        <v/>
      </c>
      <c r="F197" s="717" t="str">
        <f t="shared" si="2"/>
        <v/>
      </c>
      <c r="G197" s="238" t="str">
        <f t="shared" si="3"/>
        <v/>
      </c>
      <c r="H197" s="925" t="str">
        <f t="shared" si="6"/>
        <v/>
      </c>
      <c r="I197" s="351"/>
    </row>
    <row r="198" ht="19.5" customHeight="1">
      <c r="B198" s="613">
        <v>190.0</v>
      </c>
      <c r="C198" s="923" t="str">
        <f t="shared" si="4"/>
        <v/>
      </c>
      <c r="D198" s="791" t="str">
        <f t="shared" si="1"/>
        <v/>
      </c>
      <c r="E198" s="238" t="str">
        <f t="shared" si="5"/>
        <v/>
      </c>
      <c r="F198" s="717" t="str">
        <f t="shared" si="2"/>
        <v/>
      </c>
      <c r="G198" s="238" t="str">
        <f t="shared" si="3"/>
        <v/>
      </c>
      <c r="H198" s="925" t="str">
        <f t="shared" si="6"/>
        <v/>
      </c>
      <c r="I198" s="351"/>
    </row>
    <row r="199" ht="19.5" customHeight="1">
      <c r="B199" s="613">
        <v>191.0</v>
      </c>
      <c r="C199" s="923" t="str">
        <f t="shared" si="4"/>
        <v/>
      </c>
      <c r="D199" s="791" t="str">
        <f t="shared" si="1"/>
        <v/>
      </c>
      <c r="E199" s="238" t="str">
        <f t="shared" si="5"/>
        <v/>
      </c>
      <c r="F199" s="717" t="str">
        <f t="shared" si="2"/>
        <v/>
      </c>
      <c r="G199" s="238" t="str">
        <f t="shared" si="3"/>
        <v/>
      </c>
      <c r="H199" s="925" t="str">
        <f t="shared" si="6"/>
        <v/>
      </c>
      <c r="I199" s="351"/>
    </row>
    <row r="200" ht="19.5" customHeight="1">
      <c r="B200" s="613">
        <v>192.0</v>
      </c>
      <c r="C200" s="923" t="str">
        <f t="shared" si="4"/>
        <v/>
      </c>
      <c r="D200" s="791" t="str">
        <f t="shared" si="1"/>
        <v/>
      </c>
      <c r="E200" s="238" t="str">
        <f t="shared" si="5"/>
        <v/>
      </c>
      <c r="F200" s="717" t="str">
        <f t="shared" si="2"/>
        <v/>
      </c>
      <c r="G200" s="238" t="str">
        <f t="shared" si="3"/>
        <v/>
      </c>
      <c r="H200" s="925" t="str">
        <f t="shared" si="6"/>
        <v/>
      </c>
      <c r="I200" s="351"/>
    </row>
    <row r="201" ht="19.5" customHeight="1">
      <c r="B201" s="613">
        <v>193.0</v>
      </c>
      <c r="C201" s="923" t="str">
        <f t="shared" si="4"/>
        <v/>
      </c>
      <c r="D201" s="791" t="str">
        <f t="shared" si="1"/>
        <v/>
      </c>
      <c r="E201" s="238" t="str">
        <f t="shared" si="5"/>
        <v/>
      </c>
      <c r="F201" s="717" t="str">
        <f t="shared" si="2"/>
        <v/>
      </c>
      <c r="G201" s="238" t="str">
        <f t="shared" si="3"/>
        <v/>
      </c>
      <c r="H201" s="925" t="str">
        <f t="shared" si="6"/>
        <v/>
      </c>
      <c r="I201" s="351"/>
    </row>
    <row r="202" ht="19.5" customHeight="1">
      <c r="B202" s="613">
        <v>194.0</v>
      </c>
      <c r="C202" s="923" t="str">
        <f t="shared" si="4"/>
        <v/>
      </c>
      <c r="D202" s="791" t="str">
        <f t="shared" si="1"/>
        <v/>
      </c>
      <c r="E202" s="238" t="str">
        <f t="shared" si="5"/>
        <v/>
      </c>
      <c r="F202" s="717" t="str">
        <f t="shared" si="2"/>
        <v/>
      </c>
      <c r="G202" s="238" t="str">
        <f t="shared" si="3"/>
        <v/>
      </c>
      <c r="H202" s="925" t="str">
        <f t="shared" si="6"/>
        <v/>
      </c>
      <c r="I202" s="351"/>
    </row>
    <row r="203" ht="19.5" customHeight="1">
      <c r="B203" s="613">
        <v>195.0</v>
      </c>
      <c r="C203" s="923" t="str">
        <f t="shared" si="4"/>
        <v/>
      </c>
      <c r="D203" s="791" t="str">
        <f t="shared" si="1"/>
        <v/>
      </c>
      <c r="E203" s="238" t="str">
        <f t="shared" si="5"/>
        <v/>
      </c>
      <c r="F203" s="717" t="str">
        <f t="shared" si="2"/>
        <v/>
      </c>
      <c r="G203" s="238" t="str">
        <f t="shared" si="3"/>
        <v/>
      </c>
      <c r="H203" s="925" t="str">
        <f t="shared" si="6"/>
        <v/>
      </c>
      <c r="I203" s="351"/>
    </row>
    <row r="204" ht="19.5" customHeight="1">
      <c r="B204" s="613">
        <v>196.0</v>
      </c>
      <c r="C204" s="923" t="str">
        <f t="shared" si="4"/>
        <v/>
      </c>
      <c r="D204" s="791" t="str">
        <f t="shared" si="1"/>
        <v/>
      </c>
      <c r="E204" s="238" t="str">
        <f t="shared" si="5"/>
        <v/>
      </c>
      <c r="F204" s="717" t="str">
        <f t="shared" si="2"/>
        <v/>
      </c>
      <c r="G204" s="238" t="str">
        <f t="shared" si="3"/>
        <v/>
      </c>
      <c r="H204" s="925" t="str">
        <f t="shared" si="6"/>
        <v/>
      </c>
      <c r="I204" s="351"/>
    </row>
    <row r="205" ht="19.5" customHeight="1">
      <c r="B205" s="613">
        <v>197.0</v>
      </c>
      <c r="C205" s="923" t="str">
        <f t="shared" si="4"/>
        <v/>
      </c>
      <c r="D205" s="791" t="str">
        <f t="shared" si="1"/>
        <v/>
      </c>
      <c r="E205" s="238" t="str">
        <f t="shared" si="5"/>
        <v/>
      </c>
      <c r="F205" s="717" t="str">
        <f t="shared" si="2"/>
        <v/>
      </c>
      <c r="G205" s="238" t="str">
        <f t="shared" si="3"/>
        <v/>
      </c>
      <c r="H205" s="925" t="str">
        <f t="shared" si="6"/>
        <v/>
      </c>
      <c r="I205" s="351"/>
    </row>
    <row r="206" ht="19.5" customHeight="1">
      <c r="B206" s="613">
        <v>198.0</v>
      </c>
      <c r="C206" s="923" t="str">
        <f t="shared" si="4"/>
        <v/>
      </c>
      <c r="D206" s="791" t="str">
        <f t="shared" si="1"/>
        <v/>
      </c>
      <c r="E206" s="238" t="str">
        <f t="shared" si="5"/>
        <v/>
      </c>
      <c r="F206" s="717" t="str">
        <f t="shared" si="2"/>
        <v/>
      </c>
      <c r="G206" s="238" t="str">
        <f t="shared" si="3"/>
        <v/>
      </c>
      <c r="H206" s="925" t="str">
        <f t="shared" si="6"/>
        <v/>
      </c>
      <c r="I206" s="351"/>
    </row>
    <row r="207" ht="19.5" customHeight="1">
      <c r="B207" s="613">
        <v>199.0</v>
      </c>
      <c r="C207" s="923" t="str">
        <f t="shared" si="4"/>
        <v/>
      </c>
      <c r="D207" s="791" t="str">
        <f t="shared" si="1"/>
        <v/>
      </c>
      <c r="E207" s="238" t="str">
        <f t="shared" si="5"/>
        <v/>
      </c>
      <c r="F207" s="717" t="str">
        <f t="shared" si="2"/>
        <v/>
      </c>
      <c r="G207" s="238" t="str">
        <f t="shared" si="3"/>
        <v/>
      </c>
      <c r="H207" s="925" t="str">
        <f t="shared" si="6"/>
        <v/>
      </c>
      <c r="I207" s="351"/>
    </row>
    <row r="208" ht="19.5" customHeight="1">
      <c r="B208" s="613">
        <v>200.0</v>
      </c>
      <c r="C208" s="923" t="str">
        <f t="shared" si="4"/>
        <v/>
      </c>
      <c r="D208" s="791" t="str">
        <f t="shared" si="1"/>
        <v/>
      </c>
      <c r="E208" s="238" t="str">
        <f t="shared" si="5"/>
        <v/>
      </c>
      <c r="F208" s="717" t="str">
        <f t="shared" si="2"/>
        <v/>
      </c>
      <c r="G208" s="238" t="str">
        <f t="shared" si="3"/>
        <v/>
      </c>
      <c r="H208" s="925" t="str">
        <f t="shared" si="6"/>
        <v/>
      </c>
      <c r="I208" s="351"/>
    </row>
    <row r="209" ht="19.5" customHeight="1">
      <c r="B209" s="613">
        <v>201.0</v>
      </c>
      <c r="C209" s="923" t="str">
        <f t="shared" si="4"/>
        <v/>
      </c>
      <c r="D209" s="791" t="str">
        <f t="shared" si="1"/>
        <v/>
      </c>
      <c r="E209" s="238" t="str">
        <f t="shared" si="5"/>
        <v/>
      </c>
      <c r="F209" s="717" t="str">
        <f t="shared" si="2"/>
        <v/>
      </c>
      <c r="G209" s="238" t="str">
        <f t="shared" si="3"/>
        <v/>
      </c>
      <c r="H209" s="925" t="str">
        <f t="shared" si="6"/>
        <v/>
      </c>
      <c r="I209" s="351"/>
    </row>
    <row r="210" ht="19.5" customHeight="1">
      <c r="B210" s="613">
        <v>202.0</v>
      </c>
      <c r="C210" s="923" t="str">
        <f t="shared" si="4"/>
        <v/>
      </c>
      <c r="D210" s="791" t="str">
        <f t="shared" si="1"/>
        <v/>
      </c>
      <c r="E210" s="238" t="str">
        <f t="shared" si="5"/>
        <v/>
      </c>
      <c r="F210" s="717" t="str">
        <f t="shared" si="2"/>
        <v/>
      </c>
      <c r="G210" s="238" t="str">
        <f t="shared" si="3"/>
        <v/>
      </c>
      <c r="H210" s="925" t="str">
        <f t="shared" si="6"/>
        <v/>
      </c>
      <c r="I210" s="351"/>
    </row>
    <row r="211" ht="19.5" customHeight="1">
      <c r="B211" s="613">
        <v>203.0</v>
      </c>
      <c r="C211" s="923" t="str">
        <f t="shared" si="4"/>
        <v/>
      </c>
      <c r="D211" s="791" t="str">
        <f t="shared" si="1"/>
        <v/>
      </c>
      <c r="E211" s="238" t="str">
        <f t="shared" si="5"/>
        <v/>
      </c>
      <c r="F211" s="717" t="str">
        <f t="shared" si="2"/>
        <v/>
      </c>
      <c r="G211" s="238" t="str">
        <f t="shared" si="3"/>
        <v/>
      </c>
      <c r="H211" s="925" t="str">
        <f t="shared" si="6"/>
        <v/>
      </c>
      <c r="I211" s="351"/>
    </row>
    <row r="212" ht="19.5" customHeight="1">
      <c r="B212" s="613">
        <v>204.0</v>
      </c>
      <c r="C212" s="923" t="str">
        <f t="shared" si="4"/>
        <v/>
      </c>
      <c r="D212" s="791" t="str">
        <f t="shared" si="1"/>
        <v/>
      </c>
      <c r="E212" s="238" t="str">
        <f t="shared" si="5"/>
        <v/>
      </c>
      <c r="F212" s="717" t="str">
        <f t="shared" si="2"/>
        <v/>
      </c>
      <c r="G212" s="238" t="str">
        <f t="shared" si="3"/>
        <v/>
      </c>
      <c r="H212" s="925" t="str">
        <f t="shared" si="6"/>
        <v/>
      </c>
      <c r="I212" s="351"/>
    </row>
    <row r="213" ht="19.5" customHeight="1">
      <c r="B213" s="613">
        <v>205.0</v>
      </c>
      <c r="C213" s="923" t="str">
        <f t="shared" si="4"/>
        <v/>
      </c>
      <c r="D213" s="791" t="str">
        <f t="shared" si="1"/>
        <v/>
      </c>
      <c r="E213" s="238" t="str">
        <f t="shared" si="5"/>
        <v/>
      </c>
      <c r="F213" s="717" t="str">
        <f t="shared" si="2"/>
        <v/>
      </c>
      <c r="G213" s="238" t="str">
        <f t="shared" si="3"/>
        <v/>
      </c>
      <c r="H213" s="925" t="str">
        <f t="shared" si="6"/>
        <v/>
      </c>
      <c r="I213" s="351"/>
    </row>
    <row r="214" ht="19.5" customHeight="1">
      <c r="B214" s="613">
        <v>206.0</v>
      </c>
      <c r="C214" s="923" t="str">
        <f t="shared" si="4"/>
        <v/>
      </c>
      <c r="D214" s="791" t="str">
        <f t="shared" si="1"/>
        <v/>
      </c>
      <c r="E214" s="238" t="str">
        <f t="shared" si="5"/>
        <v/>
      </c>
      <c r="F214" s="717" t="str">
        <f t="shared" si="2"/>
        <v/>
      </c>
      <c r="G214" s="238" t="str">
        <f t="shared" si="3"/>
        <v/>
      </c>
      <c r="H214" s="925" t="str">
        <f t="shared" si="6"/>
        <v/>
      </c>
      <c r="I214" s="351"/>
    </row>
    <row r="215" ht="19.5" customHeight="1">
      <c r="B215" s="613">
        <v>207.0</v>
      </c>
      <c r="C215" s="923" t="str">
        <f t="shared" si="4"/>
        <v/>
      </c>
      <c r="D215" s="791" t="str">
        <f t="shared" si="1"/>
        <v/>
      </c>
      <c r="E215" s="238" t="str">
        <f t="shared" si="5"/>
        <v/>
      </c>
      <c r="F215" s="717" t="str">
        <f t="shared" si="2"/>
        <v/>
      </c>
      <c r="G215" s="238" t="str">
        <f t="shared" si="3"/>
        <v/>
      </c>
      <c r="H215" s="925" t="str">
        <f t="shared" si="6"/>
        <v/>
      </c>
      <c r="I215" s="351"/>
    </row>
    <row r="216" ht="19.5" customHeight="1">
      <c r="B216" s="613">
        <v>208.0</v>
      </c>
      <c r="C216" s="923" t="str">
        <f t="shared" si="4"/>
        <v/>
      </c>
      <c r="D216" s="791" t="str">
        <f t="shared" si="1"/>
        <v/>
      </c>
      <c r="E216" s="238" t="str">
        <f t="shared" si="5"/>
        <v/>
      </c>
      <c r="F216" s="717" t="str">
        <f t="shared" si="2"/>
        <v/>
      </c>
      <c r="G216" s="238" t="str">
        <f t="shared" si="3"/>
        <v/>
      </c>
      <c r="H216" s="925" t="str">
        <f t="shared" si="6"/>
        <v/>
      </c>
      <c r="I216" s="351"/>
    </row>
    <row r="217" ht="19.5" customHeight="1">
      <c r="B217" s="613">
        <v>209.0</v>
      </c>
      <c r="C217" s="923" t="str">
        <f t="shared" si="4"/>
        <v/>
      </c>
      <c r="D217" s="791" t="str">
        <f t="shared" si="1"/>
        <v/>
      </c>
      <c r="E217" s="238" t="str">
        <f t="shared" si="5"/>
        <v/>
      </c>
      <c r="F217" s="717" t="str">
        <f t="shared" si="2"/>
        <v/>
      </c>
      <c r="G217" s="238" t="str">
        <f t="shared" si="3"/>
        <v/>
      </c>
      <c r="H217" s="925" t="str">
        <f t="shared" si="6"/>
        <v/>
      </c>
      <c r="I217" s="351"/>
    </row>
    <row r="218" ht="19.5" customHeight="1">
      <c r="B218" s="613">
        <v>210.0</v>
      </c>
      <c r="C218" s="923" t="str">
        <f t="shared" si="4"/>
        <v/>
      </c>
      <c r="D218" s="791" t="str">
        <f t="shared" si="1"/>
        <v/>
      </c>
      <c r="E218" s="238" t="str">
        <f t="shared" si="5"/>
        <v/>
      </c>
      <c r="F218" s="717" t="str">
        <f t="shared" si="2"/>
        <v/>
      </c>
      <c r="G218" s="238" t="str">
        <f t="shared" si="3"/>
        <v/>
      </c>
      <c r="H218" s="925" t="str">
        <f t="shared" si="6"/>
        <v/>
      </c>
      <c r="I218" s="351"/>
    </row>
    <row r="219" ht="19.5" customHeight="1">
      <c r="B219" s="613">
        <v>211.0</v>
      </c>
      <c r="C219" s="923" t="str">
        <f t="shared" si="4"/>
        <v/>
      </c>
      <c r="D219" s="791" t="str">
        <f t="shared" si="1"/>
        <v/>
      </c>
      <c r="E219" s="238" t="str">
        <f t="shared" si="5"/>
        <v/>
      </c>
      <c r="F219" s="717" t="str">
        <f t="shared" si="2"/>
        <v/>
      </c>
      <c r="G219" s="238" t="str">
        <f t="shared" si="3"/>
        <v/>
      </c>
      <c r="H219" s="925" t="str">
        <f t="shared" si="6"/>
        <v/>
      </c>
      <c r="I219" s="351"/>
    </row>
    <row r="220" ht="19.5" customHeight="1">
      <c r="B220" s="613">
        <v>212.0</v>
      </c>
      <c r="C220" s="923" t="str">
        <f t="shared" si="4"/>
        <v/>
      </c>
      <c r="D220" s="791" t="str">
        <f t="shared" si="1"/>
        <v/>
      </c>
      <c r="E220" s="238" t="str">
        <f t="shared" si="5"/>
        <v/>
      </c>
      <c r="F220" s="717" t="str">
        <f t="shared" si="2"/>
        <v/>
      </c>
      <c r="G220" s="238" t="str">
        <f t="shared" si="3"/>
        <v/>
      </c>
      <c r="H220" s="925" t="str">
        <f t="shared" si="6"/>
        <v/>
      </c>
      <c r="I220" s="351"/>
    </row>
    <row r="221" ht="19.5" customHeight="1">
      <c r="B221" s="613">
        <v>213.0</v>
      </c>
      <c r="C221" s="923" t="str">
        <f t="shared" si="4"/>
        <v/>
      </c>
      <c r="D221" s="791" t="str">
        <f t="shared" si="1"/>
        <v/>
      </c>
      <c r="E221" s="238" t="str">
        <f t="shared" si="5"/>
        <v/>
      </c>
      <c r="F221" s="717" t="str">
        <f t="shared" si="2"/>
        <v/>
      </c>
      <c r="G221" s="238" t="str">
        <f t="shared" si="3"/>
        <v/>
      </c>
      <c r="H221" s="925" t="str">
        <f t="shared" si="6"/>
        <v/>
      </c>
      <c r="I221" s="351"/>
    </row>
    <row r="222" ht="19.5" customHeight="1">
      <c r="B222" s="613">
        <v>214.0</v>
      </c>
      <c r="C222" s="923" t="str">
        <f t="shared" si="4"/>
        <v/>
      </c>
      <c r="D222" s="791" t="str">
        <f t="shared" si="1"/>
        <v/>
      </c>
      <c r="E222" s="238" t="str">
        <f t="shared" si="5"/>
        <v/>
      </c>
      <c r="F222" s="717" t="str">
        <f t="shared" si="2"/>
        <v/>
      </c>
      <c r="G222" s="238" t="str">
        <f t="shared" si="3"/>
        <v/>
      </c>
      <c r="H222" s="925" t="str">
        <f t="shared" si="6"/>
        <v/>
      </c>
      <c r="I222" s="351"/>
    </row>
    <row r="223" ht="19.5" customHeight="1">
      <c r="B223" s="613">
        <v>215.0</v>
      </c>
      <c r="C223" s="923" t="str">
        <f t="shared" si="4"/>
        <v/>
      </c>
      <c r="D223" s="791" t="str">
        <f t="shared" si="1"/>
        <v/>
      </c>
      <c r="E223" s="238" t="str">
        <f t="shared" si="5"/>
        <v/>
      </c>
      <c r="F223" s="717" t="str">
        <f t="shared" si="2"/>
        <v/>
      </c>
      <c r="G223" s="238" t="str">
        <f t="shared" si="3"/>
        <v/>
      </c>
      <c r="H223" s="925" t="str">
        <f t="shared" si="6"/>
        <v/>
      </c>
      <c r="I223" s="351"/>
    </row>
    <row r="224" ht="19.5" customHeight="1">
      <c r="B224" s="613">
        <v>216.0</v>
      </c>
      <c r="C224" s="923" t="str">
        <f t="shared" si="4"/>
        <v/>
      </c>
      <c r="D224" s="791" t="str">
        <f t="shared" si="1"/>
        <v/>
      </c>
      <c r="E224" s="238" t="str">
        <f t="shared" si="5"/>
        <v/>
      </c>
      <c r="F224" s="717" t="str">
        <f t="shared" si="2"/>
        <v/>
      </c>
      <c r="G224" s="238" t="str">
        <f t="shared" si="3"/>
        <v/>
      </c>
      <c r="H224" s="925" t="str">
        <f t="shared" si="6"/>
        <v/>
      </c>
      <c r="I224" s="351"/>
    </row>
    <row r="225" ht="19.5" customHeight="1">
      <c r="B225" s="613">
        <v>217.0</v>
      </c>
      <c r="C225" s="923" t="str">
        <f t="shared" si="4"/>
        <v/>
      </c>
      <c r="D225" s="791" t="str">
        <f t="shared" si="1"/>
        <v/>
      </c>
      <c r="E225" s="238" t="str">
        <f t="shared" si="5"/>
        <v/>
      </c>
      <c r="F225" s="717" t="str">
        <f t="shared" si="2"/>
        <v/>
      </c>
      <c r="G225" s="238" t="str">
        <f t="shared" si="3"/>
        <v/>
      </c>
      <c r="H225" s="925" t="str">
        <f t="shared" si="6"/>
        <v/>
      </c>
      <c r="I225" s="351"/>
    </row>
    <row r="226" ht="19.5" customHeight="1">
      <c r="B226" s="613">
        <v>218.0</v>
      </c>
      <c r="C226" s="923" t="str">
        <f t="shared" si="4"/>
        <v/>
      </c>
      <c r="D226" s="791" t="str">
        <f t="shared" si="1"/>
        <v/>
      </c>
      <c r="E226" s="238" t="str">
        <f t="shared" si="5"/>
        <v/>
      </c>
      <c r="F226" s="717" t="str">
        <f t="shared" si="2"/>
        <v/>
      </c>
      <c r="G226" s="238" t="str">
        <f t="shared" si="3"/>
        <v/>
      </c>
      <c r="H226" s="925" t="str">
        <f t="shared" si="6"/>
        <v/>
      </c>
      <c r="I226" s="351"/>
    </row>
    <row r="227" ht="19.5" customHeight="1">
      <c r="B227" s="613">
        <v>219.0</v>
      </c>
      <c r="C227" s="923" t="str">
        <f t="shared" si="4"/>
        <v/>
      </c>
      <c r="D227" s="791" t="str">
        <f t="shared" si="1"/>
        <v/>
      </c>
      <c r="E227" s="238" t="str">
        <f t="shared" si="5"/>
        <v/>
      </c>
      <c r="F227" s="717" t="str">
        <f t="shared" si="2"/>
        <v/>
      </c>
      <c r="G227" s="238" t="str">
        <f t="shared" si="3"/>
        <v/>
      </c>
      <c r="H227" s="925" t="str">
        <f t="shared" si="6"/>
        <v/>
      </c>
      <c r="I227" s="351"/>
    </row>
    <row r="228" ht="19.5" customHeight="1">
      <c r="B228" s="613">
        <v>220.0</v>
      </c>
      <c r="C228" s="923" t="str">
        <f t="shared" si="4"/>
        <v/>
      </c>
      <c r="D228" s="791" t="str">
        <f t="shared" si="1"/>
        <v/>
      </c>
      <c r="E228" s="238" t="str">
        <f t="shared" si="5"/>
        <v/>
      </c>
      <c r="F228" s="717" t="str">
        <f t="shared" si="2"/>
        <v/>
      </c>
      <c r="G228" s="238" t="str">
        <f t="shared" si="3"/>
        <v/>
      </c>
      <c r="H228" s="925" t="str">
        <f t="shared" si="6"/>
        <v/>
      </c>
      <c r="I228" s="351"/>
    </row>
    <row r="229" ht="19.5" customHeight="1">
      <c r="B229" s="613">
        <v>221.0</v>
      </c>
      <c r="C229" s="923" t="str">
        <f t="shared" si="4"/>
        <v/>
      </c>
      <c r="D229" s="791" t="str">
        <f t="shared" si="1"/>
        <v/>
      </c>
      <c r="E229" s="238" t="str">
        <f t="shared" si="5"/>
        <v/>
      </c>
      <c r="F229" s="717" t="str">
        <f t="shared" si="2"/>
        <v/>
      </c>
      <c r="G229" s="238" t="str">
        <f t="shared" si="3"/>
        <v/>
      </c>
      <c r="H229" s="925" t="str">
        <f t="shared" si="6"/>
        <v/>
      </c>
      <c r="I229" s="351"/>
    </row>
    <row r="230" ht="19.5" customHeight="1">
      <c r="B230" s="613">
        <v>222.0</v>
      </c>
      <c r="C230" s="923" t="str">
        <f t="shared" si="4"/>
        <v/>
      </c>
      <c r="D230" s="791" t="str">
        <f t="shared" si="1"/>
        <v/>
      </c>
      <c r="E230" s="238" t="str">
        <f t="shared" si="5"/>
        <v/>
      </c>
      <c r="F230" s="717" t="str">
        <f t="shared" si="2"/>
        <v/>
      </c>
      <c r="G230" s="238" t="str">
        <f t="shared" si="3"/>
        <v/>
      </c>
      <c r="H230" s="925" t="str">
        <f t="shared" si="6"/>
        <v/>
      </c>
      <c r="I230" s="351"/>
    </row>
    <row r="231" ht="19.5" customHeight="1">
      <c r="B231" s="613">
        <v>223.0</v>
      </c>
      <c r="C231" s="923" t="str">
        <f t="shared" si="4"/>
        <v/>
      </c>
      <c r="D231" s="791" t="str">
        <f t="shared" si="1"/>
        <v/>
      </c>
      <c r="E231" s="238" t="str">
        <f t="shared" si="5"/>
        <v/>
      </c>
      <c r="F231" s="717" t="str">
        <f t="shared" si="2"/>
        <v/>
      </c>
      <c r="G231" s="238" t="str">
        <f t="shared" si="3"/>
        <v/>
      </c>
      <c r="H231" s="925" t="str">
        <f t="shared" si="6"/>
        <v/>
      </c>
      <c r="I231" s="351"/>
    </row>
    <row r="232" ht="19.5" customHeight="1">
      <c r="B232" s="613">
        <v>224.0</v>
      </c>
      <c r="C232" s="923" t="str">
        <f t="shared" si="4"/>
        <v/>
      </c>
      <c r="D232" s="791" t="str">
        <f t="shared" si="1"/>
        <v/>
      </c>
      <c r="E232" s="238" t="str">
        <f t="shared" si="5"/>
        <v/>
      </c>
      <c r="F232" s="717" t="str">
        <f t="shared" si="2"/>
        <v/>
      </c>
      <c r="G232" s="238" t="str">
        <f t="shared" si="3"/>
        <v/>
      </c>
      <c r="H232" s="925" t="str">
        <f t="shared" si="6"/>
        <v/>
      </c>
      <c r="I232" s="351"/>
    </row>
    <row r="233" ht="19.5" customHeight="1">
      <c r="B233" s="613">
        <v>225.0</v>
      </c>
      <c r="C233" s="923" t="str">
        <f t="shared" si="4"/>
        <v/>
      </c>
      <c r="D233" s="791" t="str">
        <f t="shared" si="1"/>
        <v/>
      </c>
      <c r="E233" s="238" t="str">
        <f t="shared" si="5"/>
        <v/>
      </c>
      <c r="F233" s="717" t="str">
        <f t="shared" si="2"/>
        <v/>
      </c>
      <c r="G233" s="238" t="str">
        <f t="shared" si="3"/>
        <v/>
      </c>
      <c r="H233" s="925" t="str">
        <f t="shared" si="6"/>
        <v/>
      </c>
      <c r="I233" s="351"/>
    </row>
    <row r="234" ht="19.5" customHeight="1">
      <c r="B234" s="613">
        <v>226.0</v>
      </c>
      <c r="C234" s="923" t="str">
        <f t="shared" si="4"/>
        <v/>
      </c>
      <c r="D234" s="791" t="str">
        <f t="shared" si="1"/>
        <v/>
      </c>
      <c r="E234" s="238" t="str">
        <f t="shared" si="5"/>
        <v/>
      </c>
      <c r="F234" s="717" t="str">
        <f t="shared" si="2"/>
        <v/>
      </c>
      <c r="G234" s="238" t="str">
        <f t="shared" si="3"/>
        <v/>
      </c>
      <c r="H234" s="925" t="str">
        <f t="shared" si="6"/>
        <v/>
      </c>
      <c r="I234" s="351"/>
    </row>
    <row r="235" ht="19.5" customHeight="1">
      <c r="B235" s="613">
        <v>227.0</v>
      </c>
      <c r="C235" s="923" t="str">
        <f t="shared" si="4"/>
        <v/>
      </c>
      <c r="D235" s="791" t="str">
        <f t="shared" si="1"/>
        <v/>
      </c>
      <c r="E235" s="238" t="str">
        <f t="shared" si="5"/>
        <v/>
      </c>
      <c r="F235" s="717" t="str">
        <f t="shared" si="2"/>
        <v/>
      </c>
      <c r="G235" s="238" t="str">
        <f t="shared" si="3"/>
        <v/>
      </c>
      <c r="H235" s="925" t="str">
        <f t="shared" si="6"/>
        <v/>
      </c>
      <c r="I235" s="351"/>
    </row>
    <row r="236" ht="19.5" customHeight="1">
      <c r="B236" s="613">
        <v>228.0</v>
      </c>
      <c r="C236" s="923" t="str">
        <f t="shared" si="4"/>
        <v/>
      </c>
      <c r="D236" s="791" t="str">
        <f t="shared" si="1"/>
        <v/>
      </c>
      <c r="E236" s="238" t="str">
        <f t="shared" si="5"/>
        <v/>
      </c>
      <c r="F236" s="717" t="str">
        <f t="shared" si="2"/>
        <v/>
      </c>
      <c r="G236" s="238" t="str">
        <f t="shared" si="3"/>
        <v/>
      </c>
      <c r="H236" s="925" t="str">
        <f t="shared" si="6"/>
        <v/>
      </c>
      <c r="I236" s="351"/>
    </row>
    <row r="237" ht="19.5" customHeight="1">
      <c r="B237" s="613">
        <v>229.0</v>
      </c>
      <c r="C237" s="923" t="str">
        <f t="shared" si="4"/>
        <v/>
      </c>
      <c r="D237" s="791" t="str">
        <f t="shared" si="1"/>
        <v/>
      </c>
      <c r="E237" s="238" t="str">
        <f t="shared" si="5"/>
        <v/>
      </c>
      <c r="F237" s="717" t="str">
        <f t="shared" si="2"/>
        <v/>
      </c>
      <c r="G237" s="238" t="str">
        <f t="shared" si="3"/>
        <v/>
      </c>
      <c r="H237" s="925" t="str">
        <f t="shared" si="6"/>
        <v/>
      </c>
      <c r="I237" s="351"/>
    </row>
    <row r="238" ht="19.5" customHeight="1">
      <c r="B238" s="613">
        <v>230.0</v>
      </c>
      <c r="C238" s="923" t="str">
        <f t="shared" si="4"/>
        <v/>
      </c>
      <c r="D238" s="791" t="str">
        <f t="shared" si="1"/>
        <v/>
      </c>
      <c r="E238" s="238" t="str">
        <f t="shared" si="5"/>
        <v/>
      </c>
      <c r="F238" s="717" t="str">
        <f t="shared" si="2"/>
        <v/>
      </c>
      <c r="G238" s="238" t="str">
        <f t="shared" si="3"/>
        <v/>
      </c>
      <c r="H238" s="925" t="str">
        <f t="shared" si="6"/>
        <v/>
      </c>
      <c r="I238" s="351"/>
    </row>
    <row r="239" ht="19.5" customHeight="1">
      <c r="B239" s="613">
        <v>231.0</v>
      </c>
      <c r="C239" s="923" t="str">
        <f t="shared" si="4"/>
        <v/>
      </c>
      <c r="D239" s="791" t="str">
        <f t="shared" si="1"/>
        <v/>
      </c>
      <c r="E239" s="238" t="str">
        <f t="shared" si="5"/>
        <v/>
      </c>
      <c r="F239" s="717" t="str">
        <f t="shared" si="2"/>
        <v/>
      </c>
      <c r="G239" s="238" t="str">
        <f t="shared" si="3"/>
        <v/>
      </c>
      <c r="H239" s="925" t="str">
        <f t="shared" si="6"/>
        <v/>
      </c>
      <c r="I239" s="351"/>
    </row>
    <row r="240" ht="19.5" customHeight="1">
      <c r="B240" s="613">
        <v>232.0</v>
      </c>
      <c r="C240" s="923" t="str">
        <f t="shared" si="4"/>
        <v/>
      </c>
      <c r="D240" s="791" t="str">
        <f t="shared" si="1"/>
        <v/>
      </c>
      <c r="E240" s="238" t="str">
        <f t="shared" si="5"/>
        <v/>
      </c>
      <c r="F240" s="717" t="str">
        <f t="shared" si="2"/>
        <v/>
      </c>
      <c r="G240" s="238" t="str">
        <f t="shared" si="3"/>
        <v/>
      </c>
      <c r="H240" s="925" t="str">
        <f t="shared" si="6"/>
        <v/>
      </c>
      <c r="I240" s="351"/>
    </row>
    <row r="241" ht="19.5" customHeight="1">
      <c r="B241" s="613">
        <v>233.0</v>
      </c>
      <c r="C241" s="923" t="str">
        <f t="shared" si="4"/>
        <v/>
      </c>
      <c r="D241" s="791" t="str">
        <f t="shared" si="1"/>
        <v/>
      </c>
      <c r="E241" s="238" t="str">
        <f t="shared" si="5"/>
        <v/>
      </c>
      <c r="F241" s="717" t="str">
        <f t="shared" si="2"/>
        <v/>
      </c>
      <c r="G241" s="238" t="str">
        <f t="shared" si="3"/>
        <v/>
      </c>
      <c r="H241" s="925" t="str">
        <f t="shared" si="6"/>
        <v/>
      </c>
      <c r="I241" s="351"/>
    </row>
    <row r="242" ht="19.5" customHeight="1">
      <c r="B242" s="613">
        <v>234.0</v>
      </c>
      <c r="C242" s="923" t="str">
        <f t="shared" si="4"/>
        <v/>
      </c>
      <c r="D242" s="791" t="str">
        <f t="shared" si="1"/>
        <v/>
      </c>
      <c r="E242" s="238" t="str">
        <f t="shared" si="5"/>
        <v/>
      </c>
      <c r="F242" s="717" t="str">
        <f t="shared" si="2"/>
        <v/>
      </c>
      <c r="G242" s="238" t="str">
        <f t="shared" si="3"/>
        <v/>
      </c>
      <c r="H242" s="925" t="str">
        <f t="shared" si="6"/>
        <v/>
      </c>
      <c r="I242" s="351"/>
    </row>
    <row r="243" ht="19.5" customHeight="1">
      <c r="B243" s="613">
        <v>235.0</v>
      </c>
      <c r="C243" s="923" t="str">
        <f t="shared" si="4"/>
        <v/>
      </c>
      <c r="D243" s="791" t="str">
        <f t="shared" si="1"/>
        <v/>
      </c>
      <c r="E243" s="238" t="str">
        <f t="shared" si="5"/>
        <v/>
      </c>
      <c r="F243" s="717" t="str">
        <f t="shared" si="2"/>
        <v/>
      </c>
      <c r="G243" s="238" t="str">
        <f t="shared" si="3"/>
        <v/>
      </c>
      <c r="H243" s="925" t="str">
        <f t="shared" si="6"/>
        <v/>
      </c>
      <c r="I243" s="351"/>
    </row>
    <row r="244" ht="19.5" customHeight="1">
      <c r="B244" s="613">
        <v>236.0</v>
      </c>
      <c r="C244" s="923" t="str">
        <f t="shared" si="4"/>
        <v/>
      </c>
      <c r="D244" s="791" t="str">
        <f t="shared" si="1"/>
        <v/>
      </c>
      <c r="E244" s="238" t="str">
        <f t="shared" si="5"/>
        <v/>
      </c>
      <c r="F244" s="717" t="str">
        <f t="shared" si="2"/>
        <v/>
      </c>
      <c r="G244" s="238" t="str">
        <f t="shared" si="3"/>
        <v/>
      </c>
      <c r="H244" s="925" t="str">
        <f t="shared" si="6"/>
        <v/>
      </c>
      <c r="I244" s="351"/>
    </row>
    <row r="245" ht="19.5" customHeight="1">
      <c r="B245" s="613">
        <v>237.0</v>
      </c>
      <c r="C245" s="923" t="str">
        <f t="shared" si="4"/>
        <v/>
      </c>
      <c r="D245" s="791" t="str">
        <f t="shared" si="1"/>
        <v/>
      </c>
      <c r="E245" s="238" t="str">
        <f t="shared" si="5"/>
        <v/>
      </c>
      <c r="F245" s="717" t="str">
        <f t="shared" si="2"/>
        <v/>
      </c>
      <c r="G245" s="238" t="str">
        <f t="shared" si="3"/>
        <v/>
      </c>
      <c r="H245" s="925" t="str">
        <f t="shared" si="6"/>
        <v/>
      </c>
      <c r="I245" s="351"/>
    </row>
    <row r="246" ht="19.5" customHeight="1">
      <c r="B246" s="613">
        <v>238.0</v>
      </c>
      <c r="C246" s="923" t="str">
        <f t="shared" si="4"/>
        <v/>
      </c>
      <c r="D246" s="791" t="str">
        <f t="shared" si="1"/>
        <v/>
      </c>
      <c r="E246" s="238" t="str">
        <f t="shared" si="5"/>
        <v/>
      </c>
      <c r="F246" s="717" t="str">
        <f t="shared" si="2"/>
        <v/>
      </c>
      <c r="G246" s="238" t="str">
        <f t="shared" si="3"/>
        <v/>
      </c>
      <c r="H246" s="925" t="str">
        <f t="shared" si="6"/>
        <v/>
      </c>
      <c r="I246" s="351"/>
    </row>
    <row r="247" ht="19.5" customHeight="1">
      <c r="B247" s="613">
        <v>239.0</v>
      </c>
      <c r="C247" s="923" t="str">
        <f t="shared" si="4"/>
        <v/>
      </c>
      <c r="D247" s="791" t="str">
        <f t="shared" si="1"/>
        <v/>
      </c>
      <c r="E247" s="238" t="str">
        <f t="shared" si="5"/>
        <v/>
      </c>
      <c r="F247" s="717" t="str">
        <f t="shared" si="2"/>
        <v/>
      </c>
      <c r="G247" s="238" t="str">
        <f t="shared" si="3"/>
        <v/>
      </c>
      <c r="H247" s="925" t="str">
        <f t="shared" si="6"/>
        <v/>
      </c>
      <c r="I247" s="351"/>
    </row>
    <row r="248" ht="19.5" customHeight="1">
      <c r="B248" s="613">
        <v>240.0</v>
      </c>
      <c r="C248" s="923" t="str">
        <f t="shared" si="4"/>
        <v/>
      </c>
      <c r="D248" s="791" t="str">
        <f t="shared" si="1"/>
        <v/>
      </c>
      <c r="E248" s="238" t="str">
        <f t="shared" si="5"/>
        <v/>
      </c>
      <c r="F248" s="717" t="str">
        <f t="shared" si="2"/>
        <v/>
      </c>
      <c r="G248" s="238" t="str">
        <f t="shared" si="3"/>
        <v/>
      </c>
      <c r="H248" s="925" t="str">
        <f t="shared" si="6"/>
        <v/>
      </c>
      <c r="I248" s="351"/>
    </row>
    <row r="249" ht="19.5" customHeight="1">
      <c r="B249" s="613">
        <v>241.0</v>
      </c>
      <c r="C249" s="923" t="str">
        <f t="shared" si="4"/>
        <v/>
      </c>
      <c r="D249" s="791" t="str">
        <f t="shared" si="1"/>
        <v/>
      </c>
      <c r="E249" s="238" t="str">
        <f t="shared" si="5"/>
        <v/>
      </c>
      <c r="F249" s="717" t="str">
        <f t="shared" si="2"/>
        <v/>
      </c>
      <c r="G249" s="238" t="str">
        <f t="shared" si="3"/>
        <v/>
      </c>
      <c r="H249" s="925" t="str">
        <f t="shared" si="6"/>
        <v/>
      </c>
      <c r="I249" s="351"/>
    </row>
    <row r="250" ht="19.5" customHeight="1">
      <c r="B250" s="613">
        <v>242.0</v>
      </c>
      <c r="C250" s="923" t="str">
        <f t="shared" si="4"/>
        <v/>
      </c>
      <c r="D250" s="791" t="str">
        <f t="shared" si="1"/>
        <v/>
      </c>
      <c r="E250" s="238" t="str">
        <f t="shared" si="5"/>
        <v/>
      </c>
      <c r="F250" s="717" t="str">
        <f t="shared" si="2"/>
        <v/>
      </c>
      <c r="G250" s="238" t="str">
        <f t="shared" si="3"/>
        <v/>
      </c>
      <c r="H250" s="925" t="str">
        <f t="shared" si="6"/>
        <v/>
      </c>
      <c r="I250" s="351"/>
    </row>
    <row r="251" ht="19.5" customHeight="1">
      <c r="B251" s="613">
        <v>243.0</v>
      </c>
      <c r="C251" s="923" t="str">
        <f t="shared" si="4"/>
        <v/>
      </c>
      <c r="D251" s="791" t="str">
        <f t="shared" si="1"/>
        <v/>
      </c>
      <c r="E251" s="238" t="str">
        <f t="shared" si="5"/>
        <v/>
      </c>
      <c r="F251" s="717" t="str">
        <f t="shared" si="2"/>
        <v/>
      </c>
      <c r="G251" s="238" t="str">
        <f t="shared" si="3"/>
        <v/>
      </c>
      <c r="H251" s="925" t="str">
        <f t="shared" si="6"/>
        <v/>
      </c>
      <c r="I251" s="351"/>
    </row>
    <row r="252" ht="19.5" customHeight="1">
      <c r="B252" s="613">
        <v>244.0</v>
      </c>
      <c r="C252" s="923" t="str">
        <f t="shared" si="4"/>
        <v/>
      </c>
      <c r="D252" s="791" t="str">
        <f t="shared" si="1"/>
        <v/>
      </c>
      <c r="E252" s="238" t="str">
        <f t="shared" si="5"/>
        <v/>
      </c>
      <c r="F252" s="717" t="str">
        <f t="shared" si="2"/>
        <v/>
      </c>
      <c r="G252" s="238" t="str">
        <f t="shared" si="3"/>
        <v/>
      </c>
      <c r="H252" s="925" t="str">
        <f t="shared" si="6"/>
        <v/>
      </c>
      <c r="I252" s="351"/>
    </row>
    <row r="253" ht="19.5" customHeight="1">
      <c r="B253" s="613">
        <v>245.0</v>
      </c>
      <c r="C253" s="923" t="str">
        <f t="shared" si="4"/>
        <v/>
      </c>
      <c r="D253" s="791" t="str">
        <f t="shared" si="1"/>
        <v/>
      </c>
      <c r="E253" s="238" t="str">
        <f t="shared" si="5"/>
        <v/>
      </c>
      <c r="F253" s="717" t="str">
        <f t="shared" si="2"/>
        <v/>
      </c>
      <c r="G253" s="238" t="str">
        <f t="shared" si="3"/>
        <v/>
      </c>
      <c r="H253" s="925" t="str">
        <f t="shared" si="6"/>
        <v/>
      </c>
      <c r="I253" s="351"/>
    </row>
    <row r="254" ht="19.5" customHeight="1">
      <c r="B254" s="613">
        <v>246.0</v>
      </c>
      <c r="C254" s="923" t="str">
        <f t="shared" si="4"/>
        <v/>
      </c>
      <c r="D254" s="791" t="str">
        <f t="shared" si="1"/>
        <v/>
      </c>
      <c r="E254" s="238" t="str">
        <f t="shared" si="5"/>
        <v/>
      </c>
      <c r="F254" s="717" t="str">
        <f t="shared" si="2"/>
        <v/>
      </c>
      <c r="G254" s="238" t="str">
        <f t="shared" si="3"/>
        <v/>
      </c>
      <c r="H254" s="925" t="str">
        <f t="shared" si="6"/>
        <v/>
      </c>
      <c r="I254" s="351"/>
    </row>
    <row r="255" ht="19.5" customHeight="1">
      <c r="B255" s="613">
        <v>247.0</v>
      </c>
      <c r="C255" s="923" t="str">
        <f t="shared" si="4"/>
        <v/>
      </c>
      <c r="D255" s="791" t="str">
        <f t="shared" si="1"/>
        <v/>
      </c>
      <c r="E255" s="238" t="str">
        <f t="shared" si="5"/>
        <v/>
      </c>
      <c r="F255" s="717" t="str">
        <f t="shared" si="2"/>
        <v/>
      </c>
      <c r="G255" s="238" t="str">
        <f t="shared" si="3"/>
        <v/>
      </c>
      <c r="H255" s="925" t="str">
        <f t="shared" si="6"/>
        <v/>
      </c>
      <c r="I255" s="351"/>
    </row>
    <row r="256" ht="19.5" customHeight="1">
      <c r="B256" s="613">
        <v>248.0</v>
      </c>
      <c r="C256" s="923" t="str">
        <f t="shared" si="4"/>
        <v/>
      </c>
      <c r="D256" s="791" t="str">
        <f t="shared" si="1"/>
        <v/>
      </c>
      <c r="E256" s="238" t="str">
        <f t="shared" si="5"/>
        <v/>
      </c>
      <c r="F256" s="717" t="str">
        <f t="shared" si="2"/>
        <v/>
      </c>
      <c r="G256" s="238" t="str">
        <f t="shared" si="3"/>
        <v/>
      </c>
      <c r="H256" s="925" t="str">
        <f t="shared" si="6"/>
        <v/>
      </c>
      <c r="I256" s="351"/>
    </row>
    <row r="257" ht="19.5" customHeight="1">
      <c r="B257" s="613">
        <v>249.0</v>
      </c>
      <c r="C257" s="923" t="str">
        <f t="shared" si="4"/>
        <v/>
      </c>
      <c r="D257" s="791" t="str">
        <f t="shared" si="1"/>
        <v/>
      </c>
      <c r="E257" s="238" t="str">
        <f t="shared" si="5"/>
        <v/>
      </c>
      <c r="F257" s="717" t="str">
        <f t="shared" si="2"/>
        <v/>
      </c>
      <c r="G257" s="238" t="str">
        <f t="shared" si="3"/>
        <v/>
      </c>
      <c r="H257" s="925" t="str">
        <f t="shared" si="6"/>
        <v/>
      </c>
      <c r="I257" s="351"/>
    </row>
    <row r="258" ht="19.5" customHeight="1">
      <c r="B258" s="613">
        <v>250.0</v>
      </c>
      <c r="C258" s="923" t="str">
        <f t="shared" si="4"/>
        <v/>
      </c>
      <c r="D258" s="791" t="str">
        <f t="shared" si="1"/>
        <v/>
      </c>
      <c r="E258" s="238" t="str">
        <f t="shared" si="5"/>
        <v/>
      </c>
      <c r="F258" s="717" t="str">
        <f t="shared" si="2"/>
        <v/>
      </c>
      <c r="G258" s="238" t="str">
        <f t="shared" si="3"/>
        <v/>
      </c>
      <c r="H258" s="925" t="str">
        <f t="shared" si="6"/>
        <v/>
      </c>
      <c r="I258" s="351"/>
    </row>
    <row r="259" ht="19.5" customHeight="1">
      <c r="B259" s="613">
        <v>251.0</v>
      </c>
      <c r="C259" s="923" t="str">
        <f t="shared" si="4"/>
        <v/>
      </c>
      <c r="D259" s="791" t="str">
        <f t="shared" si="1"/>
        <v/>
      </c>
      <c r="E259" s="238" t="str">
        <f t="shared" si="5"/>
        <v/>
      </c>
      <c r="F259" s="717" t="str">
        <f t="shared" si="2"/>
        <v/>
      </c>
      <c r="G259" s="238" t="str">
        <f t="shared" si="3"/>
        <v/>
      </c>
      <c r="H259" s="925" t="str">
        <f t="shared" si="6"/>
        <v/>
      </c>
      <c r="I259" s="351"/>
    </row>
    <row r="260" ht="19.5" customHeight="1">
      <c r="B260" s="613">
        <v>252.0</v>
      </c>
      <c r="C260" s="923" t="str">
        <f t="shared" si="4"/>
        <v/>
      </c>
      <c r="D260" s="791" t="str">
        <f t="shared" si="1"/>
        <v/>
      </c>
      <c r="E260" s="238" t="str">
        <f t="shared" si="5"/>
        <v/>
      </c>
      <c r="F260" s="717" t="str">
        <f t="shared" si="2"/>
        <v/>
      </c>
      <c r="G260" s="238" t="str">
        <f t="shared" si="3"/>
        <v/>
      </c>
      <c r="H260" s="925" t="str">
        <f t="shared" si="6"/>
        <v/>
      </c>
      <c r="I260" s="351"/>
    </row>
    <row r="261" ht="19.5" customHeight="1">
      <c r="B261" s="613">
        <v>253.0</v>
      </c>
      <c r="C261" s="923" t="str">
        <f t="shared" si="4"/>
        <v/>
      </c>
      <c r="D261" s="791" t="str">
        <f t="shared" si="1"/>
        <v/>
      </c>
      <c r="E261" s="238" t="str">
        <f t="shared" si="5"/>
        <v/>
      </c>
      <c r="F261" s="717" t="str">
        <f t="shared" si="2"/>
        <v/>
      </c>
      <c r="G261" s="238" t="str">
        <f t="shared" si="3"/>
        <v/>
      </c>
      <c r="H261" s="925" t="str">
        <f t="shared" si="6"/>
        <v/>
      </c>
      <c r="I261" s="351"/>
    </row>
    <row r="262" ht="19.5" customHeight="1">
      <c r="B262" s="613">
        <v>254.0</v>
      </c>
      <c r="C262" s="923" t="str">
        <f t="shared" si="4"/>
        <v/>
      </c>
      <c r="D262" s="791" t="str">
        <f t="shared" si="1"/>
        <v/>
      </c>
      <c r="E262" s="238" t="str">
        <f t="shared" si="5"/>
        <v/>
      </c>
      <c r="F262" s="717" t="str">
        <f t="shared" si="2"/>
        <v/>
      </c>
      <c r="G262" s="238" t="str">
        <f t="shared" si="3"/>
        <v/>
      </c>
      <c r="H262" s="925" t="str">
        <f t="shared" si="6"/>
        <v/>
      </c>
      <c r="I262" s="351"/>
    </row>
    <row r="263" ht="19.5" customHeight="1">
      <c r="B263" s="613">
        <v>255.0</v>
      </c>
      <c r="C263" s="923" t="str">
        <f t="shared" si="4"/>
        <v/>
      </c>
      <c r="D263" s="791" t="str">
        <f t="shared" si="1"/>
        <v/>
      </c>
      <c r="E263" s="238" t="str">
        <f t="shared" si="5"/>
        <v/>
      </c>
      <c r="F263" s="717" t="str">
        <f t="shared" si="2"/>
        <v/>
      </c>
      <c r="G263" s="238" t="str">
        <f t="shared" si="3"/>
        <v/>
      </c>
      <c r="H263" s="925" t="str">
        <f t="shared" si="6"/>
        <v/>
      </c>
      <c r="I263" s="351"/>
    </row>
    <row r="264" ht="19.5" customHeight="1">
      <c r="B264" s="613">
        <v>256.0</v>
      </c>
      <c r="C264" s="923" t="str">
        <f t="shared" si="4"/>
        <v/>
      </c>
      <c r="D264" s="791" t="str">
        <f t="shared" si="1"/>
        <v/>
      </c>
      <c r="E264" s="238" t="str">
        <f t="shared" si="5"/>
        <v/>
      </c>
      <c r="F264" s="717" t="str">
        <f t="shared" si="2"/>
        <v/>
      </c>
      <c r="G264" s="238" t="str">
        <f t="shared" si="3"/>
        <v/>
      </c>
      <c r="H264" s="925" t="str">
        <f t="shared" si="6"/>
        <v/>
      </c>
      <c r="I264" s="351"/>
    </row>
    <row r="265" ht="19.5" customHeight="1">
      <c r="B265" s="613">
        <v>257.0</v>
      </c>
      <c r="C265" s="923" t="str">
        <f t="shared" si="4"/>
        <v/>
      </c>
      <c r="D265" s="791" t="str">
        <f t="shared" si="1"/>
        <v/>
      </c>
      <c r="E265" s="238" t="str">
        <f t="shared" si="5"/>
        <v/>
      </c>
      <c r="F265" s="717" t="str">
        <f t="shared" si="2"/>
        <v/>
      </c>
      <c r="G265" s="238" t="str">
        <f t="shared" si="3"/>
        <v/>
      </c>
      <c r="H265" s="925" t="str">
        <f t="shared" si="6"/>
        <v/>
      </c>
      <c r="I265" s="351"/>
    </row>
    <row r="266" ht="19.5" customHeight="1">
      <c r="B266" s="613">
        <v>258.0</v>
      </c>
      <c r="C266" s="923" t="str">
        <f t="shared" si="4"/>
        <v/>
      </c>
      <c r="D266" s="791" t="str">
        <f t="shared" si="1"/>
        <v/>
      </c>
      <c r="E266" s="238" t="str">
        <f t="shared" si="5"/>
        <v/>
      </c>
      <c r="F266" s="717" t="str">
        <f t="shared" si="2"/>
        <v/>
      </c>
      <c r="G266" s="238" t="str">
        <f t="shared" si="3"/>
        <v/>
      </c>
      <c r="H266" s="925" t="str">
        <f t="shared" si="6"/>
        <v/>
      </c>
      <c r="I266" s="351"/>
    </row>
    <row r="267" ht="19.5" customHeight="1">
      <c r="B267" s="613">
        <v>259.0</v>
      </c>
      <c r="C267" s="923" t="str">
        <f t="shared" si="4"/>
        <v/>
      </c>
      <c r="D267" s="791" t="str">
        <f t="shared" si="1"/>
        <v/>
      </c>
      <c r="E267" s="238" t="str">
        <f t="shared" si="5"/>
        <v/>
      </c>
      <c r="F267" s="717" t="str">
        <f t="shared" si="2"/>
        <v/>
      </c>
      <c r="G267" s="238" t="str">
        <f t="shared" si="3"/>
        <v/>
      </c>
      <c r="H267" s="925" t="str">
        <f t="shared" si="6"/>
        <v/>
      </c>
      <c r="I267" s="351"/>
    </row>
    <row r="268" ht="19.5" customHeight="1">
      <c r="B268" s="613">
        <v>260.0</v>
      </c>
      <c r="C268" s="923" t="str">
        <f t="shared" si="4"/>
        <v/>
      </c>
      <c r="D268" s="791" t="str">
        <f t="shared" si="1"/>
        <v/>
      </c>
      <c r="E268" s="238" t="str">
        <f t="shared" si="5"/>
        <v/>
      </c>
      <c r="F268" s="717" t="str">
        <f t="shared" si="2"/>
        <v/>
      </c>
      <c r="G268" s="238" t="str">
        <f t="shared" si="3"/>
        <v/>
      </c>
      <c r="H268" s="925" t="str">
        <f t="shared" si="6"/>
        <v/>
      </c>
      <c r="I268" s="351"/>
    </row>
    <row r="269" ht="19.5" customHeight="1">
      <c r="B269" s="613">
        <v>261.0</v>
      </c>
      <c r="C269" s="923" t="str">
        <f t="shared" si="4"/>
        <v/>
      </c>
      <c r="D269" s="791" t="str">
        <f t="shared" si="1"/>
        <v/>
      </c>
      <c r="E269" s="238" t="str">
        <f t="shared" si="5"/>
        <v/>
      </c>
      <c r="F269" s="717" t="str">
        <f t="shared" si="2"/>
        <v/>
      </c>
      <c r="G269" s="238" t="str">
        <f t="shared" si="3"/>
        <v/>
      </c>
      <c r="H269" s="925" t="str">
        <f t="shared" si="6"/>
        <v/>
      </c>
      <c r="I269" s="351"/>
    </row>
    <row r="270" ht="19.5" customHeight="1">
      <c r="B270" s="613">
        <v>262.0</v>
      </c>
      <c r="C270" s="923" t="str">
        <f t="shared" si="4"/>
        <v/>
      </c>
      <c r="D270" s="791" t="str">
        <f t="shared" si="1"/>
        <v/>
      </c>
      <c r="E270" s="238" t="str">
        <f t="shared" si="5"/>
        <v/>
      </c>
      <c r="F270" s="717" t="str">
        <f t="shared" si="2"/>
        <v/>
      </c>
      <c r="G270" s="238" t="str">
        <f t="shared" si="3"/>
        <v/>
      </c>
      <c r="H270" s="925" t="str">
        <f t="shared" si="6"/>
        <v/>
      </c>
      <c r="I270" s="351"/>
    </row>
    <row r="271" ht="19.5" customHeight="1">
      <c r="B271" s="613">
        <v>263.0</v>
      </c>
      <c r="C271" s="923" t="str">
        <f t="shared" si="4"/>
        <v/>
      </c>
      <c r="D271" s="791" t="str">
        <f t="shared" si="1"/>
        <v/>
      </c>
      <c r="E271" s="238" t="str">
        <f t="shared" si="5"/>
        <v/>
      </c>
      <c r="F271" s="717" t="str">
        <f t="shared" si="2"/>
        <v/>
      </c>
      <c r="G271" s="238" t="str">
        <f t="shared" si="3"/>
        <v/>
      </c>
      <c r="H271" s="925" t="str">
        <f t="shared" si="6"/>
        <v/>
      </c>
      <c r="I271" s="351"/>
    </row>
    <row r="272" ht="19.5" customHeight="1">
      <c r="B272" s="613">
        <v>264.0</v>
      </c>
      <c r="C272" s="923" t="str">
        <f t="shared" si="4"/>
        <v/>
      </c>
      <c r="D272" s="791" t="str">
        <f t="shared" si="1"/>
        <v/>
      </c>
      <c r="E272" s="238" t="str">
        <f t="shared" si="5"/>
        <v/>
      </c>
      <c r="F272" s="717" t="str">
        <f t="shared" si="2"/>
        <v/>
      </c>
      <c r="G272" s="238" t="str">
        <f t="shared" si="3"/>
        <v/>
      </c>
      <c r="H272" s="925" t="str">
        <f t="shared" si="6"/>
        <v/>
      </c>
      <c r="I272" s="351"/>
    </row>
    <row r="273" ht="19.5" customHeight="1">
      <c r="B273" s="613">
        <v>265.0</v>
      </c>
      <c r="C273" s="923" t="str">
        <f t="shared" si="4"/>
        <v/>
      </c>
      <c r="D273" s="791" t="str">
        <f t="shared" si="1"/>
        <v/>
      </c>
      <c r="E273" s="238" t="str">
        <f t="shared" si="5"/>
        <v/>
      </c>
      <c r="F273" s="717" t="str">
        <f t="shared" si="2"/>
        <v/>
      </c>
      <c r="G273" s="238" t="str">
        <f t="shared" si="3"/>
        <v/>
      </c>
      <c r="H273" s="925" t="str">
        <f t="shared" si="6"/>
        <v/>
      </c>
      <c r="I273" s="351"/>
    </row>
    <row r="274" ht="19.5" customHeight="1">
      <c r="B274" s="613">
        <v>266.0</v>
      </c>
      <c r="C274" s="923" t="str">
        <f t="shared" si="4"/>
        <v/>
      </c>
      <c r="D274" s="791" t="str">
        <f t="shared" si="1"/>
        <v/>
      </c>
      <c r="E274" s="238" t="str">
        <f t="shared" si="5"/>
        <v/>
      </c>
      <c r="F274" s="717" t="str">
        <f t="shared" si="2"/>
        <v/>
      </c>
      <c r="G274" s="238" t="str">
        <f t="shared" si="3"/>
        <v/>
      </c>
      <c r="H274" s="925" t="str">
        <f t="shared" si="6"/>
        <v/>
      </c>
      <c r="I274" s="351"/>
    </row>
    <row r="275" ht="19.5" customHeight="1">
      <c r="B275" s="613">
        <v>267.0</v>
      </c>
      <c r="C275" s="923" t="str">
        <f t="shared" si="4"/>
        <v/>
      </c>
      <c r="D275" s="791" t="str">
        <f t="shared" si="1"/>
        <v/>
      </c>
      <c r="E275" s="238" t="str">
        <f t="shared" si="5"/>
        <v/>
      </c>
      <c r="F275" s="717" t="str">
        <f t="shared" si="2"/>
        <v/>
      </c>
      <c r="G275" s="238" t="str">
        <f t="shared" si="3"/>
        <v/>
      </c>
      <c r="H275" s="925" t="str">
        <f t="shared" si="6"/>
        <v/>
      </c>
      <c r="I275" s="351"/>
    </row>
    <row r="276" ht="19.5" customHeight="1">
      <c r="B276" s="613">
        <v>268.0</v>
      </c>
      <c r="C276" s="923" t="str">
        <f t="shared" si="4"/>
        <v/>
      </c>
      <c r="D276" s="791" t="str">
        <f t="shared" si="1"/>
        <v/>
      </c>
      <c r="E276" s="238" t="str">
        <f t="shared" si="5"/>
        <v/>
      </c>
      <c r="F276" s="717" t="str">
        <f t="shared" si="2"/>
        <v/>
      </c>
      <c r="G276" s="238" t="str">
        <f t="shared" si="3"/>
        <v/>
      </c>
      <c r="H276" s="925" t="str">
        <f t="shared" si="6"/>
        <v/>
      </c>
      <c r="I276" s="351"/>
    </row>
    <row r="277" ht="19.5" customHeight="1">
      <c r="B277" s="613">
        <v>269.0</v>
      </c>
      <c r="C277" s="923" t="str">
        <f t="shared" si="4"/>
        <v/>
      </c>
      <c r="D277" s="791" t="str">
        <f t="shared" si="1"/>
        <v/>
      </c>
      <c r="E277" s="238" t="str">
        <f t="shared" si="5"/>
        <v/>
      </c>
      <c r="F277" s="717" t="str">
        <f t="shared" si="2"/>
        <v/>
      </c>
      <c r="G277" s="238" t="str">
        <f t="shared" si="3"/>
        <v/>
      </c>
      <c r="H277" s="925" t="str">
        <f t="shared" si="6"/>
        <v/>
      </c>
      <c r="I277" s="351"/>
    </row>
    <row r="278" ht="19.5" customHeight="1">
      <c r="B278" s="613">
        <v>270.0</v>
      </c>
      <c r="C278" s="923" t="str">
        <f t="shared" si="4"/>
        <v/>
      </c>
      <c r="D278" s="791" t="str">
        <f t="shared" si="1"/>
        <v/>
      </c>
      <c r="E278" s="238" t="str">
        <f t="shared" si="5"/>
        <v/>
      </c>
      <c r="F278" s="717" t="str">
        <f t="shared" si="2"/>
        <v/>
      </c>
      <c r="G278" s="238" t="str">
        <f t="shared" si="3"/>
        <v/>
      </c>
      <c r="H278" s="925" t="str">
        <f t="shared" si="6"/>
        <v/>
      </c>
      <c r="I278" s="351"/>
    </row>
    <row r="279" ht="19.5" customHeight="1">
      <c r="B279" s="613">
        <v>271.0</v>
      </c>
      <c r="C279" s="923" t="str">
        <f t="shared" si="4"/>
        <v/>
      </c>
      <c r="D279" s="791" t="str">
        <f t="shared" si="1"/>
        <v/>
      </c>
      <c r="E279" s="238" t="str">
        <f t="shared" si="5"/>
        <v/>
      </c>
      <c r="F279" s="717" t="str">
        <f t="shared" si="2"/>
        <v/>
      </c>
      <c r="G279" s="238" t="str">
        <f t="shared" si="3"/>
        <v/>
      </c>
      <c r="H279" s="925" t="str">
        <f t="shared" si="6"/>
        <v/>
      </c>
      <c r="I279" s="351"/>
    </row>
    <row r="280" ht="19.5" customHeight="1">
      <c r="B280" s="613">
        <v>272.0</v>
      </c>
      <c r="C280" s="923" t="str">
        <f t="shared" si="4"/>
        <v/>
      </c>
      <c r="D280" s="791" t="str">
        <f t="shared" si="1"/>
        <v/>
      </c>
      <c r="E280" s="238" t="str">
        <f t="shared" si="5"/>
        <v/>
      </c>
      <c r="F280" s="717" t="str">
        <f t="shared" si="2"/>
        <v/>
      </c>
      <c r="G280" s="238" t="str">
        <f t="shared" si="3"/>
        <v/>
      </c>
      <c r="H280" s="925" t="str">
        <f t="shared" si="6"/>
        <v/>
      </c>
      <c r="I280" s="351"/>
    </row>
    <row r="281" ht="19.5" customHeight="1">
      <c r="B281" s="613">
        <v>273.0</v>
      </c>
      <c r="C281" s="923" t="str">
        <f t="shared" si="4"/>
        <v/>
      </c>
      <c r="D281" s="791" t="str">
        <f t="shared" si="1"/>
        <v/>
      </c>
      <c r="E281" s="238" t="str">
        <f t="shared" si="5"/>
        <v/>
      </c>
      <c r="F281" s="717" t="str">
        <f t="shared" si="2"/>
        <v/>
      </c>
      <c r="G281" s="238" t="str">
        <f t="shared" si="3"/>
        <v/>
      </c>
      <c r="H281" s="925" t="str">
        <f t="shared" si="6"/>
        <v/>
      </c>
      <c r="I281" s="351"/>
    </row>
    <row r="282" ht="19.5" customHeight="1">
      <c r="B282" s="613">
        <v>274.0</v>
      </c>
      <c r="C282" s="923" t="str">
        <f t="shared" si="4"/>
        <v/>
      </c>
      <c r="D282" s="791" t="str">
        <f t="shared" si="1"/>
        <v/>
      </c>
      <c r="E282" s="238" t="str">
        <f t="shared" si="5"/>
        <v/>
      </c>
      <c r="F282" s="717" t="str">
        <f t="shared" si="2"/>
        <v/>
      </c>
      <c r="G282" s="238" t="str">
        <f t="shared" si="3"/>
        <v/>
      </c>
      <c r="H282" s="925" t="str">
        <f t="shared" si="6"/>
        <v/>
      </c>
      <c r="I282" s="351"/>
    </row>
    <row r="283" ht="19.5" customHeight="1">
      <c r="B283" s="613">
        <v>275.0</v>
      </c>
      <c r="C283" s="923" t="str">
        <f t="shared" si="4"/>
        <v/>
      </c>
      <c r="D283" s="791" t="str">
        <f t="shared" si="1"/>
        <v/>
      </c>
      <c r="E283" s="238" t="str">
        <f t="shared" si="5"/>
        <v/>
      </c>
      <c r="F283" s="717" t="str">
        <f t="shared" si="2"/>
        <v/>
      </c>
      <c r="G283" s="238" t="str">
        <f t="shared" si="3"/>
        <v/>
      </c>
      <c r="H283" s="925" t="str">
        <f t="shared" si="6"/>
        <v/>
      </c>
      <c r="I283" s="351"/>
    </row>
    <row r="284" ht="19.5" customHeight="1">
      <c r="B284" s="613">
        <v>276.0</v>
      </c>
      <c r="C284" s="923" t="str">
        <f t="shared" si="4"/>
        <v/>
      </c>
      <c r="D284" s="791" t="str">
        <f t="shared" si="1"/>
        <v/>
      </c>
      <c r="E284" s="238" t="str">
        <f t="shared" si="5"/>
        <v/>
      </c>
      <c r="F284" s="717" t="str">
        <f t="shared" si="2"/>
        <v/>
      </c>
      <c r="G284" s="238" t="str">
        <f t="shared" si="3"/>
        <v/>
      </c>
      <c r="H284" s="925" t="str">
        <f t="shared" si="6"/>
        <v/>
      </c>
      <c r="I284" s="351"/>
    </row>
    <row r="285" ht="19.5" customHeight="1">
      <c r="B285" s="613">
        <v>277.0</v>
      </c>
      <c r="C285" s="923" t="str">
        <f t="shared" si="4"/>
        <v/>
      </c>
      <c r="D285" s="791" t="str">
        <f t="shared" si="1"/>
        <v/>
      </c>
      <c r="E285" s="238" t="str">
        <f t="shared" si="5"/>
        <v/>
      </c>
      <c r="F285" s="717" t="str">
        <f t="shared" si="2"/>
        <v/>
      </c>
      <c r="G285" s="238" t="str">
        <f t="shared" si="3"/>
        <v/>
      </c>
      <c r="H285" s="925" t="str">
        <f t="shared" si="6"/>
        <v/>
      </c>
      <c r="I285" s="351"/>
    </row>
    <row r="286" ht="19.5" customHeight="1">
      <c r="B286" s="613">
        <v>278.0</v>
      </c>
      <c r="C286" s="923" t="str">
        <f t="shared" si="4"/>
        <v/>
      </c>
      <c r="D286" s="791" t="str">
        <f t="shared" si="1"/>
        <v/>
      </c>
      <c r="E286" s="238" t="str">
        <f t="shared" si="5"/>
        <v/>
      </c>
      <c r="F286" s="717" t="str">
        <f t="shared" si="2"/>
        <v/>
      </c>
      <c r="G286" s="238" t="str">
        <f t="shared" si="3"/>
        <v/>
      </c>
      <c r="H286" s="925" t="str">
        <f t="shared" si="6"/>
        <v/>
      </c>
      <c r="I286" s="351"/>
    </row>
    <row r="287" ht="19.5" customHeight="1">
      <c r="B287" s="613">
        <v>279.0</v>
      </c>
      <c r="C287" s="923" t="str">
        <f t="shared" si="4"/>
        <v/>
      </c>
      <c r="D287" s="791" t="str">
        <f t="shared" si="1"/>
        <v/>
      </c>
      <c r="E287" s="238" t="str">
        <f t="shared" si="5"/>
        <v/>
      </c>
      <c r="F287" s="717" t="str">
        <f t="shared" si="2"/>
        <v/>
      </c>
      <c r="G287" s="238" t="str">
        <f t="shared" si="3"/>
        <v/>
      </c>
      <c r="H287" s="925" t="str">
        <f t="shared" si="6"/>
        <v/>
      </c>
      <c r="I287" s="351"/>
    </row>
    <row r="288" ht="19.5" customHeight="1">
      <c r="B288" s="613">
        <v>280.0</v>
      </c>
      <c r="C288" s="923" t="str">
        <f t="shared" si="4"/>
        <v/>
      </c>
      <c r="D288" s="791" t="str">
        <f t="shared" si="1"/>
        <v/>
      </c>
      <c r="E288" s="238" t="str">
        <f t="shared" si="5"/>
        <v/>
      </c>
      <c r="F288" s="717" t="str">
        <f t="shared" si="2"/>
        <v/>
      </c>
      <c r="G288" s="238" t="str">
        <f t="shared" si="3"/>
        <v/>
      </c>
      <c r="H288" s="925" t="str">
        <f t="shared" si="6"/>
        <v/>
      </c>
      <c r="I288" s="351"/>
    </row>
    <row r="289" ht="19.5" customHeight="1">
      <c r="B289" s="613">
        <v>281.0</v>
      </c>
      <c r="C289" s="923" t="str">
        <f t="shared" si="4"/>
        <v/>
      </c>
      <c r="D289" s="791" t="str">
        <f t="shared" si="1"/>
        <v/>
      </c>
      <c r="E289" s="238" t="str">
        <f t="shared" si="5"/>
        <v/>
      </c>
      <c r="F289" s="717" t="str">
        <f t="shared" si="2"/>
        <v/>
      </c>
      <c r="G289" s="238" t="str">
        <f t="shared" si="3"/>
        <v/>
      </c>
      <c r="H289" s="925" t="str">
        <f t="shared" si="6"/>
        <v/>
      </c>
      <c r="I289" s="351"/>
    </row>
    <row r="290" ht="19.5" customHeight="1">
      <c r="B290" s="613">
        <v>282.0</v>
      </c>
      <c r="C290" s="923" t="str">
        <f t="shared" si="4"/>
        <v/>
      </c>
      <c r="D290" s="791" t="str">
        <f t="shared" si="1"/>
        <v/>
      </c>
      <c r="E290" s="238" t="str">
        <f t="shared" si="5"/>
        <v/>
      </c>
      <c r="F290" s="717" t="str">
        <f t="shared" si="2"/>
        <v/>
      </c>
      <c r="G290" s="238" t="str">
        <f t="shared" si="3"/>
        <v/>
      </c>
      <c r="H290" s="925" t="str">
        <f t="shared" si="6"/>
        <v/>
      </c>
      <c r="I290" s="351"/>
    </row>
    <row r="291" ht="19.5" customHeight="1">
      <c r="B291" s="613">
        <v>283.0</v>
      </c>
      <c r="C291" s="923" t="str">
        <f t="shared" si="4"/>
        <v/>
      </c>
      <c r="D291" s="791" t="str">
        <f t="shared" si="1"/>
        <v/>
      </c>
      <c r="E291" s="238" t="str">
        <f t="shared" si="5"/>
        <v/>
      </c>
      <c r="F291" s="717" t="str">
        <f t="shared" si="2"/>
        <v/>
      </c>
      <c r="G291" s="238" t="str">
        <f t="shared" si="3"/>
        <v/>
      </c>
      <c r="H291" s="925" t="str">
        <f t="shared" si="6"/>
        <v/>
      </c>
      <c r="I291" s="351"/>
    </row>
    <row r="292" ht="19.5" customHeight="1">
      <c r="B292" s="613">
        <v>284.0</v>
      </c>
      <c r="C292" s="923" t="str">
        <f t="shared" si="4"/>
        <v/>
      </c>
      <c r="D292" s="791" t="str">
        <f t="shared" si="1"/>
        <v/>
      </c>
      <c r="E292" s="238" t="str">
        <f t="shared" si="5"/>
        <v/>
      </c>
      <c r="F292" s="717" t="str">
        <f t="shared" si="2"/>
        <v/>
      </c>
      <c r="G292" s="238" t="str">
        <f t="shared" si="3"/>
        <v/>
      </c>
      <c r="H292" s="925" t="str">
        <f t="shared" si="6"/>
        <v/>
      </c>
      <c r="I292" s="351"/>
    </row>
    <row r="293" ht="19.5" customHeight="1">
      <c r="B293" s="613">
        <v>285.0</v>
      </c>
      <c r="C293" s="923" t="str">
        <f t="shared" si="4"/>
        <v/>
      </c>
      <c r="D293" s="791" t="str">
        <f t="shared" si="1"/>
        <v/>
      </c>
      <c r="E293" s="238" t="str">
        <f t="shared" si="5"/>
        <v/>
      </c>
      <c r="F293" s="717" t="str">
        <f t="shared" si="2"/>
        <v/>
      </c>
      <c r="G293" s="238" t="str">
        <f t="shared" si="3"/>
        <v/>
      </c>
      <c r="H293" s="925" t="str">
        <f t="shared" si="6"/>
        <v/>
      </c>
      <c r="I293" s="351"/>
    </row>
    <row r="294" ht="19.5" customHeight="1">
      <c r="B294" s="613">
        <v>286.0</v>
      </c>
      <c r="C294" s="923" t="str">
        <f t="shared" si="4"/>
        <v/>
      </c>
      <c r="D294" s="791" t="str">
        <f t="shared" si="1"/>
        <v/>
      </c>
      <c r="E294" s="238" t="str">
        <f t="shared" si="5"/>
        <v/>
      </c>
      <c r="F294" s="717" t="str">
        <f t="shared" si="2"/>
        <v/>
      </c>
      <c r="G294" s="238" t="str">
        <f t="shared" si="3"/>
        <v/>
      </c>
      <c r="H294" s="925" t="str">
        <f t="shared" si="6"/>
        <v/>
      </c>
      <c r="I294" s="351"/>
    </row>
    <row r="295" ht="19.5" customHeight="1">
      <c r="B295" s="613">
        <v>287.0</v>
      </c>
      <c r="C295" s="923" t="str">
        <f t="shared" si="4"/>
        <v/>
      </c>
      <c r="D295" s="791" t="str">
        <f t="shared" si="1"/>
        <v/>
      </c>
      <c r="E295" s="238" t="str">
        <f t="shared" si="5"/>
        <v/>
      </c>
      <c r="F295" s="717" t="str">
        <f t="shared" si="2"/>
        <v/>
      </c>
      <c r="G295" s="238" t="str">
        <f t="shared" si="3"/>
        <v/>
      </c>
      <c r="H295" s="925" t="str">
        <f t="shared" si="6"/>
        <v/>
      </c>
      <c r="I295" s="351"/>
    </row>
    <row r="296" ht="19.5" customHeight="1">
      <c r="B296" s="613">
        <v>288.0</v>
      </c>
      <c r="C296" s="923" t="str">
        <f t="shared" si="4"/>
        <v/>
      </c>
      <c r="D296" s="791" t="str">
        <f t="shared" si="1"/>
        <v/>
      </c>
      <c r="E296" s="238" t="str">
        <f t="shared" si="5"/>
        <v/>
      </c>
      <c r="F296" s="717" t="str">
        <f t="shared" si="2"/>
        <v/>
      </c>
      <c r="G296" s="238" t="str">
        <f t="shared" si="3"/>
        <v/>
      </c>
      <c r="H296" s="925" t="str">
        <f t="shared" si="6"/>
        <v/>
      </c>
      <c r="I296" s="351"/>
    </row>
    <row r="297" ht="19.5" customHeight="1">
      <c r="B297" s="613">
        <v>289.0</v>
      </c>
      <c r="C297" s="923" t="str">
        <f t="shared" si="4"/>
        <v/>
      </c>
      <c r="D297" s="791" t="str">
        <f t="shared" si="1"/>
        <v/>
      </c>
      <c r="E297" s="238" t="str">
        <f t="shared" si="5"/>
        <v/>
      </c>
      <c r="F297" s="717" t="str">
        <f t="shared" si="2"/>
        <v/>
      </c>
      <c r="G297" s="238" t="str">
        <f t="shared" si="3"/>
        <v/>
      </c>
      <c r="H297" s="925" t="str">
        <f t="shared" si="6"/>
        <v/>
      </c>
      <c r="I297" s="351"/>
    </row>
    <row r="298" ht="19.5" customHeight="1">
      <c r="B298" s="613">
        <v>290.0</v>
      </c>
      <c r="C298" s="923" t="str">
        <f t="shared" si="4"/>
        <v/>
      </c>
      <c r="D298" s="791" t="str">
        <f t="shared" si="1"/>
        <v/>
      </c>
      <c r="E298" s="238" t="str">
        <f t="shared" si="5"/>
        <v/>
      </c>
      <c r="F298" s="717" t="str">
        <f t="shared" si="2"/>
        <v/>
      </c>
      <c r="G298" s="238" t="str">
        <f t="shared" si="3"/>
        <v/>
      </c>
      <c r="H298" s="925" t="str">
        <f t="shared" si="6"/>
        <v/>
      </c>
      <c r="I298" s="351"/>
    </row>
    <row r="299" ht="19.5" customHeight="1">
      <c r="B299" s="613">
        <v>291.0</v>
      </c>
      <c r="C299" s="923" t="str">
        <f t="shared" si="4"/>
        <v/>
      </c>
      <c r="D299" s="791" t="str">
        <f t="shared" si="1"/>
        <v/>
      </c>
      <c r="E299" s="238" t="str">
        <f t="shared" si="5"/>
        <v/>
      </c>
      <c r="F299" s="717" t="str">
        <f t="shared" si="2"/>
        <v/>
      </c>
      <c r="G299" s="238" t="str">
        <f t="shared" si="3"/>
        <v/>
      </c>
      <c r="H299" s="925" t="str">
        <f t="shared" si="6"/>
        <v/>
      </c>
      <c r="I299" s="351"/>
    </row>
    <row r="300" ht="19.5" customHeight="1">
      <c r="B300" s="613">
        <v>292.0</v>
      </c>
      <c r="C300" s="923" t="str">
        <f t="shared" si="4"/>
        <v/>
      </c>
      <c r="D300" s="791" t="str">
        <f t="shared" si="1"/>
        <v/>
      </c>
      <c r="E300" s="238" t="str">
        <f t="shared" si="5"/>
        <v/>
      </c>
      <c r="F300" s="717" t="str">
        <f t="shared" si="2"/>
        <v/>
      </c>
      <c r="G300" s="238" t="str">
        <f t="shared" si="3"/>
        <v/>
      </c>
      <c r="H300" s="925" t="str">
        <f t="shared" si="6"/>
        <v/>
      </c>
      <c r="I300" s="351"/>
    </row>
    <row r="301" ht="19.5" customHeight="1">
      <c r="B301" s="613">
        <v>293.0</v>
      </c>
      <c r="C301" s="923" t="str">
        <f t="shared" si="4"/>
        <v/>
      </c>
      <c r="D301" s="791" t="str">
        <f t="shared" si="1"/>
        <v/>
      </c>
      <c r="E301" s="238" t="str">
        <f t="shared" si="5"/>
        <v/>
      </c>
      <c r="F301" s="717" t="str">
        <f t="shared" si="2"/>
        <v/>
      </c>
      <c r="G301" s="238" t="str">
        <f t="shared" si="3"/>
        <v/>
      </c>
      <c r="H301" s="925" t="str">
        <f t="shared" si="6"/>
        <v/>
      </c>
      <c r="I301" s="351"/>
    </row>
    <row r="302" ht="19.5" customHeight="1">
      <c r="B302" s="613">
        <v>294.0</v>
      </c>
      <c r="C302" s="923" t="str">
        <f t="shared" si="4"/>
        <v/>
      </c>
      <c r="D302" s="791" t="str">
        <f t="shared" si="1"/>
        <v/>
      </c>
      <c r="E302" s="238" t="str">
        <f t="shared" si="5"/>
        <v/>
      </c>
      <c r="F302" s="717" t="str">
        <f t="shared" si="2"/>
        <v/>
      </c>
      <c r="G302" s="238" t="str">
        <f t="shared" si="3"/>
        <v/>
      </c>
      <c r="H302" s="925" t="str">
        <f t="shared" si="6"/>
        <v/>
      </c>
      <c r="I302" s="351"/>
    </row>
    <row r="303" ht="19.5" customHeight="1">
      <c r="B303" s="613">
        <v>295.0</v>
      </c>
      <c r="C303" s="923" t="str">
        <f t="shared" si="4"/>
        <v/>
      </c>
      <c r="D303" s="791" t="str">
        <f t="shared" si="1"/>
        <v/>
      </c>
      <c r="E303" s="238" t="str">
        <f t="shared" si="5"/>
        <v/>
      </c>
      <c r="F303" s="717" t="str">
        <f t="shared" si="2"/>
        <v/>
      </c>
      <c r="G303" s="238" t="str">
        <f t="shared" si="3"/>
        <v/>
      </c>
      <c r="H303" s="925" t="str">
        <f t="shared" si="6"/>
        <v/>
      </c>
      <c r="I303" s="351"/>
    </row>
    <row r="304" ht="19.5" customHeight="1">
      <c r="B304" s="613">
        <v>296.0</v>
      </c>
      <c r="C304" s="923" t="str">
        <f t="shared" si="4"/>
        <v/>
      </c>
      <c r="D304" s="791" t="str">
        <f t="shared" si="1"/>
        <v/>
      </c>
      <c r="E304" s="238" t="str">
        <f t="shared" si="5"/>
        <v/>
      </c>
      <c r="F304" s="717" t="str">
        <f t="shared" si="2"/>
        <v/>
      </c>
      <c r="G304" s="238" t="str">
        <f t="shared" si="3"/>
        <v/>
      </c>
      <c r="H304" s="925" t="str">
        <f t="shared" si="6"/>
        <v/>
      </c>
      <c r="I304" s="351"/>
    </row>
    <row r="305" ht="19.5" customHeight="1">
      <c r="B305" s="613">
        <v>297.0</v>
      </c>
      <c r="C305" s="923" t="str">
        <f t="shared" si="4"/>
        <v/>
      </c>
      <c r="D305" s="791" t="str">
        <f t="shared" si="1"/>
        <v/>
      </c>
      <c r="E305" s="238" t="str">
        <f t="shared" si="5"/>
        <v/>
      </c>
      <c r="F305" s="717" t="str">
        <f t="shared" si="2"/>
        <v/>
      </c>
      <c r="G305" s="238" t="str">
        <f t="shared" si="3"/>
        <v/>
      </c>
      <c r="H305" s="925" t="str">
        <f t="shared" si="6"/>
        <v/>
      </c>
      <c r="I305" s="351"/>
    </row>
    <row r="306" ht="19.5" customHeight="1">
      <c r="B306" s="613">
        <v>298.0</v>
      </c>
      <c r="C306" s="923" t="str">
        <f t="shared" si="4"/>
        <v/>
      </c>
      <c r="D306" s="791" t="str">
        <f t="shared" si="1"/>
        <v/>
      </c>
      <c r="E306" s="238" t="str">
        <f t="shared" si="5"/>
        <v/>
      </c>
      <c r="F306" s="717" t="str">
        <f t="shared" si="2"/>
        <v/>
      </c>
      <c r="G306" s="238" t="str">
        <f t="shared" si="3"/>
        <v/>
      </c>
      <c r="H306" s="925" t="str">
        <f t="shared" si="6"/>
        <v/>
      </c>
      <c r="I306" s="351"/>
    </row>
    <row r="307" ht="19.5" customHeight="1">
      <c r="B307" s="613">
        <v>299.0</v>
      </c>
      <c r="C307" s="923" t="str">
        <f t="shared" si="4"/>
        <v/>
      </c>
      <c r="D307" s="791" t="str">
        <f t="shared" si="1"/>
        <v/>
      </c>
      <c r="E307" s="238" t="str">
        <f t="shared" si="5"/>
        <v/>
      </c>
      <c r="F307" s="717" t="str">
        <f t="shared" si="2"/>
        <v/>
      </c>
      <c r="G307" s="238" t="str">
        <f t="shared" si="3"/>
        <v/>
      </c>
      <c r="H307" s="925" t="str">
        <f t="shared" si="6"/>
        <v/>
      </c>
      <c r="I307" s="351"/>
    </row>
    <row r="308" ht="19.5" customHeight="1">
      <c r="B308" s="613">
        <v>300.0</v>
      </c>
      <c r="C308" s="923" t="str">
        <f t="shared" si="4"/>
        <v/>
      </c>
      <c r="D308" s="791" t="str">
        <f t="shared" si="1"/>
        <v/>
      </c>
      <c r="E308" s="238" t="str">
        <f t="shared" si="5"/>
        <v/>
      </c>
      <c r="F308" s="717" t="str">
        <f t="shared" si="2"/>
        <v/>
      </c>
      <c r="G308" s="238" t="str">
        <f t="shared" si="3"/>
        <v/>
      </c>
      <c r="H308" s="925" t="str">
        <f t="shared" si="6"/>
        <v/>
      </c>
      <c r="I308" s="351"/>
    </row>
    <row r="309" ht="19.5" customHeight="1">
      <c r="B309" s="613">
        <v>301.0</v>
      </c>
      <c r="C309" s="923" t="str">
        <f t="shared" si="4"/>
        <v/>
      </c>
      <c r="D309" s="791" t="str">
        <f t="shared" si="1"/>
        <v/>
      </c>
      <c r="E309" s="238" t="str">
        <f t="shared" si="5"/>
        <v/>
      </c>
      <c r="F309" s="717" t="str">
        <f t="shared" si="2"/>
        <v/>
      </c>
      <c r="G309" s="238" t="str">
        <f t="shared" si="3"/>
        <v/>
      </c>
      <c r="H309" s="925" t="str">
        <f t="shared" si="6"/>
        <v/>
      </c>
      <c r="I309" s="351"/>
    </row>
    <row r="310" ht="19.5" customHeight="1">
      <c r="B310" s="613">
        <v>302.0</v>
      </c>
      <c r="C310" s="923" t="str">
        <f t="shared" si="4"/>
        <v/>
      </c>
      <c r="D310" s="791" t="str">
        <f t="shared" si="1"/>
        <v/>
      </c>
      <c r="E310" s="238" t="str">
        <f t="shared" si="5"/>
        <v/>
      </c>
      <c r="F310" s="717" t="str">
        <f t="shared" si="2"/>
        <v/>
      </c>
      <c r="G310" s="238" t="str">
        <f t="shared" si="3"/>
        <v/>
      </c>
      <c r="H310" s="925" t="str">
        <f t="shared" si="6"/>
        <v/>
      </c>
      <c r="I310" s="351"/>
    </row>
    <row r="311" ht="19.5" customHeight="1">
      <c r="B311" s="613">
        <v>303.0</v>
      </c>
      <c r="C311" s="923" t="str">
        <f t="shared" si="4"/>
        <v/>
      </c>
      <c r="D311" s="791" t="str">
        <f t="shared" si="1"/>
        <v/>
      </c>
      <c r="E311" s="238" t="str">
        <f t="shared" si="5"/>
        <v/>
      </c>
      <c r="F311" s="717" t="str">
        <f t="shared" si="2"/>
        <v/>
      </c>
      <c r="G311" s="238" t="str">
        <f t="shared" si="3"/>
        <v/>
      </c>
      <c r="H311" s="925" t="str">
        <f t="shared" si="6"/>
        <v/>
      </c>
      <c r="I311" s="351"/>
    </row>
    <row r="312" ht="19.5" customHeight="1">
      <c r="B312" s="613">
        <v>304.0</v>
      </c>
      <c r="C312" s="923" t="str">
        <f t="shared" si="4"/>
        <v/>
      </c>
      <c r="D312" s="791" t="str">
        <f t="shared" si="1"/>
        <v/>
      </c>
      <c r="E312" s="238" t="str">
        <f t="shared" si="5"/>
        <v/>
      </c>
      <c r="F312" s="717" t="str">
        <f t="shared" si="2"/>
        <v/>
      </c>
      <c r="G312" s="238" t="str">
        <f t="shared" si="3"/>
        <v/>
      </c>
      <c r="H312" s="925" t="str">
        <f t="shared" si="6"/>
        <v/>
      </c>
      <c r="I312" s="351"/>
    </row>
    <row r="313" ht="19.5" customHeight="1">
      <c r="B313" s="613">
        <v>305.0</v>
      </c>
      <c r="C313" s="923" t="str">
        <f t="shared" si="4"/>
        <v/>
      </c>
      <c r="D313" s="791" t="str">
        <f t="shared" si="1"/>
        <v/>
      </c>
      <c r="E313" s="238" t="str">
        <f t="shared" si="5"/>
        <v/>
      </c>
      <c r="F313" s="717" t="str">
        <f t="shared" si="2"/>
        <v/>
      </c>
      <c r="G313" s="238" t="str">
        <f t="shared" si="3"/>
        <v/>
      </c>
      <c r="H313" s="925" t="str">
        <f t="shared" si="6"/>
        <v/>
      </c>
      <c r="I313" s="351"/>
    </row>
    <row r="314" ht="19.5" customHeight="1">
      <c r="B314" s="613">
        <v>306.0</v>
      </c>
      <c r="C314" s="923" t="str">
        <f t="shared" si="4"/>
        <v/>
      </c>
      <c r="D314" s="791" t="str">
        <f t="shared" si="1"/>
        <v/>
      </c>
      <c r="E314" s="238" t="str">
        <f t="shared" si="5"/>
        <v/>
      </c>
      <c r="F314" s="717" t="str">
        <f t="shared" si="2"/>
        <v/>
      </c>
      <c r="G314" s="238" t="str">
        <f t="shared" si="3"/>
        <v/>
      </c>
      <c r="H314" s="925" t="str">
        <f t="shared" si="6"/>
        <v/>
      </c>
      <c r="I314" s="351"/>
    </row>
    <row r="315" ht="19.5" customHeight="1">
      <c r="B315" s="613">
        <v>307.0</v>
      </c>
      <c r="C315" s="923" t="str">
        <f t="shared" si="4"/>
        <v/>
      </c>
      <c r="D315" s="791" t="str">
        <f t="shared" si="1"/>
        <v/>
      </c>
      <c r="E315" s="238" t="str">
        <f t="shared" si="5"/>
        <v/>
      </c>
      <c r="F315" s="717" t="str">
        <f t="shared" si="2"/>
        <v/>
      </c>
      <c r="G315" s="238" t="str">
        <f t="shared" si="3"/>
        <v/>
      </c>
      <c r="H315" s="925" t="str">
        <f t="shared" si="6"/>
        <v/>
      </c>
      <c r="I315" s="351"/>
    </row>
    <row r="316" ht="19.5" customHeight="1">
      <c r="B316" s="613">
        <v>308.0</v>
      </c>
      <c r="C316" s="923" t="str">
        <f t="shared" si="4"/>
        <v/>
      </c>
      <c r="D316" s="791" t="str">
        <f t="shared" si="1"/>
        <v/>
      </c>
      <c r="E316" s="238" t="str">
        <f t="shared" si="5"/>
        <v/>
      </c>
      <c r="F316" s="717" t="str">
        <f t="shared" si="2"/>
        <v/>
      </c>
      <c r="G316" s="238" t="str">
        <f t="shared" si="3"/>
        <v/>
      </c>
      <c r="H316" s="925" t="str">
        <f t="shared" si="6"/>
        <v/>
      </c>
      <c r="I316" s="351"/>
    </row>
    <row r="317" ht="19.5" customHeight="1">
      <c r="B317" s="613">
        <v>309.0</v>
      </c>
      <c r="C317" s="923" t="str">
        <f t="shared" si="4"/>
        <v/>
      </c>
      <c r="D317" s="791" t="str">
        <f t="shared" si="1"/>
        <v/>
      </c>
      <c r="E317" s="238" t="str">
        <f t="shared" si="5"/>
        <v/>
      </c>
      <c r="F317" s="717" t="str">
        <f t="shared" si="2"/>
        <v/>
      </c>
      <c r="G317" s="238" t="str">
        <f t="shared" si="3"/>
        <v/>
      </c>
      <c r="H317" s="925" t="str">
        <f t="shared" si="6"/>
        <v/>
      </c>
      <c r="I317" s="351"/>
    </row>
    <row r="318" ht="19.5" customHeight="1">
      <c r="B318" s="613">
        <v>310.0</v>
      </c>
      <c r="C318" s="923" t="str">
        <f t="shared" si="4"/>
        <v/>
      </c>
      <c r="D318" s="791" t="str">
        <f t="shared" si="1"/>
        <v/>
      </c>
      <c r="E318" s="238" t="str">
        <f t="shared" si="5"/>
        <v/>
      </c>
      <c r="F318" s="717" t="str">
        <f t="shared" si="2"/>
        <v/>
      </c>
      <c r="G318" s="238" t="str">
        <f t="shared" si="3"/>
        <v/>
      </c>
      <c r="H318" s="925" t="str">
        <f t="shared" si="6"/>
        <v/>
      </c>
      <c r="I318" s="351"/>
    </row>
    <row r="319" ht="19.5" customHeight="1">
      <c r="B319" s="613">
        <v>311.0</v>
      </c>
      <c r="C319" s="923" t="str">
        <f t="shared" si="4"/>
        <v/>
      </c>
      <c r="D319" s="791" t="str">
        <f t="shared" si="1"/>
        <v/>
      </c>
      <c r="E319" s="238" t="str">
        <f t="shared" si="5"/>
        <v/>
      </c>
      <c r="F319" s="717" t="str">
        <f t="shared" si="2"/>
        <v/>
      </c>
      <c r="G319" s="238" t="str">
        <f t="shared" si="3"/>
        <v/>
      </c>
      <c r="H319" s="925" t="str">
        <f t="shared" si="6"/>
        <v/>
      </c>
      <c r="I319" s="351"/>
    </row>
    <row r="320" ht="19.5" customHeight="1">
      <c r="B320" s="613">
        <v>312.0</v>
      </c>
      <c r="C320" s="923" t="str">
        <f t="shared" si="4"/>
        <v/>
      </c>
      <c r="D320" s="791" t="str">
        <f t="shared" si="1"/>
        <v/>
      </c>
      <c r="E320" s="238" t="str">
        <f t="shared" si="5"/>
        <v/>
      </c>
      <c r="F320" s="717" t="str">
        <f t="shared" si="2"/>
        <v/>
      </c>
      <c r="G320" s="238" t="str">
        <f t="shared" si="3"/>
        <v/>
      </c>
      <c r="H320" s="925" t="str">
        <f t="shared" si="6"/>
        <v/>
      </c>
      <c r="I320" s="351"/>
    </row>
    <row r="321" ht="19.5" customHeight="1">
      <c r="B321" s="613">
        <v>313.0</v>
      </c>
      <c r="C321" s="923" t="str">
        <f t="shared" si="4"/>
        <v/>
      </c>
      <c r="D321" s="791" t="str">
        <f t="shared" si="1"/>
        <v/>
      </c>
      <c r="E321" s="238" t="str">
        <f t="shared" si="5"/>
        <v/>
      </c>
      <c r="F321" s="717" t="str">
        <f t="shared" si="2"/>
        <v/>
      </c>
      <c r="G321" s="238" t="str">
        <f t="shared" si="3"/>
        <v/>
      </c>
      <c r="H321" s="925" t="str">
        <f t="shared" si="6"/>
        <v/>
      </c>
      <c r="I321" s="351"/>
    </row>
    <row r="322" ht="19.5" customHeight="1">
      <c r="B322" s="613">
        <v>314.0</v>
      </c>
      <c r="C322" s="923" t="str">
        <f t="shared" si="4"/>
        <v/>
      </c>
      <c r="D322" s="791" t="str">
        <f t="shared" si="1"/>
        <v/>
      </c>
      <c r="E322" s="238" t="str">
        <f t="shared" si="5"/>
        <v/>
      </c>
      <c r="F322" s="717" t="str">
        <f t="shared" si="2"/>
        <v/>
      </c>
      <c r="G322" s="238" t="str">
        <f t="shared" si="3"/>
        <v/>
      </c>
      <c r="H322" s="925" t="str">
        <f t="shared" si="6"/>
        <v/>
      </c>
      <c r="I322" s="351"/>
    </row>
    <row r="323" ht="19.5" customHeight="1">
      <c r="B323" s="613">
        <v>315.0</v>
      </c>
      <c r="C323" s="923" t="str">
        <f t="shared" si="4"/>
        <v/>
      </c>
      <c r="D323" s="791" t="str">
        <f t="shared" si="1"/>
        <v/>
      </c>
      <c r="E323" s="238" t="str">
        <f t="shared" si="5"/>
        <v/>
      </c>
      <c r="F323" s="717" t="str">
        <f t="shared" si="2"/>
        <v/>
      </c>
      <c r="G323" s="238" t="str">
        <f t="shared" si="3"/>
        <v/>
      </c>
      <c r="H323" s="925" t="str">
        <f t="shared" si="6"/>
        <v/>
      </c>
      <c r="I323" s="351"/>
    </row>
    <row r="324" ht="19.5" customHeight="1">
      <c r="B324" s="613">
        <v>316.0</v>
      </c>
      <c r="C324" s="923" t="str">
        <f t="shared" si="4"/>
        <v/>
      </c>
      <c r="D324" s="791" t="str">
        <f t="shared" si="1"/>
        <v/>
      </c>
      <c r="E324" s="238" t="str">
        <f t="shared" si="5"/>
        <v/>
      </c>
      <c r="F324" s="717" t="str">
        <f t="shared" si="2"/>
        <v/>
      </c>
      <c r="G324" s="238" t="str">
        <f t="shared" si="3"/>
        <v/>
      </c>
      <c r="H324" s="925" t="str">
        <f t="shared" si="6"/>
        <v/>
      </c>
      <c r="I324" s="351"/>
    </row>
    <row r="325" ht="19.5" customHeight="1">
      <c r="B325" s="613">
        <v>317.0</v>
      </c>
      <c r="C325" s="923" t="str">
        <f t="shared" si="4"/>
        <v/>
      </c>
      <c r="D325" s="791" t="str">
        <f t="shared" si="1"/>
        <v/>
      </c>
      <c r="E325" s="238" t="str">
        <f t="shared" si="5"/>
        <v/>
      </c>
      <c r="F325" s="717" t="str">
        <f t="shared" si="2"/>
        <v/>
      </c>
      <c r="G325" s="238" t="str">
        <f t="shared" si="3"/>
        <v/>
      </c>
      <c r="H325" s="925" t="str">
        <f t="shared" si="6"/>
        <v/>
      </c>
      <c r="I325" s="351"/>
    </row>
    <row r="326" ht="19.5" customHeight="1">
      <c r="B326" s="613">
        <v>318.0</v>
      </c>
      <c r="C326" s="923" t="str">
        <f t="shared" si="4"/>
        <v/>
      </c>
      <c r="D326" s="791" t="str">
        <f t="shared" si="1"/>
        <v/>
      </c>
      <c r="E326" s="238" t="str">
        <f t="shared" si="5"/>
        <v/>
      </c>
      <c r="F326" s="717" t="str">
        <f t="shared" si="2"/>
        <v/>
      </c>
      <c r="G326" s="238" t="str">
        <f t="shared" si="3"/>
        <v/>
      </c>
      <c r="H326" s="925" t="str">
        <f t="shared" si="6"/>
        <v/>
      </c>
      <c r="I326" s="351"/>
    </row>
    <row r="327" ht="19.5" customHeight="1">
      <c r="B327" s="613">
        <v>319.0</v>
      </c>
      <c r="C327" s="923" t="str">
        <f t="shared" si="4"/>
        <v/>
      </c>
      <c r="D327" s="791" t="str">
        <f t="shared" si="1"/>
        <v/>
      </c>
      <c r="E327" s="238" t="str">
        <f t="shared" si="5"/>
        <v/>
      </c>
      <c r="F327" s="717" t="str">
        <f t="shared" si="2"/>
        <v/>
      </c>
      <c r="G327" s="238" t="str">
        <f t="shared" si="3"/>
        <v/>
      </c>
      <c r="H327" s="925" t="str">
        <f t="shared" si="6"/>
        <v/>
      </c>
      <c r="I327" s="351"/>
    </row>
    <row r="328" ht="19.5" customHeight="1">
      <c r="B328" s="613">
        <v>320.0</v>
      </c>
      <c r="C328" s="923" t="str">
        <f t="shared" si="4"/>
        <v/>
      </c>
      <c r="D328" s="791" t="str">
        <f t="shared" si="1"/>
        <v/>
      </c>
      <c r="E328" s="238" t="str">
        <f t="shared" si="5"/>
        <v/>
      </c>
      <c r="F328" s="717" t="str">
        <f t="shared" si="2"/>
        <v/>
      </c>
      <c r="G328" s="238" t="str">
        <f t="shared" si="3"/>
        <v/>
      </c>
      <c r="H328" s="925" t="str">
        <f t="shared" si="6"/>
        <v/>
      </c>
      <c r="I328" s="351"/>
    </row>
    <row r="329" ht="19.5" customHeight="1">
      <c r="B329" s="613">
        <v>321.0</v>
      </c>
      <c r="C329" s="923" t="str">
        <f t="shared" si="4"/>
        <v/>
      </c>
      <c r="D329" s="791" t="str">
        <f t="shared" si="1"/>
        <v/>
      </c>
      <c r="E329" s="238" t="str">
        <f t="shared" si="5"/>
        <v/>
      </c>
      <c r="F329" s="717" t="str">
        <f t="shared" si="2"/>
        <v/>
      </c>
      <c r="G329" s="238" t="str">
        <f t="shared" si="3"/>
        <v/>
      </c>
      <c r="H329" s="925" t="str">
        <f t="shared" si="6"/>
        <v/>
      </c>
      <c r="I329" s="351"/>
    </row>
    <row r="330" ht="19.5" customHeight="1">
      <c r="B330" s="613">
        <v>322.0</v>
      </c>
      <c r="C330" s="923" t="str">
        <f t="shared" si="4"/>
        <v/>
      </c>
      <c r="D330" s="791" t="str">
        <f t="shared" si="1"/>
        <v/>
      </c>
      <c r="E330" s="238" t="str">
        <f t="shared" si="5"/>
        <v/>
      </c>
      <c r="F330" s="717" t="str">
        <f t="shared" si="2"/>
        <v/>
      </c>
      <c r="G330" s="238" t="str">
        <f t="shared" si="3"/>
        <v/>
      </c>
      <c r="H330" s="925" t="str">
        <f t="shared" si="6"/>
        <v/>
      </c>
      <c r="I330" s="351"/>
    </row>
    <row r="331" ht="19.5" customHeight="1">
      <c r="B331" s="613">
        <v>323.0</v>
      </c>
      <c r="C331" s="923" t="str">
        <f t="shared" si="4"/>
        <v/>
      </c>
      <c r="D331" s="791" t="str">
        <f t="shared" si="1"/>
        <v/>
      </c>
      <c r="E331" s="238" t="str">
        <f t="shared" si="5"/>
        <v/>
      </c>
      <c r="F331" s="717" t="str">
        <f t="shared" si="2"/>
        <v/>
      </c>
      <c r="G331" s="238" t="str">
        <f t="shared" si="3"/>
        <v/>
      </c>
      <c r="H331" s="925" t="str">
        <f t="shared" si="6"/>
        <v/>
      </c>
      <c r="I331" s="351"/>
    </row>
    <row r="332" ht="19.5" customHeight="1">
      <c r="B332" s="613">
        <v>324.0</v>
      </c>
      <c r="C332" s="923" t="str">
        <f t="shared" si="4"/>
        <v/>
      </c>
      <c r="D332" s="791" t="str">
        <f t="shared" si="1"/>
        <v/>
      </c>
      <c r="E332" s="238" t="str">
        <f t="shared" si="5"/>
        <v/>
      </c>
      <c r="F332" s="717" t="str">
        <f t="shared" si="2"/>
        <v/>
      </c>
      <c r="G332" s="238" t="str">
        <f t="shared" si="3"/>
        <v/>
      </c>
      <c r="H332" s="925" t="str">
        <f t="shared" si="6"/>
        <v/>
      </c>
      <c r="I332" s="351"/>
    </row>
    <row r="333" ht="19.5" customHeight="1">
      <c r="B333" s="613">
        <v>325.0</v>
      </c>
      <c r="C333" s="923" t="str">
        <f t="shared" si="4"/>
        <v/>
      </c>
      <c r="D333" s="791" t="str">
        <f t="shared" si="1"/>
        <v/>
      </c>
      <c r="E333" s="238" t="str">
        <f t="shared" si="5"/>
        <v/>
      </c>
      <c r="F333" s="717" t="str">
        <f t="shared" si="2"/>
        <v/>
      </c>
      <c r="G333" s="238" t="str">
        <f t="shared" si="3"/>
        <v/>
      </c>
      <c r="H333" s="925" t="str">
        <f t="shared" si="6"/>
        <v/>
      </c>
      <c r="I333" s="351"/>
    </row>
    <row r="334" ht="19.5" customHeight="1">
      <c r="B334" s="613">
        <v>326.0</v>
      </c>
      <c r="C334" s="923" t="str">
        <f t="shared" si="4"/>
        <v/>
      </c>
      <c r="D334" s="791" t="str">
        <f t="shared" si="1"/>
        <v/>
      </c>
      <c r="E334" s="238" t="str">
        <f t="shared" si="5"/>
        <v/>
      </c>
      <c r="F334" s="717" t="str">
        <f t="shared" si="2"/>
        <v/>
      </c>
      <c r="G334" s="238" t="str">
        <f t="shared" si="3"/>
        <v/>
      </c>
      <c r="H334" s="925" t="str">
        <f t="shared" si="6"/>
        <v/>
      </c>
      <c r="I334" s="351"/>
    </row>
    <row r="335" ht="19.5" customHeight="1">
      <c r="B335" s="613">
        <v>327.0</v>
      </c>
      <c r="C335" s="923" t="str">
        <f t="shared" si="4"/>
        <v/>
      </c>
      <c r="D335" s="791" t="str">
        <f t="shared" si="1"/>
        <v/>
      </c>
      <c r="E335" s="238" t="str">
        <f t="shared" si="5"/>
        <v/>
      </c>
      <c r="F335" s="717" t="str">
        <f t="shared" si="2"/>
        <v/>
      </c>
      <c r="G335" s="238" t="str">
        <f t="shared" si="3"/>
        <v/>
      </c>
      <c r="H335" s="925" t="str">
        <f t="shared" si="6"/>
        <v/>
      </c>
      <c r="I335" s="351"/>
    </row>
    <row r="336" ht="19.5" customHeight="1">
      <c r="B336" s="613">
        <v>328.0</v>
      </c>
      <c r="C336" s="923" t="str">
        <f t="shared" si="4"/>
        <v/>
      </c>
      <c r="D336" s="791" t="str">
        <f t="shared" si="1"/>
        <v/>
      </c>
      <c r="E336" s="238" t="str">
        <f t="shared" si="5"/>
        <v/>
      </c>
      <c r="F336" s="717" t="str">
        <f t="shared" si="2"/>
        <v/>
      </c>
      <c r="G336" s="238" t="str">
        <f t="shared" si="3"/>
        <v/>
      </c>
      <c r="H336" s="925" t="str">
        <f t="shared" si="6"/>
        <v/>
      </c>
      <c r="I336" s="351"/>
    </row>
    <row r="337" ht="19.5" customHeight="1">
      <c r="B337" s="613">
        <v>329.0</v>
      </c>
      <c r="C337" s="923" t="str">
        <f t="shared" si="4"/>
        <v/>
      </c>
      <c r="D337" s="791" t="str">
        <f t="shared" si="1"/>
        <v/>
      </c>
      <c r="E337" s="238" t="str">
        <f t="shared" si="5"/>
        <v/>
      </c>
      <c r="F337" s="717" t="str">
        <f t="shared" si="2"/>
        <v/>
      </c>
      <c r="G337" s="238" t="str">
        <f t="shared" si="3"/>
        <v/>
      </c>
      <c r="H337" s="925" t="str">
        <f t="shared" si="6"/>
        <v/>
      </c>
      <c r="I337" s="351"/>
    </row>
    <row r="338" ht="19.5" customHeight="1">
      <c r="B338" s="613">
        <v>330.0</v>
      </c>
      <c r="C338" s="923" t="str">
        <f t="shared" si="4"/>
        <v/>
      </c>
      <c r="D338" s="791" t="str">
        <f t="shared" si="1"/>
        <v/>
      </c>
      <c r="E338" s="238" t="str">
        <f t="shared" si="5"/>
        <v/>
      </c>
      <c r="F338" s="717" t="str">
        <f t="shared" si="2"/>
        <v/>
      </c>
      <c r="G338" s="238" t="str">
        <f t="shared" si="3"/>
        <v/>
      </c>
      <c r="H338" s="925" t="str">
        <f t="shared" si="6"/>
        <v/>
      </c>
      <c r="I338" s="351"/>
    </row>
    <row r="339" ht="19.5" customHeight="1">
      <c r="B339" s="613">
        <v>331.0</v>
      </c>
      <c r="C339" s="923" t="str">
        <f t="shared" si="4"/>
        <v/>
      </c>
      <c r="D339" s="791" t="str">
        <f t="shared" si="1"/>
        <v/>
      </c>
      <c r="E339" s="238" t="str">
        <f t="shared" si="5"/>
        <v/>
      </c>
      <c r="F339" s="717" t="str">
        <f t="shared" si="2"/>
        <v/>
      </c>
      <c r="G339" s="238" t="str">
        <f t="shared" si="3"/>
        <v/>
      </c>
      <c r="H339" s="925" t="str">
        <f t="shared" si="6"/>
        <v/>
      </c>
      <c r="I339" s="351"/>
    </row>
    <row r="340" ht="19.5" customHeight="1">
      <c r="B340" s="613">
        <v>332.0</v>
      </c>
      <c r="C340" s="923" t="str">
        <f t="shared" si="4"/>
        <v/>
      </c>
      <c r="D340" s="791" t="str">
        <f t="shared" si="1"/>
        <v/>
      </c>
      <c r="E340" s="238" t="str">
        <f t="shared" si="5"/>
        <v/>
      </c>
      <c r="F340" s="717" t="str">
        <f t="shared" si="2"/>
        <v/>
      </c>
      <c r="G340" s="238" t="str">
        <f t="shared" si="3"/>
        <v/>
      </c>
      <c r="H340" s="925" t="str">
        <f t="shared" si="6"/>
        <v/>
      </c>
      <c r="I340" s="351"/>
    </row>
    <row r="341" ht="19.5" customHeight="1">
      <c r="B341" s="613">
        <v>333.0</v>
      </c>
      <c r="C341" s="923" t="str">
        <f t="shared" si="4"/>
        <v/>
      </c>
      <c r="D341" s="791" t="str">
        <f t="shared" si="1"/>
        <v/>
      </c>
      <c r="E341" s="238" t="str">
        <f t="shared" si="5"/>
        <v/>
      </c>
      <c r="F341" s="717" t="str">
        <f t="shared" si="2"/>
        <v/>
      </c>
      <c r="G341" s="238" t="str">
        <f t="shared" si="3"/>
        <v/>
      </c>
      <c r="H341" s="925" t="str">
        <f t="shared" si="6"/>
        <v/>
      </c>
      <c r="I341" s="351"/>
    </row>
    <row r="342" ht="19.5" customHeight="1">
      <c r="B342" s="613">
        <v>334.0</v>
      </c>
      <c r="C342" s="923" t="str">
        <f t="shared" si="4"/>
        <v/>
      </c>
      <c r="D342" s="791" t="str">
        <f t="shared" si="1"/>
        <v/>
      </c>
      <c r="E342" s="238" t="str">
        <f t="shared" si="5"/>
        <v/>
      </c>
      <c r="F342" s="717" t="str">
        <f t="shared" si="2"/>
        <v/>
      </c>
      <c r="G342" s="238" t="str">
        <f t="shared" si="3"/>
        <v/>
      </c>
      <c r="H342" s="925" t="str">
        <f t="shared" si="6"/>
        <v/>
      </c>
      <c r="I342" s="351"/>
    </row>
    <row r="343" ht="19.5" customHeight="1">
      <c r="B343" s="613">
        <v>335.0</v>
      </c>
      <c r="C343" s="923" t="str">
        <f t="shared" si="4"/>
        <v/>
      </c>
      <c r="D343" s="791" t="str">
        <f t="shared" si="1"/>
        <v/>
      </c>
      <c r="E343" s="238" t="str">
        <f t="shared" si="5"/>
        <v/>
      </c>
      <c r="F343" s="717" t="str">
        <f t="shared" si="2"/>
        <v/>
      </c>
      <c r="G343" s="238" t="str">
        <f t="shared" si="3"/>
        <v/>
      </c>
      <c r="H343" s="925" t="str">
        <f t="shared" si="6"/>
        <v/>
      </c>
      <c r="I343" s="351"/>
    </row>
    <row r="344" ht="19.5" customHeight="1">
      <c r="B344" s="613">
        <v>336.0</v>
      </c>
      <c r="C344" s="923" t="str">
        <f t="shared" si="4"/>
        <v/>
      </c>
      <c r="D344" s="791" t="str">
        <f t="shared" si="1"/>
        <v/>
      </c>
      <c r="E344" s="238" t="str">
        <f t="shared" si="5"/>
        <v/>
      </c>
      <c r="F344" s="717" t="str">
        <f t="shared" si="2"/>
        <v/>
      </c>
      <c r="G344" s="238" t="str">
        <f t="shared" si="3"/>
        <v/>
      </c>
      <c r="H344" s="925" t="str">
        <f t="shared" si="6"/>
        <v/>
      </c>
      <c r="I344" s="351"/>
    </row>
    <row r="345" ht="19.5" customHeight="1">
      <c r="B345" s="613">
        <v>337.0</v>
      </c>
      <c r="C345" s="923" t="str">
        <f t="shared" si="4"/>
        <v/>
      </c>
      <c r="D345" s="791" t="str">
        <f t="shared" si="1"/>
        <v/>
      </c>
      <c r="E345" s="238" t="str">
        <f t="shared" si="5"/>
        <v/>
      </c>
      <c r="F345" s="717" t="str">
        <f t="shared" si="2"/>
        <v/>
      </c>
      <c r="G345" s="238" t="str">
        <f t="shared" si="3"/>
        <v/>
      </c>
      <c r="H345" s="925" t="str">
        <f t="shared" si="6"/>
        <v/>
      </c>
      <c r="I345" s="351"/>
    </row>
    <row r="346" ht="19.5" customHeight="1">
      <c r="B346" s="613">
        <v>338.0</v>
      </c>
      <c r="C346" s="923" t="str">
        <f t="shared" si="4"/>
        <v/>
      </c>
      <c r="D346" s="791" t="str">
        <f t="shared" si="1"/>
        <v/>
      </c>
      <c r="E346" s="238" t="str">
        <f t="shared" si="5"/>
        <v/>
      </c>
      <c r="F346" s="717" t="str">
        <f t="shared" si="2"/>
        <v/>
      </c>
      <c r="G346" s="238" t="str">
        <f t="shared" si="3"/>
        <v/>
      </c>
      <c r="H346" s="925" t="str">
        <f t="shared" si="6"/>
        <v/>
      </c>
      <c r="I346" s="351"/>
    </row>
    <row r="347" ht="19.5" customHeight="1">
      <c r="B347" s="613">
        <v>339.0</v>
      </c>
      <c r="C347" s="923" t="str">
        <f t="shared" si="4"/>
        <v/>
      </c>
      <c r="D347" s="791" t="str">
        <f t="shared" si="1"/>
        <v/>
      </c>
      <c r="E347" s="238" t="str">
        <f t="shared" si="5"/>
        <v/>
      </c>
      <c r="F347" s="717" t="str">
        <f t="shared" si="2"/>
        <v/>
      </c>
      <c r="G347" s="238" t="str">
        <f t="shared" si="3"/>
        <v/>
      </c>
      <c r="H347" s="925" t="str">
        <f t="shared" si="6"/>
        <v/>
      </c>
      <c r="I347" s="351"/>
    </row>
    <row r="348" ht="19.5" customHeight="1">
      <c r="B348" s="613">
        <v>340.0</v>
      </c>
      <c r="C348" s="923" t="str">
        <f t="shared" si="4"/>
        <v/>
      </c>
      <c r="D348" s="791" t="str">
        <f t="shared" si="1"/>
        <v/>
      </c>
      <c r="E348" s="238" t="str">
        <f t="shared" si="5"/>
        <v/>
      </c>
      <c r="F348" s="717" t="str">
        <f t="shared" si="2"/>
        <v/>
      </c>
      <c r="G348" s="238" t="str">
        <f t="shared" si="3"/>
        <v/>
      </c>
      <c r="H348" s="925" t="str">
        <f t="shared" si="6"/>
        <v/>
      </c>
      <c r="I348" s="351"/>
    </row>
    <row r="349" ht="19.5" customHeight="1">
      <c r="B349" s="613">
        <v>341.0</v>
      </c>
      <c r="C349" s="923" t="str">
        <f t="shared" si="4"/>
        <v/>
      </c>
      <c r="D349" s="791" t="str">
        <f t="shared" si="1"/>
        <v/>
      </c>
      <c r="E349" s="238" t="str">
        <f t="shared" si="5"/>
        <v/>
      </c>
      <c r="F349" s="717" t="str">
        <f t="shared" si="2"/>
        <v/>
      </c>
      <c r="G349" s="238" t="str">
        <f t="shared" si="3"/>
        <v/>
      </c>
      <c r="H349" s="925" t="str">
        <f t="shared" si="6"/>
        <v/>
      </c>
      <c r="I349" s="351"/>
    </row>
    <row r="350" ht="19.5" customHeight="1">
      <c r="B350" s="613">
        <v>342.0</v>
      </c>
      <c r="C350" s="923" t="str">
        <f t="shared" si="4"/>
        <v/>
      </c>
      <c r="D350" s="791" t="str">
        <f t="shared" si="1"/>
        <v/>
      </c>
      <c r="E350" s="238" t="str">
        <f t="shared" si="5"/>
        <v/>
      </c>
      <c r="F350" s="717" t="str">
        <f t="shared" si="2"/>
        <v/>
      </c>
      <c r="G350" s="238" t="str">
        <f t="shared" si="3"/>
        <v/>
      </c>
      <c r="H350" s="925" t="str">
        <f t="shared" si="6"/>
        <v/>
      </c>
      <c r="I350" s="351"/>
    </row>
    <row r="351" ht="19.5" customHeight="1">
      <c r="B351" s="613">
        <v>343.0</v>
      </c>
      <c r="C351" s="923" t="str">
        <f t="shared" si="4"/>
        <v/>
      </c>
      <c r="D351" s="791" t="str">
        <f t="shared" si="1"/>
        <v/>
      </c>
      <c r="E351" s="238" t="str">
        <f t="shared" si="5"/>
        <v/>
      </c>
      <c r="F351" s="717" t="str">
        <f t="shared" si="2"/>
        <v/>
      </c>
      <c r="G351" s="238" t="str">
        <f t="shared" si="3"/>
        <v/>
      </c>
      <c r="H351" s="925" t="str">
        <f t="shared" si="6"/>
        <v/>
      </c>
      <c r="I351" s="351"/>
    </row>
    <row r="352" ht="19.5" customHeight="1">
      <c r="B352" s="613">
        <v>344.0</v>
      </c>
      <c r="C352" s="923" t="str">
        <f t="shared" si="4"/>
        <v/>
      </c>
      <c r="D352" s="791" t="str">
        <f t="shared" si="1"/>
        <v/>
      </c>
      <c r="E352" s="238" t="str">
        <f t="shared" si="5"/>
        <v/>
      </c>
      <c r="F352" s="717" t="str">
        <f t="shared" si="2"/>
        <v/>
      </c>
      <c r="G352" s="238" t="str">
        <f t="shared" si="3"/>
        <v/>
      </c>
      <c r="H352" s="925" t="str">
        <f t="shared" si="6"/>
        <v/>
      </c>
      <c r="I352" s="351"/>
    </row>
    <row r="353" ht="19.5" customHeight="1">
      <c r="B353" s="613">
        <v>345.0</v>
      </c>
      <c r="C353" s="923" t="str">
        <f t="shared" si="4"/>
        <v/>
      </c>
      <c r="D353" s="791" t="str">
        <f t="shared" si="1"/>
        <v/>
      </c>
      <c r="E353" s="238" t="str">
        <f t="shared" si="5"/>
        <v/>
      </c>
      <c r="F353" s="717" t="str">
        <f t="shared" si="2"/>
        <v/>
      </c>
      <c r="G353" s="238" t="str">
        <f t="shared" si="3"/>
        <v/>
      </c>
      <c r="H353" s="925" t="str">
        <f t="shared" si="6"/>
        <v/>
      </c>
      <c r="I353" s="351"/>
    </row>
    <row r="354" ht="19.5" customHeight="1">
      <c r="B354" s="613">
        <v>346.0</v>
      </c>
      <c r="C354" s="923" t="str">
        <f t="shared" si="4"/>
        <v/>
      </c>
      <c r="D354" s="791" t="str">
        <f t="shared" si="1"/>
        <v/>
      </c>
      <c r="E354" s="238" t="str">
        <f t="shared" si="5"/>
        <v/>
      </c>
      <c r="F354" s="717" t="str">
        <f t="shared" si="2"/>
        <v/>
      </c>
      <c r="G354" s="238" t="str">
        <f t="shared" si="3"/>
        <v/>
      </c>
      <c r="H354" s="925" t="str">
        <f t="shared" si="6"/>
        <v/>
      </c>
      <c r="I354" s="351"/>
    </row>
    <row r="355" ht="19.5" customHeight="1">
      <c r="B355" s="613">
        <v>347.0</v>
      </c>
      <c r="C355" s="923" t="str">
        <f t="shared" si="4"/>
        <v/>
      </c>
      <c r="D355" s="791" t="str">
        <f t="shared" si="1"/>
        <v/>
      </c>
      <c r="E355" s="238" t="str">
        <f t="shared" si="5"/>
        <v/>
      </c>
      <c r="F355" s="717" t="str">
        <f t="shared" si="2"/>
        <v/>
      </c>
      <c r="G355" s="238" t="str">
        <f t="shared" si="3"/>
        <v/>
      </c>
      <c r="H355" s="925" t="str">
        <f t="shared" si="6"/>
        <v/>
      </c>
      <c r="I355" s="351"/>
    </row>
    <row r="356" ht="19.5" customHeight="1">
      <c r="B356" s="613">
        <v>348.0</v>
      </c>
      <c r="C356" s="923" t="str">
        <f t="shared" si="4"/>
        <v/>
      </c>
      <c r="D356" s="791" t="str">
        <f t="shared" si="1"/>
        <v/>
      </c>
      <c r="E356" s="238" t="str">
        <f t="shared" si="5"/>
        <v/>
      </c>
      <c r="F356" s="717" t="str">
        <f t="shared" si="2"/>
        <v/>
      </c>
      <c r="G356" s="238" t="str">
        <f t="shared" si="3"/>
        <v/>
      </c>
      <c r="H356" s="925" t="str">
        <f t="shared" si="6"/>
        <v/>
      </c>
      <c r="I356" s="351"/>
    </row>
    <row r="357" ht="19.5" customHeight="1">
      <c r="B357" s="613">
        <v>349.0</v>
      </c>
      <c r="C357" s="923" t="str">
        <f t="shared" si="4"/>
        <v/>
      </c>
      <c r="D357" s="791" t="str">
        <f t="shared" si="1"/>
        <v/>
      </c>
      <c r="E357" s="238" t="str">
        <f t="shared" si="5"/>
        <v/>
      </c>
      <c r="F357" s="717" t="str">
        <f t="shared" si="2"/>
        <v/>
      </c>
      <c r="G357" s="238" t="str">
        <f t="shared" si="3"/>
        <v/>
      </c>
      <c r="H357" s="925" t="str">
        <f t="shared" si="6"/>
        <v/>
      </c>
      <c r="I357" s="351"/>
    </row>
    <row r="358" ht="19.5" customHeight="1">
      <c r="B358" s="613">
        <v>350.0</v>
      </c>
      <c r="C358" s="923" t="str">
        <f t="shared" si="4"/>
        <v/>
      </c>
      <c r="D358" s="791" t="str">
        <f t="shared" si="1"/>
        <v/>
      </c>
      <c r="E358" s="238" t="str">
        <f t="shared" si="5"/>
        <v/>
      </c>
      <c r="F358" s="717" t="str">
        <f t="shared" si="2"/>
        <v/>
      </c>
      <c r="G358" s="238" t="str">
        <f t="shared" si="3"/>
        <v/>
      </c>
      <c r="H358" s="925" t="str">
        <f t="shared" si="6"/>
        <v/>
      </c>
      <c r="I358" s="351"/>
    </row>
    <row r="359" ht="19.5" customHeight="1">
      <c r="B359" s="613">
        <v>351.0</v>
      </c>
      <c r="C359" s="923" t="str">
        <f t="shared" si="4"/>
        <v/>
      </c>
      <c r="D359" s="791" t="str">
        <f t="shared" si="1"/>
        <v/>
      </c>
      <c r="E359" s="238" t="str">
        <f t="shared" si="5"/>
        <v/>
      </c>
      <c r="F359" s="717" t="str">
        <f t="shared" si="2"/>
        <v/>
      </c>
      <c r="G359" s="238" t="str">
        <f t="shared" si="3"/>
        <v/>
      </c>
      <c r="H359" s="925" t="str">
        <f t="shared" si="6"/>
        <v/>
      </c>
      <c r="I359" s="351"/>
    </row>
    <row r="360" ht="19.5" customHeight="1">
      <c r="B360" s="613">
        <v>352.0</v>
      </c>
      <c r="C360" s="923" t="str">
        <f t="shared" si="4"/>
        <v/>
      </c>
      <c r="D360" s="791" t="str">
        <f t="shared" si="1"/>
        <v/>
      </c>
      <c r="E360" s="238" t="str">
        <f t="shared" si="5"/>
        <v/>
      </c>
      <c r="F360" s="717" t="str">
        <f t="shared" si="2"/>
        <v/>
      </c>
      <c r="G360" s="238" t="str">
        <f t="shared" si="3"/>
        <v/>
      </c>
      <c r="H360" s="925" t="str">
        <f t="shared" si="6"/>
        <v/>
      </c>
      <c r="I360" s="351"/>
    </row>
    <row r="361" ht="19.5" customHeight="1">
      <c r="B361" s="613">
        <v>353.0</v>
      </c>
      <c r="C361" s="923" t="str">
        <f t="shared" si="4"/>
        <v/>
      </c>
      <c r="D361" s="791" t="str">
        <f t="shared" si="1"/>
        <v/>
      </c>
      <c r="E361" s="238" t="str">
        <f t="shared" si="5"/>
        <v/>
      </c>
      <c r="F361" s="717" t="str">
        <f t="shared" si="2"/>
        <v/>
      </c>
      <c r="G361" s="238" t="str">
        <f t="shared" si="3"/>
        <v/>
      </c>
      <c r="H361" s="925" t="str">
        <f t="shared" si="6"/>
        <v/>
      </c>
      <c r="I361" s="351"/>
    </row>
    <row r="362" ht="19.5" customHeight="1">
      <c r="B362" s="613">
        <v>354.0</v>
      </c>
      <c r="C362" s="923" t="str">
        <f t="shared" si="4"/>
        <v/>
      </c>
      <c r="D362" s="791" t="str">
        <f t="shared" si="1"/>
        <v/>
      </c>
      <c r="E362" s="238" t="str">
        <f t="shared" si="5"/>
        <v/>
      </c>
      <c r="F362" s="717" t="str">
        <f t="shared" si="2"/>
        <v/>
      </c>
      <c r="G362" s="238" t="str">
        <f t="shared" si="3"/>
        <v/>
      </c>
      <c r="H362" s="925" t="str">
        <f t="shared" si="6"/>
        <v/>
      </c>
      <c r="I362" s="351"/>
    </row>
    <row r="363" ht="19.5" customHeight="1">
      <c r="B363" s="613">
        <v>355.0</v>
      </c>
      <c r="C363" s="923" t="str">
        <f t="shared" si="4"/>
        <v/>
      </c>
      <c r="D363" s="791" t="str">
        <f t="shared" si="1"/>
        <v/>
      </c>
      <c r="E363" s="238" t="str">
        <f t="shared" si="5"/>
        <v/>
      </c>
      <c r="F363" s="717" t="str">
        <f t="shared" si="2"/>
        <v/>
      </c>
      <c r="G363" s="238" t="str">
        <f t="shared" si="3"/>
        <v/>
      </c>
      <c r="H363" s="925" t="str">
        <f t="shared" si="6"/>
        <v/>
      </c>
      <c r="I363" s="351"/>
    </row>
    <row r="364" ht="19.5" customHeight="1">
      <c r="B364" s="613">
        <v>356.0</v>
      </c>
      <c r="C364" s="923" t="str">
        <f t="shared" si="4"/>
        <v/>
      </c>
      <c r="D364" s="791" t="str">
        <f t="shared" si="1"/>
        <v/>
      </c>
      <c r="E364" s="238" t="str">
        <f t="shared" si="5"/>
        <v/>
      </c>
      <c r="F364" s="717" t="str">
        <f t="shared" si="2"/>
        <v/>
      </c>
      <c r="G364" s="238" t="str">
        <f t="shared" si="3"/>
        <v/>
      </c>
      <c r="H364" s="925" t="str">
        <f t="shared" si="6"/>
        <v/>
      </c>
      <c r="I364" s="351"/>
    </row>
    <row r="365" ht="19.5" customHeight="1">
      <c r="B365" s="613">
        <v>357.0</v>
      </c>
      <c r="C365" s="923" t="str">
        <f t="shared" si="4"/>
        <v/>
      </c>
      <c r="D365" s="791" t="str">
        <f t="shared" si="1"/>
        <v/>
      </c>
      <c r="E365" s="238" t="str">
        <f t="shared" si="5"/>
        <v/>
      </c>
      <c r="F365" s="717" t="str">
        <f t="shared" si="2"/>
        <v/>
      </c>
      <c r="G365" s="238" t="str">
        <f t="shared" si="3"/>
        <v/>
      </c>
      <c r="H365" s="925" t="str">
        <f t="shared" si="6"/>
        <v/>
      </c>
      <c r="I365" s="351"/>
    </row>
    <row r="366" ht="19.5" customHeight="1">
      <c r="B366" s="613">
        <v>358.0</v>
      </c>
      <c r="C366" s="923" t="str">
        <f t="shared" si="4"/>
        <v/>
      </c>
      <c r="D366" s="791" t="str">
        <f t="shared" si="1"/>
        <v/>
      </c>
      <c r="E366" s="238" t="str">
        <f t="shared" si="5"/>
        <v/>
      </c>
      <c r="F366" s="717" t="str">
        <f t="shared" si="2"/>
        <v/>
      </c>
      <c r="G366" s="238" t="str">
        <f t="shared" si="3"/>
        <v/>
      </c>
      <c r="H366" s="925" t="str">
        <f t="shared" si="6"/>
        <v/>
      </c>
      <c r="I366" s="351"/>
    </row>
    <row r="367" ht="19.5" customHeight="1">
      <c r="B367" s="613">
        <v>359.0</v>
      </c>
      <c r="C367" s="923" t="str">
        <f t="shared" si="4"/>
        <v/>
      </c>
      <c r="D367" s="791" t="str">
        <f t="shared" si="1"/>
        <v/>
      </c>
      <c r="E367" s="238" t="str">
        <f t="shared" si="5"/>
        <v/>
      </c>
      <c r="F367" s="717" t="str">
        <f t="shared" si="2"/>
        <v/>
      </c>
      <c r="G367" s="238" t="str">
        <f t="shared" si="3"/>
        <v/>
      </c>
      <c r="H367" s="925" t="str">
        <f t="shared" si="6"/>
        <v/>
      </c>
      <c r="I367" s="351"/>
    </row>
    <row r="368" ht="19.5" customHeight="1">
      <c r="B368" s="613">
        <v>360.0</v>
      </c>
      <c r="C368" s="923" t="str">
        <f t="shared" si="4"/>
        <v/>
      </c>
      <c r="D368" s="791" t="str">
        <f t="shared" si="1"/>
        <v/>
      </c>
      <c r="E368" s="238" t="str">
        <f t="shared" si="5"/>
        <v/>
      </c>
      <c r="F368" s="717" t="str">
        <f t="shared" si="2"/>
        <v/>
      </c>
      <c r="G368" s="238" t="str">
        <f t="shared" si="3"/>
        <v/>
      </c>
      <c r="H368" s="925" t="str">
        <f t="shared" si="6"/>
        <v/>
      </c>
      <c r="I368" s="351"/>
    </row>
    <row r="369" ht="19.5" customHeight="1">
      <c r="B369" s="613">
        <v>361.0</v>
      </c>
      <c r="C369" s="923" t="str">
        <f t="shared" si="4"/>
        <v/>
      </c>
      <c r="D369" s="791" t="str">
        <f t="shared" si="1"/>
        <v/>
      </c>
      <c r="E369" s="238" t="str">
        <f t="shared" si="5"/>
        <v/>
      </c>
      <c r="F369" s="717" t="str">
        <f t="shared" si="2"/>
        <v/>
      </c>
      <c r="G369" s="238" t="str">
        <f t="shared" si="3"/>
        <v/>
      </c>
      <c r="H369" s="925" t="str">
        <f t="shared" si="6"/>
        <v/>
      </c>
      <c r="I369" s="351"/>
    </row>
    <row r="370" ht="19.5" customHeight="1">
      <c r="B370" s="613">
        <v>362.0</v>
      </c>
      <c r="C370" s="923" t="str">
        <f t="shared" si="4"/>
        <v/>
      </c>
      <c r="D370" s="791" t="str">
        <f t="shared" si="1"/>
        <v/>
      </c>
      <c r="E370" s="238" t="str">
        <f t="shared" si="5"/>
        <v/>
      </c>
      <c r="F370" s="717" t="str">
        <f t="shared" si="2"/>
        <v/>
      </c>
      <c r="G370" s="238" t="str">
        <f t="shared" si="3"/>
        <v/>
      </c>
      <c r="H370" s="925" t="str">
        <f t="shared" si="6"/>
        <v/>
      </c>
      <c r="I370" s="351"/>
    </row>
    <row r="371" ht="19.5" customHeight="1">
      <c r="B371" s="613">
        <v>363.0</v>
      </c>
      <c r="C371" s="923" t="str">
        <f t="shared" si="4"/>
        <v/>
      </c>
      <c r="D371" s="791" t="str">
        <f t="shared" si="1"/>
        <v/>
      </c>
      <c r="E371" s="238" t="str">
        <f t="shared" si="5"/>
        <v/>
      </c>
      <c r="F371" s="717" t="str">
        <f t="shared" si="2"/>
        <v/>
      </c>
      <c r="G371" s="238" t="str">
        <f t="shared" si="3"/>
        <v/>
      </c>
      <c r="H371" s="925" t="str">
        <f t="shared" si="6"/>
        <v/>
      </c>
      <c r="I371" s="351"/>
    </row>
    <row r="372" ht="19.5" customHeight="1">
      <c r="B372" s="613">
        <v>364.0</v>
      </c>
      <c r="C372" s="923" t="str">
        <f t="shared" si="4"/>
        <v/>
      </c>
      <c r="D372" s="791" t="str">
        <f t="shared" si="1"/>
        <v/>
      </c>
      <c r="E372" s="238" t="str">
        <f t="shared" si="5"/>
        <v/>
      </c>
      <c r="F372" s="717" t="str">
        <f t="shared" si="2"/>
        <v/>
      </c>
      <c r="G372" s="238" t="str">
        <f t="shared" si="3"/>
        <v/>
      </c>
      <c r="H372" s="925" t="str">
        <f t="shared" si="6"/>
        <v/>
      </c>
      <c r="I372" s="351"/>
    </row>
    <row r="373" ht="19.5" customHeight="1">
      <c r="B373" s="613">
        <v>365.0</v>
      </c>
      <c r="C373" s="923" t="str">
        <f t="shared" si="4"/>
        <v/>
      </c>
      <c r="D373" s="791" t="str">
        <f t="shared" si="1"/>
        <v/>
      </c>
      <c r="E373" s="238" t="str">
        <f t="shared" si="5"/>
        <v/>
      </c>
      <c r="F373" s="717" t="str">
        <f t="shared" si="2"/>
        <v/>
      </c>
      <c r="G373" s="238" t="str">
        <f t="shared" si="3"/>
        <v/>
      </c>
      <c r="H373" s="925" t="str">
        <f t="shared" si="6"/>
        <v/>
      </c>
      <c r="I373" s="351"/>
    </row>
    <row r="374" ht="19.5" customHeight="1">
      <c r="B374" s="613">
        <v>366.0</v>
      </c>
      <c r="C374" s="923" t="str">
        <f t="shared" si="4"/>
        <v/>
      </c>
      <c r="D374" s="791" t="str">
        <f t="shared" si="1"/>
        <v/>
      </c>
      <c r="E374" s="238" t="str">
        <f t="shared" si="5"/>
        <v/>
      </c>
      <c r="F374" s="717" t="str">
        <f t="shared" si="2"/>
        <v/>
      </c>
      <c r="G374" s="238" t="str">
        <f t="shared" si="3"/>
        <v/>
      </c>
      <c r="H374" s="925" t="str">
        <f t="shared" si="6"/>
        <v/>
      </c>
      <c r="I374" s="351"/>
    </row>
    <row r="375" ht="19.5" customHeight="1">
      <c r="B375" s="613">
        <v>367.0</v>
      </c>
      <c r="C375" s="923" t="str">
        <f t="shared" si="4"/>
        <v/>
      </c>
      <c r="D375" s="791" t="str">
        <f t="shared" si="1"/>
        <v/>
      </c>
      <c r="E375" s="238" t="str">
        <f t="shared" si="5"/>
        <v/>
      </c>
      <c r="F375" s="717" t="str">
        <f t="shared" si="2"/>
        <v/>
      </c>
      <c r="G375" s="238" t="str">
        <f t="shared" si="3"/>
        <v/>
      </c>
      <c r="H375" s="925" t="str">
        <f t="shared" si="6"/>
        <v/>
      </c>
      <c r="I375" s="351"/>
    </row>
    <row r="376" ht="19.5" customHeight="1">
      <c r="B376" s="613">
        <v>368.0</v>
      </c>
      <c r="C376" s="923" t="str">
        <f t="shared" si="4"/>
        <v/>
      </c>
      <c r="D376" s="791" t="str">
        <f t="shared" si="1"/>
        <v/>
      </c>
      <c r="E376" s="238" t="str">
        <f t="shared" si="5"/>
        <v/>
      </c>
      <c r="F376" s="717" t="str">
        <f t="shared" si="2"/>
        <v/>
      </c>
      <c r="G376" s="238" t="str">
        <f t="shared" si="3"/>
        <v/>
      </c>
      <c r="H376" s="925" t="str">
        <f t="shared" si="6"/>
        <v/>
      </c>
      <c r="I376" s="351"/>
    </row>
    <row r="377" ht="19.5" customHeight="1">
      <c r="B377" s="613">
        <v>369.0</v>
      </c>
      <c r="C377" s="923" t="str">
        <f t="shared" si="4"/>
        <v/>
      </c>
      <c r="D377" s="791" t="str">
        <f t="shared" si="1"/>
        <v/>
      </c>
      <c r="E377" s="238" t="str">
        <f t="shared" si="5"/>
        <v/>
      </c>
      <c r="F377" s="717" t="str">
        <f t="shared" si="2"/>
        <v/>
      </c>
      <c r="G377" s="238" t="str">
        <f t="shared" si="3"/>
        <v/>
      </c>
      <c r="H377" s="925" t="str">
        <f t="shared" si="6"/>
        <v/>
      </c>
      <c r="I377" s="351"/>
    </row>
    <row r="378" ht="19.5" customHeight="1">
      <c r="B378" s="613">
        <v>370.0</v>
      </c>
      <c r="C378" s="923" t="str">
        <f t="shared" si="4"/>
        <v/>
      </c>
      <c r="D378" s="791" t="str">
        <f t="shared" si="1"/>
        <v/>
      </c>
      <c r="E378" s="238" t="str">
        <f t="shared" si="5"/>
        <v/>
      </c>
      <c r="F378" s="717" t="str">
        <f t="shared" si="2"/>
        <v/>
      </c>
      <c r="G378" s="238" t="str">
        <f t="shared" si="3"/>
        <v/>
      </c>
      <c r="H378" s="925" t="str">
        <f t="shared" si="6"/>
        <v/>
      </c>
      <c r="I378" s="351"/>
    </row>
    <row r="379" ht="19.5" customHeight="1">
      <c r="B379" s="613">
        <v>371.0</v>
      </c>
      <c r="C379" s="923" t="str">
        <f t="shared" si="4"/>
        <v/>
      </c>
      <c r="D379" s="791" t="str">
        <f t="shared" si="1"/>
        <v/>
      </c>
      <c r="E379" s="238" t="str">
        <f t="shared" si="5"/>
        <v/>
      </c>
      <c r="F379" s="717" t="str">
        <f t="shared" si="2"/>
        <v/>
      </c>
      <c r="G379" s="238" t="str">
        <f t="shared" si="3"/>
        <v/>
      </c>
      <c r="H379" s="925" t="str">
        <f t="shared" si="6"/>
        <v/>
      </c>
      <c r="I379" s="351"/>
    </row>
    <row r="380" ht="19.5" customHeight="1">
      <c r="B380" s="613">
        <v>372.0</v>
      </c>
      <c r="C380" s="923" t="str">
        <f t="shared" si="4"/>
        <v/>
      </c>
      <c r="D380" s="791" t="str">
        <f t="shared" si="1"/>
        <v/>
      </c>
      <c r="E380" s="238" t="str">
        <f t="shared" si="5"/>
        <v/>
      </c>
      <c r="F380" s="717" t="str">
        <f t="shared" si="2"/>
        <v/>
      </c>
      <c r="G380" s="238" t="str">
        <f t="shared" si="3"/>
        <v/>
      </c>
      <c r="H380" s="925" t="str">
        <f t="shared" si="6"/>
        <v/>
      </c>
      <c r="I380" s="351"/>
    </row>
    <row r="381" ht="19.5" customHeight="1">
      <c r="B381" s="613">
        <v>373.0</v>
      </c>
      <c r="C381" s="923" t="str">
        <f t="shared" si="4"/>
        <v/>
      </c>
      <c r="D381" s="791" t="str">
        <f t="shared" si="1"/>
        <v/>
      </c>
      <c r="E381" s="238" t="str">
        <f t="shared" si="5"/>
        <v/>
      </c>
      <c r="F381" s="717" t="str">
        <f t="shared" si="2"/>
        <v/>
      </c>
      <c r="G381" s="238" t="str">
        <f t="shared" si="3"/>
        <v/>
      </c>
      <c r="H381" s="925" t="str">
        <f t="shared" si="6"/>
        <v/>
      </c>
      <c r="I381" s="351"/>
    </row>
    <row r="382" ht="19.5" customHeight="1">
      <c r="B382" s="613">
        <v>374.0</v>
      </c>
      <c r="C382" s="923" t="str">
        <f t="shared" si="4"/>
        <v/>
      </c>
      <c r="D382" s="791" t="str">
        <f t="shared" si="1"/>
        <v/>
      </c>
      <c r="E382" s="238" t="str">
        <f t="shared" si="5"/>
        <v/>
      </c>
      <c r="F382" s="717" t="str">
        <f t="shared" si="2"/>
        <v/>
      </c>
      <c r="G382" s="238" t="str">
        <f t="shared" si="3"/>
        <v/>
      </c>
      <c r="H382" s="925" t="str">
        <f t="shared" si="6"/>
        <v/>
      </c>
      <c r="I382" s="351"/>
    </row>
    <row r="383" ht="19.5" customHeight="1">
      <c r="B383" s="613">
        <v>375.0</v>
      </c>
      <c r="C383" s="923" t="str">
        <f t="shared" si="4"/>
        <v/>
      </c>
      <c r="D383" s="791" t="str">
        <f t="shared" si="1"/>
        <v/>
      </c>
      <c r="E383" s="238" t="str">
        <f t="shared" si="5"/>
        <v/>
      </c>
      <c r="F383" s="717" t="str">
        <f t="shared" si="2"/>
        <v/>
      </c>
      <c r="G383" s="238" t="str">
        <f t="shared" si="3"/>
        <v/>
      </c>
      <c r="H383" s="925" t="str">
        <f t="shared" si="6"/>
        <v/>
      </c>
      <c r="I383" s="351"/>
    </row>
    <row r="384" ht="19.5" customHeight="1">
      <c r="B384" s="613">
        <v>376.0</v>
      </c>
      <c r="C384" s="923" t="str">
        <f t="shared" si="4"/>
        <v/>
      </c>
      <c r="D384" s="791" t="str">
        <f t="shared" si="1"/>
        <v/>
      </c>
      <c r="E384" s="238" t="str">
        <f t="shared" si="5"/>
        <v/>
      </c>
      <c r="F384" s="717" t="str">
        <f t="shared" si="2"/>
        <v/>
      </c>
      <c r="G384" s="238" t="str">
        <f t="shared" si="3"/>
        <v/>
      </c>
      <c r="H384" s="925" t="str">
        <f t="shared" si="6"/>
        <v/>
      </c>
      <c r="I384" s="351"/>
    </row>
    <row r="385" ht="19.5" customHeight="1">
      <c r="B385" s="613">
        <v>377.0</v>
      </c>
      <c r="C385" s="923" t="str">
        <f t="shared" si="4"/>
        <v/>
      </c>
      <c r="D385" s="791" t="str">
        <f t="shared" si="1"/>
        <v/>
      </c>
      <c r="E385" s="238" t="str">
        <f t="shared" si="5"/>
        <v/>
      </c>
      <c r="F385" s="717" t="str">
        <f t="shared" si="2"/>
        <v/>
      </c>
      <c r="G385" s="238" t="str">
        <f t="shared" si="3"/>
        <v/>
      </c>
      <c r="H385" s="925" t="str">
        <f t="shared" si="6"/>
        <v/>
      </c>
      <c r="I385" s="351"/>
    </row>
    <row r="386" ht="19.5" customHeight="1">
      <c r="B386" s="613">
        <v>378.0</v>
      </c>
      <c r="C386" s="923" t="str">
        <f t="shared" si="4"/>
        <v/>
      </c>
      <c r="D386" s="791" t="str">
        <f t="shared" si="1"/>
        <v/>
      </c>
      <c r="E386" s="238" t="str">
        <f t="shared" si="5"/>
        <v/>
      </c>
      <c r="F386" s="717" t="str">
        <f t="shared" si="2"/>
        <v/>
      </c>
      <c r="G386" s="238" t="str">
        <f t="shared" si="3"/>
        <v/>
      </c>
      <c r="H386" s="925" t="str">
        <f t="shared" si="6"/>
        <v/>
      </c>
      <c r="I386" s="351"/>
    </row>
    <row r="387" ht="19.5" customHeight="1">
      <c r="B387" s="613">
        <v>379.0</v>
      </c>
      <c r="C387" s="923" t="str">
        <f t="shared" si="4"/>
        <v/>
      </c>
      <c r="D387" s="791" t="str">
        <f t="shared" si="1"/>
        <v/>
      </c>
      <c r="E387" s="238" t="str">
        <f t="shared" si="5"/>
        <v/>
      </c>
      <c r="F387" s="717" t="str">
        <f t="shared" si="2"/>
        <v/>
      </c>
      <c r="G387" s="238" t="str">
        <f t="shared" si="3"/>
        <v/>
      </c>
      <c r="H387" s="925" t="str">
        <f t="shared" si="6"/>
        <v/>
      </c>
      <c r="I387" s="351"/>
    </row>
    <row r="388" ht="19.5" customHeight="1">
      <c r="B388" s="613">
        <v>380.0</v>
      </c>
      <c r="C388" s="923" t="str">
        <f t="shared" si="4"/>
        <v/>
      </c>
      <c r="D388" s="791" t="str">
        <f t="shared" si="1"/>
        <v/>
      </c>
      <c r="E388" s="238" t="str">
        <f t="shared" si="5"/>
        <v/>
      </c>
      <c r="F388" s="717" t="str">
        <f t="shared" si="2"/>
        <v/>
      </c>
      <c r="G388" s="238" t="str">
        <f t="shared" si="3"/>
        <v/>
      </c>
      <c r="H388" s="925" t="str">
        <f t="shared" si="6"/>
        <v/>
      </c>
      <c r="I388" s="351"/>
    </row>
    <row r="389" ht="19.5" customHeight="1">
      <c r="B389" s="613">
        <v>381.0</v>
      </c>
      <c r="C389" s="923" t="str">
        <f t="shared" si="4"/>
        <v/>
      </c>
      <c r="D389" s="791" t="str">
        <f t="shared" si="1"/>
        <v/>
      </c>
      <c r="E389" s="238" t="str">
        <f t="shared" si="5"/>
        <v/>
      </c>
      <c r="F389" s="717" t="str">
        <f t="shared" si="2"/>
        <v/>
      </c>
      <c r="G389" s="238" t="str">
        <f t="shared" si="3"/>
        <v/>
      </c>
      <c r="H389" s="925" t="str">
        <f t="shared" si="6"/>
        <v/>
      </c>
      <c r="I389" s="351"/>
    </row>
    <row r="390" ht="19.5" customHeight="1">
      <c r="B390" s="613">
        <v>382.0</v>
      </c>
      <c r="C390" s="923" t="str">
        <f t="shared" si="4"/>
        <v/>
      </c>
      <c r="D390" s="791" t="str">
        <f t="shared" si="1"/>
        <v/>
      </c>
      <c r="E390" s="238" t="str">
        <f t="shared" si="5"/>
        <v/>
      </c>
      <c r="F390" s="717" t="str">
        <f t="shared" si="2"/>
        <v/>
      </c>
      <c r="G390" s="238" t="str">
        <f t="shared" si="3"/>
        <v/>
      </c>
      <c r="H390" s="925" t="str">
        <f t="shared" si="6"/>
        <v/>
      </c>
      <c r="I390" s="351"/>
    </row>
    <row r="391" ht="19.5" customHeight="1">
      <c r="B391" s="613">
        <v>383.0</v>
      </c>
      <c r="C391" s="923" t="str">
        <f t="shared" si="4"/>
        <v/>
      </c>
      <c r="D391" s="791" t="str">
        <f t="shared" si="1"/>
        <v/>
      </c>
      <c r="E391" s="238" t="str">
        <f t="shared" si="5"/>
        <v/>
      </c>
      <c r="F391" s="717" t="str">
        <f t="shared" si="2"/>
        <v/>
      </c>
      <c r="G391" s="238" t="str">
        <f t="shared" si="3"/>
        <v/>
      </c>
      <c r="H391" s="925" t="str">
        <f t="shared" si="6"/>
        <v/>
      </c>
      <c r="I391" s="351"/>
    </row>
    <row r="392" ht="19.5" customHeight="1">
      <c r="B392" s="613">
        <v>384.0</v>
      </c>
      <c r="C392" s="923" t="str">
        <f t="shared" si="4"/>
        <v/>
      </c>
      <c r="D392" s="791" t="str">
        <f t="shared" si="1"/>
        <v/>
      </c>
      <c r="E392" s="238" t="str">
        <f t="shared" si="5"/>
        <v/>
      </c>
      <c r="F392" s="717" t="str">
        <f t="shared" si="2"/>
        <v/>
      </c>
      <c r="G392" s="238" t="str">
        <f t="shared" si="3"/>
        <v/>
      </c>
      <c r="H392" s="925" t="str">
        <f t="shared" si="6"/>
        <v/>
      </c>
      <c r="I392" s="351"/>
    </row>
    <row r="393" ht="19.5" customHeight="1">
      <c r="B393" s="613">
        <v>385.0</v>
      </c>
      <c r="C393" s="923" t="str">
        <f t="shared" si="4"/>
        <v/>
      </c>
      <c r="D393" s="791" t="str">
        <f t="shared" si="1"/>
        <v/>
      </c>
      <c r="E393" s="238" t="str">
        <f t="shared" si="5"/>
        <v/>
      </c>
      <c r="F393" s="717" t="str">
        <f t="shared" si="2"/>
        <v/>
      </c>
      <c r="G393" s="238" t="str">
        <f t="shared" si="3"/>
        <v/>
      </c>
      <c r="H393" s="925" t="str">
        <f t="shared" si="6"/>
        <v/>
      </c>
      <c r="I393" s="351"/>
    </row>
    <row r="394" ht="19.5" customHeight="1">
      <c r="B394" s="613">
        <v>386.0</v>
      </c>
      <c r="C394" s="923" t="str">
        <f t="shared" si="4"/>
        <v/>
      </c>
      <c r="D394" s="791" t="str">
        <f t="shared" si="1"/>
        <v/>
      </c>
      <c r="E394" s="238" t="str">
        <f t="shared" si="5"/>
        <v/>
      </c>
      <c r="F394" s="717" t="str">
        <f t="shared" si="2"/>
        <v/>
      </c>
      <c r="G394" s="238" t="str">
        <f t="shared" si="3"/>
        <v/>
      </c>
      <c r="H394" s="925" t="str">
        <f t="shared" si="6"/>
        <v/>
      </c>
      <c r="I394" s="351"/>
    </row>
    <row r="395" ht="19.5" customHeight="1">
      <c r="B395" s="613">
        <v>387.0</v>
      </c>
      <c r="C395" s="923" t="str">
        <f t="shared" si="4"/>
        <v/>
      </c>
      <c r="D395" s="791" t="str">
        <f t="shared" si="1"/>
        <v/>
      </c>
      <c r="E395" s="238" t="str">
        <f t="shared" si="5"/>
        <v/>
      </c>
      <c r="F395" s="717" t="str">
        <f t="shared" si="2"/>
        <v/>
      </c>
      <c r="G395" s="238" t="str">
        <f t="shared" si="3"/>
        <v/>
      </c>
      <c r="H395" s="925" t="str">
        <f t="shared" si="6"/>
        <v/>
      </c>
      <c r="I395" s="351"/>
    </row>
    <row r="396" ht="19.5" customHeight="1">
      <c r="B396" s="613">
        <v>388.0</v>
      </c>
      <c r="C396" s="923" t="str">
        <f t="shared" si="4"/>
        <v/>
      </c>
      <c r="D396" s="791" t="str">
        <f t="shared" si="1"/>
        <v/>
      </c>
      <c r="E396" s="238" t="str">
        <f t="shared" si="5"/>
        <v/>
      </c>
      <c r="F396" s="717" t="str">
        <f t="shared" si="2"/>
        <v/>
      </c>
      <c r="G396" s="238" t="str">
        <f t="shared" si="3"/>
        <v/>
      </c>
      <c r="H396" s="925" t="str">
        <f t="shared" si="6"/>
        <v/>
      </c>
      <c r="I396" s="351"/>
    </row>
    <row r="397" ht="19.5" customHeight="1">
      <c r="B397" s="613">
        <v>389.0</v>
      </c>
      <c r="C397" s="923" t="str">
        <f t="shared" si="4"/>
        <v/>
      </c>
      <c r="D397" s="791" t="str">
        <f t="shared" si="1"/>
        <v/>
      </c>
      <c r="E397" s="238" t="str">
        <f t="shared" si="5"/>
        <v/>
      </c>
      <c r="F397" s="717" t="str">
        <f t="shared" si="2"/>
        <v/>
      </c>
      <c r="G397" s="238" t="str">
        <f t="shared" si="3"/>
        <v/>
      </c>
      <c r="H397" s="925" t="str">
        <f t="shared" si="6"/>
        <v/>
      </c>
      <c r="I397" s="351"/>
    </row>
    <row r="398" ht="19.5" customHeight="1">
      <c r="B398" s="613">
        <v>390.0</v>
      </c>
      <c r="C398" s="923" t="str">
        <f t="shared" si="4"/>
        <v/>
      </c>
      <c r="D398" s="791" t="str">
        <f t="shared" si="1"/>
        <v/>
      </c>
      <c r="E398" s="238" t="str">
        <f t="shared" si="5"/>
        <v/>
      </c>
      <c r="F398" s="717" t="str">
        <f t="shared" si="2"/>
        <v/>
      </c>
      <c r="G398" s="238" t="str">
        <f t="shared" si="3"/>
        <v/>
      </c>
      <c r="H398" s="925" t="str">
        <f t="shared" si="6"/>
        <v/>
      </c>
      <c r="I398" s="351"/>
    </row>
    <row r="399" ht="19.5" customHeight="1">
      <c r="B399" s="613">
        <v>391.0</v>
      </c>
      <c r="C399" s="923" t="str">
        <f t="shared" si="4"/>
        <v/>
      </c>
      <c r="D399" s="791" t="str">
        <f t="shared" si="1"/>
        <v/>
      </c>
      <c r="E399" s="238" t="str">
        <f t="shared" si="5"/>
        <v/>
      </c>
      <c r="F399" s="717" t="str">
        <f t="shared" si="2"/>
        <v/>
      </c>
      <c r="G399" s="238" t="str">
        <f t="shared" si="3"/>
        <v/>
      </c>
      <c r="H399" s="925" t="str">
        <f t="shared" si="6"/>
        <v/>
      </c>
      <c r="I399" s="351"/>
    </row>
    <row r="400" ht="19.5" customHeight="1">
      <c r="B400" s="613">
        <v>392.0</v>
      </c>
      <c r="C400" s="923" t="str">
        <f t="shared" si="4"/>
        <v/>
      </c>
      <c r="D400" s="791" t="str">
        <f t="shared" si="1"/>
        <v/>
      </c>
      <c r="E400" s="238" t="str">
        <f t="shared" si="5"/>
        <v/>
      </c>
      <c r="F400" s="717" t="str">
        <f t="shared" si="2"/>
        <v/>
      </c>
      <c r="G400" s="238" t="str">
        <f t="shared" si="3"/>
        <v/>
      </c>
      <c r="H400" s="925" t="str">
        <f t="shared" si="6"/>
        <v/>
      </c>
      <c r="I400" s="351"/>
    </row>
    <row r="401" ht="19.5" customHeight="1">
      <c r="B401" s="613">
        <v>393.0</v>
      </c>
      <c r="C401" s="923" t="str">
        <f t="shared" si="4"/>
        <v/>
      </c>
      <c r="D401" s="791" t="str">
        <f t="shared" si="1"/>
        <v/>
      </c>
      <c r="E401" s="238" t="str">
        <f t="shared" si="5"/>
        <v/>
      </c>
      <c r="F401" s="717" t="str">
        <f t="shared" si="2"/>
        <v/>
      </c>
      <c r="G401" s="238" t="str">
        <f t="shared" si="3"/>
        <v/>
      </c>
      <c r="H401" s="925" t="str">
        <f t="shared" si="6"/>
        <v/>
      </c>
      <c r="I401" s="351"/>
    </row>
    <row r="402" ht="19.5" customHeight="1">
      <c r="B402" s="613">
        <v>394.0</v>
      </c>
      <c r="C402" s="923" t="str">
        <f t="shared" si="4"/>
        <v/>
      </c>
      <c r="D402" s="791" t="str">
        <f t="shared" si="1"/>
        <v/>
      </c>
      <c r="E402" s="238" t="str">
        <f t="shared" si="5"/>
        <v/>
      </c>
      <c r="F402" s="717" t="str">
        <f t="shared" si="2"/>
        <v/>
      </c>
      <c r="G402" s="238" t="str">
        <f t="shared" si="3"/>
        <v/>
      </c>
      <c r="H402" s="925" t="str">
        <f t="shared" si="6"/>
        <v/>
      </c>
      <c r="I402" s="351"/>
    </row>
    <row r="403" ht="19.5" customHeight="1">
      <c r="B403" s="613">
        <v>395.0</v>
      </c>
      <c r="C403" s="923" t="str">
        <f t="shared" si="4"/>
        <v/>
      </c>
      <c r="D403" s="791" t="str">
        <f t="shared" si="1"/>
        <v/>
      </c>
      <c r="E403" s="238" t="str">
        <f t="shared" si="5"/>
        <v/>
      </c>
      <c r="F403" s="717" t="str">
        <f t="shared" si="2"/>
        <v/>
      </c>
      <c r="G403" s="238" t="str">
        <f t="shared" si="3"/>
        <v/>
      </c>
      <c r="H403" s="925" t="str">
        <f t="shared" si="6"/>
        <v/>
      </c>
      <c r="I403" s="351"/>
    </row>
    <row r="404" ht="19.5" customHeight="1">
      <c r="B404" s="613">
        <v>396.0</v>
      </c>
      <c r="C404" s="923" t="str">
        <f t="shared" si="4"/>
        <v/>
      </c>
      <c r="D404" s="791" t="str">
        <f t="shared" si="1"/>
        <v/>
      </c>
      <c r="E404" s="238" t="str">
        <f t="shared" si="5"/>
        <v/>
      </c>
      <c r="F404" s="717" t="str">
        <f t="shared" si="2"/>
        <v/>
      </c>
      <c r="G404" s="238" t="str">
        <f t="shared" si="3"/>
        <v/>
      </c>
      <c r="H404" s="925" t="str">
        <f t="shared" si="6"/>
        <v/>
      </c>
      <c r="I404" s="351"/>
    </row>
    <row r="405" ht="19.5" customHeight="1">
      <c r="B405" s="613">
        <v>397.0</v>
      </c>
      <c r="C405" s="923" t="str">
        <f t="shared" si="4"/>
        <v/>
      </c>
      <c r="D405" s="791" t="str">
        <f t="shared" si="1"/>
        <v/>
      </c>
      <c r="E405" s="238" t="str">
        <f t="shared" si="5"/>
        <v/>
      </c>
      <c r="F405" s="717" t="str">
        <f t="shared" si="2"/>
        <v/>
      </c>
      <c r="G405" s="238" t="str">
        <f t="shared" si="3"/>
        <v/>
      </c>
      <c r="H405" s="925" t="str">
        <f t="shared" si="6"/>
        <v/>
      </c>
      <c r="I405" s="351"/>
    </row>
    <row r="406" ht="19.5" customHeight="1">
      <c r="B406" s="613">
        <v>398.0</v>
      </c>
      <c r="C406" s="923" t="str">
        <f t="shared" si="4"/>
        <v/>
      </c>
      <c r="D406" s="791" t="str">
        <f t="shared" si="1"/>
        <v/>
      </c>
      <c r="E406" s="238" t="str">
        <f t="shared" si="5"/>
        <v/>
      </c>
      <c r="F406" s="717" t="str">
        <f t="shared" si="2"/>
        <v/>
      </c>
      <c r="G406" s="238" t="str">
        <f t="shared" si="3"/>
        <v/>
      </c>
      <c r="H406" s="925" t="str">
        <f t="shared" si="6"/>
        <v/>
      </c>
      <c r="I406" s="351"/>
    </row>
    <row r="407" ht="19.5" customHeight="1">
      <c r="B407" s="613">
        <v>399.0</v>
      </c>
      <c r="C407" s="923" t="str">
        <f t="shared" si="4"/>
        <v/>
      </c>
      <c r="D407" s="791" t="str">
        <f t="shared" si="1"/>
        <v/>
      </c>
      <c r="E407" s="238" t="str">
        <f t="shared" si="5"/>
        <v/>
      </c>
      <c r="F407" s="717" t="str">
        <f t="shared" si="2"/>
        <v/>
      </c>
      <c r="G407" s="238" t="str">
        <f t="shared" si="3"/>
        <v/>
      </c>
      <c r="H407" s="925" t="str">
        <f t="shared" si="6"/>
        <v/>
      </c>
      <c r="I407" s="351"/>
    </row>
    <row r="408" ht="19.5" customHeight="1">
      <c r="B408" s="613">
        <v>400.0</v>
      </c>
      <c r="C408" s="923" t="str">
        <f t="shared" si="4"/>
        <v/>
      </c>
      <c r="D408" s="791" t="str">
        <f t="shared" si="1"/>
        <v/>
      </c>
      <c r="E408" s="238" t="str">
        <f t="shared" si="5"/>
        <v/>
      </c>
      <c r="F408" s="717" t="str">
        <f t="shared" si="2"/>
        <v/>
      </c>
      <c r="G408" s="238" t="str">
        <f t="shared" si="3"/>
        <v/>
      </c>
      <c r="H408" s="925" t="str">
        <f t="shared" si="6"/>
        <v/>
      </c>
      <c r="I408" s="351"/>
    </row>
    <row r="409" ht="19.5" customHeight="1">
      <c r="B409" s="613">
        <v>401.0</v>
      </c>
      <c r="C409" s="923" t="str">
        <f t="shared" si="4"/>
        <v/>
      </c>
      <c r="D409" s="791" t="str">
        <f t="shared" si="1"/>
        <v/>
      </c>
      <c r="E409" s="238" t="str">
        <f t="shared" si="5"/>
        <v/>
      </c>
      <c r="F409" s="717" t="str">
        <f t="shared" si="2"/>
        <v/>
      </c>
      <c r="G409" s="238" t="str">
        <f t="shared" si="3"/>
        <v/>
      </c>
      <c r="H409" s="925" t="str">
        <f t="shared" si="6"/>
        <v/>
      </c>
      <c r="I409" s="351"/>
    </row>
    <row r="410" ht="19.5" customHeight="1">
      <c r="B410" s="613">
        <v>402.0</v>
      </c>
      <c r="C410" s="923" t="str">
        <f t="shared" si="4"/>
        <v/>
      </c>
      <c r="D410" s="791" t="str">
        <f t="shared" si="1"/>
        <v/>
      </c>
      <c r="E410" s="238" t="str">
        <f t="shared" si="5"/>
        <v/>
      </c>
      <c r="F410" s="717" t="str">
        <f t="shared" si="2"/>
        <v/>
      </c>
      <c r="G410" s="238" t="str">
        <f t="shared" si="3"/>
        <v/>
      </c>
      <c r="H410" s="925" t="str">
        <f t="shared" si="6"/>
        <v/>
      </c>
      <c r="I410" s="351"/>
    </row>
    <row r="411" ht="19.5" customHeight="1">
      <c r="B411" s="613">
        <v>403.0</v>
      </c>
      <c r="C411" s="923" t="str">
        <f t="shared" si="4"/>
        <v/>
      </c>
      <c r="D411" s="791" t="str">
        <f t="shared" si="1"/>
        <v/>
      </c>
      <c r="E411" s="238" t="str">
        <f t="shared" si="5"/>
        <v/>
      </c>
      <c r="F411" s="717" t="str">
        <f t="shared" si="2"/>
        <v/>
      </c>
      <c r="G411" s="238" t="str">
        <f t="shared" si="3"/>
        <v/>
      </c>
      <c r="H411" s="925" t="str">
        <f t="shared" si="6"/>
        <v/>
      </c>
      <c r="I411" s="351"/>
    </row>
    <row r="412" ht="19.5" customHeight="1">
      <c r="B412" s="613">
        <v>404.0</v>
      </c>
      <c r="C412" s="923" t="str">
        <f t="shared" si="4"/>
        <v/>
      </c>
      <c r="D412" s="791" t="str">
        <f t="shared" si="1"/>
        <v/>
      </c>
      <c r="E412" s="238" t="str">
        <f t="shared" si="5"/>
        <v/>
      </c>
      <c r="F412" s="717" t="str">
        <f t="shared" si="2"/>
        <v/>
      </c>
      <c r="G412" s="238" t="str">
        <f t="shared" si="3"/>
        <v/>
      </c>
      <c r="H412" s="925" t="str">
        <f t="shared" si="6"/>
        <v/>
      </c>
      <c r="I412" s="351"/>
    </row>
    <row r="413" ht="19.5" customHeight="1">
      <c r="B413" s="613">
        <v>405.0</v>
      </c>
      <c r="C413" s="923" t="str">
        <f t="shared" si="4"/>
        <v/>
      </c>
      <c r="D413" s="791" t="str">
        <f t="shared" si="1"/>
        <v/>
      </c>
      <c r="E413" s="238" t="str">
        <f t="shared" si="5"/>
        <v/>
      </c>
      <c r="F413" s="717" t="str">
        <f t="shared" si="2"/>
        <v/>
      </c>
      <c r="G413" s="238" t="str">
        <f t="shared" si="3"/>
        <v/>
      </c>
      <c r="H413" s="925" t="str">
        <f t="shared" si="6"/>
        <v/>
      </c>
      <c r="I413" s="351"/>
    </row>
    <row r="414" ht="19.5" customHeight="1">
      <c r="B414" s="613">
        <v>406.0</v>
      </c>
      <c r="C414" s="923" t="str">
        <f t="shared" si="4"/>
        <v/>
      </c>
      <c r="D414" s="791" t="str">
        <f t="shared" si="1"/>
        <v/>
      </c>
      <c r="E414" s="238" t="str">
        <f t="shared" si="5"/>
        <v/>
      </c>
      <c r="F414" s="717" t="str">
        <f t="shared" si="2"/>
        <v/>
      </c>
      <c r="G414" s="238" t="str">
        <f t="shared" si="3"/>
        <v/>
      </c>
      <c r="H414" s="925" t="str">
        <f t="shared" si="6"/>
        <v/>
      </c>
      <c r="I414" s="351"/>
    </row>
    <row r="415" ht="19.5" customHeight="1">
      <c r="B415" s="613">
        <v>407.0</v>
      </c>
      <c r="C415" s="923" t="str">
        <f t="shared" si="4"/>
        <v/>
      </c>
      <c r="D415" s="791" t="str">
        <f t="shared" si="1"/>
        <v/>
      </c>
      <c r="E415" s="238" t="str">
        <f t="shared" si="5"/>
        <v/>
      </c>
      <c r="F415" s="717" t="str">
        <f t="shared" si="2"/>
        <v/>
      </c>
      <c r="G415" s="238" t="str">
        <f t="shared" si="3"/>
        <v/>
      </c>
      <c r="H415" s="925" t="str">
        <f t="shared" si="6"/>
        <v/>
      </c>
      <c r="I415" s="351"/>
    </row>
    <row r="416" ht="19.5" customHeight="1">
      <c r="B416" s="613">
        <v>408.0</v>
      </c>
      <c r="C416" s="923" t="str">
        <f t="shared" si="4"/>
        <v/>
      </c>
      <c r="D416" s="791" t="str">
        <f t="shared" si="1"/>
        <v/>
      </c>
      <c r="E416" s="238" t="str">
        <f t="shared" si="5"/>
        <v/>
      </c>
      <c r="F416" s="717" t="str">
        <f t="shared" si="2"/>
        <v/>
      </c>
      <c r="G416" s="238" t="str">
        <f t="shared" si="3"/>
        <v/>
      </c>
      <c r="H416" s="925" t="str">
        <f t="shared" si="6"/>
        <v/>
      </c>
      <c r="I416" s="351"/>
    </row>
    <row r="417" ht="19.5" customHeight="1">
      <c r="B417" s="613">
        <v>409.0</v>
      </c>
      <c r="C417" s="923" t="str">
        <f t="shared" si="4"/>
        <v/>
      </c>
      <c r="D417" s="791" t="str">
        <f t="shared" si="1"/>
        <v/>
      </c>
      <c r="E417" s="238" t="str">
        <f t="shared" si="5"/>
        <v/>
      </c>
      <c r="F417" s="717" t="str">
        <f t="shared" si="2"/>
        <v/>
      </c>
      <c r="G417" s="238" t="str">
        <f t="shared" si="3"/>
        <v/>
      </c>
      <c r="H417" s="925" t="str">
        <f t="shared" si="6"/>
        <v/>
      </c>
      <c r="I417" s="351"/>
    </row>
    <row r="418" ht="19.5" customHeight="1">
      <c r="B418" s="613">
        <v>410.0</v>
      </c>
      <c r="C418" s="923" t="str">
        <f t="shared" si="4"/>
        <v/>
      </c>
      <c r="D418" s="791" t="str">
        <f t="shared" si="1"/>
        <v/>
      </c>
      <c r="E418" s="238" t="str">
        <f t="shared" si="5"/>
        <v/>
      </c>
      <c r="F418" s="717" t="str">
        <f t="shared" si="2"/>
        <v/>
      </c>
      <c r="G418" s="238" t="str">
        <f t="shared" si="3"/>
        <v/>
      </c>
      <c r="H418" s="925" t="str">
        <f t="shared" si="6"/>
        <v/>
      </c>
      <c r="I418" s="351"/>
    </row>
    <row r="419" ht="19.5" customHeight="1">
      <c r="B419" s="613">
        <v>411.0</v>
      </c>
      <c r="C419" s="923" t="str">
        <f t="shared" si="4"/>
        <v/>
      </c>
      <c r="D419" s="791" t="str">
        <f t="shared" si="1"/>
        <v/>
      </c>
      <c r="E419" s="238" t="str">
        <f t="shared" si="5"/>
        <v/>
      </c>
      <c r="F419" s="717" t="str">
        <f t="shared" si="2"/>
        <v/>
      </c>
      <c r="G419" s="238" t="str">
        <f t="shared" si="3"/>
        <v/>
      </c>
      <c r="H419" s="925" t="str">
        <f t="shared" si="6"/>
        <v/>
      </c>
      <c r="I419" s="351"/>
    </row>
    <row r="420" ht="19.5" customHeight="1">
      <c r="B420" s="613">
        <v>412.0</v>
      </c>
      <c r="C420" s="923" t="str">
        <f t="shared" si="4"/>
        <v/>
      </c>
      <c r="D420" s="791" t="str">
        <f t="shared" si="1"/>
        <v/>
      </c>
      <c r="E420" s="238" t="str">
        <f t="shared" si="5"/>
        <v/>
      </c>
      <c r="F420" s="717" t="str">
        <f t="shared" si="2"/>
        <v/>
      </c>
      <c r="G420" s="238" t="str">
        <f t="shared" si="3"/>
        <v/>
      </c>
      <c r="H420" s="925" t="str">
        <f t="shared" si="6"/>
        <v/>
      </c>
      <c r="I420" s="351"/>
    </row>
    <row r="421" ht="19.5" customHeight="1">
      <c r="B421" s="613">
        <v>413.0</v>
      </c>
      <c r="C421" s="923" t="str">
        <f t="shared" si="4"/>
        <v/>
      </c>
      <c r="D421" s="791" t="str">
        <f t="shared" si="1"/>
        <v/>
      </c>
      <c r="E421" s="238" t="str">
        <f t="shared" si="5"/>
        <v/>
      </c>
      <c r="F421" s="717" t="str">
        <f t="shared" si="2"/>
        <v/>
      </c>
      <c r="G421" s="238" t="str">
        <f t="shared" si="3"/>
        <v/>
      </c>
      <c r="H421" s="925" t="str">
        <f t="shared" si="6"/>
        <v/>
      </c>
      <c r="I421" s="351"/>
    </row>
    <row r="422" ht="19.5" customHeight="1">
      <c r="B422" s="613">
        <v>414.0</v>
      </c>
      <c r="C422" s="923" t="str">
        <f t="shared" si="4"/>
        <v/>
      </c>
      <c r="D422" s="791" t="str">
        <f t="shared" si="1"/>
        <v/>
      </c>
      <c r="E422" s="238" t="str">
        <f t="shared" si="5"/>
        <v/>
      </c>
      <c r="F422" s="717" t="str">
        <f t="shared" si="2"/>
        <v/>
      </c>
      <c r="G422" s="238" t="str">
        <f t="shared" si="3"/>
        <v/>
      </c>
      <c r="H422" s="925" t="str">
        <f t="shared" si="6"/>
        <v/>
      </c>
      <c r="I422" s="351"/>
    </row>
    <row r="423" ht="19.5" customHeight="1">
      <c r="B423" s="613">
        <v>415.0</v>
      </c>
      <c r="C423" s="923" t="str">
        <f t="shared" si="4"/>
        <v/>
      </c>
      <c r="D423" s="791" t="str">
        <f t="shared" si="1"/>
        <v/>
      </c>
      <c r="E423" s="238" t="str">
        <f t="shared" si="5"/>
        <v/>
      </c>
      <c r="F423" s="717" t="str">
        <f t="shared" si="2"/>
        <v/>
      </c>
      <c r="G423" s="238" t="str">
        <f t="shared" si="3"/>
        <v/>
      </c>
      <c r="H423" s="925" t="str">
        <f t="shared" si="6"/>
        <v/>
      </c>
      <c r="I423" s="351"/>
    </row>
    <row r="424" ht="19.5" customHeight="1">
      <c r="B424" s="613">
        <v>416.0</v>
      </c>
      <c r="C424" s="923" t="str">
        <f t="shared" si="4"/>
        <v/>
      </c>
      <c r="D424" s="791" t="str">
        <f t="shared" si="1"/>
        <v/>
      </c>
      <c r="E424" s="238" t="str">
        <f t="shared" si="5"/>
        <v/>
      </c>
      <c r="F424" s="717" t="str">
        <f t="shared" si="2"/>
        <v/>
      </c>
      <c r="G424" s="238" t="str">
        <f t="shared" si="3"/>
        <v/>
      </c>
      <c r="H424" s="925" t="str">
        <f t="shared" si="6"/>
        <v/>
      </c>
      <c r="I424" s="351"/>
    </row>
    <row r="425" ht="19.5" customHeight="1">
      <c r="B425" s="613">
        <v>417.0</v>
      </c>
      <c r="C425" s="923" t="str">
        <f t="shared" si="4"/>
        <v/>
      </c>
      <c r="D425" s="791" t="str">
        <f t="shared" si="1"/>
        <v/>
      </c>
      <c r="E425" s="238" t="str">
        <f t="shared" si="5"/>
        <v/>
      </c>
      <c r="F425" s="717" t="str">
        <f t="shared" si="2"/>
        <v/>
      </c>
      <c r="G425" s="238" t="str">
        <f t="shared" si="3"/>
        <v/>
      </c>
      <c r="H425" s="925" t="str">
        <f t="shared" si="6"/>
        <v/>
      </c>
      <c r="I425" s="351"/>
    </row>
    <row r="426" ht="19.5" customHeight="1">
      <c r="B426" s="613">
        <v>418.0</v>
      </c>
      <c r="C426" s="923" t="str">
        <f t="shared" si="4"/>
        <v/>
      </c>
      <c r="D426" s="791" t="str">
        <f t="shared" si="1"/>
        <v/>
      </c>
      <c r="E426" s="238" t="str">
        <f t="shared" si="5"/>
        <v/>
      </c>
      <c r="F426" s="717" t="str">
        <f t="shared" si="2"/>
        <v/>
      </c>
      <c r="G426" s="238" t="str">
        <f t="shared" si="3"/>
        <v/>
      </c>
      <c r="H426" s="925" t="str">
        <f t="shared" si="6"/>
        <v/>
      </c>
      <c r="I426" s="351"/>
    </row>
    <row r="427" ht="19.5" customHeight="1">
      <c r="B427" s="613">
        <v>419.0</v>
      </c>
      <c r="C427" s="923" t="str">
        <f t="shared" si="4"/>
        <v/>
      </c>
      <c r="D427" s="791" t="str">
        <f t="shared" si="1"/>
        <v/>
      </c>
      <c r="E427" s="238" t="str">
        <f t="shared" si="5"/>
        <v/>
      </c>
      <c r="F427" s="717" t="str">
        <f t="shared" si="2"/>
        <v/>
      </c>
      <c r="G427" s="238" t="str">
        <f t="shared" si="3"/>
        <v/>
      </c>
      <c r="H427" s="925" t="str">
        <f t="shared" si="6"/>
        <v/>
      </c>
      <c r="I427" s="351"/>
    </row>
    <row r="428" ht="19.5" customHeight="1">
      <c r="B428" s="613">
        <v>420.0</v>
      </c>
      <c r="C428" s="923" t="str">
        <f t="shared" si="4"/>
        <v/>
      </c>
      <c r="D428" s="791" t="str">
        <f t="shared" si="1"/>
        <v/>
      </c>
      <c r="E428" s="238" t="str">
        <f t="shared" si="5"/>
        <v/>
      </c>
      <c r="F428" s="717" t="str">
        <f t="shared" si="2"/>
        <v/>
      </c>
      <c r="G428" s="238" t="str">
        <f t="shared" si="3"/>
        <v/>
      </c>
      <c r="H428" s="925" t="str">
        <f t="shared" si="6"/>
        <v/>
      </c>
      <c r="I428" s="351"/>
    </row>
    <row r="429" ht="19.5" customHeight="1">
      <c r="B429" s="613">
        <v>421.0</v>
      </c>
      <c r="C429" s="923" t="str">
        <f t="shared" si="4"/>
        <v/>
      </c>
      <c r="D429" s="791" t="str">
        <f t="shared" si="1"/>
        <v/>
      </c>
      <c r="E429" s="238" t="str">
        <f t="shared" si="5"/>
        <v/>
      </c>
      <c r="F429" s="717" t="str">
        <f t="shared" si="2"/>
        <v/>
      </c>
      <c r="G429" s="238" t="str">
        <f t="shared" si="3"/>
        <v/>
      </c>
      <c r="H429" s="925" t="str">
        <f t="shared" si="6"/>
        <v/>
      </c>
      <c r="I429" s="351"/>
    </row>
    <row r="430" ht="19.5" customHeight="1">
      <c r="B430" s="613">
        <v>422.0</v>
      </c>
      <c r="C430" s="923" t="str">
        <f t="shared" si="4"/>
        <v/>
      </c>
      <c r="D430" s="791" t="str">
        <f t="shared" si="1"/>
        <v/>
      </c>
      <c r="E430" s="238" t="str">
        <f t="shared" si="5"/>
        <v/>
      </c>
      <c r="F430" s="717" t="str">
        <f t="shared" si="2"/>
        <v/>
      </c>
      <c r="G430" s="238" t="str">
        <f t="shared" si="3"/>
        <v/>
      </c>
      <c r="H430" s="925" t="str">
        <f t="shared" si="6"/>
        <v/>
      </c>
      <c r="I430" s="351"/>
    </row>
    <row r="431" ht="19.5" customHeight="1">
      <c r="B431" s="613">
        <v>423.0</v>
      </c>
      <c r="C431" s="923" t="str">
        <f t="shared" si="4"/>
        <v/>
      </c>
      <c r="D431" s="791" t="str">
        <f t="shared" si="1"/>
        <v/>
      </c>
      <c r="E431" s="238" t="str">
        <f t="shared" si="5"/>
        <v/>
      </c>
      <c r="F431" s="717" t="str">
        <f t="shared" si="2"/>
        <v/>
      </c>
      <c r="G431" s="238" t="str">
        <f t="shared" si="3"/>
        <v/>
      </c>
      <c r="H431" s="925" t="str">
        <f t="shared" si="6"/>
        <v/>
      </c>
      <c r="I431" s="351"/>
    </row>
    <row r="432" ht="19.5" customHeight="1">
      <c r="B432" s="613">
        <v>424.0</v>
      </c>
      <c r="C432" s="923" t="str">
        <f t="shared" si="4"/>
        <v/>
      </c>
      <c r="D432" s="791" t="str">
        <f t="shared" si="1"/>
        <v/>
      </c>
      <c r="E432" s="238" t="str">
        <f t="shared" si="5"/>
        <v/>
      </c>
      <c r="F432" s="717" t="str">
        <f t="shared" si="2"/>
        <v/>
      </c>
      <c r="G432" s="238" t="str">
        <f t="shared" si="3"/>
        <v/>
      </c>
      <c r="H432" s="925" t="str">
        <f t="shared" si="6"/>
        <v/>
      </c>
      <c r="I432" s="351"/>
    </row>
    <row r="433" ht="19.5" customHeight="1">
      <c r="B433" s="613">
        <v>425.0</v>
      </c>
      <c r="C433" s="923" t="str">
        <f t="shared" si="4"/>
        <v/>
      </c>
      <c r="D433" s="791" t="str">
        <f t="shared" si="1"/>
        <v/>
      </c>
      <c r="E433" s="238" t="str">
        <f t="shared" si="5"/>
        <v/>
      </c>
      <c r="F433" s="717" t="str">
        <f t="shared" si="2"/>
        <v/>
      </c>
      <c r="G433" s="238" t="str">
        <f t="shared" si="3"/>
        <v/>
      </c>
      <c r="H433" s="925" t="str">
        <f t="shared" si="6"/>
        <v/>
      </c>
      <c r="I433" s="351"/>
    </row>
    <row r="434" ht="19.5" customHeight="1">
      <c r="B434" s="613">
        <v>426.0</v>
      </c>
      <c r="C434" s="923" t="str">
        <f t="shared" si="4"/>
        <v/>
      </c>
      <c r="D434" s="791" t="str">
        <f t="shared" si="1"/>
        <v/>
      </c>
      <c r="E434" s="238" t="str">
        <f t="shared" si="5"/>
        <v/>
      </c>
      <c r="F434" s="717" t="str">
        <f t="shared" si="2"/>
        <v/>
      </c>
      <c r="G434" s="238" t="str">
        <f t="shared" si="3"/>
        <v/>
      </c>
      <c r="H434" s="925" t="str">
        <f t="shared" si="6"/>
        <v/>
      </c>
      <c r="I434" s="351"/>
    </row>
    <row r="435" ht="19.5" customHeight="1">
      <c r="B435" s="613">
        <v>427.0</v>
      </c>
      <c r="C435" s="923" t="str">
        <f t="shared" si="4"/>
        <v/>
      </c>
      <c r="D435" s="791" t="str">
        <f t="shared" si="1"/>
        <v/>
      </c>
      <c r="E435" s="238" t="str">
        <f t="shared" si="5"/>
        <v/>
      </c>
      <c r="F435" s="717" t="str">
        <f t="shared" si="2"/>
        <v/>
      </c>
      <c r="G435" s="238" t="str">
        <f t="shared" si="3"/>
        <v/>
      </c>
      <c r="H435" s="925" t="str">
        <f t="shared" si="6"/>
        <v/>
      </c>
      <c r="I435" s="351"/>
    </row>
    <row r="436" ht="19.5" customHeight="1">
      <c r="B436" s="613">
        <v>428.0</v>
      </c>
      <c r="C436" s="923" t="str">
        <f t="shared" si="4"/>
        <v/>
      </c>
      <c r="D436" s="791" t="str">
        <f t="shared" si="1"/>
        <v/>
      </c>
      <c r="E436" s="238" t="str">
        <f t="shared" si="5"/>
        <v/>
      </c>
      <c r="F436" s="717" t="str">
        <f t="shared" si="2"/>
        <v/>
      </c>
      <c r="G436" s="238" t="str">
        <f t="shared" si="3"/>
        <v/>
      </c>
      <c r="H436" s="925" t="str">
        <f t="shared" si="6"/>
        <v/>
      </c>
      <c r="I436" s="351"/>
    </row>
    <row r="437" ht="19.5" customHeight="1">
      <c r="B437" s="613">
        <v>429.0</v>
      </c>
      <c r="C437" s="923" t="str">
        <f t="shared" si="4"/>
        <v/>
      </c>
      <c r="D437" s="791" t="str">
        <f t="shared" si="1"/>
        <v/>
      </c>
      <c r="E437" s="238" t="str">
        <f t="shared" si="5"/>
        <v/>
      </c>
      <c r="F437" s="717" t="str">
        <f t="shared" si="2"/>
        <v/>
      </c>
      <c r="G437" s="238" t="str">
        <f t="shared" si="3"/>
        <v/>
      </c>
      <c r="H437" s="925" t="str">
        <f t="shared" si="6"/>
        <v/>
      </c>
      <c r="I437" s="351"/>
    </row>
    <row r="438" ht="19.5" customHeight="1">
      <c r="B438" s="613">
        <v>430.0</v>
      </c>
      <c r="C438" s="923" t="str">
        <f t="shared" si="4"/>
        <v/>
      </c>
      <c r="D438" s="791" t="str">
        <f t="shared" si="1"/>
        <v/>
      </c>
      <c r="E438" s="238" t="str">
        <f t="shared" si="5"/>
        <v/>
      </c>
      <c r="F438" s="717" t="str">
        <f t="shared" si="2"/>
        <v/>
      </c>
      <c r="G438" s="238" t="str">
        <f t="shared" si="3"/>
        <v/>
      </c>
      <c r="H438" s="925" t="str">
        <f t="shared" si="6"/>
        <v/>
      </c>
      <c r="I438" s="351"/>
    </row>
    <row r="439" ht="19.5" customHeight="1">
      <c r="B439" s="613">
        <v>431.0</v>
      </c>
      <c r="C439" s="923" t="str">
        <f t="shared" si="4"/>
        <v/>
      </c>
      <c r="D439" s="791" t="str">
        <f t="shared" si="1"/>
        <v/>
      </c>
      <c r="E439" s="238" t="str">
        <f t="shared" si="5"/>
        <v/>
      </c>
      <c r="F439" s="717" t="str">
        <f t="shared" si="2"/>
        <v/>
      </c>
      <c r="G439" s="238" t="str">
        <f t="shared" si="3"/>
        <v/>
      </c>
      <c r="H439" s="925" t="str">
        <f t="shared" si="6"/>
        <v/>
      </c>
      <c r="I439" s="351"/>
    </row>
    <row r="440" ht="19.5" customHeight="1">
      <c r="B440" s="613">
        <v>432.0</v>
      </c>
      <c r="C440" s="923" t="str">
        <f t="shared" si="4"/>
        <v/>
      </c>
      <c r="D440" s="791" t="str">
        <f t="shared" si="1"/>
        <v/>
      </c>
      <c r="E440" s="238" t="str">
        <f t="shared" si="5"/>
        <v/>
      </c>
      <c r="F440" s="717" t="str">
        <f t="shared" si="2"/>
        <v/>
      </c>
      <c r="G440" s="238" t="str">
        <f t="shared" si="3"/>
        <v/>
      </c>
      <c r="H440" s="925" t="str">
        <f t="shared" si="6"/>
        <v/>
      </c>
      <c r="I440" s="351"/>
    </row>
    <row r="441" ht="19.5" customHeight="1">
      <c r="B441" s="613">
        <v>433.0</v>
      </c>
      <c r="C441" s="923" t="str">
        <f t="shared" si="4"/>
        <v/>
      </c>
      <c r="D441" s="791" t="str">
        <f t="shared" si="1"/>
        <v/>
      </c>
      <c r="E441" s="238" t="str">
        <f t="shared" si="5"/>
        <v/>
      </c>
      <c r="F441" s="717" t="str">
        <f t="shared" si="2"/>
        <v/>
      </c>
      <c r="G441" s="238" t="str">
        <f t="shared" si="3"/>
        <v/>
      </c>
      <c r="H441" s="925" t="str">
        <f t="shared" si="6"/>
        <v/>
      </c>
      <c r="I441" s="351"/>
    </row>
    <row r="442" ht="19.5" customHeight="1">
      <c r="B442" s="613">
        <v>434.0</v>
      </c>
      <c r="C442" s="923" t="str">
        <f t="shared" si="4"/>
        <v/>
      </c>
      <c r="D442" s="791" t="str">
        <f t="shared" si="1"/>
        <v/>
      </c>
      <c r="E442" s="238" t="str">
        <f t="shared" si="5"/>
        <v/>
      </c>
      <c r="F442" s="717" t="str">
        <f t="shared" si="2"/>
        <v/>
      </c>
      <c r="G442" s="238" t="str">
        <f t="shared" si="3"/>
        <v/>
      </c>
      <c r="H442" s="925" t="str">
        <f t="shared" si="6"/>
        <v/>
      </c>
      <c r="I442" s="351"/>
    </row>
    <row r="443" ht="19.5" customHeight="1">
      <c r="B443" s="613">
        <v>435.0</v>
      </c>
      <c r="C443" s="923" t="str">
        <f t="shared" si="4"/>
        <v/>
      </c>
      <c r="D443" s="791" t="str">
        <f t="shared" si="1"/>
        <v/>
      </c>
      <c r="E443" s="238" t="str">
        <f t="shared" si="5"/>
        <v/>
      </c>
      <c r="F443" s="717" t="str">
        <f t="shared" si="2"/>
        <v/>
      </c>
      <c r="G443" s="238" t="str">
        <f t="shared" si="3"/>
        <v/>
      </c>
      <c r="H443" s="925" t="str">
        <f t="shared" si="6"/>
        <v/>
      </c>
      <c r="I443" s="351"/>
    </row>
    <row r="444" ht="19.5" customHeight="1">
      <c r="B444" s="613">
        <v>436.0</v>
      </c>
      <c r="C444" s="923" t="str">
        <f t="shared" si="4"/>
        <v/>
      </c>
      <c r="D444" s="791" t="str">
        <f t="shared" si="1"/>
        <v/>
      </c>
      <c r="E444" s="238" t="str">
        <f t="shared" si="5"/>
        <v/>
      </c>
      <c r="F444" s="717" t="str">
        <f t="shared" si="2"/>
        <v/>
      </c>
      <c r="G444" s="238" t="str">
        <f t="shared" si="3"/>
        <v/>
      </c>
      <c r="H444" s="925" t="str">
        <f t="shared" si="6"/>
        <v/>
      </c>
      <c r="I444" s="351"/>
    </row>
    <row r="445" ht="19.5" customHeight="1">
      <c r="B445" s="613">
        <v>437.0</v>
      </c>
      <c r="C445" s="923" t="str">
        <f t="shared" si="4"/>
        <v/>
      </c>
      <c r="D445" s="791" t="str">
        <f t="shared" si="1"/>
        <v/>
      </c>
      <c r="E445" s="238" t="str">
        <f t="shared" si="5"/>
        <v/>
      </c>
      <c r="F445" s="717" t="str">
        <f t="shared" si="2"/>
        <v/>
      </c>
      <c r="G445" s="238" t="str">
        <f t="shared" si="3"/>
        <v/>
      </c>
      <c r="H445" s="925" t="str">
        <f t="shared" si="6"/>
        <v/>
      </c>
      <c r="I445" s="351"/>
    </row>
    <row r="446" ht="19.5" customHeight="1">
      <c r="B446" s="613">
        <v>438.0</v>
      </c>
      <c r="C446" s="923" t="str">
        <f t="shared" si="4"/>
        <v/>
      </c>
      <c r="D446" s="791" t="str">
        <f t="shared" si="1"/>
        <v/>
      </c>
      <c r="E446" s="238" t="str">
        <f t="shared" si="5"/>
        <v/>
      </c>
      <c r="F446" s="717" t="str">
        <f t="shared" si="2"/>
        <v/>
      </c>
      <c r="G446" s="238" t="str">
        <f t="shared" si="3"/>
        <v/>
      </c>
      <c r="H446" s="925" t="str">
        <f t="shared" si="6"/>
        <v/>
      </c>
      <c r="I446" s="351"/>
    </row>
    <row r="447" ht="19.5" customHeight="1">
      <c r="B447" s="613">
        <v>439.0</v>
      </c>
      <c r="C447" s="923" t="str">
        <f t="shared" si="4"/>
        <v/>
      </c>
      <c r="D447" s="791" t="str">
        <f t="shared" si="1"/>
        <v/>
      </c>
      <c r="E447" s="238" t="str">
        <f t="shared" si="5"/>
        <v/>
      </c>
      <c r="F447" s="717" t="str">
        <f t="shared" si="2"/>
        <v/>
      </c>
      <c r="G447" s="238" t="str">
        <f t="shared" si="3"/>
        <v/>
      </c>
      <c r="H447" s="925" t="str">
        <f t="shared" si="6"/>
        <v/>
      </c>
      <c r="I447" s="351"/>
    </row>
    <row r="448" ht="19.5" customHeight="1">
      <c r="B448" s="613">
        <v>440.0</v>
      </c>
      <c r="C448" s="923" t="str">
        <f t="shared" si="4"/>
        <v/>
      </c>
      <c r="D448" s="791" t="str">
        <f t="shared" si="1"/>
        <v/>
      </c>
      <c r="E448" s="238" t="str">
        <f t="shared" si="5"/>
        <v/>
      </c>
      <c r="F448" s="717" t="str">
        <f t="shared" si="2"/>
        <v/>
      </c>
      <c r="G448" s="238" t="str">
        <f t="shared" si="3"/>
        <v/>
      </c>
      <c r="H448" s="925" t="str">
        <f t="shared" si="6"/>
        <v/>
      </c>
      <c r="I448" s="351"/>
    </row>
    <row r="449" ht="19.5" customHeight="1">
      <c r="B449" s="613">
        <v>441.0</v>
      </c>
      <c r="C449" s="923" t="str">
        <f t="shared" si="4"/>
        <v/>
      </c>
      <c r="D449" s="791" t="str">
        <f t="shared" si="1"/>
        <v/>
      </c>
      <c r="E449" s="238" t="str">
        <f t="shared" si="5"/>
        <v/>
      </c>
      <c r="F449" s="717" t="str">
        <f t="shared" si="2"/>
        <v/>
      </c>
      <c r="G449" s="238" t="str">
        <f t="shared" si="3"/>
        <v/>
      </c>
      <c r="H449" s="925" t="str">
        <f t="shared" si="6"/>
        <v/>
      </c>
      <c r="I449" s="351"/>
    </row>
    <row r="450" ht="19.5" customHeight="1">
      <c r="B450" s="613">
        <v>442.0</v>
      </c>
      <c r="C450" s="923" t="str">
        <f t="shared" si="4"/>
        <v/>
      </c>
      <c r="D450" s="791" t="str">
        <f t="shared" si="1"/>
        <v/>
      </c>
      <c r="E450" s="238" t="str">
        <f t="shared" si="5"/>
        <v/>
      </c>
      <c r="F450" s="717" t="str">
        <f t="shared" si="2"/>
        <v/>
      </c>
      <c r="G450" s="238" t="str">
        <f t="shared" si="3"/>
        <v/>
      </c>
      <c r="H450" s="925" t="str">
        <f t="shared" si="6"/>
        <v/>
      </c>
      <c r="I450" s="351"/>
    </row>
    <row r="451" ht="19.5" customHeight="1">
      <c r="B451" s="613">
        <v>443.0</v>
      </c>
      <c r="C451" s="923" t="str">
        <f t="shared" si="4"/>
        <v/>
      </c>
      <c r="D451" s="791" t="str">
        <f t="shared" si="1"/>
        <v/>
      </c>
      <c r="E451" s="238" t="str">
        <f t="shared" si="5"/>
        <v/>
      </c>
      <c r="F451" s="717" t="str">
        <f t="shared" si="2"/>
        <v/>
      </c>
      <c r="G451" s="238" t="str">
        <f t="shared" si="3"/>
        <v/>
      </c>
      <c r="H451" s="925" t="str">
        <f t="shared" si="6"/>
        <v/>
      </c>
      <c r="I451" s="351"/>
    </row>
    <row r="452" ht="19.5" customHeight="1">
      <c r="B452" s="613">
        <v>444.0</v>
      </c>
      <c r="C452" s="923" t="str">
        <f t="shared" si="4"/>
        <v/>
      </c>
      <c r="D452" s="791" t="str">
        <f t="shared" si="1"/>
        <v/>
      </c>
      <c r="E452" s="238" t="str">
        <f t="shared" si="5"/>
        <v/>
      </c>
      <c r="F452" s="717" t="str">
        <f t="shared" si="2"/>
        <v/>
      </c>
      <c r="G452" s="238" t="str">
        <f t="shared" si="3"/>
        <v/>
      </c>
      <c r="H452" s="925" t="str">
        <f t="shared" si="6"/>
        <v/>
      </c>
      <c r="I452" s="351"/>
    </row>
    <row r="453" ht="19.5" customHeight="1">
      <c r="B453" s="613">
        <v>445.0</v>
      </c>
      <c r="C453" s="923" t="str">
        <f t="shared" si="4"/>
        <v/>
      </c>
      <c r="D453" s="791" t="str">
        <f t="shared" si="1"/>
        <v/>
      </c>
      <c r="E453" s="238" t="str">
        <f t="shared" si="5"/>
        <v/>
      </c>
      <c r="F453" s="717" t="str">
        <f t="shared" si="2"/>
        <v/>
      </c>
      <c r="G453" s="238" t="str">
        <f t="shared" si="3"/>
        <v/>
      </c>
      <c r="H453" s="925" t="str">
        <f t="shared" si="6"/>
        <v/>
      </c>
      <c r="I453" s="351"/>
    </row>
    <row r="454" ht="19.5" customHeight="1">
      <c r="B454" s="613">
        <v>446.0</v>
      </c>
      <c r="C454" s="923" t="str">
        <f t="shared" si="4"/>
        <v/>
      </c>
      <c r="D454" s="791" t="str">
        <f t="shared" si="1"/>
        <v/>
      </c>
      <c r="E454" s="238" t="str">
        <f t="shared" si="5"/>
        <v/>
      </c>
      <c r="F454" s="717" t="str">
        <f t="shared" si="2"/>
        <v/>
      </c>
      <c r="G454" s="238" t="str">
        <f t="shared" si="3"/>
        <v/>
      </c>
      <c r="H454" s="925" t="str">
        <f t="shared" si="6"/>
        <v/>
      </c>
      <c r="I454" s="351"/>
    </row>
    <row r="455" ht="19.5" customHeight="1">
      <c r="B455" s="613">
        <v>447.0</v>
      </c>
      <c r="C455" s="923" t="str">
        <f t="shared" si="4"/>
        <v/>
      </c>
      <c r="D455" s="791" t="str">
        <f t="shared" si="1"/>
        <v/>
      </c>
      <c r="E455" s="238" t="str">
        <f t="shared" si="5"/>
        <v/>
      </c>
      <c r="F455" s="717" t="str">
        <f t="shared" si="2"/>
        <v/>
      </c>
      <c r="G455" s="238" t="str">
        <f t="shared" si="3"/>
        <v/>
      </c>
      <c r="H455" s="925" t="str">
        <f t="shared" si="6"/>
        <v/>
      </c>
      <c r="I455" s="351"/>
    </row>
    <row r="456" ht="19.5" customHeight="1">
      <c r="B456" s="613">
        <v>448.0</v>
      </c>
      <c r="C456" s="923" t="str">
        <f t="shared" si="4"/>
        <v/>
      </c>
      <c r="D456" s="791" t="str">
        <f t="shared" si="1"/>
        <v/>
      </c>
      <c r="E456" s="238" t="str">
        <f t="shared" si="5"/>
        <v/>
      </c>
      <c r="F456" s="717" t="str">
        <f t="shared" si="2"/>
        <v/>
      </c>
      <c r="G456" s="238" t="str">
        <f t="shared" si="3"/>
        <v/>
      </c>
      <c r="H456" s="925" t="str">
        <f t="shared" si="6"/>
        <v/>
      </c>
      <c r="I456" s="351"/>
    </row>
    <row r="457" ht="19.5" customHeight="1">
      <c r="B457" s="613">
        <v>449.0</v>
      </c>
      <c r="C457" s="923" t="str">
        <f t="shared" si="4"/>
        <v/>
      </c>
      <c r="D457" s="791" t="str">
        <f t="shared" si="1"/>
        <v/>
      </c>
      <c r="E457" s="238" t="str">
        <f t="shared" si="5"/>
        <v/>
      </c>
      <c r="F457" s="717" t="str">
        <f t="shared" si="2"/>
        <v/>
      </c>
      <c r="G457" s="238" t="str">
        <f t="shared" si="3"/>
        <v/>
      </c>
      <c r="H457" s="925" t="str">
        <f t="shared" si="6"/>
        <v/>
      </c>
      <c r="I457" s="351"/>
    </row>
    <row r="458" ht="19.5" customHeight="1">
      <c r="B458" s="613">
        <v>450.0</v>
      </c>
      <c r="C458" s="923" t="str">
        <f t="shared" si="4"/>
        <v/>
      </c>
      <c r="D458" s="791" t="str">
        <f t="shared" si="1"/>
        <v/>
      </c>
      <c r="E458" s="238" t="str">
        <f t="shared" si="5"/>
        <v/>
      </c>
      <c r="F458" s="717" t="str">
        <f t="shared" si="2"/>
        <v/>
      </c>
      <c r="G458" s="238" t="str">
        <f t="shared" si="3"/>
        <v/>
      </c>
      <c r="H458" s="925" t="str">
        <f t="shared" si="6"/>
        <v/>
      </c>
      <c r="I458" s="351"/>
    </row>
    <row r="459" ht="19.5" customHeight="1">
      <c r="B459" s="613">
        <v>451.0</v>
      </c>
      <c r="C459" s="923" t="str">
        <f t="shared" si="4"/>
        <v/>
      </c>
      <c r="D459" s="791" t="str">
        <f t="shared" si="1"/>
        <v/>
      </c>
      <c r="E459" s="238" t="str">
        <f t="shared" si="5"/>
        <v/>
      </c>
      <c r="F459" s="717" t="str">
        <f t="shared" si="2"/>
        <v/>
      </c>
      <c r="G459" s="238" t="str">
        <f t="shared" si="3"/>
        <v/>
      </c>
      <c r="H459" s="925" t="str">
        <f t="shared" si="6"/>
        <v/>
      </c>
      <c r="I459" s="351"/>
    </row>
    <row r="460" ht="19.5" customHeight="1">
      <c r="B460" s="613">
        <v>452.0</v>
      </c>
      <c r="C460" s="923" t="str">
        <f t="shared" si="4"/>
        <v/>
      </c>
      <c r="D460" s="791" t="str">
        <f t="shared" si="1"/>
        <v/>
      </c>
      <c r="E460" s="238" t="str">
        <f t="shared" si="5"/>
        <v/>
      </c>
      <c r="F460" s="717" t="str">
        <f t="shared" si="2"/>
        <v/>
      </c>
      <c r="G460" s="238" t="str">
        <f t="shared" si="3"/>
        <v/>
      </c>
      <c r="H460" s="925" t="str">
        <f t="shared" si="6"/>
        <v/>
      </c>
      <c r="I460" s="351"/>
    </row>
    <row r="461" ht="19.5" customHeight="1">
      <c r="B461" s="613">
        <v>453.0</v>
      </c>
      <c r="C461" s="923" t="str">
        <f t="shared" si="4"/>
        <v/>
      </c>
      <c r="D461" s="791" t="str">
        <f t="shared" si="1"/>
        <v/>
      </c>
      <c r="E461" s="238" t="str">
        <f t="shared" si="5"/>
        <v/>
      </c>
      <c r="F461" s="717" t="str">
        <f t="shared" si="2"/>
        <v/>
      </c>
      <c r="G461" s="238" t="str">
        <f t="shared" si="3"/>
        <v/>
      </c>
      <c r="H461" s="925" t="str">
        <f t="shared" si="6"/>
        <v/>
      </c>
      <c r="I461" s="351"/>
    </row>
    <row r="462" ht="19.5" customHeight="1">
      <c r="B462" s="613">
        <v>454.0</v>
      </c>
      <c r="C462" s="923" t="str">
        <f t="shared" si="4"/>
        <v/>
      </c>
      <c r="D462" s="791" t="str">
        <f t="shared" si="1"/>
        <v/>
      </c>
      <c r="E462" s="238" t="str">
        <f t="shared" si="5"/>
        <v/>
      </c>
      <c r="F462" s="717" t="str">
        <f t="shared" si="2"/>
        <v/>
      </c>
      <c r="G462" s="238" t="str">
        <f t="shared" si="3"/>
        <v/>
      </c>
      <c r="H462" s="925" t="str">
        <f t="shared" si="6"/>
        <v/>
      </c>
      <c r="I462" s="351"/>
    </row>
    <row r="463" ht="19.5" customHeight="1">
      <c r="B463" s="613">
        <v>455.0</v>
      </c>
      <c r="C463" s="923" t="str">
        <f t="shared" si="4"/>
        <v/>
      </c>
      <c r="D463" s="791" t="str">
        <f t="shared" si="1"/>
        <v/>
      </c>
      <c r="E463" s="238" t="str">
        <f t="shared" si="5"/>
        <v/>
      </c>
      <c r="F463" s="717" t="str">
        <f t="shared" si="2"/>
        <v/>
      </c>
      <c r="G463" s="238" t="str">
        <f t="shared" si="3"/>
        <v/>
      </c>
      <c r="H463" s="925" t="str">
        <f t="shared" si="6"/>
        <v/>
      </c>
      <c r="I463" s="351"/>
    </row>
    <row r="464" ht="19.5" customHeight="1">
      <c r="B464" s="613">
        <v>456.0</v>
      </c>
      <c r="C464" s="923" t="str">
        <f t="shared" si="4"/>
        <v/>
      </c>
      <c r="D464" s="791" t="str">
        <f t="shared" si="1"/>
        <v/>
      </c>
      <c r="E464" s="238" t="str">
        <f t="shared" si="5"/>
        <v/>
      </c>
      <c r="F464" s="717" t="str">
        <f t="shared" si="2"/>
        <v/>
      </c>
      <c r="G464" s="238" t="str">
        <f t="shared" si="3"/>
        <v/>
      </c>
      <c r="H464" s="925" t="str">
        <f t="shared" si="6"/>
        <v/>
      </c>
      <c r="I464" s="351"/>
    </row>
    <row r="465" ht="19.5" customHeight="1">
      <c r="B465" s="613">
        <v>457.0</v>
      </c>
      <c r="C465" s="923" t="str">
        <f t="shared" si="4"/>
        <v/>
      </c>
      <c r="D465" s="791" t="str">
        <f t="shared" si="1"/>
        <v/>
      </c>
      <c r="E465" s="238" t="str">
        <f t="shared" si="5"/>
        <v/>
      </c>
      <c r="F465" s="717" t="str">
        <f t="shared" si="2"/>
        <v/>
      </c>
      <c r="G465" s="238" t="str">
        <f t="shared" si="3"/>
        <v/>
      </c>
      <c r="H465" s="925" t="str">
        <f t="shared" si="6"/>
        <v/>
      </c>
      <c r="I465" s="351"/>
    </row>
    <row r="466" ht="19.5" customHeight="1">
      <c r="B466" s="613">
        <v>458.0</v>
      </c>
      <c r="C466" s="923" t="str">
        <f t="shared" si="4"/>
        <v/>
      </c>
      <c r="D466" s="791" t="str">
        <f t="shared" si="1"/>
        <v/>
      </c>
      <c r="E466" s="238" t="str">
        <f t="shared" si="5"/>
        <v/>
      </c>
      <c r="F466" s="717" t="str">
        <f t="shared" si="2"/>
        <v/>
      </c>
      <c r="G466" s="238" t="str">
        <f t="shared" si="3"/>
        <v/>
      </c>
      <c r="H466" s="925" t="str">
        <f t="shared" si="6"/>
        <v/>
      </c>
      <c r="I466" s="351"/>
    </row>
    <row r="467" ht="19.5" customHeight="1">
      <c r="B467" s="613">
        <v>459.0</v>
      </c>
      <c r="C467" s="923" t="str">
        <f t="shared" si="4"/>
        <v/>
      </c>
      <c r="D467" s="791" t="str">
        <f t="shared" si="1"/>
        <v/>
      </c>
      <c r="E467" s="238" t="str">
        <f t="shared" si="5"/>
        <v/>
      </c>
      <c r="F467" s="717" t="str">
        <f t="shared" si="2"/>
        <v/>
      </c>
      <c r="G467" s="238" t="str">
        <f t="shared" si="3"/>
        <v/>
      </c>
      <c r="H467" s="925" t="str">
        <f t="shared" si="6"/>
        <v/>
      </c>
      <c r="I467" s="351"/>
    </row>
    <row r="468" ht="19.5" customHeight="1">
      <c r="B468" s="613">
        <v>460.0</v>
      </c>
      <c r="C468" s="923" t="str">
        <f t="shared" si="4"/>
        <v/>
      </c>
      <c r="D468" s="791" t="str">
        <f t="shared" si="1"/>
        <v/>
      </c>
      <c r="E468" s="238" t="str">
        <f t="shared" si="5"/>
        <v/>
      </c>
      <c r="F468" s="717" t="str">
        <f t="shared" si="2"/>
        <v/>
      </c>
      <c r="G468" s="238" t="str">
        <f t="shared" si="3"/>
        <v/>
      </c>
      <c r="H468" s="925" t="str">
        <f t="shared" si="6"/>
        <v/>
      </c>
      <c r="I468" s="351"/>
    </row>
    <row r="469" ht="19.5" customHeight="1">
      <c r="B469" s="613">
        <v>461.0</v>
      </c>
      <c r="C469" s="923" t="str">
        <f t="shared" si="4"/>
        <v/>
      </c>
      <c r="D469" s="791" t="str">
        <f t="shared" si="1"/>
        <v/>
      </c>
      <c r="E469" s="238" t="str">
        <f t="shared" si="5"/>
        <v/>
      </c>
      <c r="F469" s="717" t="str">
        <f t="shared" si="2"/>
        <v/>
      </c>
      <c r="G469" s="238" t="str">
        <f t="shared" si="3"/>
        <v/>
      </c>
      <c r="H469" s="925" t="str">
        <f t="shared" si="6"/>
        <v/>
      </c>
      <c r="I469" s="351"/>
    </row>
    <row r="470" ht="19.5" customHeight="1">
      <c r="B470" s="613">
        <v>462.0</v>
      </c>
      <c r="C470" s="923" t="str">
        <f t="shared" si="4"/>
        <v/>
      </c>
      <c r="D470" s="791" t="str">
        <f t="shared" si="1"/>
        <v/>
      </c>
      <c r="E470" s="238" t="str">
        <f t="shared" si="5"/>
        <v/>
      </c>
      <c r="F470" s="717" t="str">
        <f t="shared" si="2"/>
        <v/>
      </c>
      <c r="G470" s="238" t="str">
        <f t="shared" si="3"/>
        <v/>
      </c>
      <c r="H470" s="925" t="str">
        <f t="shared" si="6"/>
        <v/>
      </c>
      <c r="I470" s="351"/>
    </row>
    <row r="471" ht="19.5" customHeight="1">
      <c r="B471" s="613">
        <v>463.0</v>
      </c>
      <c r="C471" s="923" t="str">
        <f t="shared" si="4"/>
        <v/>
      </c>
      <c r="D471" s="791" t="str">
        <f t="shared" si="1"/>
        <v/>
      </c>
      <c r="E471" s="238" t="str">
        <f t="shared" si="5"/>
        <v/>
      </c>
      <c r="F471" s="717" t="str">
        <f t="shared" si="2"/>
        <v/>
      </c>
      <c r="G471" s="238" t="str">
        <f t="shared" si="3"/>
        <v/>
      </c>
      <c r="H471" s="925" t="str">
        <f t="shared" si="6"/>
        <v/>
      </c>
      <c r="I471" s="351"/>
    </row>
    <row r="472" ht="19.5" customHeight="1">
      <c r="B472" s="613">
        <v>464.0</v>
      </c>
      <c r="C472" s="923" t="str">
        <f t="shared" si="4"/>
        <v/>
      </c>
      <c r="D472" s="791" t="str">
        <f t="shared" si="1"/>
        <v/>
      </c>
      <c r="E472" s="238" t="str">
        <f t="shared" si="5"/>
        <v/>
      </c>
      <c r="F472" s="717" t="str">
        <f t="shared" si="2"/>
        <v/>
      </c>
      <c r="G472" s="238" t="str">
        <f t="shared" si="3"/>
        <v/>
      </c>
      <c r="H472" s="925" t="str">
        <f t="shared" si="6"/>
        <v/>
      </c>
      <c r="I472" s="351"/>
    </row>
    <row r="473" ht="19.5" customHeight="1">
      <c r="B473" s="613">
        <v>465.0</v>
      </c>
      <c r="C473" s="923" t="str">
        <f t="shared" si="4"/>
        <v/>
      </c>
      <c r="D473" s="791" t="str">
        <f t="shared" si="1"/>
        <v/>
      </c>
      <c r="E473" s="238" t="str">
        <f t="shared" si="5"/>
        <v/>
      </c>
      <c r="F473" s="717" t="str">
        <f t="shared" si="2"/>
        <v/>
      </c>
      <c r="G473" s="238" t="str">
        <f t="shared" si="3"/>
        <v/>
      </c>
      <c r="H473" s="925" t="str">
        <f t="shared" si="6"/>
        <v/>
      </c>
      <c r="I473" s="351"/>
    </row>
    <row r="474" ht="19.5" customHeight="1">
      <c r="B474" s="613">
        <v>466.0</v>
      </c>
      <c r="C474" s="923" t="str">
        <f t="shared" si="4"/>
        <v/>
      </c>
      <c r="D474" s="791" t="str">
        <f t="shared" si="1"/>
        <v/>
      </c>
      <c r="E474" s="238" t="str">
        <f t="shared" si="5"/>
        <v/>
      </c>
      <c r="F474" s="717" t="str">
        <f t="shared" si="2"/>
        <v/>
      </c>
      <c r="G474" s="238" t="str">
        <f t="shared" si="3"/>
        <v/>
      </c>
      <c r="H474" s="925" t="str">
        <f t="shared" si="6"/>
        <v/>
      </c>
      <c r="I474" s="351"/>
    </row>
    <row r="475" ht="19.5" customHeight="1">
      <c r="B475" s="613">
        <v>467.0</v>
      </c>
      <c r="C475" s="923" t="str">
        <f t="shared" si="4"/>
        <v/>
      </c>
      <c r="D475" s="791" t="str">
        <f t="shared" si="1"/>
        <v/>
      </c>
      <c r="E475" s="238" t="str">
        <f t="shared" si="5"/>
        <v/>
      </c>
      <c r="F475" s="717" t="str">
        <f t="shared" si="2"/>
        <v/>
      </c>
      <c r="G475" s="238" t="str">
        <f t="shared" si="3"/>
        <v/>
      </c>
      <c r="H475" s="925" t="str">
        <f t="shared" si="6"/>
        <v/>
      </c>
      <c r="I475" s="351"/>
    </row>
    <row r="476" ht="19.5" customHeight="1">
      <c r="B476" s="613">
        <v>468.0</v>
      </c>
      <c r="C476" s="923" t="str">
        <f t="shared" si="4"/>
        <v/>
      </c>
      <c r="D476" s="791" t="str">
        <f t="shared" si="1"/>
        <v/>
      </c>
      <c r="E476" s="238" t="str">
        <f t="shared" si="5"/>
        <v/>
      </c>
      <c r="F476" s="717" t="str">
        <f t="shared" si="2"/>
        <v/>
      </c>
      <c r="G476" s="238" t="str">
        <f t="shared" si="3"/>
        <v/>
      </c>
      <c r="H476" s="925" t="str">
        <f t="shared" si="6"/>
        <v/>
      </c>
      <c r="I476" s="351"/>
    </row>
    <row r="477" ht="19.5" customHeight="1">
      <c r="B477" s="613">
        <v>469.0</v>
      </c>
      <c r="C477" s="923" t="str">
        <f t="shared" si="4"/>
        <v/>
      </c>
      <c r="D477" s="791" t="str">
        <f t="shared" si="1"/>
        <v/>
      </c>
      <c r="E477" s="238" t="str">
        <f t="shared" si="5"/>
        <v/>
      </c>
      <c r="F477" s="717" t="str">
        <f t="shared" si="2"/>
        <v/>
      </c>
      <c r="G477" s="238" t="str">
        <f t="shared" si="3"/>
        <v/>
      </c>
      <c r="H477" s="925" t="str">
        <f t="shared" si="6"/>
        <v/>
      </c>
      <c r="I477" s="351"/>
    </row>
    <row r="478" ht="19.5" customHeight="1">
      <c r="B478" s="613">
        <v>470.0</v>
      </c>
      <c r="C478" s="923" t="str">
        <f t="shared" si="4"/>
        <v/>
      </c>
      <c r="D478" s="791" t="str">
        <f t="shared" si="1"/>
        <v/>
      </c>
      <c r="E478" s="238" t="str">
        <f t="shared" si="5"/>
        <v/>
      </c>
      <c r="F478" s="717" t="str">
        <f t="shared" si="2"/>
        <v/>
      </c>
      <c r="G478" s="238" t="str">
        <f t="shared" si="3"/>
        <v/>
      </c>
      <c r="H478" s="925" t="str">
        <f t="shared" si="6"/>
        <v/>
      </c>
      <c r="I478" s="351"/>
    </row>
    <row r="479" ht="19.5" customHeight="1">
      <c r="B479" s="613">
        <v>471.0</v>
      </c>
      <c r="C479" s="923" t="str">
        <f t="shared" si="4"/>
        <v/>
      </c>
      <c r="D479" s="791" t="str">
        <f t="shared" si="1"/>
        <v/>
      </c>
      <c r="E479" s="238" t="str">
        <f t="shared" si="5"/>
        <v/>
      </c>
      <c r="F479" s="717" t="str">
        <f t="shared" si="2"/>
        <v/>
      </c>
      <c r="G479" s="238" t="str">
        <f t="shared" si="3"/>
        <v/>
      </c>
      <c r="H479" s="925" t="str">
        <f t="shared" si="6"/>
        <v/>
      </c>
      <c r="I479" s="351"/>
    </row>
    <row r="480" ht="19.5" customHeight="1">
      <c r="B480" s="613">
        <v>472.0</v>
      </c>
      <c r="C480" s="923" t="str">
        <f t="shared" si="4"/>
        <v/>
      </c>
      <c r="D480" s="791" t="str">
        <f t="shared" si="1"/>
        <v/>
      </c>
      <c r="E480" s="238" t="str">
        <f t="shared" si="5"/>
        <v/>
      </c>
      <c r="F480" s="717" t="str">
        <f t="shared" si="2"/>
        <v/>
      </c>
      <c r="G480" s="238" t="str">
        <f t="shared" si="3"/>
        <v/>
      </c>
      <c r="H480" s="925" t="str">
        <f t="shared" si="6"/>
        <v/>
      </c>
      <c r="I480" s="351"/>
    </row>
    <row r="481" ht="19.5" customHeight="1">
      <c r="B481" s="613">
        <v>473.0</v>
      </c>
      <c r="C481" s="923" t="str">
        <f t="shared" si="4"/>
        <v/>
      </c>
      <c r="D481" s="791" t="str">
        <f t="shared" si="1"/>
        <v/>
      </c>
      <c r="E481" s="238" t="str">
        <f t="shared" si="5"/>
        <v/>
      </c>
      <c r="F481" s="717" t="str">
        <f t="shared" si="2"/>
        <v/>
      </c>
      <c r="G481" s="238" t="str">
        <f t="shared" si="3"/>
        <v/>
      </c>
      <c r="H481" s="925" t="str">
        <f t="shared" si="6"/>
        <v/>
      </c>
      <c r="I481" s="351"/>
    </row>
    <row r="482" ht="19.5" customHeight="1">
      <c r="B482" s="613">
        <v>474.0</v>
      </c>
      <c r="C482" s="923" t="str">
        <f t="shared" si="4"/>
        <v/>
      </c>
      <c r="D482" s="791" t="str">
        <f t="shared" si="1"/>
        <v/>
      </c>
      <c r="E482" s="238" t="str">
        <f t="shared" si="5"/>
        <v/>
      </c>
      <c r="F482" s="717" t="str">
        <f t="shared" si="2"/>
        <v/>
      </c>
      <c r="G482" s="238" t="str">
        <f t="shared" si="3"/>
        <v/>
      </c>
      <c r="H482" s="925" t="str">
        <f t="shared" si="6"/>
        <v/>
      </c>
      <c r="I482" s="351"/>
    </row>
    <row r="483" ht="19.5" customHeight="1">
      <c r="B483" s="613">
        <v>475.0</v>
      </c>
      <c r="C483" s="923" t="str">
        <f t="shared" si="4"/>
        <v/>
      </c>
      <c r="D483" s="791" t="str">
        <f t="shared" si="1"/>
        <v/>
      </c>
      <c r="E483" s="238" t="str">
        <f t="shared" si="5"/>
        <v/>
      </c>
      <c r="F483" s="717" t="str">
        <f t="shared" si="2"/>
        <v/>
      </c>
      <c r="G483" s="238" t="str">
        <f t="shared" si="3"/>
        <v/>
      </c>
      <c r="H483" s="925" t="str">
        <f t="shared" si="6"/>
        <v/>
      </c>
      <c r="I483" s="351"/>
    </row>
    <row r="484" ht="19.5" customHeight="1">
      <c r="B484" s="613">
        <v>476.0</v>
      </c>
      <c r="C484" s="923" t="str">
        <f t="shared" si="4"/>
        <v/>
      </c>
      <c r="D484" s="791" t="str">
        <f t="shared" si="1"/>
        <v/>
      </c>
      <c r="E484" s="238" t="str">
        <f t="shared" si="5"/>
        <v/>
      </c>
      <c r="F484" s="717" t="str">
        <f t="shared" si="2"/>
        <v/>
      </c>
      <c r="G484" s="238" t="str">
        <f t="shared" si="3"/>
        <v/>
      </c>
      <c r="H484" s="925" t="str">
        <f t="shared" si="6"/>
        <v/>
      </c>
      <c r="I484" s="351"/>
    </row>
    <row r="485" ht="19.5" customHeight="1">
      <c r="B485" s="613">
        <v>477.0</v>
      </c>
      <c r="C485" s="923" t="str">
        <f t="shared" si="4"/>
        <v/>
      </c>
      <c r="D485" s="791" t="str">
        <f t="shared" si="1"/>
        <v/>
      </c>
      <c r="E485" s="238" t="str">
        <f t="shared" si="5"/>
        <v/>
      </c>
      <c r="F485" s="717" t="str">
        <f t="shared" si="2"/>
        <v/>
      </c>
      <c r="G485" s="238" t="str">
        <f t="shared" si="3"/>
        <v/>
      </c>
      <c r="H485" s="925" t="str">
        <f t="shared" si="6"/>
        <v/>
      </c>
      <c r="I485" s="351"/>
    </row>
    <row r="486" ht="19.5" customHeight="1">
      <c r="B486" s="613">
        <v>478.0</v>
      </c>
      <c r="C486" s="923" t="str">
        <f t="shared" si="4"/>
        <v/>
      </c>
      <c r="D486" s="791" t="str">
        <f t="shared" si="1"/>
        <v/>
      </c>
      <c r="E486" s="238" t="str">
        <f t="shared" si="5"/>
        <v/>
      </c>
      <c r="F486" s="717" t="str">
        <f t="shared" si="2"/>
        <v/>
      </c>
      <c r="G486" s="238" t="str">
        <f t="shared" si="3"/>
        <v/>
      </c>
      <c r="H486" s="925" t="str">
        <f t="shared" si="6"/>
        <v/>
      </c>
      <c r="I486" s="351"/>
    </row>
    <row r="487" ht="19.5" customHeight="1">
      <c r="B487" s="613">
        <v>479.0</v>
      </c>
      <c r="C487" s="923" t="str">
        <f t="shared" si="4"/>
        <v/>
      </c>
      <c r="D487" s="791" t="str">
        <f t="shared" si="1"/>
        <v/>
      </c>
      <c r="E487" s="238" t="str">
        <f t="shared" si="5"/>
        <v/>
      </c>
      <c r="F487" s="717" t="str">
        <f t="shared" si="2"/>
        <v/>
      </c>
      <c r="G487" s="238" t="str">
        <f t="shared" si="3"/>
        <v/>
      </c>
      <c r="H487" s="925" t="str">
        <f t="shared" si="6"/>
        <v/>
      </c>
      <c r="I487" s="351"/>
    </row>
    <row r="488" ht="19.5" customHeight="1">
      <c r="B488" s="613">
        <v>480.0</v>
      </c>
      <c r="C488" s="923" t="str">
        <f t="shared" si="4"/>
        <v/>
      </c>
      <c r="D488" s="791" t="str">
        <f t="shared" si="1"/>
        <v/>
      </c>
      <c r="E488" s="238" t="str">
        <f t="shared" si="5"/>
        <v/>
      </c>
      <c r="F488" s="717" t="str">
        <f t="shared" si="2"/>
        <v/>
      </c>
      <c r="G488" s="238" t="str">
        <f t="shared" si="3"/>
        <v/>
      </c>
      <c r="H488" s="925" t="str">
        <f t="shared" si="6"/>
        <v/>
      </c>
      <c r="I488" s="351"/>
    </row>
    <row r="489" ht="19.5" customHeight="1">
      <c r="B489" s="613">
        <v>481.0</v>
      </c>
      <c r="C489" s="923" t="str">
        <f t="shared" si="4"/>
        <v/>
      </c>
      <c r="D489" s="791" t="str">
        <f t="shared" si="1"/>
        <v/>
      </c>
      <c r="E489" s="238" t="str">
        <f t="shared" si="5"/>
        <v/>
      </c>
      <c r="F489" s="717" t="str">
        <f t="shared" si="2"/>
        <v/>
      </c>
      <c r="G489" s="238" t="str">
        <f t="shared" si="3"/>
        <v/>
      </c>
      <c r="H489" s="925" t="str">
        <f t="shared" si="6"/>
        <v/>
      </c>
      <c r="I489" s="351"/>
    </row>
    <row r="490" ht="19.5" customHeight="1">
      <c r="B490" s="613">
        <v>482.0</v>
      </c>
      <c r="C490" s="923" t="str">
        <f t="shared" si="4"/>
        <v/>
      </c>
      <c r="D490" s="791" t="str">
        <f t="shared" si="1"/>
        <v/>
      </c>
      <c r="E490" s="238" t="str">
        <f t="shared" si="5"/>
        <v/>
      </c>
      <c r="F490" s="717" t="str">
        <f t="shared" si="2"/>
        <v/>
      </c>
      <c r="G490" s="238" t="str">
        <f t="shared" si="3"/>
        <v/>
      </c>
      <c r="H490" s="925" t="str">
        <f t="shared" si="6"/>
        <v/>
      </c>
      <c r="I490" s="351"/>
    </row>
    <row r="491" ht="19.5" customHeight="1">
      <c r="B491" s="613">
        <v>483.0</v>
      </c>
      <c r="C491" s="923" t="str">
        <f t="shared" si="4"/>
        <v/>
      </c>
      <c r="D491" s="791" t="str">
        <f t="shared" si="1"/>
        <v/>
      </c>
      <c r="E491" s="238" t="str">
        <f t="shared" si="5"/>
        <v/>
      </c>
      <c r="F491" s="717" t="str">
        <f t="shared" si="2"/>
        <v/>
      </c>
      <c r="G491" s="238" t="str">
        <f t="shared" si="3"/>
        <v/>
      </c>
      <c r="H491" s="925" t="str">
        <f t="shared" si="6"/>
        <v/>
      </c>
      <c r="I491" s="351"/>
    </row>
    <row r="492" ht="19.5" customHeight="1">
      <c r="B492" s="613">
        <v>484.0</v>
      </c>
      <c r="C492" s="923" t="str">
        <f t="shared" si="4"/>
        <v/>
      </c>
      <c r="D492" s="791" t="str">
        <f t="shared" si="1"/>
        <v/>
      </c>
      <c r="E492" s="238" t="str">
        <f t="shared" si="5"/>
        <v/>
      </c>
      <c r="F492" s="717" t="str">
        <f t="shared" si="2"/>
        <v/>
      </c>
      <c r="G492" s="238" t="str">
        <f t="shared" si="3"/>
        <v/>
      </c>
      <c r="H492" s="925" t="str">
        <f t="shared" si="6"/>
        <v/>
      </c>
      <c r="I492" s="351"/>
    </row>
    <row r="493" ht="19.5" customHeight="1">
      <c r="B493" s="613">
        <v>485.0</v>
      </c>
      <c r="C493" s="923" t="str">
        <f t="shared" si="4"/>
        <v/>
      </c>
      <c r="D493" s="791" t="str">
        <f t="shared" si="1"/>
        <v/>
      </c>
      <c r="E493" s="238" t="str">
        <f t="shared" si="5"/>
        <v/>
      </c>
      <c r="F493" s="717" t="str">
        <f t="shared" si="2"/>
        <v/>
      </c>
      <c r="G493" s="238" t="str">
        <f t="shared" si="3"/>
        <v/>
      </c>
      <c r="H493" s="925" t="str">
        <f t="shared" si="6"/>
        <v/>
      </c>
      <c r="I493" s="351"/>
    </row>
    <row r="494" ht="19.5" customHeight="1">
      <c r="B494" s="613">
        <v>486.0</v>
      </c>
      <c r="C494" s="923" t="str">
        <f t="shared" si="4"/>
        <v/>
      </c>
      <c r="D494" s="791" t="str">
        <f t="shared" si="1"/>
        <v/>
      </c>
      <c r="E494" s="238" t="str">
        <f t="shared" si="5"/>
        <v/>
      </c>
      <c r="F494" s="717" t="str">
        <f t="shared" si="2"/>
        <v/>
      </c>
      <c r="G494" s="238" t="str">
        <f t="shared" si="3"/>
        <v/>
      </c>
      <c r="H494" s="925" t="str">
        <f t="shared" si="6"/>
        <v/>
      </c>
      <c r="I494" s="351"/>
    </row>
    <row r="495" ht="19.5" customHeight="1">
      <c r="B495" s="613">
        <v>487.0</v>
      </c>
      <c r="C495" s="923" t="str">
        <f t="shared" si="4"/>
        <v/>
      </c>
      <c r="D495" s="791" t="str">
        <f t="shared" si="1"/>
        <v/>
      </c>
      <c r="E495" s="238" t="str">
        <f t="shared" si="5"/>
        <v/>
      </c>
      <c r="F495" s="717" t="str">
        <f t="shared" si="2"/>
        <v/>
      </c>
      <c r="G495" s="238" t="str">
        <f t="shared" si="3"/>
        <v/>
      </c>
      <c r="H495" s="925" t="str">
        <f t="shared" si="6"/>
        <v/>
      </c>
      <c r="I495" s="351"/>
    </row>
    <row r="496" ht="19.5" customHeight="1">
      <c r="B496" s="613">
        <v>488.0</v>
      </c>
      <c r="C496" s="923" t="str">
        <f t="shared" si="4"/>
        <v/>
      </c>
      <c r="D496" s="791" t="str">
        <f t="shared" si="1"/>
        <v/>
      </c>
      <c r="E496" s="238" t="str">
        <f t="shared" si="5"/>
        <v/>
      </c>
      <c r="F496" s="717" t="str">
        <f t="shared" si="2"/>
        <v/>
      </c>
      <c r="G496" s="238" t="str">
        <f t="shared" si="3"/>
        <v/>
      </c>
      <c r="H496" s="925" t="str">
        <f t="shared" si="6"/>
        <v/>
      </c>
      <c r="I496" s="351"/>
    </row>
    <row r="497" ht="19.5" customHeight="1">
      <c r="B497" s="613">
        <v>489.0</v>
      </c>
      <c r="C497" s="923" t="str">
        <f t="shared" si="4"/>
        <v/>
      </c>
      <c r="D497" s="791" t="str">
        <f t="shared" si="1"/>
        <v/>
      </c>
      <c r="E497" s="238" t="str">
        <f t="shared" si="5"/>
        <v/>
      </c>
      <c r="F497" s="717" t="str">
        <f t="shared" si="2"/>
        <v/>
      </c>
      <c r="G497" s="238" t="str">
        <f t="shared" si="3"/>
        <v/>
      </c>
      <c r="H497" s="925" t="str">
        <f t="shared" si="6"/>
        <v/>
      </c>
      <c r="I497" s="351"/>
    </row>
    <row r="498" ht="19.5" customHeight="1">
      <c r="B498" s="613">
        <v>490.0</v>
      </c>
      <c r="C498" s="923" t="str">
        <f t="shared" si="4"/>
        <v/>
      </c>
      <c r="D498" s="791" t="str">
        <f t="shared" si="1"/>
        <v/>
      </c>
      <c r="E498" s="238" t="str">
        <f t="shared" si="5"/>
        <v/>
      </c>
      <c r="F498" s="717" t="str">
        <f t="shared" si="2"/>
        <v/>
      </c>
      <c r="G498" s="238" t="str">
        <f t="shared" si="3"/>
        <v/>
      </c>
      <c r="H498" s="925" t="str">
        <f t="shared" si="6"/>
        <v/>
      </c>
      <c r="I498" s="351"/>
    </row>
    <row r="499" ht="19.5" customHeight="1">
      <c r="B499" s="613">
        <v>491.0</v>
      </c>
      <c r="C499" s="923" t="str">
        <f t="shared" si="4"/>
        <v/>
      </c>
      <c r="D499" s="791" t="str">
        <f t="shared" si="1"/>
        <v/>
      </c>
      <c r="E499" s="238" t="str">
        <f t="shared" si="5"/>
        <v/>
      </c>
      <c r="F499" s="717" t="str">
        <f t="shared" si="2"/>
        <v/>
      </c>
      <c r="G499" s="238" t="str">
        <f t="shared" si="3"/>
        <v/>
      </c>
      <c r="H499" s="925" t="str">
        <f t="shared" si="6"/>
        <v/>
      </c>
      <c r="I499" s="351"/>
    </row>
    <row r="500" ht="19.5" customHeight="1">
      <c r="B500" s="613">
        <v>492.0</v>
      </c>
      <c r="C500" s="923" t="str">
        <f t="shared" si="4"/>
        <v/>
      </c>
      <c r="D500" s="791" t="str">
        <f t="shared" si="1"/>
        <v/>
      </c>
      <c r="E500" s="238" t="str">
        <f t="shared" si="5"/>
        <v/>
      </c>
      <c r="F500" s="717" t="str">
        <f t="shared" si="2"/>
        <v/>
      </c>
      <c r="G500" s="238" t="str">
        <f t="shared" si="3"/>
        <v/>
      </c>
      <c r="H500" s="925" t="str">
        <f t="shared" si="6"/>
        <v/>
      </c>
      <c r="I500" s="351"/>
    </row>
    <row r="501" ht="19.5" customHeight="1">
      <c r="B501" s="613">
        <v>493.0</v>
      </c>
      <c r="C501" s="923" t="str">
        <f t="shared" si="4"/>
        <v/>
      </c>
      <c r="D501" s="791" t="str">
        <f t="shared" si="1"/>
        <v/>
      </c>
      <c r="E501" s="238" t="str">
        <f t="shared" si="5"/>
        <v/>
      </c>
      <c r="F501" s="717" t="str">
        <f t="shared" si="2"/>
        <v/>
      </c>
      <c r="G501" s="238" t="str">
        <f t="shared" si="3"/>
        <v/>
      </c>
      <c r="H501" s="925" t="str">
        <f t="shared" si="6"/>
        <v/>
      </c>
      <c r="I501" s="351"/>
    </row>
    <row r="502" ht="19.5" customHeight="1">
      <c r="B502" s="613">
        <v>494.0</v>
      </c>
      <c r="C502" s="923" t="str">
        <f t="shared" si="4"/>
        <v/>
      </c>
      <c r="D502" s="791" t="str">
        <f t="shared" si="1"/>
        <v/>
      </c>
      <c r="E502" s="238" t="str">
        <f t="shared" si="5"/>
        <v/>
      </c>
      <c r="F502" s="717" t="str">
        <f t="shared" si="2"/>
        <v/>
      </c>
      <c r="G502" s="238" t="str">
        <f t="shared" si="3"/>
        <v/>
      </c>
      <c r="H502" s="925" t="str">
        <f t="shared" si="6"/>
        <v/>
      </c>
      <c r="I502" s="351"/>
    </row>
    <row r="503" ht="19.5" customHeight="1">
      <c r="B503" s="613">
        <v>495.0</v>
      </c>
      <c r="C503" s="923" t="str">
        <f t="shared" si="4"/>
        <v/>
      </c>
      <c r="D503" s="791" t="str">
        <f t="shared" si="1"/>
        <v/>
      </c>
      <c r="E503" s="238" t="str">
        <f t="shared" si="5"/>
        <v/>
      </c>
      <c r="F503" s="717" t="str">
        <f t="shared" si="2"/>
        <v/>
      </c>
      <c r="G503" s="238" t="str">
        <f t="shared" si="3"/>
        <v/>
      </c>
      <c r="H503" s="925" t="str">
        <f t="shared" si="6"/>
        <v/>
      </c>
      <c r="I503" s="351"/>
    </row>
    <row r="504" ht="19.5" customHeight="1">
      <c r="B504" s="613">
        <v>496.0</v>
      </c>
      <c r="C504" s="923" t="str">
        <f t="shared" si="4"/>
        <v/>
      </c>
      <c r="D504" s="791" t="str">
        <f t="shared" si="1"/>
        <v/>
      </c>
      <c r="E504" s="238" t="str">
        <f t="shared" si="5"/>
        <v/>
      </c>
      <c r="F504" s="717" t="str">
        <f t="shared" si="2"/>
        <v/>
      </c>
      <c r="G504" s="238" t="str">
        <f t="shared" si="3"/>
        <v/>
      </c>
      <c r="H504" s="925" t="str">
        <f t="shared" si="6"/>
        <v/>
      </c>
      <c r="I504" s="351"/>
    </row>
    <row r="505" ht="19.5" customHeight="1">
      <c r="B505" s="613">
        <v>497.0</v>
      </c>
      <c r="C505" s="923" t="str">
        <f t="shared" si="4"/>
        <v/>
      </c>
      <c r="D505" s="791" t="str">
        <f t="shared" si="1"/>
        <v/>
      </c>
      <c r="E505" s="238" t="str">
        <f t="shared" si="5"/>
        <v/>
      </c>
      <c r="F505" s="717" t="str">
        <f t="shared" si="2"/>
        <v/>
      </c>
      <c r="G505" s="238" t="str">
        <f t="shared" si="3"/>
        <v/>
      </c>
      <c r="H505" s="925" t="str">
        <f t="shared" si="6"/>
        <v/>
      </c>
      <c r="I505" s="351"/>
    </row>
    <row r="506" ht="19.5" customHeight="1">
      <c r="B506" s="613">
        <v>498.0</v>
      </c>
      <c r="C506" s="923" t="str">
        <f t="shared" si="4"/>
        <v/>
      </c>
      <c r="D506" s="791" t="str">
        <f t="shared" si="1"/>
        <v/>
      </c>
      <c r="E506" s="238" t="str">
        <f t="shared" si="5"/>
        <v/>
      </c>
      <c r="F506" s="717" t="str">
        <f t="shared" si="2"/>
        <v/>
      </c>
      <c r="G506" s="238" t="str">
        <f t="shared" si="3"/>
        <v/>
      </c>
      <c r="H506" s="925" t="str">
        <f t="shared" si="6"/>
        <v/>
      </c>
      <c r="I506" s="351"/>
    </row>
    <row r="507" ht="19.5" customHeight="1">
      <c r="B507" s="613">
        <v>499.0</v>
      </c>
      <c r="C507" s="923" t="str">
        <f t="shared" si="4"/>
        <v/>
      </c>
      <c r="D507" s="791" t="str">
        <f t="shared" si="1"/>
        <v/>
      </c>
      <c r="E507" s="238" t="str">
        <f t="shared" si="5"/>
        <v/>
      </c>
      <c r="F507" s="717" t="str">
        <f t="shared" si="2"/>
        <v/>
      </c>
      <c r="G507" s="238" t="str">
        <f t="shared" si="3"/>
        <v/>
      </c>
      <c r="H507" s="925" t="str">
        <f t="shared" si="6"/>
        <v/>
      </c>
      <c r="I507" s="351"/>
    </row>
    <row r="508" ht="19.5" customHeight="1">
      <c r="B508" s="613">
        <v>500.0</v>
      </c>
      <c r="C508" s="923" t="str">
        <f t="shared" si="4"/>
        <v/>
      </c>
      <c r="D508" s="791" t="str">
        <f t="shared" si="1"/>
        <v/>
      </c>
      <c r="E508" s="238" t="str">
        <f t="shared" si="5"/>
        <v/>
      </c>
      <c r="F508" s="717" t="str">
        <f t="shared" si="2"/>
        <v/>
      </c>
      <c r="G508" s="238" t="str">
        <f t="shared" si="3"/>
        <v/>
      </c>
      <c r="H508" s="925" t="str">
        <f t="shared" si="6"/>
        <v/>
      </c>
      <c r="I508" s="351"/>
    </row>
    <row r="509" ht="19.5" customHeight="1">
      <c r="B509" s="613">
        <v>501.0</v>
      </c>
      <c r="C509" s="923" t="str">
        <f t="shared" si="4"/>
        <v/>
      </c>
      <c r="D509" s="791" t="str">
        <f t="shared" si="1"/>
        <v/>
      </c>
      <c r="E509" s="238" t="str">
        <f t="shared" si="5"/>
        <v/>
      </c>
      <c r="F509" s="717" t="str">
        <f t="shared" si="2"/>
        <v/>
      </c>
      <c r="G509" s="238" t="str">
        <f t="shared" si="3"/>
        <v/>
      </c>
      <c r="H509" s="925" t="str">
        <f t="shared" si="6"/>
        <v/>
      </c>
      <c r="I509" s="351"/>
    </row>
    <row r="510" ht="19.5" customHeight="1">
      <c r="B510" s="613">
        <v>502.0</v>
      </c>
      <c r="C510" s="923" t="str">
        <f t="shared" si="4"/>
        <v/>
      </c>
      <c r="D510" s="791" t="str">
        <f t="shared" si="1"/>
        <v/>
      </c>
      <c r="E510" s="238" t="str">
        <f t="shared" si="5"/>
        <v/>
      </c>
      <c r="F510" s="717" t="str">
        <f t="shared" si="2"/>
        <v/>
      </c>
      <c r="G510" s="238" t="str">
        <f t="shared" si="3"/>
        <v/>
      </c>
      <c r="H510" s="925" t="str">
        <f t="shared" si="6"/>
        <v/>
      </c>
      <c r="I510" s="351"/>
    </row>
    <row r="511" ht="19.5" customHeight="1">
      <c r="B511" s="613">
        <v>503.0</v>
      </c>
      <c r="C511" s="923" t="str">
        <f t="shared" si="4"/>
        <v/>
      </c>
      <c r="D511" s="791" t="str">
        <f t="shared" si="1"/>
        <v/>
      </c>
      <c r="E511" s="238" t="str">
        <f t="shared" si="5"/>
        <v/>
      </c>
      <c r="F511" s="717" t="str">
        <f t="shared" si="2"/>
        <v/>
      </c>
      <c r="G511" s="238" t="str">
        <f t="shared" si="3"/>
        <v/>
      </c>
      <c r="H511" s="925" t="str">
        <f t="shared" si="6"/>
        <v/>
      </c>
      <c r="I511" s="351"/>
    </row>
    <row r="512" ht="19.5" customHeight="1">
      <c r="B512" s="613">
        <v>504.0</v>
      </c>
      <c r="C512" s="923" t="str">
        <f t="shared" si="4"/>
        <v/>
      </c>
      <c r="D512" s="791" t="str">
        <f t="shared" si="1"/>
        <v/>
      </c>
      <c r="E512" s="238" t="str">
        <f t="shared" si="5"/>
        <v/>
      </c>
      <c r="F512" s="717" t="str">
        <f t="shared" si="2"/>
        <v/>
      </c>
      <c r="G512" s="238" t="str">
        <f t="shared" si="3"/>
        <v/>
      </c>
      <c r="H512" s="925" t="str">
        <f t="shared" si="6"/>
        <v/>
      </c>
      <c r="I512" s="351"/>
    </row>
    <row r="513" ht="19.5" customHeight="1">
      <c r="B513" s="613">
        <v>505.0</v>
      </c>
      <c r="C513" s="923" t="str">
        <f t="shared" si="4"/>
        <v/>
      </c>
      <c r="D513" s="791" t="str">
        <f t="shared" si="1"/>
        <v/>
      </c>
      <c r="E513" s="238" t="str">
        <f t="shared" si="5"/>
        <v/>
      </c>
      <c r="F513" s="717" t="str">
        <f t="shared" si="2"/>
        <v/>
      </c>
      <c r="G513" s="238" t="str">
        <f t="shared" si="3"/>
        <v/>
      </c>
      <c r="H513" s="925" t="str">
        <f t="shared" si="6"/>
        <v/>
      </c>
      <c r="I513" s="351"/>
    </row>
    <row r="514" ht="19.5" customHeight="1">
      <c r="B514" s="613">
        <v>506.0</v>
      </c>
      <c r="C514" s="923" t="str">
        <f t="shared" si="4"/>
        <v/>
      </c>
      <c r="D514" s="791" t="str">
        <f t="shared" si="1"/>
        <v/>
      </c>
      <c r="E514" s="238" t="str">
        <f t="shared" si="5"/>
        <v/>
      </c>
      <c r="F514" s="717" t="str">
        <f t="shared" si="2"/>
        <v/>
      </c>
      <c r="G514" s="238" t="str">
        <f t="shared" si="3"/>
        <v/>
      </c>
      <c r="H514" s="925" t="str">
        <f t="shared" si="6"/>
        <v/>
      </c>
      <c r="I514" s="351"/>
    </row>
    <row r="515" ht="19.5" customHeight="1">
      <c r="B515" s="613">
        <v>507.0</v>
      </c>
      <c r="C515" s="923" t="str">
        <f t="shared" si="4"/>
        <v/>
      </c>
      <c r="D515" s="791" t="str">
        <f t="shared" si="1"/>
        <v/>
      </c>
      <c r="E515" s="238" t="str">
        <f t="shared" si="5"/>
        <v/>
      </c>
      <c r="F515" s="717" t="str">
        <f t="shared" si="2"/>
        <v/>
      </c>
      <c r="G515" s="238" t="str">
        <f t="shared" si="3"/>
        <v/>
      </c>
      <c r="H515" s="925" t="str">
        <f t="shared" si="6"/>
        <v/>
      </c>
      <c r="I515" s="351"/>
    </row>
    <row r="516" ht="19.5" customHeight="1">
      <c r="B516" s="613">
        <v>508.0</v>
      </c>
      <c r="C516" s="923" t="str">
        <f t="shared" si="4"/>
        <v/>
      </c>
      <c r="D516" s="791" t="str">
        <f t="shared" si="1"/>
        <v/>
      </c>
      <c r="E516" s="238" t="str">
        <f t="shared" si="5"/>
        <v/>
      </c>
      <c r="F516" s="717" t="str">
        <f t="shared" si="2"/>
        <v/>
      </c>
      <c r="G516" s="238" t="str">
        <f t="shared" si="3"/>
        <v/>
      </c>
      <c r="H516" s="925" t="str">
        <f t="shared" si="6"/>
        <v/>
      </c>
      <c r="I516" s="351"/>
    </row>
    <row r="517" ht="19.5" customHeight="1">
      <c r="B517" s="613">
        <v>509.0</v>
      </c>
      <c r="C517" s="923" t="str">
        <f t="shared" si="4"/>
        <v/>
      </c>
      <c r="D517" s="791" t="str">
        <f t="shared" si="1"/>
        <v/>
      </c>
      <c r="E517" s="238" t="str">
        <f t="shared" si="5"/>
        <v/>
      </c>
      <c r="F517" s="717" t="str">
        <f t="shared" si="2"/>
        <v/>
      </c>
      <c r="G517" s="238" t="str">
        <f t="shared" si="3"/>
        <v/>
      </c>
      <c r="H517" s="925" t="str">
        <f t="shared" si="6"/>
        <v/>
      </c>
      <c r="I517" s="351"/>
    </row>
    <row r="518" ht="19.5" customHeight="1">
      <c r="B518" s="613">
        <v>510.0</v>
      </c>
      <c r="C518" s="923" t="str">
        <f t="shared" si="4"/>
        <v/>
      </c>
      <c r="D518" s="791" t="str">
        <f t="shared" si="1"/>
        <v/>
      </c>
      <c r="E518" s="238" t="str">
        <f t="shared" si="5"/>
        <v/>
      </c>
      <c r="F518" s="717" t="str">
        <f t="shared" si="2"/>
        <v/>
      </c>
      <c r="G518" s="238" t="str">
        <f t="shared" si="3"/>
        <v/>
      </c>
      <c r="H518" s="925" t="str">
        <f t="shared" si="6"/>
        <v/>
      </c>
      <c r="I518" s="351"/>
    </row>
    <row r="519" ht="19.5" customHeight="1">
      <c r="B519" s="613">
        <v>511.0</v>
      </c>
      <c r="C519" s="923" t="str">
        <f t="shared" si="4"/>
        <v/>
      </c>
      <c r="D519" s="791" t="str">
        <f t="shared" si="1"/>
        <v/>
      </c>
      <c r="E519" s="238" t="str">
        <f t="shared" si="5"/>
        <v/>
      </c>
      <c r="F519" s="717" t="str">
        <f t="shared" si="2"/>
        <v/>
      </c>
      <c r="G519" s="238" t="str">
        <f t="shared" si="3"/>
        <v/>
      </c>
      <c r="H519" s="925" t="str">
        <f t="shared" si="6"/>
        <v/>
      </c>
      <c r="I519" s="351"/>
    </row>
    <row r="520" ht="19.5" customHeight="1">
      <c r="B520" s="613">
        <v>512.0</v>
      </c>
      <c r="C520" s="923" t="str">
        <f t="shared" si="4"/>
        <v/>
      </c>
      <c r="D520" s="791" t="str">
        <f t="shared" si="1"/>
        <v/>
      </c>
      <c r="E520" s="238" t="str">
        <f t="shared" si="5"/>
        <v/>
      </c>
      <c r="F520" s="717" t="str">
        <f t="shared" si="2"/>
        <v/>
      </c>
      <c r="G520" s="238" t="str">
        <f t="shared" si="3"/>
        <v/>
      </c>
      <c r="H520" s="925" t="str">
        <f t="shared" si="6"/>
        <v/>
      </c>
      <c r="I520" s="351"/>
    </row>
    <row r="521" ht="19.5" customHeight="1">
      <c r="B521" s="613">
        <v>513.0</v>
      </c>
      <c r="C521" s="923" t="str">
        <f t="shared" si="4"/>
        <v/>
      </c>
      <c r="D521" s="791" t="str">
        <f t="shared" si="1"/>
        <v/>
      </c>
      <c r="E521" s="238" t="str">
        <f t="shared" si="5"/>
        <v/>
      </c>
      <c r="F521" s="717" t="str">
        <f t="shared" si="2"/>
        <v/>
      </c>
      <c r="G521" s="238" t="str">
        <f t="shared" si="3"/>
        <v/>
      </c>
      <c r="H521" s="925" t="str">
        <f t="shared" si="6"/>
        <v/>
      </c>
      <c r="I521" s="351"/>
    </row>
    <row r="522" ht="19.5" customHeight="1">
      <c r="B522" s="613">
        <v>514.0</v>
      </c>
      <c r="C522" s="923" t="str">
        <f t="shared" si="4"/>
        <v/>
      </c>
      <c r="D522" s="791" t="str">
        <f t="shared" si="1"/>
        <v/>
      </c>
      <c r="E522" s="238" t="str">
        <f t="shared" si="5"/>
        <v/>
      </c>
      <c r="F522" s="717" t="str">
        <f t="shared" si="2"/>
        <v/>
      </c>
      <c r="G522" s="238" t="str">
        <f t="shared" si="3"/>
        <v/>
      </c>
      <c r="H522" s="925" t="str">
        <f t="shared" si="6"/>
        <v/>
      </c>
      <c r="I522" s="351"/>
    </row>
    <row r="523" ht="19.5" customHeight="1">
      <c r="B523" s="613">
        <v>515.0</v>
      </c>
      <c r="C523" s="923" t="str">
        <f t="shared" si="4"/>
        <v/>
      </c>
      <c r="D523" s="791" t="str">
        <f t="shared" si="1"/>
        <v/>
      </c>
      <c r="E523" s="238" t="str">
        <f t="shared" si="5"/>
        <v/>
      </c>
      <c r="F523" s="717" t="str">
        <f t="shared" si="2"/>
        <v/>
      </c>
      <c r="G523" s="238" t="str">
        <f t="shared" si="3"/>
        <v/>
      </c>
      <c r="H523" s="925" t="str">
        <f t="shared" si="6"/>
        <v/>
      </c>
      <c r="I523" s="351"/>
    </row>
    <row r="524" ht="19.5" customHeight="1">
      <c r="B524" s="613">
        <v>516.0</v>
      </c>
      <c r="C524" s="923" t="str">
        <f t="shared" si="4"/>
        <v/>
      </c>
      <c r="D524" s="791" t="str">
        <f t="shared" si="1"/>
        <v/>
      </c>
      <c r="E524" s="238" t="str">
        <f t="shared" si="5"/>
        <v/>
      </c>
      <c r="F524" s="717" t="str">
        <f t="shared" si="2"/>
        <v/>
      </c>
      <c r="G524" s="238" t="str">
        <f t="shared" si="3"/>
        <v/>
      </c>
      <c r="H524" s="925" t="str">
        <f t="shared" si="6"/>
        <v/>
      </c>
      <c r="I524" s="351"/>
    </row>
    <row r="525" ht="19.5" customHeight="1">
      <c r="B525" s="613">
        <v>517.0</v>
      </c>
      <c r="C525" s="923" t="str">
        <f t="shared" si="4"/>
        <v/>
      </c>
      <c r="D525" s="791" t="str">
        <f t="shared" si="1"/>
        <v/>
      </c>
      <c r="E525" s="238" t="str">
        <f t="shared" si="5"/>
        <v/>
      </c>
      <c r="F525" s="717" t="str">
        <f t="shared" si="2"/>
        <v/>
      </c>
      <c r="G525" s="238" t="str">
        <f t="shared" si="3"/>
        <v/>
      </c>
      <c r="H525" s="925" t="str">
        <f t="shared" si="6"/>
        <v/>
      </c>
      <c r="I525" s="351"/>
    </row>
    <row r="526" ht="19.5" customHeight="1">
      <c r="B526" s="613">
        <v>518.0</v>
      </c>
      <c r="C526" s="923" t="str">
        <f t="shared" si="4"/>
        <v/>
      </c>
      <c r="D526" s="791" t="str">
        <f t="shared" si="1"/>
        <v/>
      </c>
      <c r="E526" s="238" t="str">
        <f t="shared" si="5"/>
        <v/>
      </c>
      <c r="F526" s="717" t="str">
        <f t="shared" si="2"/>
        <v/>
      </c>
      <c r="G526" s="238" t="str">
        <f t="shared" si="3"/>
        <v/>
      </c>
      <c r="H526" s="925" t="str">
        <f t="shared" si="6"/>
        <v/>
      </c>
      <c r="I526" s="351"/>
    </row>
    <row r="527" ht="19.5" customHeight="1">
      <c r="B527" s="613">
        <v>519.0</v>
      </c>
      <c r="C527" s="923" t="str">
        <f t="shared" si="4"/>
        <v/>
      </c>
      <c r="D527" s="791" t="str">
        <f t="shared" si="1"/>
        <v/>
      </c>
      <c r="E527" s="238" t="str">
        <f t="shared" si="5"/>
        <v/>
      </c>
      <c r="F527" s="717" t="str">
        <f t="shared" si="2"/>
        <v/>
      </c>
      <c r="G527" s="238" t="str">
        <f t="shared" si="3"/>
        <v/>
      </c>
      <c r="H527" s="925" t="str">
        <f t="shared" si="6"/>
        <v/>
      </c>
      <c r="I527" s="351"/>
    </row>
    <row r="528" ht="19.5" customHeight="1">
      <c r="B528" s="613">
        <v>520.0</v>
      </c>
      <c r="C528" s="923" t="str">
        <f t="shared" si="4"/>
        <v/>
      </c>
      <c r="D528" s="791" t="str">
        <f t="shared" si="1"/>
        <v/>
      </c>
      <c r="E528" s="238" t="str">
        <f t="shared" si="5"/>
        <v/>
      </c>
      <c r="F528" s="717" t="str">
        <f t="shared" si="2"/>
        <v/>
      </c>
      <c r="G528" s="238" t="str">
        <f t="shared" si="3"/>
        <v/>
      </c>
      <c r="H528" s="925" t="str">
        <f t="shared" si="6"/>
        <v/>
      </c>
      <c r="I528" s="351"/>
    </row>
    <row r="529" ht="19.5" customHeight="1">
      <c r="B529" s="613">
        <v>521.0</v>
      </c>
      <c r="C529" s="923" t="str">
        <f t="shared" si="4"/>
        <v/>
      </c>
      <c r="D529" s="791" t="str">
        <f t="shared" si="1"/>
        <v/>
      </c>
      <c r="E529" s="238" t="str">
        <f t="shared" si="5"/>
        <v/>
      </c>
      <c r="F529" s="717" t="str">
        <f t="shared" si="2"/>
        <v/>
      </c>
      <c r="G529" s="238" t="str">
        <f t="shared" si="3"/>
        <v/>
      </c>
      <c r="H529" s="925" t="str">
        <f t="shared" si="6"/>
        <v/>
      </c>
      <c r="I529" s="351"/>
    </row>
    <row r="530" ht="19.5" customHeight="1">
      <c r="B530" s="613">
        <v>522.0</v>
      </c>
      <c r="C530" s="923" t="str">
        <f t="shared" si="4"/>
        <v/>
      </c>
      <c r="D530" s="791" t="str">
        <f t="shared" si="1"/>
        <v/>
      </c>
      <c r="E530" s="238" t="str">
        <f t="shared" si="5"/>
        <v/>
      </c>
      <c r="F530" s="717" t="str">
        <f t="shared" si="2"/>
        <v/>
      </c>
      <c r="G530" s="238" t="str">
        <f t="shared" si="3"/>
        <v/>
      </c>
      <c r="H530" s="925" t="str">
        <f t="shared" si="6"/>
        <v/>
      </c>
      <c r="I530" s="351"/>
    </row>
    <row r="531" ht="19.5" customHeight="1">
      <c r="B531" s="613">
        <v>523.0</v>
      </c>
      <c r="C531" s="923" t="str">
        <f t="shared" si="4"/>
        <v/>
      </c>
      <c r="D531" s="791" t="str">
        <f t="shared" si="1"/>
        <v/>
      </c>
      <c r="E531" s="238" t="str">
        <f t="shared" si="5"/>
        <v/>
      </c>
      <c r="F531" s="717" t="str">
        <f t="shared" si="2"/>
        <v/>
      </c>
      <c r="G531" s="238" t="str">
        <f t="shared" si="3"/>
        <v/>
      </c>
      <c r="H531" s="925" t="str">
        <f t="shared" si="6"/>
        <v/>
      </c>
      <c r="I531" s="351"/>
    </row>
    <row r="532" ht="19.5" customHeight="1">
      <c r="B532" s="613">
        <v>524.0</v>
      </c>
      <c r="C532" s="923" t="str">
        <f t="shared" si="4"/>
        <v/>
      </c>
      <c r="D532" s="791" t="str">
        <f t="shared" si="1"/>
        <v/>
      </c>
      <c r="E532" s="238" t="str">
        <f t="shared" si="5"/>
        <v/>
      </c>
      <c r="F532" s="717" t="str">
        <f t="shared" si="2"/>
        <v/>
      </c>
      <c r="G532" s="238" t="str">
        <f t="shared" si="3"/>
        <v/>
      </c>
      <c r="H532" s="925" t="str">
        <f t="shared" si="6"/>
        <v/>
      </c>
      <c r="I532" s="351"/>
    </row>
    <row r="533" ht="19.5" customHeight="1">
      <c r="B533" s="613">
        <v>525.0</v>
      </c>
      <c r="C533" s="923" t="str">
        <f t="shared" si="4"/>
        <v/>
      </c>
      <c r="D533" s="791" t="str">
        <f t="shared" si="1"/>
        <v/>
      </c>
      <c r="E533" s="238" t="str">
        <f t="shared" si="5"/>
        <v/>
      </c>
      <c r="F533" s="717" t="str">
        <f t="shared" si="2"/>
        <v/>
      </c>
      <c r="G533" s="238" t="str">
        <f t="shared" si="3"/>
        <v/>
      </c>
      <c r="H533" s="925" t="str">
        <f t="shared" si="6"/>
        <v/>
      </c>
      <c r="I533" s="351"/>
    </row>
    <row r="534" ht="19.5" customHeight="1">
      <c r="B534" s="613">
        <v>526.0</v>
      </c>
      <c r="C534" s="923" t="str">
        <f t="shared" si="4"/>
        <v/>
      </c>
      <c r="D534" s="791" t="str">
        <f t="shared" si="1"/>
        <v/>
      </c>
      <c r="E534" s="238" t="str">
        <f t="shared" si="5"/>
        <v/>
      </c>
      <c r="F534" s="717" t="str">
        <f t="shared" si="2"/>
        <v/>
      </c>
      <c r="G534" s="238" t="str">
        <f t="shared" si="3"/>
        <v/>
      </c>
      <c r="H534" s="925" t="str">
        <f t="shared" si="6"/>
        <v/>
      </c>
      <c r="I534" s="351"/>
    </row>
    <row r="535" ht="19.5" customHeight="1">
      <c r="B535" s="613">
        <v>527.0</v>
      </c>
      <c r="C535" s="923" t="str">
        <f t="shared" si="4"/>
        <v/>
      </c>
      <c r="D535" s="791" t="str">
        <f t="shared" si="1"/>
        <v/>
      </c>
      <c r="E535" s="238" t="str">
        <f t="shared" si="5"/>
        <v/>
      </c>
      <c r="F535" s="717" t="str">
        <f t="shared" si="2"/>
        <v/>
      </c>
      <c r="G535" s="238" t="str">
        <f t="shared" si="3"/>
        <v/>
      </c>
      <c r="H535" s="925" t="str">
        <f t="shared" si="6"/>
        <v/>
      </c>
      <c r="I535" s="351"/>
    </row>
    <row r="536" ht="19.5" customHeight="1">
      <c r="B536" s="613">
        <v>528.0</v>
      </c>
      <c r="C536" s="923" t="str">
        <f t="shared" si="4"/>
        <v/>
      </c>
      <c r="D536" s="791" t="str">
        <f t="shared" si="1"/>
        <v/>
      </c>
      <c r="E536" s="238" t="str">
        <f t="shared" si="5"/>
        <v/>
      </c>
      <c r="F536" s="717" t="str">
        <f t="shared" si="2"/>
        <v/>
      </c>
      <c r="G536" s="238" t="str">
        <f t="shared" si="3"/>
        <v/>
      </c>
      <c r="H536" s="925" t="str">
        <f t="shared" si="6"/>
        <v/>
      </c>
      <c r="I536" s="351"/>
    </row>
    <row r="537" ht="19.5" customHeight="1">
      <c r="B537" s="613">
        <v>529.0</v>
      </c>
      <c r="C537" s="923" t="str">
        <f t="shared" si="4"/>
        <v/>
      </c>
      <c r="D537" s="791" t="str">
        <f t="shared" si="1"/>
        <v/>
      </c>
      <c r="E537" s="238" t="str">
        <f t="shared" si="5"/>
        <v/>
      </c>
      <c r="F537" s="717" t="str">
        <f t="shared" si="2"/>
        <v/>
      </c>
      <c r="G537" s="238" t="str">
        <f t="shared" si="3"/>
        <v/>
      </c>
      <c r="H537" s="925" t="str">
        <f t="shared" si="6"/>
        <v/>
      </c>
      <c r="I537" s="351"/>
    </row>
    <row r="538" ht="19.5" customHeight="1">
      <c r="B538" s="613">
        <v>530.0</v>
      </c>
      <c r="C538" s="923" t="str">
        <f t="shared" si="4"/>
        <v/>
      </c>
      <c r="D538" s="791" t="str">
        <f t="shared" si="1"/>
        <v/>
      </c>
      <c r="E538" s="238" t="str">
        <f t="shared" si="5"/>
        <v/>
      </c>
      <c r="F538" s="717" t="str">
        <f t="shared" si="2"/>
        <v/>
      </c>
      <c r="G538" s="238" t="str">
        <f t="shared" si="3"/>
        <v/>
      </c>
      <c r="H538" s="925" t="str">
        <f t="shared" si="6"/>
        <v/>
      </c>
      <c r="I538" s="351"/>
    </row>
    <row r="539" ht="19.5" customHeight="1">
      <c r="B539" s="613">
        <v>531.0</v>
      </c>
      <c r="C539" s="923" t="str">
        <f t="shared" si="4"/>
        <v/>
      </c>
      <c r="D539" s="791" t="str">
        <f t="shared" si="1"/>
        <v/>
      </c>
      <c r="E539" s="238" t="str">
        <f t="shared" si="5"/>
        <v/>
      </c>
      <c r="F539" s="717" t="str">
        <f t="shared" si="2"/>
        <v/>
      </c>
      <c r="G539" s="238" t="str">
        <f t="shared" si="3"/>
        <v/>
      </c>
      <c r="H539" s="925" t="str">
        <f t="shared" si="6"/>
        <v/>
      </c>
      <c r="I539" s="351"/>
    </row>
    <row r="540" ht="19.5" customHeight="1">
      <c r="B540" s="613">
        <v>532.0</v>
      </c>
      <c r="C540" s="923" t="str">
        <f t="shared" si="4"/>
        <v/>
      </c>
      <c r="D540" s="791" t="str">
        <f t="shared" si="1"/>
        <v/>
      </c>
      <c r="E540" s="238" t="str">
        <f t="shared" si="5"/>
        <v/>
      </c>
      <c r="F540" s="717" t="str">
        <f t="shared" si="2"/>
        <v/>
      </c>
      <c r="G540" s="238" t="str">
        <f t="shared" si="3"/>
        <v/>
      </c>
      <c r="H540" s="925" t="str">
        <f t="shared" si="6"/>
        <v/>
      </c>
      <c r="I540" s="351"/>
    </row>
    <row r="541" ht="19.5" customHeight="1">
      <c r="B541" s="613">
        <v>533.0</v>
      </c>
      <c r="C541" s="923" t="str">
        <f t="shared" si="4"/>
        <v/>
      </c>
      <c r="D541" s="791" t="str">
        <f t="shared" si="1"/>
        <v/>
      </c>
      <c r="E541" s="238" t="str">
        <f t="shared" si="5"/>
        <v/>
      </c>
      <c r="F541" s="717" t="str">
        <f t="shared" si="2"/>
        <v/>
      </c>
      <c r="G541" s="238" t="str">
        <f t="shared" si="3"/>
        <v/>
      </c>
      <c r="H541" s="925" t="str">
        <f t="shared" si="6"/>
        <v/>
      </c>
      <c r="I541" s="351"/>
    </row>
    <row r="542" ht="19.5" customHeight="1">
      <c r="B542" s="613">
        <v>534.0</v>
      </c>
      <c r="C542" s="923" t="str">
        <f t="shared" si="4"/>
        <v/>
      </c>
      <c r="D542" s="791" t="str">
        <f t="shared" si="1"/>
        <v/>
      </c>
      <c r="E542" s="238" t="str">
        <f t="shared" si="5"/>
        <v/>
      </c>
      <c r="F542" s="717" t="str">
        <f t="shared" si="2"/>
        <v/>
      </c>
      <c r="G542" s="238" t="str">
        <f t="shared" si="3"/>
        <v/>
      </c>
      <c r="H542" s="925" t="str">
        <f t="shared" si="6"/>
        <v/>
      </c>
      <c r="I542" s="351"/>
    </row>
    <row r="543" ht="19.5" customHeight="1">
      <c r="B543" s="613">
        <v>535.0</v>
      </c>
      <c r="C543" s="923" t="str">
        <f t="shared" si="4"/>
        <v/>
      </c>
      <c r="D543" s="791" t="str">
        <f t="shared" si="1"/>
        <v/>
      </c>
      <c r="E543" s="238" t="str">
        <f t="shared" si="5"/>
        <v/>
      </c>
      <c r="F543" s="717" t="str">
        <f t="shared" si="2"/>
        <v/>
      </c>
      <c r="G543" s="238" t="str">
        <f t="shared" si="3"/>
        <v/>
      </c>
      <c r="H543" s="925" t="str">
        <f t="shared" si="6"/>
        <v/>
      </c>
      <c r="I543" s="351"/>
    </row>
    <row r="544" ht="19.5" customHeight="1">
      <c r="B544" s="613">
        <v>536.0</v>
      </c>
      <c r="C544" s="923" t="str">
        <f t="shared" si="4"/>
        <v/>
      </c>
      <c r="D544" s="791" t="str">
        <f t="shared" si="1"/>
        <v/>
      </c>
      <c r="E544" s="238" t="str">
        <f t="shared" si="5"/>
        <v/>
      </c>
      <c r="F544" s="717" t="str">
        <f t="shared" si="2"/>
        <v/>
      </c>
      <c r="G544" s="238" t="str">
        <f t="shared" si="3"/>
        <v/>
      </c>
      <c r="H544" s="925" t="str">
        <f t="shared" si="6"/>
        <v/>
      </c>
      <c r="I544" s="351"/>
    </row>
    <row r="545" ht="19.5" customHeight="1">
      <c r="B545" s="613">
        <v>537.0</v>
      </c>
      <c r="C545" s="923" t="str">
        <f t="shared" si="4"/>
        <v/>
      </c>
      <c r="D545" s="791" t="str">
        <f t="shared" si="1"/>
        <v/>
      </c>
      <c r="E545" s="238" t="str">
        <f t="shared" si="5"/>
        <v/>
      </c>
      <c r="F545" s="717" t="str">
        <f t="shared" si="2"/>
        <v/>
      </c>
      <c r="G545" s="238" t="str">
        <f t="shared" si="3"/>
        <v/>
      </c>
      <c r="H545" s="925" t="str">
        <f t="shared" si="6"/>
        <v/>
      </c>
      <c r="I545" s="351"/>
    </row>
    <row r="546" ht="19.5" customHeight="1">
      <c r="B546" s="613">
        <v>538.0</v>
      </c>
      <c r="C546" s="923" t="str">
        <f t="shared" si="4"/>
        <v/>
      </c>
      <c r="D546" s="791" t="str">
        <f t="shared" si="1"/>
        <v/>
      </c>
      <c r="E546" s="238" t="str">
        <f t="shared" si="5"/>
        <v/>
      </c>
      <c r="F546" s="717" t="str">
        <f t="shared" si="2"/>
        <v/>
      </c>
      <c r="G546" s="238" t="str">
        <f t="shared" si="3"/>
        <v/>
      </c>
      <c r="H546" s="925" t="str">
        <f t="shared" si="6"/>
        <v/>
      </c>
      <c r="I546" s="351"/>
    </row>
    <row r="547" ht="19.5" customHeight="1">
      <c r="B547" s="613">
        <v>539.0</v>
      </c>
      <c r="C547" s="923" t="str">
        <f t="shared" si="4"/>
        <v/>
      </c>
      <c r="D547" s="791" t="str">
        <f t="shared" si="1"/>
        <v/>
      </c>
      <c r="E547" s="238" t="str">
        <f t="shared" si="5"/>
        <v/>
      </c>
      <c r="F547" s="717" t="str">
        <f t="shared" si="2"/>
        <v/>
      </c>
      <c r="G547" s="238" t="str">
        <f t="shared" si="3"/>
        <v/>
      </c>
      <c r="H547" s="925" t="str">
        <f t="shared" si="6"/>
        <v/>
      </c>
      <c r="I547" s="351"/>
    </row>
    <row r="548" ht="19.5" customHeight="1">
      <c r="B548" s="613">
        <v>540.0</v>
      </c>
      <c r="C548" s="923" t="str">
        <f t="shared" si="4"/>
        <v/>
      </c>
      <c r="D548" s="791" t="str">
        <f t="shared" si="1"/>
        <v/>
      </c>
      <c r="E548" s="238" t="str">
        <f t="shared" si="5"/>
        <v/>
      </c>
      <c r="F548" s="717" t="str">
        <f t="shared" si="2"/>
        <v/>
      </c>
      <c r="G548" s="238" t="str">
        <f t="shared" si="3"/>
        <v/>
      </c>
      <c r="H548" s="925" t="str">
        <f t="shared" si="6"/>
        <v/>
      </c>
      <c r="I548" s="351"/>
    </row>
    <row r="549" ht="19.5" customHeight="1">
      <c r="B549" s="613">
        <v>541.0</v>
      </c>
      <c r="C549" s="923" t="str">
        <f t="shared" si="4"/>
        <v/>
      </c>
      <c r="D549" s="791" t="str">
        <f t="shared" si="1"/>
        <v/>
      </c>
      <c r="E549" s="238" t="str">
        <f t="shared" si="5"/>
        <v/>
      </c>
      <c r="F549" s="717" t="str">
        <f t="shared" si="2"/>
        <v/>
      </c>
      <c r="G549" s="238" t="str">
        <f t="shared" si="3"/>
        <v/>
      </c>
      <c r="H549" s="925" t="str">
        <f t="shared" si="6"/>
        <v/>
      </c>
      <c r="I549" s="351"/>
    </row>
    <row r="550" ht="19.5" customHeight="1">
      <c r="B550" s="613">
        <v>542.0</v>
      </c>
      <c r="C550" s="923" t="str">
        <f t="shared" si="4"/>
        <v/>
      </c>
      <c r="D550" s="791" t="str">
        <f t="shared" si="1"/>
        <v/>
      </c>
      <c r="E550" s="238" t="str">
        <f t="shared" si="5"/>
        <v/>
      </c>
      <c r="F550" s="717" t="str">
        <f t="shared" si="2"/>
        <v/>
      </c>
      <c r="G550" s="238" t="str">
        <f t="shared" si="3"/>
        <v/>
      </c>
      <c r="H550" s="925" t="str">
        <f t="shared" si="6"/>
        <v/>
      </c>
      <c r="I550" s="351"/>
    </row>
    <row r="551" ht="19.5" customHeight="1">
      <c r="B551" s="613">
        <v>543.0</v>
      </c>
      <c r="C551" s="923" t="str">
        <f t="shared" si="4"/>
        <v/>
      </c>
      <c r="D551" s="791" t="str">
        <f t="shared" si="1"/>
        <v/>
      </c>
      <c r="E551" s="238" t="str">
        <f t="shared" si="5"/>
        <v/>
      </c>
      <c r="F551" s="717" t="str">
        <f t="shared" si="2"/>
        <v/>
      </c>
      <c r="G551" s="238" t="str">
        <f t="shared" si="3"/>
        <v/>
      </c>
      <c r="H551" s="925" t="str">
        <f t="shared" si="6"/>
        <v/>
      </c>
      <c r="I551" s="351"/>
    </row>
    <row r="552" ht="19.5" customHeight="1">
      <c r="B552" s="613">
        <v>544.0</v>
      </c>
      <c r="C552" s="923" t="str">
        <f t="shared" si="4"/>
        <v/>
      </c>
      <c r="D552" s="791" t="str">
        <f t="shared" si="1"/>
        <v/>
      </c>
      <c r="E552" s="238" t="str">
        <f t="shared" si="5"/>
        <v/>
      </c>
      <c r="F552" s="717" t="str">
        <f t="shared" si="2"/>
        <v/>
      </c>
      <c r="G552" s="238" t="str">
        <f t="shared" si="3"/>
        <v/>
      </c>
      <c r="H552" s="925" t="str">
        <f t="shared" si="6"/>
        <v/>
      </c>
      <c r="I552" s="351"/>
    </row>
    <row r="553" ht="19.5" customHeight="1">
      <c r="B553" s="613">
        <v>545.0</v>
      </c>
      <c r="C553" s="923" t="str">
        <f t="shared" si="4"/>
        <v/>
      </c>
      <c r="D553" s="791" t="str">
        <f t="shared" si="1"/>
        <v/>
      </c>
      <c r="E553" s="238" t="str">
        <f t="shared" si="5"/>
        <v/>
      </c>
      <c r="F553" s="717" t="str">
        <f t="shared" si="2"/>
        <v/>
      </c>
      <c r="G553" s="238" t="str">
        <f t="shared" si="3"/>
        <v/>
      </c>
      <c r="H553" s="925" t="str">
        <f t="shared" si="6"/>
        <v/>
      </c>
      <c r="I553" s="351"/>
    </row>
    <row r="554" ht="19.5" customHeight="1">
      <c r="B554" s="613">
        <v>546.0</v>
      </c>
      <c r="C554" s="923" t="str">
        <f t="shared" si="4"/>
        <v/>
      </c>
      <c r="D554" s="791" t="str">
        <f t="shared" si="1"/>
        <v/>
      </c>
      <c r="E554" s="238" t="str">
        <f t="shared" si="5"/>
        <v/>
      </c>
      <c r="F554" s="717" t="str">
        <f t="shared" si="2"/>
        <v/>
      </c>
      <c r="G554" s="238" t="str">
        <f t="shared" si="3"/>
        <v/>
      </c>
      <c r="H554" s="925" t="str">
        <f t="shared" si="6"/>
        <v/>
      </c>
      <c r="I554" s="351"/>
    </row>
    <row r="555" ht="19.5" customHeight="1">
      <c r="B555" s="613">
        <v>547.0</v>
      </c>
      <c r="C555" s="923" t="str">
        <f t="shared" si="4"/>
        <v/>
      </c>
      <c r="D555" s="791" t="str">
        <f t="shared" si="1"/>
        <v/>
      </c>
      <c r="E555" s="238" t="str">
        <f t="shared" si="5"/>
        <v/>
      </c>
      <c r="F555" s="717" t="str">
        <f t="shared" si="2"/>
        <v/>
      </c>
      <c r="G555" s="238" t="str">
        <f t="shared" si="3"/>
        <v/>
      </c>
      <c r="H555" s="925" t="str">
        <f t="shared" si="6"/>
        <v/>
      </c>
      <c r="I555" s="351"/>
    </row>
    <row r="556" ht="19.5" customHeight="1">
      <c r="B556" s="613">
        <v>548.0</v>
      </c>
      <c r="C556" s="923" t="str">
        <f t="shared" si="4"/>
        <v/>
      </c>
      <c r="D556" s="791" t="str">
        <f t="shared" si="1"/>
        <v/>
      </c>
      <c r="E556" s="238" t="str">
        <f t="shared" si="5"/>
        <v/>
      </c>
      <c r="F556" s="717" t="str">
        <f t="shared" si="2"/>
        <v/>
      </c>
      <c r="G556" s="238" t="str">
        <f t="shared" si="3"/>
        <v/>
      </c>
      <c r="H556" s="925" t="str">
        <f t="shared" si="6"/>
        <v/>
      </c>
      <c r="I556" s="351"/>
    </row>
    <row r="557" ht="19.5" customHeight="1">
      <c r="B557" s="613">
        <v>549.0</v>
      </c>
      <c r="C557" s="923" t="str">
        <f t="shared" si="4"/>
        <v/>
      </c>
      <c r="D557" s="791" t="str">
        <f t="shared" si="1"/>
        <v/>
      </c>
      <c r="E557" s="238" t="str">
        <f t="shared" si="5"/>
        <v/>
      </c>
      <c r="F557" s="717" t="str">
        <f t="shared" si="2"/>
        <v/>
      </c>
      <c r="G557" s="238" t="str">
        <f t="shared" si="3"/>
        <v/>
      </c>
      <c r="H557" s="925" t="str">
        <f t="shared" si="6"/>
        <v/>
      </c>
      <c r="I557" s="351"/>
    </row>
    <row r="558" ht="19.5" customHeight="1">
      <c r="B558" s="613">
        <v>550.0</v>
      </c>
      <c r="C558" s="923" t="str">
        <f t="shared" si="4"/>
        <v/>
      </c>
      <c r="D558" s="791" t="str">
        <f t="shared" si="1"/>
        <v/>
      </c>
      <c r="E558" s="238" t="str">
        <f t="shared" si="5"/>
        <v/>
      </c>
      <c r="F558" s="717" t="str">
        <f t="shared" si="2"/>
        <v/>
      </c>
      <c r="G558" s="238" t="str">
        <f t="shared" si="3"/>
        <v/>
      </c>
      <c r="H558" s="925" t="str">
        <f t="shared" si="6"/>
        <v/>
      </c>
      <c r="I558" s="351"/>
    </row>
    <row r="559" ht="19.5" customHeight="1">
      <c r="B559" s="613">
        <v>551.0</v>
      </c>
      <c r="C559" s="923" t="str">
        <f t="shared" si="4"/>
        <v/>
      </c>
      <c r="D559" s="791" t="str">
        <f t="shared" si="1"/>
        <v/>
      </c>
      <c r="E559" s="238" t="str">
        <f t="shared" si="5"/>
        <v/>
      </c>
      <c r="F559" s="717" t="str">
        <f t="shared" si="2"/>
        <v/>
      </c>
      <c r="G559" s="238" t="str">
        <f t="shared" si="3"/>
        <v/>
      </c>
      <c r="H559" s="925" t="str">
        <f t="shared" si="6"/>
        <v/>
      </c>
      <c r="I559" s="351"/>
    </row>
    <row r="560" ht="19.5" customHeight="1">
      <c r="B560" s="613">
        <v>552.0</v>
      </c>
      <c r="C560" s="923" t="str">
        <f t="shared" si="4"/>
        <v/>
      </c>
      <c r="D560" s="791" t="str">
        <f t="shared" si="1"/>
        <v/>
      </c>
      <c r="E560" s="238" t="str">
        <f t="shared" si="5"/>
        <v/>
      </c>
      <c r="F560" s="717" t="str">
        <f t="shared" si="2"/>
        <v/>
      </c>
      <c r="G560" s="238" t="str">
        <f t="shared" si="3"/>
        <v/>
      </c>
      <c r="H560" s="925" t="str">
        <f t="shared" si="6"/>
        <v/>
      </c>
      <c r="I560" s="351"/>
    </row>
    <row r="561" ht="19.5" customHeight="1">
      <c r="B561" s="613">
        <v>553.0</v>
      </c>
      <c r="C561" s="923" t="str">
        <f t="shared" si="4"/>
        <v/>
      </c>
      <c r="D561" s="791" t="str">
        <f t="shared" si="1"/>
        <v/>
      </c>
      <c r="E561" s="238" t="str">
        <f t="shared" si="5"/>
        <v/>
      </c>
      <c r="F561" s="717" t="str">
        <f t="shared" si="2"/>
        <v/>
      </c>
      <c r="G561" s="238" t="str">
        <f t="shared" si="3"/>
        <v/>
      </c>
      <c r="H561" s="925" t="str">
        <f t="shared" si="6"/>
        <v/>
      </c>
      <c r="I561" s="351"/>
    </row>
    <row r="562" ht="19.5" customHeight="1">
      <c r="B562" s="613">
        <v>554.0</v>
      </c>
      <c r="C562" s="923" t="str">
        <f t="shared" si="4"/>
        <v/>
      </c>
      <c r="D562" s="791" t="str">
        <f t="shared" si="1"/>
        <v/>
      </c>
      <c r="E562" s="238" t="str">
        <f t="shared" si="5"/>
        <v/>
      </c>
      <c r="F562" s="717" t="str">
        <f t="shared" si="2"/>
        <v/>
      </c>
      <c r="G562" s="238" t="str">
        <f t="shared" si="3"/>
        <v/>
      </c>
      <c r="H562" s="925" t="str">
        <f t="shared" si="6"/>
        <v/>
      </c>
      <c r="I562" s="351"/>
    </row>
    <row r="563" ht="19.5" customHeight="1">
      <c r="B563" s="613">
        <v>555.0</v>
      </c>
      <c r="C563" s="923" t="str">
        <f t="shared" si="4"/>
        <v/>
      </c>
      <c r="D563" s="791" t="str">
        <f t="shared" si="1"/>
        <v/>
      </c>
      <c r="E563" s="238" t="str">
        <f t="shared" si="5"/>
        <v/>
      </c>
      <c r="F563" s="717" t="str">
        <f t="shared" si="2"/>
        <v/>
      </c>
      <c r="G563" s="238" t="str">
        <f t="shared" si="3"/>
        <v/>
      </c>
      <c r="H563" s="925" t="str">
        <f t="shared" si="6"/>
        <v/>
      </c>
      <c r="I563" s="351"/>
    </row>
    <row r="564" ht="19.5" customHeight="1">
      <c r="B564" s="613">
        <v>556.0</v>
      </c>
      <c r="C564" s="923" t="str">
        <f t="shared" si="4"/>
        <v/>
      </c>
      <c r="D564" s="791" t="str">
        <f t="shared" si="1"/>
        <v/>
      </c>
      <c r="E564" s="238" t="str">
        <f t="shared" si="5"/>
        <v/>
      </c>
      <c r="F564" s="717" t="str">
        <f t="shared" si="2"/>
        <v/>
      </c>
      <c r="G564" s="238" t="str">
        <f t="shared" si="3"/>
        <v/>
      </c>
      <c r="H564" s="925" t="str">
        <f t="shared" si="6"/>
        <v/>
      </c>
      <c r="I564" s="351"/>
    </row>
    <row r="565" ht="19.5" customHeight="1">
      <c r="B565" s="613">
        <v>557.0</v>
      </c>
      <c r="C565" s="923" t="str">
        <f t="shared" si="4"/>
        <v/>
      </c>
      <c r="D565" s="791" t="str">
        <f t="shared" si="1"/>
        <v/>
      </c>
      <c r="E565" s="238" t="str">
        <f t="shared" si="5"/>
        <v/>
      </c>
      <c r="F565" s="717" t="str">
        <f t="shared" si="2"/>
        <v/>
      </c>
      <c r="G565" s="238" t="str">
        <f t="shared" si="3"/>
        <v/>
      </c>
      <c r="H565" s="925" t="str">
        <f t="shared" si="6"/>
        <v/>
      </c>
      <c r="I565" s="351"/>
    </row>
    <row r="566" ht="19.5" customHeight="1">
      <c r="B566" s="613">
        <v>558.0</v>
      </c>
      <c r="C566" s="923" t="str">
        <f t="shared" si="4"/>
        <v/>
      </c>
      <c r="D566" s="791" t="str">
        <f t="shared" si="1"/>
        <v/>
      </c>
      <c r="E566" s="238" t="str">
        <f t="shared" si="5"/>
        <v/>
      </c>
      <c r="F566" s="717" t="str">
        <f t="shared" si="2"/>
        <v/>
      </c>
      <c r="G566" s="238" t="str">
        <f t="shared" si="3"/>
        <v/>
      </c>
      <c r="H566" s="925" t="str">
        <f t="shared" si="6"/>
        <v/>
      </c>
      <c r="I566" s="351"/>
    </row>
    <row r="567" ht="19.5" customHeight="1">
      <c r="B567" s="613">
        <v>559.0</v>
      </c>
      <c r="C567" s="923" t="str">
        <f t="shared" si="4"/>
        <v/>
      </c>
      <c r="D567" s="791" t="str">
        <f t="shared" si="1"/>
        <v/>
      </c>
      <c r="E567" s="238" t="str">
        <f t="shared" si="5"/>
        <v/>
      </c>
      <c r="F567" s="717" t="str">
        <f t="shared" si="2"/>
        <v/>
      </c>
      <c r="G567" s="238" t="str">
        <f t="shared" si="3"/>
        <v/>
      </c>
      <c r="H567" s="925" t="str">
        <f t="shared" si="6"/>
        <v/>
      </c>
      <c r="I567" s="351"/>
    </row>
    <row r="568" ht="19.5" customHeight="1">
      <c r="B568" s="613">
        <v>560.0</v>
      </c>
      <c r="C568" s="923" t="str">
        <f t="shared" si="4"/>
        <v/>
      </c>
      <c r="D568" s="791" t="str">
        <f t="shared" si="1"/>
        <v/>
      </c>
      <c r="E568" s="238" t="str">
        <f t="shared" si="5"/>
        <v/>
      </c>
      <c r="F568" s="717" t="str">
        <f t="shared" si="2"/>
        <v/>
      </c>
      <c r="G568" s="238" t="str">
        <f t="shared" si="3"/>
        <v/>
      </c>
      <c r="H568" s="925" t="str">
        <f t="shared" si="6"/>
        <v/>
      </c>
      <c r="I568" s="351"/>
    </row>
    <row r="569" ht="19.5" customHeight="1">
      <c r="B569" s="613">
        <v>561.0</v>
      </c>
      <c r="C569" s="923" t="str">
        <f t="shared" si="4"/>
        <v/>
      </c>
      <c r="D569" s="791" t="str">
        <f t="shared" si="1"/>
        <v/>
      </c>
      <c r="E569" s="238" t="str">
        <f t="shared" si="5"/>
        <v/>
      </c>
      <c r="F569" s="717" t="str">
        <f t="shared" si="2"/>
        <v/>
      </c>
      <c r="G569" s="238" t="str">
        <f t="shared" si="3"/>
        <v/>
      </c>
      <c r="H569" s="925" t="str">
        <f t="shared" si="6"/>
        <v/>
      </c>
      <c r="I569" s="351"/>
    </row>
    <row r="570" ht="19.5" customHeight="1">
      <c r="B570" s="613">
        <v>562.0</v>
      </c>
      <c r="C570" s="923" t="str">
        <f t="shared" si="4"/>
        <v/>
      </c>
      <c r="D570" s="791" t="str">
        <f t="shared" si="1"/>
        <v/>
      </c>
      <c r="E570" s="238" t="str">
        <f t="shared" si="5"/>
        <v/>
      </c>
      <c r="F570" s="717" t="str">
        <f t="shared" si="2"/>
        <v/>
      </c>
      <c r="G570" s="238" t="str">
        <f t="shared" si="3"/>
        <v/>
      </c>
      <c r="H570" s="925" t="str">
        <f t="shared" si="6"/>
        <v/>
      </c>
      <c r="I570" s="351"/>
    </row>
    <row r="571" ht="19.5" customHeight="1">
      <c r="B571" s="613">
        <v>563.0</v>
      </c>
      <c r="C571" s="923" t="str">
        <f t="shared" si="4"/>
        <v/>
      </c>
      <c r="D571" s="791" t="str">
        <f t="shared" si="1"/>
        <v/>
      </c>
      <c r="E571" s="238" t="str">
        <f t="shared" si="5"/>
        <v/>
      </c>
      <c r="F571" s="717" t="str">
        <f t="shared" si="2"/>
        <v/>
      </c>
      <c r="G571" s="238" t="str">
        <f t="shared" si="3"/>
        <v/>
      </c>
      <c r="H571" s="925" t="str">
        <f t="shared" si="6"/>
        <v/>
      </c>
      <c r="I571" s="351"/>
    </row>
    <row r="572" ht="19.5" customHeight="1">
      <c r="B572" s="613">
        <v>564.0</v>
      </c>
      <c r="C572" s="923" t="str">
        <f t="shared" si="4"/>
        <v/>
      </c>
      <c r="D572" s="791" t="str">
        <f t="shared" si="1"/>
        <v/>
      </c>
      <c r="E572" s="238" t="str">
        <f t="shared" si="5"/>
        <v/>
      </c>
      <c r="F572" s="717" t="str">
        <f t="shared" si="2"/>
        <v/>
      </c>
      <c r="G572" s="238" t="str">
        <f t="shared" si="3"/>
        <v/>
      </c>
      <c r="H572" s="925" t="str">
        <f t="shared" si="6"/>
        <v/>
      </c>
      <c r="I572" s="351"/>
    </row>
    <row r="573" ht="19.5" customHeight="1">
      <c r="B573" s="613">
        <v>565.0</v>
      </c>
      <c r="C573" s="923" t="str">
        <f t="shared" si="4"/>
        <v/>
      </c>
      <c r="D573" s="791" t="str">
        <f t="shared" si="1"/>
        <v/>
      </c>
      <c r="E573" s="238" t="str">
        <f t="shared" si="5"/>
        <v/>
      </c>
      <c r="F573" s="717" t="str">
        <f t="shared" si="2"/>
        <v/>
      </c>
      <c r="G573" s="238" t="str">
        <f t="shared" si="3"/>
        <v/>
      </c>
      <c r="H573" s="925" t="str">
        <f t="shared" si="6"/>
        <v/>
      </c>
      <c r="I573" s="351"/>
    </row>
    <row r="574" ht="19.5" customHeight="1">
      <c r="B574" s="613">
        <v>566.0</v>
      </c>
      <c r="C574" s="923" t="str">
        <f t="shared" si="4"/>
        <v/>
      </c>
      <c r="D574" s="791" t="str">
        <f t="shared" si="1"/>
        <v/>
      </c>
      <c r="E574" s="238" t="str">
        <f t="shared" si="5"/>
        <v/>
      </c>
      <c r="F574" s="717" t="str">
        <f t="shared" si="2"/>
        <v/>
      </c>
      <c r="G574" s="238" t="str">
        <f t="shared" si="3"/>
        <v/>
      </c>
      <c r="H574" s="925" t="str">
        <f t="shared" si="6"/>
        <v/>
      </c>
      <c r="I574" s="351"/>
    </row>
    <row r="575" ht="19.5" customHeight="1">
      <c r="B575" s="613">
        <v>567.0</v>
      </c>
      <c r="C575" s="923" t="str">
        <f t="shared" si="4"/>
        <v/>
      </c>
      <c r="D575" s="791" t="str">
        <f t="shared" si="1"/>
        <v/>
      </c>
      <c r="E575" s="238" t="str">
        <f t="shared" si="5"/>
        <v/>
      </c>
      <c r="F575" s="717" t="str">
        <f t="shared" si="2"/>
        <v/>
      </c>
      <c r="G575" s="238" t="str">
        <f t="shared" si="3"/>
        <v/>
      </c>
      <c r="H575" s="925" t="str">
        <f t="shared" si="6"/>
        <v/>
      </c>
      <c r="I575" s="351"/>
    </row>
    <row r="576" ht="19.5" customHeight="1">
      <c r="B576" s="613">
        <v>568.0</v>
      </c>
      <c r="C576" s="923" t="str">
        <f t="shared" si="4"/>
        <v/>
      </c>
      <c r="D576" s="791" t="str">
        <f t="shared" si="1"/>
        <v/>
      </c>
      <c r="E576" s="238" t="str">
        <f t="shared" si="5"/>
        <v/>
      </c>
      <c r="F576" s="717" t="str">
        <f t="shared" si="2"/>
        <v/>
      </c>
      <c r="G576" s="238" t="str">
        <f t="shared" si="3"/>
        <v/>
      </c>
      <c r="H576" s="925" t="str">
        <f t="shared" si="6"/>
        <v/>
      </c>
      <c r="I576" s="351"/>
    </row>
    <row r="577" ht="19.5" customHeight="1">
      <c r="B577" s="613">
        <v>569.0</v>
      </c>
      <c r="C577" s="923" t="str">
        <f t="shared" si="4"/>
        <v/>
      </c>
      <c r="D577" s="791" t="str">
        <f t="shared" si="1"/>
        <v/>
      </c>
      <c r="E577" s="238" t="str">
        <f t="shared" si="5"/>
        <v/>
      </c>
      <c r="F577" s="717" t="str">
        <f t="shared" si="2"/>
        <v/>
      </c>
      <c r="G577" s="238" t="str">
        <f t="shared" si="3"/>
        <v/>
      </c>
      <c r="H577" s="925" t="str">
        <f t="shared" si="6"/>
        <v/>
      </c>
      <c r="I577" s="351"/>
    </row>
    <row r="578" ht="19.5" customHeight="1">
      <c r="B578" s="613">
        <v>570.0</v>
      </c>
      <c r="C578" s="923" t="str">
        <f t="shared" si="4"/>
        <v/>
      </c>
      <c r="D578" s="791" t="str">
        <f t="shared" si="1"/>
        <v/>
      </c>
      <c r="E578" s="238" t="str">
        <f t="shared" si="5"/>
        <v/>
      </c>
      <c r="F578" s="717" t="str">
        <f t="shared" si="2"/>
        <v/>
      </c>
      <c r="G578" s="238" t="str">
        <f t="shared" si="3"/>
        <v/>
      </c>
      <c r="H578" s="925" t="str">
        <f t="shared" si="6"/>
        <v/>
      </c>
      <c r="I578" s="351"/>
    </row>
    <row r="579" ht="19.5" customHeight="1">
      <c r="B579" s="613">
        <v>571.0</v>
      </c>
      <c r="C579" s="923" t="str">
        <f t="shared" si="4"/>
        <v/>
      </c>
      <c r="D579" s="791" t="str">
        <f t="shared" si="1"/>
        <v/>
      </c>
      <c r="E579" s="238" t="str">
        <f t="shared" si="5"/>
        <v/>
      </c>
      <c r="F579" s="717" t="str">
        <f t="shared" si="2"/>
        <v/>
      </c>
      <c r="G579" s="238" t="str">
        <f t="shared" si="3"/>
        <v/>
      </c>
      <c r="H579" s="925" t="str">
        <f t="shared" si="6"/>
        <v/>
      </c>
      <c r="I579" s="351"/>
    </row>
    <row r="580" ht="19.5" customHeight="1">
      <c r="B580" s="613">
        <v>572.0</v>
      </c>
      <c r="C580" s="923" t="str">
        <f t="shared" si="4"/>
        <v/>
      </c>
      <c r="D580" s="791" t="str">
        <f t="shared" si="1"/>
        <v/>
      </c>
      <c r="E580" s="238" t="str">
        <f t="shared" si="5"/>
        <v/>
      </c>
      <c r="F580" s="717" t="str">
        <f t="shared" si="2"/>
        <v/>
      </c>
      <c r="G580" s="238" t="str">
        <f t="shared" si="3"/>
        <v/>
      </c>
      <c r="H580" s="925" t="str">
        <f t="shared" si="6"/>
        <v/>
      </c>
      <c r="I580" s="351"/>
    </row>
    <row r="581" ht="19.5" customHeight="1">
      <c r="B581" s="613">
        <v>573.0</v>
      </c>
      <c r="C581" s="923" t="str">
        <f t="shared" si="4"/>
        <v/>
      </c>
      <c r="D581" s="791" t="str">
        <f t="shared" si="1"/>
        <v/>
      </c>
      <c r="E581" s="238" t="str">
        <f t="shared" si="5"/>
        <v/>
      </c>
      <c r="F581" s="717" t="str">
        <f t="shared" si="2"/>
        <v/>
      </c>
      <c r="G581" s="238" t="str">
        <f t="shared" si="3"/>
        <v/>
      </c>
      <c r="H581" s="925" t="str">
        <f t="shared" si="6"/>
        <v/>
      </c>
      <c r="I581" s="351"/>
    </row>
    <row r="582" ht="19.5" customHeight="1">
      <c r="B582" s="613">
        <v>574.0</v>
      </c>
      <c r="C582" s="923" t="str">
        <f t="shared" si="4"/>
        <v/>
      </c>
      <c r="D582" s="791" t="str">
        <f t="shared" si="1"/>
        <v/>
      </c>
      <c r="E582" s="238" t="str">
        <f t="shared" si="5"/>
        <v/>
      </c>
      <c r="F582" s="717" t="str">
        <f t="shared" si="2"/>
        <v/>
      </c>
      <c r="G582" s="238" t="str">
        <f t="shared" si="3"/>
        <v/>
      </c>
      <c r="H582" s="925" t="str">
        <f t="shared" si="6"/>
        <v/>
      </c>
      <c r="I582" s="351"/>
    </row>
    <row r="583" ht="19.5" customHeight="1">
      <c r="B583" s="613">
        <v>575.0</v>
      </c>
      <c r="C583" s="923" t="str">
        <f t="shared" si="4"/>
        <v/>
      </c>
      <c r="D583" s="791" t="str">
        <f t="shared" si="1"/>
        <v/>
      </c>
      <c r="E583" s="238" t="str">
        <f t="shared" si="5"/>
        <v/>
      </c>
      <c r="F583" s="717" t="str">
        <f t="shared" si="2"/>
        <v/>
      </c>
      <c r="G583" s="238" t="str">
        <f t="shared" si="3"/>
        <v/>
      </c>
      <c r="H583" s="925" t="str">
        <f t="shared" si="6"/>
        <v/>
      </c>
      <c r="I583" s="351"/>
    </row>
    <row r="584" ht="19.5" customHeight="1">
      <c r="B584" s="613">
        <v>576.0</v>
      </c>
      <c r="C584" s="923" t="str">
        <f t="shared" si="4"/>
        <v/>
      </c>
      <c r="D584" s="791" t="str">
        <f t="shared" si="1"/>
        <v/>
      </c>
      <c r="E584" s="238" t="str">
        <f t="shared" si="5"/>
        <v/>
      </c>
      <c r="F584" s="717" t="str">
        <f t="shared" si="2"/>
        <v/>
      </c>
      <c r="G584" s="238" t="str">
        <f t="shared" si="3"/>
        <v/>
      </c>
      <c r="H584" s="925" t="str">
        <f t="shared" si="6"/>
        <v/>
      </c>
      <c r="I584" s="351"/>
    </row>
    <row r="585" ht="19.5" customHeight="1">
      <c r="B585" s="613">
        <v>577.0</v>
      </c>
      <c r="C585" s="923" t="str">
        <f t="shared" si="4"/>
        <v/>
      </c>
      <c r="D585" s="791" t="str">
        <f t="shared" si="1"/>
        <v/>
      </c>
      <c r="E585" s="238" t="str">
        <f t="shared" si="5"/>
        <v/>
      </c>
      <c r="F585" s="717" t="str">
        <f t="shared" si="2"/>
        <v/>
      </c>
      <c r="G585" s="238" t="str">
        <f t="shared" si="3"/>
        <v/>
      </c>
      <c r="H585" s="925" t="str">
        <f t="shared" si="6"/>
        <v/>
      </c>
      <c r="I585" s="351"/>
    </row>
    <row r="586" ht="19.5" customHeight="1">
      <c r="B586" s="613">
        <v>578.0</v>
      </c>
      <c r="C586" s="923" t="str">
        <f t="shared" si="4"/>
        <v/>
      </c>
      <c r="D586" s="791" t="str">
        <f t="shared" si="1"/>
        <v/>
      </c>
      <c r="E586" s="238" t="str">
        <f t="shared" si="5"/>
        <v/>
      </c>
      <c r="F586" s="717" t="str">
        <f t="shared" si="2"/>
        <v/>
      </c>
      <c r="G586" s="238" t="str">
        <f t="shared" si="3"/>
        <v/>
      </c>
      <c r="H586" s="925" t="str">
        <f t="shared" si="6"/>
        <v/>
      </c>
      <c r="I586" s="351"/>
    </row>
    <row r="587" ht="19.5" customHeight="1">
      <c r="B587" s="613">
        <v>579.0</v>
      </c>
      <c r="C587" s="923" t="str">
        <f t="shared" si="4"/>
        <v/>
      </c>
      <c r="D587" s="791" t="str">
        <f t="shared" si="1"/>
        <v/>
      </c>
      <c r="E587" s="238" t="str">
        <f t="shared" si="5"/>
        <v/>
      </c>
      <c r="F587" s="717" t="str">
        <f t="shared" si="2"/>
        <v/>
      </c>
      <c r="G587" s="238" t="str">
        <f t="shared" si="3"/>
        <v/>
      </c>
      <c r="H587" s="925" t="str">
        <f t="shared" si="6"/>
        <v/>
      </c>
      <c r="I587" s="351"/>
    </row>
    <row r="588" ht="19.5" customHeight="1">
      <c r="B588" s="613">
        <v>580.0</v>
      </c>
      <c r="C588" s="923" t="str">
        <f t="shared" si="4"/>
        <v/>
      </c>
      <c r="D588" s="791" t="str">
        <f t="shared" si="1"/>
        <v/>
      </c>
      <c r="E588" s="238" t="str">
        <f t="shared" si="5"/>
        <v/>
      </c>
      <c r="F588" s="717" t="str">
        <f t="shared" si="2"/>
        <v/>
      </c>
      <c r="G588" s="238" t="str">
        <f t="shared" si="3"/>
        <v/>
      </c>
      <c r="H588" s="925" t="str">
        <f t="shared" si="6"/>
        <v/>
      </c>
      <c r="I588" s="351"/>
    </row>
    <row r="589" ht="19.5" customHeight="1">
      <c r="B589" s="613">
        <v>581.0</v>
      </c>
      <c r="C589" s="923" t="str">
        <f t="shared" si="4"/>
        <v/>
      </c>
      <c r="D589" s="791" t="str">
        <f t="shared" si="1"/>
        <v/>
      </c>
      <c r="E589" s="238" t="str">
        <f t="shared" si="5"/>
        <v/>
      </c>
      <c r="F589" s="717" t="str">
        <f t="shared" si="2"/>
        <v/>
      </c>
      <c r="G589" s="238" t="str">
        <f t="shared" si="3"/>
        <v/>
      </c>
      <c r="H589" s="925" t="str">
        <f t="shared" si="6"/>
        <v/>
      </c>
      <c r="I589" s="351"/>
    </row>
    <row r="590" ht="19.5" customHeight="1">
      <c r="B590" s="613">
        <v>582.0</v>
      </c>
      <c r="C590" s="923" t="str">
        <f t="shared" si="4"/>
        <v/>
      </c>
      <c r="D590" s="791" t="str">
        <f t="shared" si="1"/>
        <v/>
      </c>
      <c r="E590" s="238" t="str">
        <f t="shared" si="5"/>
        <v/>
      </c>
      <c r="F590" s="717" t="str">
        <f t="shared" si="2"/>
        <v/>
      </c>
      <c r="G590" s="238" t="str">
        <f t="shared" si="3"/>
        <v/>
      </c>
      <c r="H590" s="925" t="str">
        <f t="shared" si="6"/>
        <v/>
      </c>
      <c r="I590" s="351"/>
    </row>
    <row r="591" ht="19.5" customHeight="1">
      <c r="B591" s="613">
        <v>583.0</v>
      </c>
      <c r="C591" s="923" t="str">
        <f t="shared" si="4"/>
        <v/>
      </c>
      <c r="D591" s="791" t="str">
        <f t="shared" si="1"/>
        <v/>
      </c>
      <c r="E591" s="238" t="str">
        <f t="shared" si="5"/>
        <v/>
      </c>
      <c r="F591" s="717" t="str">
        <f t="shared" si="2"/>
        <v/>
      </c>
      <c r="G591" s="238" t="str">
        <f t="shared" si="3"/>
        <v/>
      </c>
      <c r="H591" s="925" t="str">
        <f t="shared" si="6"/>
        <v/>
      </c>
      <c r="I591" s="351"/>
    </row>
    <row r="592" ht="19.5" customHeight="1">
      <c r="B592" s="613">
        <v>584.0</v>
      </c>
      <c r="C592" s="923" t="str">
        <f t="shared" si="4"/>
        <v/>
      </c>
      <c r="D592" s="791" t="str">
        <f t="shared" si="1"/>
        <v/>
      </c>
      <c r="E592" s="238" t="str">
        <f t="shared" si="5"/>
        <v/>
      </c>
      <c r="F592" s="717" t="str">
        <f t="shared" si="2"/>
        <v/>
      </c>
      <c r="G592" s="238" t="str">
        <f t="shared" si="3"/>
        <v/>
      </c>
      <c r="H592" s="925" t="str">
        <f t="shared" si="6"/>
        <v/>
      </c>
      <c r="I592" s="351"/>
    </row>
    <row r="593" ht="19.5" customHeight="1">
      <c r="B593" s="613">
        <v>585.0</v>
      </c>
      <c r="C593" s="923" t="str">
        <f t="shared" si="4"/>
        <v/>
      </c>
      <c r="D593" s="791" t="str">
        <f t="shared" si="1"/>
        <v/>
      </c>
      <c r="E593" s="238" t="str">
        <f t="shared" si="5"/>
        <v/>
      </c>
      <c r="F593" s="717" t="str">
        <f t="shared" si="2"/>
        <v/>
      </c>
      <c r="G593" s="238" t="str">
        <f t="shared" si="3"/>
        <v/>
      </c>
      <c r="H593" s="925" t="str">
        <f t="shared" si="6"/>
        <v/>
      </c>
      <c r="I593" s="351"/>
    </row>
    <row r="594" ht="19.5" customHeight="1">
      <c r="B594" s="613">
        <v>586.0</v>
      </c>
      <c r="C594" s="923" t="str">
        <f t="shared" si="4"/>
        <v/>
      </c>
      <c r="D594" s="791" t="str">
        <f t="shared" si="1"/>
        <v/>
      </c>
      <c r="E594" s="238" t="str">
        <f t="shared" si="5"/>
        <v/>
      </c>
      <c r="F594" s="717" t="str">
        <f t="shared" si="2"/>
        <v/>
      </c>
      <c r="G594" s="238" t="str">
        <f t="shared" si="3"/>
        <v/>
      </c>
      <c r="H594" s="925" t="str">
        <f t="shared" si="6"/>
        <v/>
      </c>
      <c r="I594" s="351"/>
    </row>
    <row r="595" ht="19.5" customHeight="1">
      <c r="B595" s="613">
        <v>587.0</v>
      </c>
      <c r="C595" s="923" t="str">
        <f t="shared" si="4"/>
        <v/>
      </c>
      <c r="D595" s="791" t="str">
        <f t="shared" si="1"/>
        <v/>
      </c>
      <c r="E595" s="238" t="str">
        <f t="shared" si="5"/>
        <v/>
      </c>
      <c r="F595" s="717" t="str">
        <f t="shared" si="2"/>
        <v/>
      </c>
      <c r="G595" s="238" t="str">
        <f t="shared" si="3"/>
        <v/>
      </c>
      <c r="H595" s="925" t="str">
        <f t="shared" si="6"/>
        <v/>
      </c>
      <c r="I595" s="351"/>
    </row>
    <row r="596" ht="19.5" customHeight="1">
      <c r="B596" s="613">
        <v>588.0</v>
      </c>
      <c r="C596" s="923" t="str">
        <f t="shared" si="4"/>
        <v/>
      </c>
      <c r="D596" s="791" t="str">
        <f t="shared" si="1"/>
        <v/>
      </c>
      <c r="E596" s="238" t="str">
        <f t="shared" si="5"/>
        <v/>
      </c>
      <c r="F596" s="717" t="str">
        <f t="shared" si="2"/>
        <v/>
      </c>
      <c r="G596" s="238" t="str">
        <f t="shared" si="3"/>
        <v/>
      </c>
      <c r="H596" s="925" t="str">
        <f t="shared" si="6"/>
        <v/>
      </c>
      <c r="I596" s="351"/>
    </row>
    <row r="597" ht="19.5" customHeight="1">
      <c r="B597" s="613">
        <v>589.0</v>
      </c>
      <c r="C597" s="923" t="str">
        <f t="shared" si="4"/>
        <v/>
      </c>
      <c r="D597" s="791" t="str">
        <f t="shared" si="1"/>
        <v/>
      </c>
      <c r="E597" s="238" t="str">
        <f t="shared" si="5"/>
        <v/>
      </c>
      <c r="F597" s="717" t="str">
        <f t="shared" si="2"/>
        <v/>
      </c>
      <c r="G597" s="238" t="str">
        <f t="shared" si="3"/>
        <v/>
      </c>
      <c r="H597" s="925" t="str">
        <f t="shared" si="6"/>
        <v/>
      </c>
      <c r="I597" s="351"/>
    </row>
    <row r="598" ht="19.5" customHeight="1">
      <c r="B598" s="613">
        <v>590.0</v>
      </c>
      <c r="C598" s="923" t="str">
        <f t="shared" si="4"/>
        <v/>
      </c>
      <c r="D598" s="791" t="str">
        <f t="shared" si="1"/>
        <v/>
      </c>
      <c r="E598" s="238" t="str">
        <f t="shared" si="5"/>
        <v/>
      </c>
      <c r="F598" s="717" t="str">
        <f t="shared" si="2"/>
        <v/>
      </c>
      <c r="G598" s="238" t="str">
        <f t="shared" si="3"/>
        <v/>
      </c>
      <c r="H598" s="925" t="str">
        <f t="shared" si="6"/>
        <v/>
      </c>
      <c r="I598" s="351"/>
    </row>
    <row r="599" ht="19.5" customHeight="1">
      <c r="B599" s="613">
        <v>591.0</v>
      </c>
      <c r="C599" s="923" t="str">
        <f t="shared" si="4"/>
        <v/>
      </c>
      <c r="D599" s="791" t="str">
        <f t="shared" si="1"/>
        <v/>
      </c>
      <c r="E599" s="238" t="str">
        <f t="shared" si="5"/>
        <v/>
      </c>
      <c r="F599" s="717" t="str">
        <f t="shared" si="2"/>
        <v/>
      </c>
      <c r="G599" s="238" t="str">
        <f t="shared" si="3"/>
        <v/>
      </c>
      <c r="H599" s="925" t="str">
        <f t="shared" si="6"/>
        <v/>
      </c>
      <c r="I599" s="351"/>
    </row>
    <row r="600" ht="19.5" customHeight="1">
      <c r="B600" s="613">
        <v>592.0</v>
      </c>
      <c r="C600" s="923" t="str">
        <f t="shared" si="4"/>
        <v/>
      </c>
      <c r="D600" s="791" t="str">
        <f t="shared" si="1"/>
        <v/>
      </c>
      <c r="E600" s="238" t="str">
        <f t="shared" si="5"/>
        <v/>
      </c>
      <c r="F600" s="717" t="str">
        <f t="shared" si="2"/>
        <v/>
      </c>
      <c r="G600" s="238" t="str">
        <f t="shared" si="3"/>
        <v/>
      </c>
      <c r="H600" s="925" t="str">
        <f t="shared" si="6"/>
        <v/>
      </c>
      <c r="I600" s="351"/>
    </row>
    <row r="601" ht="19.5" customHeight="1">
      <c r="B601" s="613">
        <v>593.0</v>
      </c>
      <c r="C601" s="923" t="str">
        <f t="shared" si="4"/>
        <v/>
      </c>
      <c r="D601" s="791" t="str">
        <f t="shared" si="1"/>
        <v/>
      </c>
      <c r="E601" s="238" t="str">
        <f t="shared" si="5"/>
        <v/>
      </c>
      <c r="F601" s="717" t="str">
        <f t="shared" si="2"/>
        <v/>
      </c>
      <c r="G601" s="238" t="str">
        <f t="shared" si="3"/>
        <v/>
      </c>
      <c r="H601" s="925" t="str">
        <f t="shared" si="6"/>
        <v/>
      </c>
      <c r="I601" s="351"/>
    </row>
    <row r="602" ht="19.5" customHeight="1">
      <c r="B602" s="613">
        <v>594.0</v>
      </c>
      <c r="C602" s="923" t="str">
        <f t="shared" si="4"/>
        <v/>
      </c>
      <c r="D602" s="791" t="str">
        <f t="shared" si="1"/>
        <v/>
      </c>
      <c r="E602" s="238" t="str">
        <f t="shared" si="5"/>
        <v/>
      </c>
      <c r="F602" s="717" t="str">
        <f t="shared" si="2"/>
        <v/>
      </c>
      <c r="G602" s="238" t="str">
        <f t="shared" si="3"/>
        <v/>
      </c>
      <c r="H602" s="925" t="str">
        <f t="shared" si="6"/>
        <v/>
      </c>
      <c r="I602" s="351"/>
    </row>
    <row r="603" ht="19.5" customHeight="1">
      <c r="B603" s="613">
        <v>595.0</v>
      </c>
      <c r="C603" s="923" t="str">
        <f t="shared" si="4"/>
        <v/>
      </c>
      <c r="D603" s="791" t="str">
        <f t="shared" si="1"/>
        <v/>
      </c>
      <c r="E603" s="238" t="str">
        <f t="shared" si="5"/>
        <v/>
      </c>
      <c r="F603" s="717" t="str">
        <f t="shared" si="2"/>
        <v/>
      </c>
      <c r="G603" s="238" t="str">
        <f t="shared" si="3"/>
        <v/>
      </c>
      <c r="H603" s="925" t="str">
        <f t="shared" si="6"/>
        <v/>
      </c>
      <c r="I603" s="351"/>
    </row>
    <row r="604" ht="19.5" customHeight="1">
      <c r="B604" s="613">
        <v>596.0</v>
      </c>
      <c r="C604" s="923" t="str">
        <f t="shared" si="4"/>
        <v/>
      </c>
      <c r="D604" s="791" t="str">
        <f t="shared" si="1"/>
        <v/>
      </c>
      <c r="E604" s="238" t="str">
        <f t="shared" si="5"/>
        <v/>
      </c>
      <c r="F604" s="717" t="str">
        <f t="shared" si="2"/>
        <v/>
      </c>
      <c r="G604" s="238" t="str">
        <f t="shared" si="3"/>
        <v/>
      </c>
      <c r="H604" s="925" t="str">
        <f t="shared" si="6"/>
        <v/>
      </c>
      <c r="I604" s="351"/>
    </row>
    <row r="605" ht="19.5" customHeight="1">
      <c r="B605" s="613">
        <v>597.0</v>
      </c>
      <c r="C605" s="923" t="str">
        <f t="shared" si="4"/>
        <v/>
      </c>
      <c r="D605" s="791" t="str">
        <f t="shared" si="1"/>
        <v/>
      </c>
      <c r="E605" s="238" t="str">
        <f t="shared" si="5"/>
        <v/>
      </c>
      <c r="F605" s="717" t="str">
        <f t="shared" si="2"/>
        <v/>
      </c>
      <c r="G605" s="238" t="str">
        <f t="shared" si="3"/>
        <v/>
      </c>
      <c r="H605" s="925" t="str">
        <f t="shared" si="6"/>
        <v/>
      </c>
      <c r="I605" s="351"/>
    </row>
    <row r="606" ht="19.5" customHeight="1">
      <c r="B606" s="613">
        <v>598.0</v>
      </c>
      <c r="C606" s="923" t="str">
        <f t="shared" si="4"/>
        <v/>
      </c>
      <c r="D606" s="791" t="str">
        <f t="shared" si="1"/>
        <v/>
      </c>
      <c r="E606" s="238" t="str">
        <f t="shared" si="5"/>
        <v/>
      </c>
      <c r="F606" s="717" t="str">
        <f t="shared" si="2"/>
        <v/>
      </c>
      <c r="G606" s="238" t="str">
        <f t="shared" si="3"/>
        <v/>
      </c>
      <c r="H606" s="925" t="str">
        <f t="shared" si="6"/>
        <v/>
      </c>
      <c r="I606" s="351"/>
    </row>
    <row r="607" ht="19.5" customHeight="1">
      <c r="B607" s="613">
        <v>599.0</v>
      </c>
      <c r="C607" s="923" t="str">
        <f t="shared" si="4"/>
        <v/>
      </c>
      <c r="D607" s="791" t="str">
        <f t="shared" si="1"/>
        <v/>
      </c>
      <c r="E607" s="238" t="str">
        <f t="shared" si="5"/>
        <v/>
      </c>
      <c r="F607" s="717" t="str">
        <f t="shared" si="2"/>
        <v/>
      </c>
      <c r="G607" s="238" t="str">
        <f t="shared" si="3"/>
        <v/>
      </c>
      <c r="H607" s="925" t="str">
        <f t="shared" si="6"/>
        <v/>
      </c>
      <c r="I607" s="351"/>
    </row>
    <row r="608" ht="19.5" customHeight="1">
      <c r="B608" s="613">
        <v>600.0</v>
      </c>
      <c r="C608" s="923" t="str">
        <f t="shared" si="4"/>
        <v/>
      </c>
      <c r="D608" s="791" t="str">
        <f t="shared" si="1"/>
        <v/>
      </c>
      <c r="E608" s="238" t="str">
        <f t="shared" si="5"/>
        <v/>
      </c>
      <c r="F608" s="717" t="str">
        <f t="shared" si="2"/>
        <v/>
      </c>
      <c r="G608" s="238" t="str">
        <f t="shared" si="3"/>
        <v/>
      </c>
      <c r="H608" s="925" t="str">
        <f t="shared" si="6"/>
        <v/>
      </c>
      <c r="I608" s="351"/>
    </row>
    <row r="609" ht="16.5" customHeight="1">
      <c r="B609" s="215"/>
      <c r="C609" s="215"/>
      <c r="D609" s="218"/>
      <c r="E609" s="220"/>
      <c r="F609" s="220"/>
      <c r="G609" s="220"/>
      <c r="H609" s="926"/>
    </row>
    <row r="610" ht="16.5" customHeight="1">
      <c r="B610" s="219"/>
      <c r="C610" s="219"/>
      <c r="D610" s="214"/>
      <c r="E610" s="217"/>
      <c r="F610" s="217"/>
      <c r="G610" s="217"/>
      <c r="H610" s="927"/>
    </row>
    <row r="611" ht="16.5" customHeight="1">
      <c r="B611" s="219"/>
      <c r="C611" s="219"/>
      <c r="D611" s="214"/>
      <c r="E611" s="217"/>
      <c r="F611" s="217"/>
      <c r="G611" s="217"/>
      <c r="H611" s="927"/>
    </row>
    <row r="612" ht="16.5" customHeight="1">
      <c r="B612" s="219"/>
      <c r="C612" s="219"/>
      <c r="D612" s="214"/>
      <c r="E612" s="217"/>
      <c r="F612" s="217"/>
      <c r="G612" s="217"/>
      <c r="H612" s="927"/>
    </row>
    <row r="613" ht="16.5" customHeight="1">
      <c r="B613" s="219"/>
      <c r="C613" s="219"/>
      <c r="D613" s="214"/>
      <c r="E613" s="217"/>
      <c r="F613" s="217"/>
      <c r="G613" s="217"/>
      <c r="H613" s="927"/>
    </row>
    <row r="614" ht="16.5" customHeight="1">
      <c r="B614" s="219"/>
      <c r="C614" s="219"/>
      <c r="D614" s="214"/>
      <c r="E614" s="217"/>
      <c r="F614" s="217"/>
      <c r="G614" s="217"/>
      <c r="H614" s="927"/>
    </row>
    <row r="615" ht="16.5" customHeight="1">
      <c r="B615" s="219"/>
      <c r="C615" s="219"/>
      <c r="D615" s="214"/>
      <c r="E615" s="217"/>
      <c r="F615" s="217"/>
      <c r="G615" s="217"/>
      <c r="H615" s="927"/>
    </row>
    <row r="616" ht="16.5" customHeight="1">
      <c r="B616" s="219"/>
      <c r="C616" s="219"/>
      <c r="D616" s="214"/>
      <c r="E616" s="217"/>
      <c r="F616" s="217"/>
      <c r="G616" s="217"/>
      <c r="H616" s="927"/>
    </row>
    <row r="617" ht="16.5" customHeight="1">
      <c r="B617" s="219"/>
      <c r="C617" s="219"/>
      <c r="D617" s="214"/>
      <c r="E617" s="217"/>
      <c r="F617" s="217"/>
      <c r="G617" s="217"/>
      <c r="H617" s="927"/>
    </row>
    <row r="618" ht="16.5" customHeight="1">
      <c r="B618" s="219"/>
      <c r="C618" s="219"/>
      <c r="D618" s="214"/>
      <c r="E618" s="217"/>
      <c r="F618" s="217"/>
      <c r="G618" s="217"/>
      <c r="H618" s="927"/>
    </row>
    <row r="619" ht="16.5" customHeight="1">
      <c r="B619" s="219"/>
      <c r="C619" s="219"/>
      <c r="D619" s="214"/>
      <c r="E619" s="217"/>
      <c r="F619" s="217"/>
      <c r="G619" s="217"/>
      <c r="H619" s="927"/>
    </row>
    <row r="620" ht="16.5" customHeight="1">
      <c r="B620" s="219"/>
      <c r="C620" s="219"/>
      <c r="D620" s="214"/>
      <c r="E620" s="217"/>
      <c r="F620" s="217"/>
      <c r="G620" s="217"/>
      <c r="H620" s="927"/>
    </row>
    <row r="621" ht="16.5" customHeight="1">
      <c r="B621" s="219"/>
      <c r="C621" s="219"/>
      <c r="D621" s="214"/>
      <c r="E621" s="217"/>
      <c r="F621" s="217"/>
      <c r="G621" s="217"/>
      <c r="H621" s="927"/>
    </row>
    <row r="622" ht="16.5" customHeight="1">
      <c r="B622" s="219"/>
      <c r="C622" s="219"/>
      <c r="D622" s="214"/>
      <c r="E622" s="217"/>
      <c r="F622" s="217"/>
      <c r="G622" s="217"/>
      <c r="H622" s="927"/>
    </row>
    <row r="623" ht="16.5" customHeight="1">
      <c r="B623" s="219"/>
      <c r="C623" s="219"/>
      <c r="D623" s="214"/>
      <c r="E623" s="217"/>
      <c r="F623" s="217"/>
      <c r="G623" s="217"/>
      <c r="H623" s="927"/>
    </row>
    <row r="624" ht="16.5" customHeight="1">
      <c r="B624" s="219"/>
      <c r="C624" s="219"/>
      <c r="D624" s="214"/>
      <c r="E624" s="217"/>
      <c r="F624" s="217"/>
      <c r="G624" s="217"/>
      <c r="H624" s="927"/>
    </row>
    <row r="625" ht="16.5" customHeight="1">
      <c r="B625" s="219"/>
      <c r="C625" s="219"/>
      <c r="D625" s="214"/>
      <c r="E625" s="217"/>
      <c r="F625" s="217"/>
      <c r="G625" s="217"/>
      <c r="H625" s="927"/>
    </row>
    <row r="626" ht="16.5" customHeight="1">
      <c r="B626" s="219"/>
      <c r="C626" s="219"/>
      <c r="D626" s="214"/>
      <c r="E626" s="217"/>
      <c r="F626" s="217"/>
      <c r="G626" s="217"/>
      <c r="H626" s="927"/>
    </row>
    <row r="627" ht="16.5" customHeight="1">
      <c r="B627" s="219"/>
      <c r="C627" s="219"/>
      <c r="D627" s="214"/>
      <c r="E627" s="217"/>
      <c r="F627" s="217"/>
      <c r="G627" s="217"/>
      <c r="H627" s="927"/>
    </row>
    <row r="628" ht="16.5" customHeight="1">
      <c r="B628" s="219"/>
      <c r="C628" s="219"/>
      <c r="D628" s="214"/>
      <c r="E628" s="217"/>
      <c r="F628" s="217"/>
      <c r="G628" s="217"/>
      <c r="H628" s="927"/>
    </row>
    <row r="629" ht="16.5" customHeight="1">
      <c r="B629" s="219"/>
      <c r="C629" s="219"/>
      <c r="D629" s="214"/>
      <c r="E629" s="217"/>
      <c r="F629" s="217"/>
      <c r="G629" s="217"/>
      <c r="H629" s="927"/>
    </row>
    <row r="630" ht="16.5" customHeight="1">
      <c r="B630" s="219"/>
      <c r="C630" s="219"/>
      <c r="D630" s="214"/>
      <c r="E630" s="217"/>
      <c r="F630" s="217"/>
      <c r="G630" s="217"/>
      <c r="H630" s="927"/>
    </row>
    <row r="631" ht="16.5" customHeight="1">
      <c r="B631" s="219"/>
      <c r="C631" s="219"/>
      <c r="D631" s="214"/>
      <c r="E631" s="217"/>
      <c r="F631" s="217"/>
      <c r="G631" s="217"/>
      <c r="H631" s="927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>
      <c r="B761" s="699"/>
      <c r="C761" s="699"/>
      <c r="D761" s="699"/>
      <c r="E761" s="699"/>
      <c r="F761" s="699"/>
      <c r="G761" s="699"/>
    </row>
    <row r="762" ht="16.5" customHeight="1">
      <c r="B762" s="699"/>
      <c r="C762" s="699"/>
      <c r="D762" s="699"/>
      <c r="E762" s="699"/>
      <c r="F762" s="699"/>
      <c r="G762" s="699"/>
    </row>
    <row r="763" ht="16.5" customHeight="1">
      <c r="B763" s="699"/>
      <c r="C763" s="699"/>
      <c r="D763" s="699"/>
      <c r="E763" s="699"/>
      <c r="F763" s="699"/>
      <c r="G763" s="699"/>
    </row>
    <row r="764" ht="16.5" customHeight="1">
      <c r="B764" s="699"/>
      <c r="C764" s="699"/>
      <c r="D764" s="699"/>
      <c r="E764" s="699"/>
      <c r="F764" s="699"/>
      <c r="G764" s="699"/>
    </row>
    <row r="765" ht="16.5" customHeight="1">
      <c r="B765" s="699"/>
      <c r="C765" s="699"/>
      <c r="D765" s="699"/>
      <c r="E765" s="699"/>
      <c r="F765" s="699"/>
      <c r="G765" s="699"/>
    </row>
    <row r="766" ht="16.5" customHeight="1">
      <c r="B766" s="699"/>
      <c r="C766" s="699"/>
      <c r="D766" s="699"/>
      <c r="E766" s="699"/>
      <c r="F766" s="699"/>
      <c r="G766" s="699"/>
    </row>
    <row r="767" ht="16.5" customHeight="1">
      <c r="B767" s="699"/>
      <c r="C767" s="699"/>
      <c r="D767" s="699"/>
      <c r="E767" s="699"/>
      <c r="F767" s="699"/>
      <c r="G767" s="699"/>
    </row>
    <row r="768" ht="16.5" customHeight="1">
      <c r="B768" s="699"/>
      <c r="C768" s="699"/>
      <c r="D768" s="699"/>
      <c r="E768" s="699"/>
      <c r="F768" s="699"/>
      <c r="G768" s="699"/>
    </row>
    <row r="769" ht="16.5" customHeight="1">
      <c r="B769" s="699"/>
      <c r="C769" s="699"/>
      <c r="D769" s="699"/>
      <c r="E769" s="699"/>
      <c r="F769" s="699"/>
      <c r="G769" s="699"/>
    </row>
    <row r="770" ht="16.5" customHeight="1">
      <c r="B770" s="699"/>
      <c r="C770" s="699"/>
      <c r="D770" s="699"/>
      <c r="E770" s="699"/>
      <c r="F770" s="699"/>
      <c r="G770" s="699"/>
    </row>
    <row r="771" ht="16.5" customHeight="1">
      <c r="B771" s="699"/>
      <c r="C771" s="699"/>
      <c r="D771" s="699"/>
      <c r="E771" s="699"/>
      <c r="F771" s="699"/>
      <c r="G771" s="699"/>
    </row>
    <row r="772" ht="16.5" customHeight="1">
      <c r="B772" s="699"/>
      <c r="C772" s="699"/>
      <c r="D772" s="699"/>
      <c r="E772" s="699"/>
      <c r="F772" s="699"/>
      <c r="G772" s="699"/>
    </row>
    <row r="773" ht="16.5" customHeight="1">
      <c r="B773" s="699"/>
      <c r="C773" s="699"/>
      <c r="D773" s="699"/>
      <c r="E773" s="699"/>
      <c r="F773" s="699"/>
      <c r="G773" s="699"/>
    </row>
    <row r="774" ht="16.5" customHeight="1">
      <c r="B774" s="699"/>
      <c r="C774" s="699"/>
      <c r="D774" s="699"/>
      <c r="E774" s="699"/>
      <c r="F774" s="699"/>
      <c r="G774" s="699"/>
    </row>
    <row r="775" ht="16.5" customHeight="1">
      <c r="B775" s="699"/>
      <c r="C775" s="699"/>
      <c r="D775" s="699"/>
      <c r="E775" s="699"/>
      <c r="F775" s="699"/>
      <c r="G775" s="699"/>
    </row>
    <row r="776" ht="16.5" customHeight="1">
      <c r="B776" s="699"/>
      <c r="C776" s="699"/>
      <c r="D776" s="699"/>
      <c r="E776" s="699"/>
      <c r="F776" s="699"/>
      <c r="G776" s="699"/>
    </row>
    <row r="777" ht="16.5" customHeight="1">
      <c r="B777" s="699"/>
      <c r="C777" s="699"/>
      <c r="D777" s="699"/>
      <c r="E777" s="699"/>
      <c r="F777" s="699"/>
      <c r="G777" s="699"/>
    </row>
    <row r="778" ht="16.5" customHeight="1">
      <c r="B778" s="699"/>
      <c r="C778" s="699"/>
      <c r="D778" s="699"/>
      <c r="E778" s="699"/>
      <c r="F778" s="699"/>
      <c r="G778" s="699"/>
    </row>
    <row r="779" ht="16.5" customHeight="1">
      <c r="B779" s="699"/>
      <c r="C779" s="699"/>
      <c r="D779" s="699"/>
      <c r="E779" s="699"/>
      <c r="F779" s="699"/>
      <c r="G779" s="699"/>
    </row>
    <row r="780" ht="16.5" customHeight="1">
      <c r="B780" s="699"/>
      <c r="C780" s="699"/>
      <c r="D780" s="699"/>
      <c r="E780" s="699"/>
      <c r="F780" s="699"/>
      <c r="G780" s="699"/>
    </row>
    <row r="781" ht="16.5" customHeight="1">
      <c r="B781" s="699"/>
      <c r="C781" s="699"/>
      <c r="D781" s="699"/>
      <c r="E781" s="699"/>
      <c r="F781" s="699"/>
      <c r="G781" s="699"/>
    </row>
    <row r="782" ht="16.5" customHeight="1">
      <c r="B782" s="699"/>
      <c r="C782" s="699"/>
      <c r="D782" s="699"/>
      <c r="E782" s="699"/>
      <c r="F782" s="699"/>
      <c r="G782" s="699"/>
    </row>
    <row r="783" ht="16.5" customHeight="1">
      <c r="B783" s="699"/>
      <c r="C783" s="699"/>
      <c r="D783" s="699"/>
      <c r="E783" s="699"/>
      <c r="F783" s="699"/>
      <c r="G783" s="699"/>
    </row>
    <row r="784" ht="16.5" customHeight="1">
      <c r="B784" s="699"/>
      <c r="C784" s="699"/>
      <c r="D784" s="699"/>
      <c r="E784" s="699"/>
      <c r="F784" s="699"/>
      <c r="G784" s="699"/>
    </row>
    <row r="785" ht="16.5" customHeight="1">
      <c r="B785" s="699"/>
      <c r="C785" s="699"/>
      <c r="D785" s="699"/>
      <c r="E785" s="699"/>
      <c r="F785" s="699"/>
      <c r="G785" s="699"/>
    </row>
    <row r="786" ht="16.5" customHeight="1">
      <c r="B786" s="699"/>
      <c r="C786" s="699"/>
      <c r="D786" s="699"/>
      <c r="E786" s="699"/>
      <c r="F786" s="699"/>
      <c r="G786" s="699"/>
    </row>
    <row r="787" ht="16.5" customHeight="1">
      <c r="B787" s="699"/>
      <c r="C787" s="699"/>
      <c r="D787" s="699"/>
      <c r="E787" s="699"/>
      <c r="F787" s="699"/>
      <c r="G787" s="699"/>
    </row>
    <row r="788" ht="16.5" customHeight="1">
      <c r="B788" s="699"/>
      <c r="C788" s="699"/>
      <c r="D788" s="699"/>
      <c r="E788" s="699"/>
      <c r="F788" s="699"/>
      <c r="G788" s="699"/>
    </row>
    <row r="789" ht="16.5" customHeight="1">
      <c r="B789" s="699"/>
      <c r="C789" s="699"/>
      <c r="D789" s="699"/>
      <c r="E789" s="699"/>
      <c r="F789" s="699"/>
      <c r="G789" s="699"/>
    </row>
    <row r="790" ht="16.5" customHeight="1">
      <c r="B790" s="699"/>
      <c r="C790" s="699"/>
      <c r="D790" s="699"/>
      <c r="E790" s="699"/>
      <c r="F790" s="699"/>
      <c r="G790" s="699"/>
    </row>
    <row r="791" ht="16.5" customHeight="1">
      <c r="B791" s="699"/>
      <c r="C791" s="699"/>
      <c r="D791" s="699"/>
      <c r="E791" s="699"/>
      <c r="F791" s="699"/>
      <c r="G791" s="699"/>
    </row>
    <row r="792" ht="16.5" customHeight="1">
      <c r="B792" s="699"/>
      <c r="C792" s="699"/>
      <c r="D792" s="699"/>
      <c r="E792" s="699"/>
      <c r="F792" s="699"/>
      <c r="G792" s="699"/>
    </row>
    <row r="793" ht="16.5" customHeight="1">
      <c r="B793" s="699"/>
      <c r="C793" s="699"/>
      <c r="D793" s="699"/>
      <c r="E793" s="699"/>
      <c r="F793" s="699"/>
      <c r="G793" s="699"/>
    </row>
    <row r="794" ht="16.5" customHeight="1">
      <c r="B794" s="699"/>
      <c r="C794" s="699"/>
      <c r="D794" s="699"/>
      <c r="E794" s="699"/>
      <c r="F794" s="699"/>
      <c r="G794" s="699"/>
    </row>
    <row r="795" ht="16.5" customHeight="1">
      <c r="B795" s="699"/>
      <c r="C795" s="699"/>
      <c r="D795" s="699"/>
      <c r="E795" s="699"/>
      <c r="F795" s="699"/>
      <c r="G795" s="699"/>
    </row>
    <row r="796" ht="16.5" customHeight="1">
      <c r="B796" s="699"/>
      <c r="C796" s="699"/>
      <c r="D796" s="699"/>
      <c r="E796" s="699"/>
      <c r="F796" s="699"/>
      <c r="G796" s="699"/>
    </row>
    <row r="797" ht="16.5" customHeight="1">
      <c r="B797" s="699"/>
      <c r="C797" s="699"/>
      <c r="D797" s="699"/>
      <c r="E797" s="699"/>
      <c r="F797" s="699"/>
      <c r="G797" s="699"/>
    </row>
    <row r="798" ht="16.5" customHeight="1">
      <c r="B798" s="699"/>
      <c r="C798" s="699"/>
      <c r="D798" s="699"/>
      <c r="E798" s="699"/>
      <c r="F798" s="699"/>
      <c r="G798" s="699"/>
    </row>
    <row r="799" ht="16.5" customHeight="1">
      <c r="B799" s="699"/>
      <c r="C799" s="699"/>
      <c r="D799" s="699"/>
      <c r="E799" s="699"/>
      <c r="F799" s="699"/>
      <c r="G799" s="699"/>
    </row>
    <row r="800" ht="16.5" customHeight="1">
      <c r="B800" s="699"/>
      <c r="C800" s="699"/>
      <c r="D800" s="699"/>
      <c r="E800" s="699"/>
      <c r="F800" s="699"/>
      <c r="G800" s="699"/>
    </row>
    <row r="801" ht="16.5" customHeight="1">
      <c r="B801" s="699"/>
      <c r="C801" s="699"/>
      <c r="D801" s="699"/>
      <c r="E801" s="699"/>
      <c r="F801" s="699"/>
      <c r="G801" s="699"/>
    </row>
    <row r="802" ht="16.5" customHeight="1">
      <c r="B802" s="699"/>
      <c r="C802" s="699"/>
      <c r="D802" s="699"/>
      <c r="E802" s="699"/>
      <c r="F802" s="699"/>
      <c r="G802" s="699"/>
    </row>
    <row r="803" ht="16.5" customHeight="1">
      <c r="B803" s="699"/>
      <c r="C803" s="699"/>
      <c r="D803" s="699"/>
      <c r="E803" s="699"/>
      <c r="F803" s="699"/>
      <c r="G803" s="699"/>
    </row>
    <row r="804" ht="16.5" customHeight="1">
      <c r="B804" s="699"/>
      <c r="C804" s="699"/>
      <c r="D804" s="699"/>
      <c r="E804" s="699"/>
      <c r="F804" s="699"/>
      <c r="G804" s="699"/>
    </row>
    <row r="805" ht="16.5" customHeight="1">
      <c r="B805" s="699"/>
      <c r="C805" s="699"/>
      <c r="D805" s="699"/>
      <c r="E805" s="699"/>
      <c r="F805" s="699"/>
      <c r="G805" s="699"/>
    </row>
    <row r="806" ht="16.5" customHeight="1">
      <c r="B806" s="699"/>
      <c r="C806" s="699"/>
      <c r="D806" s="699"/>
      <c r="E806" s="699"/>
      <c r="F806" s="699"/>
      <c r="G806" s="699"/>
    </row>
    <row r="807" ht="16.5" customHeight="1">
      <c r="B807" s="699"/>
      <c r="C807" s="699"/>
      <c r="D807" s="699"/>
      <c r="E807" s="699"/>
      <c r="F807" s="699"/>
      <c r="G807" s="699"/>
    </row>
    <row r="808" ht="16.5" customHeight="1">
      <c r="B808" s="699"/>
      <c r="C808" s="699"/>
      <c r="D808" s="699"/>
      <c r="E808" s="699"/>
      <c r="F808" s="699"/>
      <c r="G808" s="699"/>
    </row>
    <row r="809" ht="16.5" customHeight="1">
      <c r="B809" s="699"/>
      <c r="C809" s="699"/>
      <c r="D809" s="699"/>
      <c r="E809" s="699"/>
      <c r="F809" s="699"/>
      <c r="G809" s="699"/>
    </row>
    <row r="810" ht="16.5" customHeight="1">
      <c r="B810" s="699"/>
      <c r="C810" s="699"/>
      <c r="D810" s="699"/>
      <c r="E810" s="699"/>
      <c r="F810" s="699"/>
      <c r="G810" s="699"/>
    </row>
    <row r="811" ht="16.5" customHeight="1">
      <c r="B811" s="699"/>
      <c r="C811" s="699"/>
      <c r="D811" s="699"/>
      <c r="E811" s="699"/>
      <c r="F811" s="699"/>
      <c r="G811" s="699"/>
    </row>
    <row r="812" ht="16.5" customHeight="1">
      <c r="B812" s="699"/>
      <c r="C812" s="699"/>
      <c r="D812" s="699"/>
      <c r="E812" s="699"/>
      <c r="F812" s="699"/>
      <c r="G812" s="699"/>
    </row>
    <row r="813" ht="16.5" customHeight="1">
      <c r="B813" s="699"/>
      <c r="C813" s="699"/>
      <c r="D813" s="699"/>
      <c r="E813" s="699"/>
      <c r="F813" s="699"/>
      <c r="G813" s="699"/>
    </row>
    <row r="814" ht="16.5" customHeight="1">
      <c r="B814" s="699"/>
      <c r="C814" s="699"/>
      <c r="D814" s="699"/>
      <c r="E814" s="699"/>
      <c r="F814" s="699"/>
      <c r="G814" s="699"/>
    </row>
    <row r="815" ht="16.5" customHeight="1">
      <c r="B815" s="699"/>
      <c r="C815" s="699"/>
      <c r="D815" s="699"/>
      <c r="E815" s="699"/>
      <c r="F815" s="699"/>
      <c r="G815" s="699"/>
    </row>
    <row r="816" ht="16.5" customHeight="1">
      <c r="B816" s="699"/>
      <c r="C816" s="699"/>
      <c r="D816" s="699"/>
      <c r="E816" s="699"/>
      <c r="F816" s="699"/>
      <c r="G816" s="699"/>
    </row>
    <row r="817" ht="16.5" customHeight="1">
      <c r="B817" s="699"/>
      <c r="C817" s="699"/>
      <c r="D817" s="699"/>
      <c r="E817" s="699"/>
      <c r="F817" s="699"/>
      <c r="G817" s="699"/>
    </row>
    <row r="818" ht="16.5" customHeight="1">
      <c r="B818" s="699"/>
      <c r="C818" s="699"/>
      <c r="D818" s="699"/>
      <c r="E818" s="699"/>
      <c r="F818" s="699"/>
      <c r="G818" s="699"/>
    </row>
    <row r="819" ht="16.5" customHeight="1">
      <c r="B819" s="699"/>
      <c r="C819" s="699"/>
      <c r="D819" s="699"/>
      <c r="E819" s="699"/>
      <c r="F819" s="699"/>
      <c r="G819" s="699"/>
    </row>
    <row r="820" ht="16.5" customHeight="1">
      <c r="B820" s="699"/>
      <c r="C820" s="699"/>
      <c r="D820" s="699"/>
      <c r="E820" s="699"/>
      <c r="F820" s="699"/>
      <c r="G820" s="699"/>
    </row>
    <row r="821" ht="16.5" customHeight="1">
      <c r="B821" s="699"/>
      <c r="C821" s="699"/>
      <c r="D821" s="699"/>
      <c r="E821" s="699"/>
      <c r="F821" s="699"/>
      <c r="G821" s="699"/>
    </row>
    <row r="822" ht="16.5" customHeight="1">
      <c r="B822" s="699"/>
      <c r="C822" s="699"/>
      <c r="D822" s="699"/>
      <c r="E822" s="699"/>
      <c r="F822" s="699"/>
      <c r="G822" s="699"/>
    </row>
    <row r="823" ht="16.5" customHeight="1">
      <c r="B823" s="699"/>
      <c r="C823" s="699"/>
      <c r="D823" s="699"/>
      <c r="E823" s="699"/>
      <c r="F823" s="699"/>
      <c r="G823" s="699"/>
    </row>
    <row r="824" ht="16.5" customHeight="1">
      <c r="B824" s="699"/>
      <c r="C824" s="699"/>
      <c r="D824" s="699"/>
      <c r="E824" s="699"/>
      <c r="F824" s="699"/>
      <c r="G824" s="699"/>
    </row>
    <row r="825" ht="16.5" customHeight="1">
      <c r="B825" s="699"/>
      <c r="C825" s="699"/>
      <c r="D825" s="699"/>
      <c r="E825" s="699"/>
      <c r="F825" s="699"/>
      <c r="G825" s="699"/>
    </row>
    <row r="826" ht="16.5" customHeight="1">
      <c r="B826" s="699"/>
      <c r="C826" s="699"/>
      <c r="D826" s="699"/>
      <c r="E826" s="699"/>
      <c r="F826" s="699"/>
      <c r="G826" s="699"/>
    </row>
    <row r="827" ht="16.5" customHeight="1">
      <c r="B827" s="699"/>
      <c r="C827" s="699"/>
      <c r="D827" s="699"/>
      <c r="E827" s="699"/>
      <c r="F827" s="699"/>
      <c r="G827" s="699"/>
    </row>
    <row r="828" ht="16.5" customHeight="1">
      <c r="B828" s="699"/>
      <c r="C828" s="699"/>
      <c r="D828" s="699"/>
      <c r="E828" s="699"/>
      <c r="F828" s="699"/>
      <c r="G828" s="699"/>
    </row>
    <row r="829" ht="16.5" customHeight="1">
      <c r="B829" s="699"/>
      <c r="C829" s="699"/>
      <c r="D829" s="699"/>
      <c r="E829" s="699"/>
      <c r="F829" s="699"/>
      <c r="G829" s="699"/>
    </row>
    <row r="830" ht="16.5" customHeight="1">
      <c r="B830" s="699"/>
      <c r="C830" s="699"/>
      <c r="D830" s="699"/>
      <c r="E830" s="699"/>
      <c r="F830" s="699"/>
      <c r="G830" s="699"/>
    </row>
    <row r="831" ht="16.5" customHeight="1">
      <c r="B831" s="699"/>
      <c r="C831" s="699"/>
      <c r="D831" s="699"/>
      <c r="E831" s="699"/>
      <c r="F831" s="699"/>
      <c r="G831" s="699"/>
    </row>
    <row r="832" ht="16.5" customHeight="1">
      <c r="B832" s="699"/>
      <c r="C832" s="699"/>
      <c r="D832" s="699"/>
      <c r="E832" s="699"/>
      <c r="F832" s="699"/>
      <c r="G832" s="699"/>
    </row>
    <row r="833" ht="16.5" customHeight="1">
      <c r="B833" s="699"/>
      <c r="C833" s="699"/>
      <c r="D833" s="699"/>
      <c r="E833" s="699"/>
      <c r="F833" s="699"/>
      <c r="G833" s="699"/>
    </row>
    <row r="834" ht="16.5" customHeight="1">
      <c r="B834" s="699"/>
      <c r="C834" s="699"/>
      <c r="D834" s="699"/>
      <c r="E834" s="699"/>
      <c r="F834" s="699"/>
      <c r="G834" s="699"/>
    </row>
    <row r="835" ht="16.5" customHeight="1">
      <c r="B835" s="699"/>
      <c r="C835" s="699"/>
      <c r="D835" s="699"/>
      <c r="E835" s="699"/>
      <c r="F835" s="699"/>
      <c r="G835" s="699"/>
    </row>
    <row r="836" ht="16.5" customHeight="1">
      <c r="B836" s="699"/>
      <c r="C836" s="699"/>
      <c r="D836" s="699"/>
      <c r="E836" s="699"/>
      <c r="F836" s="699"/>
      <c r="G836" s="699"/>
    </row>
    <row r="837" ht="16.5" customHeight="1">
      <c r="B837" s="699"/>
      <c r="C837" s="699"/>
      <c r="D837" s="699"/>
      <c r="E837" s="699"/>
      <c r="F837" s="699"/>
      <c r="G837" s="699"/>
    </row>
    <row r="838" ht="16.5" customHeight="1">
      <c r="B838" s="699"/>
      <c r="C838" s="699"/>
      <c r="D838" s="699"/>
      <c r="E838" s="699"/>
      <c r="F838" s="699"/>
      <c r="G838" s="699"/>
    </row>
    <row r="839" ht="16.5" customHeight="1">
      <c r="B839" s="699"/>
      <c r="C839" s="699"/>
      <c r="D839" s="699"/>
      <c r="E839" s="699"/>
      <c r="F839" s="699"/>
      <c r="G839" s="699"/>
    </row>
    <row r="840" ht="16.5" customHeight="1">
      <c r="B840" s="699"/>
      <c r="C840" s="699"/>
      <c r="D840" s="699"/>
      <c r="E840" s="699"/>
      <c r="F840" s="699"/>
      <c r="G840" s="699"/>
    </row>
    <row r="841" ht="16.5" customHeight="1">
      <c r="B841" s="699"/>
      <c r="C841" s="699"/>
      <c r="D841" s="699"/>
      <c r="E841" s="699"/>
      <c r="F841" s="699"/>
      <c r="G841" s="699"/>
    </row>
    <row r="842" ht="16.5" customHeight="1">
      <c r="B842" s="699"/>
      <c r="C842" s="699"/>
      <c r="D842" s="699"/>
      <c r="E842" s="699"/>
      <c r="F842" s="699"/>
      <c r="G842" s="699"/>
    </row>
    <row r="843" ht="16.5" customHeight="1">
      <c r="B843" s="699"/>
      <c r="C843" s="699"/>
      <c r="D843" s="699"/>
      <c r="E843" s="699"/>
      <c r="F843" s="699"/>
      <c r="G843" s="699"/>
    </row>
    <row r="844" ht="16.5" customHeight="1">
      <c r="B844" s="699"/>
      <c r="C844" s="699"/>
      <c r="D844" s="699"/>
      <c r="E844" s="699"/>
      <c r="F844" s="699"/>
      <c r="G844" s="699"/>
    </row>
    <row r="845" ht="16.5" customHeight="1">
      <c r="B845" s="699"/>
      <c r="C845" s="699"/>
      <c r="D845" s="699"/>
      <c r="E845" s="699"/>
      <c r="F845" s="699"/>
      <c r="G845" s="699"/>
    </row>
    <row r="846" ht="16.5" customHeight="1">
      <c r="B846" s="699"/>
      <c r="C846" s="699"/>
      <c r="D846" s="699"/>
      <c r="E846" s="699"/>
      <c r="F846" s="699"/>
      <c r="G846" s="699"/>
    </row>
    <row r="847" ht="16.5" customHeight="1">
      <c r="B847" s="699"/>
      <c r="C847" s="699"/>
      <c r="D847" s="699"/>
      <c r="E847" s="699"/>
      <c r="F847" s="699"/>
      <c r="G847" s="699"/>
    </row>
    <row r="848" ht="16.5" customHeight="1">
      <c r="B848" s="699"/>
      <c r="C848" s="699"/>
      <c r="D848" s="699"/>
      <c r="E848" s="699"/>
      <c r="F848" s="699"/>
      <c r="G848" s="699"/>
    </row>
    <row r="849" ht="16.5" customHeight="1">
      <c r="B849" s="699"/>
      <c r="C849" s="699"/>
      <c r="D849" s="699"/>
      <c r="E849" s="699"/>
      <c r="F849" s="699"/>
      <c r="G849" s="699"/>
    </row>
    <row r="850" ht="16.5" customHeight="1">
      <c r="B850" s="699"/>
      <c r="C850" s="699"/>
      <c r="D850" s="699"/>
      <c r="E850" s="699"/>
      <c r="F850" s="699"/>
      <c r="G850" s="699"/>
    </row>
    <row r="851" ht="16.5" customHeight="1">
      <c r="B851" s="699"/>
      <c r="C851" s="699"/>
      <c r="D851" s="699"/>
      <c r="E851" s="699"/>
      <c r="F851" s="699"/>
      <c r="G851" s="699"/>
    </row>
    <row r="852" ht="16.5" customHeight="1">
      <c r="B852" s="699"/>
      <c r="C852" s="699"/>
      <c r="D852" s="699"/>
      <c r="E852" s="699"/>
      <c r="F852" s="699"/>
      <c r="G852" s="699"/>
    </row>
    <row r="853" ht="16.5" customHeight="1">
      <c r="B853" s="699"/>
      <c r="C853" s="699"/>
      <c r="D853" s="699"/>
      <c r="E853" s="699"/>
      <c r="F853" s="699"/>
      <c r="G853" s="699"/>
    </row>
    <row r="854" ht="16.5" customHeight="1">
      <c r="B854" s="699"/>
      <c r="C854" s="699"/>
      <c r="D854" s="699"/>
      <c r="E854" s="699"/>
      <c r="F854" s="699"/>
      <c r="G854" s="699"/>
    </row>
    <row r="855" ht="16.5" customHeight="1">
      <c r="B855" s="699"/>
      <c r="C855" s="699"/>
      <c r="D855" s="699"/>
      <c r="E855" s="699"/>
      <c r="F855" s="699"/>
      <c r="G855" s="699"/>
    </row>
    <row r="856" ht="16.5" customHeight="1">
      <c r="B856" s="699"/>
      <c r="C856" s="699"/>
      <c r="D856" s="699"/>
      <c r="E856" s="699"/>
      <c r="F856" s="699"/>
      <c r="G856" s="699"/>
    </row>
    <row r="857" ht="16.5" customHeight="1">
      <c r="B857" s="699"/>
      <c r="C857" s="699"/>
      <c r="D857" s="699"/>
      <c r="E857" s="699"/>
      <c r="F857" s="699"/>
      <c r="G857" s="699"/>
    </row>
    <row r="858" ht="16.5" customHeight="1">
      <c r="B858" s="699"/>
      <c r="C858" s="699"/>
      <c r="D858" s="699"/>
      <c r="E858" s="699"/>
      <c r="F858" s="699"/>
      <c r="G858" s="699"/>
    </row>
    <row r="859" ht="16.5" customHeight="1">
      <c r="B859" s="699"/>
      <c r="C859" s="699"/>
      <c r="D859" s="699"/>
      <c r="E859" s="699"/>
      <c r="F859" s="699"/>
      <c r="G859" s="699"/>
    </row>
    <row r="860" ht="16.5" customHeight="1">
      <c r="B860" s="699"/>
      <c r="C860" s="699"/>
      <c r="D860" s="699"/>
      <c r="E860" s="699"/>
      <c r="F860" s="699"/>
      <c r="G860" s="699"/>
    </row>
    <row r="861" ht="16.5" customHeight="1">
      <c r="B861" s="699"/>
      <c r="C861" s="699"/>
      <c r="D861" s="699"/>
      <c r="E861" s="699"/>
      <c r="F861" s="699"/>
      <c r="G861" s="699"/>
    </row>
    <row r="862" ht="16.5" customHeight="1">
      <c r="B862" s="699"/>
      <c r="C862" s="699"/>
      <c r="D862" s="699"/>
      <c r="E862" s="699"/>
      <c r="F862" s="699"/>
      <c r="G862" s="699"/>
    </row>
    <row r="863" ht="16.5" customHeight="1">
      <c r="B863" s="699"/>
      <c r="C863" s="699"/>
      <c r="D863" s="699"/>
      <c r="E863" s="699"/>
      <c r="F863" s="699"/>
      <c r="G863" s="699"/>
    </row>
    <row r="864" ht="16.5" customHeight="1">
      <c r="B864" s="699"/>
      <c r="C864" s="699"/>
      <c r="D864" s="699"/>
      <c r="E864" s="699"/>
      <c r="F864" s="699"/>
      <c r="G864" s="699"/>
    </row>
    <row r="865" ht="16.5" customHeight="1">
      <c r="B865" s="699"/>
      <c r="C865" s="699"/>
      <c r="D865" s="699"/>
      <c r="E865" s="699"/>
      <c r="F865" s="699"/>
      <c r="G865" s="699"/>
    </row>
    <row r="866" ht="16.5" customHeight="1">
      <c r="B866" s="699"/>
      <c r="C866" s="699"/>
      <c r="D866" s="699"/>
      <c r="E866" s="699"/>
      <c r="F866" s="699"/>
      <c r="G866" s="699"/>
    </row>
    <row r="867" ht="16.5" customHeight="1">
      <c r="B867" s="699"/>
      <c r="C867" s="699"/>
      <c r="D867" s="699"/>
      <c r="E867" s="699"/>
      <c r="F867" s="699"/>
      <c r="G867" s="699"/>
    </row>
    <row r="868" ht="16.5" customHeight="1">
      <c r="B868" s="699"/>
      <c r="C868" s="699"/>
      <c r="D868" s="699"/>
      <c r="E868" s="699"/>
      <c r="F868" s="699"/>
      <c r="G868" s="699"/>
    </row>
    <row r="869" ht="16.5" customHeight="1">
      <c r="B869" s="699"/>
      <c r="C869" s="699"/>
      <c r="D869" s="699"/>
      <c r="E869" s="699"/>
      <c r="F869" s="699"/>
      <c r="G869" s="699"/>
    </row>
    <row r="870" ht="16.5" customHeight="1">
      <c r="B870" s="699"/>
      <c r="C870" s="699"/>
      <c r="D870" s="699"/>
      <c r="E870" s="699"/>
      <c r="F870" s="699"/>
      <c r="G870" s="699"/>
    </row>
    <row r="871" ht="16.5" customHeight="1">
      <c r="B871" s="699"/>
      <c r="C871" s="699"/>
      <c r="D871" s="699"/>
      <c r="E871" s="699"/>
      <c r="F871" s="699"/>
      <c r="G871" s="699"/>
    </row>
    <row r="872" ht="16.5" customHeight="1">
      <c r="B872" s="699"/>
      <c r="C872" s="699"/>
      <c r="D872" s="699"/>
      <c r="E872" s="699"/>
      <c r="F872" s="699"/>
      <c r="G872" s="699"/>
    </row>
    <row r="873" ht="16.5" customHeight="1">
      <c r="B873" s="699"/>
      <c r="C873" s="699"/>
      <c r="D873" s="699"/>
      <c r="E873" s="699"/>
      <c r="F873" s="699"/>
      <c r="G873" s="699"/>
    </row>
    <row r="874" ht="16.5" customHeight="1">
      <c r="B874" s="699"/>
      <c r="C874" s="699"/>
      <c r="D874" s="699"/>
      <c r="E874" s="699"/>
      <c r="F874" s="699"/>
      <c r="G874" s="699"/>
    </row>
    <row r="875" ht="16.5" customHeight="1">
      <c r="B875" s="699"/>
      <c r="C875" s="699"/>
      <c r="D875" s="699"/>
      <c r="E875" s="699"/>
      <c r="F875" s="699"/>
      <c r="G875" s="699"/>
    </row>
    <row r="876" ht="16.5" customHeight="1">
      <c r="B876" s="699"/>
      <c r="C876" s="699"/>
      <c r="D876" s="699"/>
      <c r="E876" s="699"/>
      <c r="F876" s="699"/>
      <c r="G876" s="699"/>
    </row>
    <row r="877" ht="16.5" customHeight="1">
      <c r="B877" s="699"/>
      <c r="C877" s="699"/>
      <c r="D877" s="699"/>
      <c r="E877" s="699"/>
      <c r="F877" s="699"/>
      <c r="G877" s="699"/>
    </row>
    <row r="878" ht="16.5" customHeight="1">
      <c r="B878" s="699"/>
      <c r="C878" s="699"/>
      <c r="D878" s="699"/>
      <c r="E878" s="699"/>
      <c r="F878" s="699"/>
      <c r="G878" s="699"/>
    </row>
    <row r="879" ht="16.5" customHeight="1">
      <c r="B879" s="699"/>
      <c r="C879" s="699"/>
      <c r="D879" s="699"/>
      <c r="E879" s="699"/>
      <c r="F879" s="699"/>
      <c r="G879" s="699"/>
    </row>
    <row r="880" ht="16.5" customHeight="1">
      <c r="B880" s="699"/>
      <c r="C880" s="699"/>
      <c r="D880" s="699"/>
      <c r="E880" s="699"/>
      <c r="F880" s="699"/>
      <c r="G880" s="699"/>
    </row>
    <row r="881" ht="16.5" customHeight="1">
      <c r="B881" s="699"/>
      <c r="C881" s="699"/>
      <c r="D881" s="699"/>
      <c r="E881" s="699"/>
      <c r="F881" s="699"/>
      <c r="G881" s="699"/>
    </row>
    <row r="882" ht="16.5" customHeight="1">
      <c r="B882" s="699"/>
      <c r="C882" s="699"/>
      <c r="D882" s="699"/>
      <c r="E882" s="699"/>
      <c r="F882" s="699"/>
      <c r="G882" s="699"/>
    </row>
    <row r="883" ht="16.5" customHeight="1">
      <c r="B883" s="699"/>
      <c r="C883" s="699"/>
      <c r="D883" s="699"/>
      <c r="E883" s="699"/>
      <c r="F883" s="699"/>
      <c r="G883" s="699"/>
    </row>
    <row r="884" ht="16.5" customHeight="1">
      <c r="B884" s="699"/>
      <c r="C884" s="699"/>
      <c r="D884" s="699"/>
      <c r="E884" s="699"/>
      <c r="F884" s="699"/>
      <c r="G884" s="699"/>
    </row>
    <row r="885" ht="16.5" customHeight="1">
      <c r="B885" s="699"/>
      <c r="C885" s="699"/>
      <c r="D885" s="699"/>
      <c r="E885" s="699"/>
      <c r="F885" s="699"/>
      <c r="G885" s="699"/>
    </row>
    <row r="886" ht="16.5" customHeight="1">
      <c r="B886" s="699"/>
      <c r="C886" s="699"/>
      <c r="D886" s="699"/>
      <c r="E886" s="699"/>
      <c r="F886" s="699"/>
      <c r="G886" s="699"/>
    </row>
    <row r="887" ht="16.5" customHeight="1">
      <c r="B887" s="699"/>
      <c r="C887" s="699"/>
      <c r="D887" s="699"/>
      <c r="E887" s="699"/>
      <c r="F887" s="699"/>
      <c r="G887" s="699"/>
    </row>
    <row r="888" ht="16.5" customHeight="1">
      <c r="B888" s="699"/>
      <c r="C888" s="699"/>
      <c r="D888" s="699"/>
      <c r="E888" s="699"/>
      <c r="F888" s="699"/>
      <c r="G888" s="699"/>
    </row>
    <row r="889" ht="16.5" customHeight="1">
      <c r="B889" s="699"/>
      <c r="C889" s="699"/>
      <c r="D889" s="699"/>
      <c r="E889" s="699"/>
      <c r="F889" s="699"/>
      <c r="G889" s="699"/>
    </row>
    <row r="890" ht="16.5" customHeight="1">
      <c r="B890" s="699"/>
      <c r="C890" s="699"/>
      <c r="D890" s="699"/>
      <c r="E890" s="699"/>
      <c r="F890" s="699"/>
      <c r="G890" s="699"/>
    </row>
    <row r="891" ht="16.5" customHeight="1">
      <c r="B891" s="699"/>
      <c r="C891" s="699"/>
      <c r="D891" s="699"/>
      <c r="E891" s="699"/>
      <c r="F891" s="699"/>
      <c r="G891" s="699"/>
    </row>
    <row r="892" ht="16.5" customHeight="1">
      <c r="B892" s="699"/>
      <c r="C892" s="699"/>
      <c r="D892" s="699"/>
      <c r="E892" s="699"/>
      <c r="F892" s="699"/>
      <c r="G892" s="699"/>
    </row>
    <row r="893" ht="16.5" customHeight="1">
      <c r="B893" s="699"/>
      <c r="C893" s="699"/>
      <c r="D893" s="699"/>
      <c r="E893" s="699"/>
      <c r="F893" s="699"/>
      <c r="G893" s="699"/>
    </row>
    <row r="894" ht="16.5" customHeight="1">
      <c r="B894" s="699"/>
      <c r="C894" s="699"/>
      <c r="D894" s="699"/>
      <c r="E894" s="699"/>
      <c r="F894" s="699"/>
      <c r="G894" s="699"/>
    </row>
    <row r="895" ht="16.5" customHeight="1">
      <c r="B895" s="699"/>
      <c r="C895" s="699"/>
      <c r="D895" s="699"/>
      <c r="E895" s="699"/>
      <c r="F895" s="699"/>
      <c r="G895" s="699"/>
    </row>
    <row r="896" ht="16.5" customHeight="1">
      <c r="B896" s="699"/>
      <c r="C896" s="699"/>
      <c r="D896" s="699"/>
      <c r="E896" s="699"/>
      <c r="F896" s="699"/>
      <c r="G896" s="699"/>
    </row>
    <row r="897" ht="16.5" customHeight="1">
      <c r="B897" s="699"/>
      <c r="C897" s="699"/>
      <c r="D897" s="699"/>
      <c r="E897" s="699"/>
      <c r="F897" s="699"/>
      <c r="G897" s="699"/>
    </row>
    <row r="898" ht="16.5" customHeight="1">
      <c r="B898" s="699"/>
      <c r="C898" s="699"/>
      <c r="D898" s="699"/>
      <c r="E898" s="699"/>
      <c r="F898" s="699"/>
      <c r="G898" s="699"/>
    </row>
    <row r="899" ht="16.5" customHeight="1">
      <c r="B899" s="699"/>
      <c r="C899" s="699"/>
      <c r="D899" s="699"/>
      <c r="E899" s="699"/>
      <c r="F899" s="699"/>
      <c r="G899" s="699"/>
    </row>
    <row r="900" ht="16.5" customHeight="1">
      <c r="B900" s="699"/>
      <c r="C900" s="699"/>
      <c r="D900" s="699"/>
      <c r="E900" s="699"/>
      <c r="F900" s="699"/>
      <c r="G900" s="699"/>
    </row>
    <row r="901" ht="16.5" customHeight="1">
      <c r="B901" s="699"/>
      <c r="C901" s="699"/>
      <c r="D901" s="699"/>
      <c r="E901" s="699"/>
      <c r="F901" s="699"/>
      <c r="G901" s="699"/>
    </row>
    <row r="902" ht="16.5" customHeight="1">
      <c r="B902" s="699"/>
      <c r="C902" s="699"/>
      <c r="D902" s="699"/>
      <c r="E902" s="699"/>
      <c r="F902" s="699"/>
      <c r="G902" s="699"/>
    </row>
    <row r="903" ht="16.5" customHeight="1">
      <c r="B903" s="699"/>
      <c r="C903" s="699"/>
      <c r="D903" s="699"/>
      <c r="E903" s="699"/>
      <c r="F903" s="699"/>
      <c r="G903" s="699"/>
    </row>
    <row r="904" ht="16.5" customHeight="1">
      <c r="B904" s="699"/>
      <c r="C904" s="699"/>
      <c r="D904" s="699"/>
      <c r="E904" s="699"/>
      <c r="F904" s="699"/>
      <c r="G904" s="699"/>
    </row>
    <row r="905" ht="16.5" customHeight="1">
      <c r="B905" s="699"/>
      <c r="C905" s="699"/>
      <c r="D905" s="699"/>
      <c r="E905" s="699"/>
      <c r="F905" s="699"/>
      <c r="G905" s="699"/>
    </row>
    <row r="906" ht="16.5" customHeight="1">
      <c r="B906" s="699"/>
      <c r="C906" s="699"/>
      <c r="D906" s="699"/>
      <c r="E906" s="699"/>
      <c r="F906" s="699"/>
      <c r="G906" s="699"/>
    </row>
    <row r="907" ht="16.5" customHeight="1">
      <c r="B907" s="699"/>
      <c r="C907" s="699"/>
      <c r="D907" s="699"/>
      <c r="E907" s="699"/>
      <c r="F907" s="699"/>
      <c r="G907" s="699"/>
    </row>
    <row r="908" ht="16.5" customHeight="1">
      <c r="B908" s="699"/>
      <c r="C908" s="699"/>
      <c r="D908" s="699"/>
      <c r="E908" s="699"/>
      <c r="F908" s="699"/>
      <c r="G908" s="699"/>
    </row>
    <row r="909" ht="16.5" customHeight="1">
      <c r="B909" s="699"/>
      <c r="C909" s="699"/>
      <c r="D909" s="699"/>
      <c r="E909" s="699"/>
      <c r="F909" s="699"/>
      <c r="G909" s="699"/>
    </row>
    <row r="910" ht="16.5" customHeight="1">
      <c r="B910" s="699"/>
      <c r="C910" s="699"/>
      <c r="D910" s="699"/>
      <c r="E910" s="699"/>
      <c r="F910" s="699"/>
      <c r="G910" s="699"/>
    </row>
    <row r="911" ht="16.5" customHeight="1">
      <c r="B911" s="699"/>
      <c r="C911" s="699"/>
      <c r="D911" s="699"/>
      <c r="E911" s="699"/>
      <c r="F911" s="699"/>
      <c r="G911" s="699"/>
    </row>
    <row r="912" ht="16.5" customHeight="1">
      <c r="B912" s="699"/>
      <c r="C912" s="699"/>
      <c r="D912" s="699"/>
      <c r="E912" s="699"/>
      <c r="F912" s="699"/>
      <c r="G912" s="699"/>
    </row>
    <row r="913" ht="16.5" customHeight="1">
      <c r="B913" s="699"/>
      <c r="C913" s="699"/>
      <c r="D913" s="699"/>
      <c r="E913" s="699"/>
      <c r="F913" s="699"/>
      <c r="G913" s="699"/>
    </row>
    <row r="914" ht="16.5" customHeight="1">
      <c r="B914" s="699"/>
      <c r="C914" s="699"/>
      <c r="D914" s="699"/>
      <c r="E914" s="699"/>
      <c r="F914" s="699"/>
      <c r="G914" s="699"/>
    </row>
    <row r="915" ht="16.5" customHeight="1">
      <c r="B915" s="699"/>
      <c r="C915" s="699"/>
      <c r="D915" s="699"/>
      <c r="E915" s="699"/>
      <c r="F915" s="699"/>
      <c r="G915" s="699"/>
    </row>
    <row r="916" ht="16.5" customHeight="1">
      <c r="B916" s="699"/>
      <c r="C916" s="699"/>
      <c r="D916" s="699"/>
      <c r="E916" s="699"/>
      <c r="F916" s="699"/>
      <c r="G916" s="699"/>
    </row>
    <row r="917" ht="16.5" customHeight="1">
      <c r="B917" s="699"/>
      <c r="C917" s="699"/>
      <c r="D917" s="699"/>
      <c r="E917" s="699"/>
      <c r="F917" s="699"/>
      <c r="G917" s="699"/>
    </row>
    <row r="918" ht="16.5" customHeight="1">
      <c r="B918" s="699"/>
      <c r="C918" s="699"/>
      <c r="D918" s="699"/>
      <c r="E918" s="699"/>
      <c r="F918" s="699"/>
      <c r="G918" s="699"/>
    </row>
    <row r="919" ht="16.5" customHeight="1">
      <c r="B919" s="699"/>
      <c r="C919" s="699"/>
      <c r="D919" s="699"/>
      <c r="E919" s="699"/>
      <c r="F919" s="699"/>
      <c r="G919" s="699"/>
    </row>
    <row r="920" ht="16.5" customHeight="1">
      <c r="B920" s="699"/>
      <c r="C920" s="699"/>
      <c r="D920" s="699"/>
      <c r="E920" s="699"/>
      <c r="F920" s="699"/>
      <c r="G920" s="699"/>
    </row>
    <row r="921" ht="16.5" customHeight="1">
      <c r="B921" s="699"/>
      <c r="C921" s="699"/>
      <c r="D921" s="699"/>
      <c r="E921" s="699"/>
      <c r="F921" s="699"/>
      <c r="G921" s="699"/>
    </row>
    <row r="922" ht="16.5" customHeight="1">
      <c r="B922" s="699"/>
      <c r="C922" s="699"/>
      <c r="D922" s="699"/>
      <c r="E922" s="699"/>
      <c r="F922" s="699"/>
      <c r="G922" s="699"/>
    </row>
    <row r="923" ht="16.5" customHeight="1">
      <c r="B923" s="699"/>
      <c r="C923" s="699"/>
      <c r="D923" s="699"/>
      <c r="E923" s="699"/>
      <c r="F923" s="699"/>
      <c r="G923" s="699"/>
    </row>
    <row r="924" ht="16.5" customHeight="1">
      <c r="B924" s="699"/>
      <c r="C924" s="699"/>
      <c r="D924" s="699"/>
      <c r="E924" s="699"/>
      <c r="F924" s="699"/>
      <c r="G924" s="699"/>
    </row>
    <row r="925" ht="16.5" customHeight="1">
      <c r="B925" s="699"/>
      <c r="C925" s="699"/>
      <c r="D925" s="699"/>
      <c r="E925" s="699"/>
      <c r="F925" s="699"/>
      <c r="G925" s="699"/>
    </row>
    <row r="926" ht="16.5" customHeight="1">
      <c r="B926" s="699"/>
      <c r="C926" s="699"/>
      <c r="D926" s="699"/>
      <c r="E926" s="699"/>
      <c r="F926" s="699"/>
      <c r="G926" s="699"/>
    </row>
    <row r="927" ht="16.5" customHeight="1">
      <c r="B927" s="699"/>
      <c r="C927" s="699"/>
      <c r="D927" s="699"/>
      <c r="E927" s="699"/>
      <c r="F927" s="699"/>
      <c r="G927" s="699"/>
    </row>
    <row r="928" ht="16.5" customHeight="1">
      <c r="B928" s="699"/>
      <c r="C928" s="699"/>
      <c r="D928" s="699"/>
      <c r="E928" s="699"/>
      <c r="F928" s="699"/>
      <c r="G928" s="699"/>
    </row>
    <row r="929" ht="16.5" customHeight="1">
      <c r="B929" s="699"/>
      <c r="C929" s="699"/>
      <c r="D929" s="699"/>
      <c r="E929" s="699"/>
      <c r="F929" s="699"/>
      <c r="G929" s="699"/>
    </row>
    <row r="930" ht="16.5" customHeight="1">
      <c r="B930" s="699"/>
      <c r="C930" s="699"/>
      <c r="D930" s="699"/>
      <c r="E930" s="699"/>
      <c r="F930" s="699"/>
      <c r="G930" s="699"/>
    </row>
    <row r="931" ht="16.5" customHeight="1">
      <c r="B931" s="699"/>
      <c r="C931" s="699"/>
      <c r="D931" s="699"/>
      <c r="E931" s="699"/>
      <c r="F931" s="699"/>
      <c r="G931" s="699"/>
    </row>
    <row r="932" ht="16.5" customHeight="1">
      <c r="B932" s="699"/>
      <c r="C932" s="699"/>
      <c r="D932" s="699"/>
      <c r="E932" s="699"/>
      <c r="F932" s="699"/>
      <c r="G932" s="699"/>
    </row>
    <row r="933" ht="16.5" customHeight="1">
      <c r="B933" s="699"/>
      <c r="C933" s="699"/>
      <c r="D933" s="699"/>
      <c r="E933" s="699"/>
      <c r="F933" s="699"/>
      <c r="G933" s="699"/>
    </row>
    <row r="934" ht="16.5" customHeight="1">
      <c r="B934" s="699"/>
      <c r="C934" s="699"/>
      <c r="D934" s="699"/>
      <c r="E934" s="699"/>
      <c r="F934" s="699"/>
      <c r="G934" s="699"/>
    </row>
    <row r="935" ht="16.5" customHeight="1">
      <c r="B935" s="699"/>
      <c r="C935" s="699"/>
      <c r="D935" s="699"/>
      <c r="E935" s="699"/>
      <c r="F935" s="699"/>
      <c r="G935" s="699"/>
    </row>
    <row r="936" ht="16.5" customHeight="1">
      <c r="B936" s="699"/>
      <c r="C936" s="699"/>
      <c r="D936" s="699"/>
      <c r="E936" s="699"/>
      <c r="F936" s="699"/>
      <c r="G936" s="699"/>
    </row>
    <row r="937" ht="16.5" customHeight="1">
      <c r="B937" s="699"/>
      <c r="C937" s="699"/>
      <c r="D937" s="699"/>
      <c r="E937" s="699"/>
      <c r="F937" s="699"/>
      <c r="G937" s="699"/>
    </row>
    <row r="938" ht="16.5" customHeight="1">
      <c r="B938" s="699"/>
      <c r="C938" s="699"/>
      <c r="D938" s="699"/>
      <c r="E938" s="699"/>
      <c r="F938" s="699"/>
      <c r="G938" s="699"/>
    </row>
    <row r="939" ht="16.5" customHeight="1">
      <c r="B939" s="699"/>
      <c r="C939" s="699"/>
      <c r="D939" s="699"/>
      <c r="E939" s="699"/>
      <c r="F939" s="699"/>
      <c r="G939" s="699"/>
    </row>
    <row r="940" ht="16.5" customHeight="1">
      <c r="B940" s="699"/>
      <c r="C940" s="699"/>
      <c r="D940" s="699"/>
      <c r="E940" s="699"/>
      <c r="F940" s="699"/>
      <c r="G940" s="699"/>
    </row>
    <row r="941" ht="16.5" customHeight="1">
      <c r="B941" s="699"/>
      <c r="C941" s="699"/>
      <c r="D941" s="699"/>
      <c r="E941" s="699"/>
      <c r="F941" s="699"/>
      <c r="G941" s="699"/>
    </row>
    <row r="942" ht="16.5" customHeight="1">
      <c r="B942" s="699"/>
      <c r="C942" s="699"/>
      <c r="D942" s="699"/>
      <c r="E942" s="699"/>
      <c r="F942" s="699"/>
      <c r="G942" s="699"/>
    </row>
    <row r="943" ht="16.5" customHeight="1">
      <c r="B943" s="699"/>
      <c r="C943" s="699"/>
      <c r="D943" s="699"/>
      <c r="E943" s="699"/>
      <c r="F943" s="699"/>
      <c r="G943" s="699"/>
    </row>
    <row r="944" ht="16.5" customHeight="1">
      <c r="B944" s="699"/>
      <c r="C944" s="699"/>
      <c r="D944" s="699"/>
      <c r="E944" s="699"/>
      <c r="F944" s="699"/>
      <c r="G944" s="699"/>
    </row>
    <row r="945" ht="16.5" customHeight="1">
      <c r="B945" s="699"/>
      <c r="C945" s="699"/>
      <c r="D945" s="699"/>
      <c r="E945" s="699"/>
      <c r="F945" s="699"/>
      <c r="G945" s="699"/>
    </row>
    <row r="946" ht="16.5" customHeight="1">
      <c r="B946" s="699"/>
      <c r="C946" s="699"/>
      <c r="D946" s="699"/>
      <c r="E946" s="699"/>
      <c r="F946" s="699"/>
      <c r="G946" s="699"/>
    </row>
    <row r="947" ht="16.5" customHeight="1">
      <c r="B947" s="699"/>
      <c r="C947" s="699"/>
      <c r="D947" s="699"/>
      <c r="E947" s="699"/>
      <c r="F947" s="699"/>
      <c r="G947" s="699"/>
    </row>
    <row r="948" ht="16.5" customHeight="1">
      <c r="B948" s="699"/>
      <c r="C948" s="699"/>
      <c r="D948" s="699"/>
      <c r="E948" s="699"/>
      <c r="F948" s="699"/>
      <c r="G948" s="699"/>
    </row>
    <row r="949" ht="16.5" customHeight="1">
      <c r="B949" s="699"/>
      <c r="C949" s="699"/>
      <c r="D949" s="699"/>
      <c r="E949" s="699"/>
      <c r="F949" s="699"/>
      <c r="G949" s="699"/>
    </row>
    <row r="950" ht="16.5" customHeight="1">
      <c r="B950" s="699"/>
      <c r="C950" s="699"/>
      <c r="D950" s="699"/>
      <c r="E950" s="699"/>
      <c r="F950" s="699"/>
      <c r="G950" s="699"/>
    </row>
    <row r="951" ht="16.5" customHeight="1">
      <c r="B951" s="699"/>
      <c r="C951" s="699"/>
      <c r="D951" s="699"/>
      <c r="E951" s="699"/>
      <c r="F951" s="699"/>
      <c r="G951" s="699"/>
    </row>
    <row r="952" ht="16.5" customHeight="1">
      <c r="B952" s="699"/>
      <c r="C952" s="699"/>
      <c r="D952" s="699"/>
      <c r="E952" s="699"/>
      <c r="F952" s="699"/>
      <c r="G952" s="699"/>
    </row>
    <row r="953" ht="16.5" customHeight="1">
      <c r="B953" s="699"/>
      <c r="C953" s="699"/>
      <c r="D953" s="699"/>
      <c r="E953" s="699"/>
      <c r="F953" s="699"/>
      <c r="G953" s="699"/>
    </row>
    <row r="954" ht="16.5" customHeight="1">
      <c r="B954" s="699"/>
      <c r="C954" s="699"/>
      <c r="D954" s="699"/>
      <c r="E954" s="699"/>
      <c r="F954" s="699"/>
      <c r="G954" s="699"/>
    </row>
    <row r="955" ht="16.5" customHeight="1">
      <c r="B955" s="699"/>
      <c r="C955" s="699"/>
      <c r="D955" s="699"/>
      <c r="E955" s="699"/>
      <c r="F955" s="699"/>
      <c r="G955" s="699"/>
    </row>
    <row r="956" ht="16.5" customHeight="1">
      <c r="B956" s="699"/>
      <c r="C956" s="699"/>
      <c r="D956" s="699"/>
      <c r="E956" s="699"/>
      <c r="F956" s="699"/>
      <c r="G956" s="699"/>
    </row>
    <row r="957" ht="16.5" customHeight="1">
      <c r="B957" s="699"/>
      <c r="C957" s="699"/>
      <c r="D957" s="699"/>
      <c r="E957" s="699"/>
      <c r="F957" s="699"/>
      <c r="G957" s="699"/>
    </row>
    <row r="958" ht="16.5" customHeight="1">
      <c r="B958" s="699"/>
      <c r="C958" s="699"/>
      <c r="D958" s="699"/>
      <c r="E958" s="699"/>
      <c r="F958" s="699"/>
      <c r="G958" s="699"/>
    </row>
    <row r="959" ht="16.5" customHeight="1">
      <c r="B959" s="699"/>
      <c r="C959" s="699"/>
      <c r="D959" s="699"/>
      <c r="E959" s="699"/>
      <c r="F959" s="699"/>
      <c r="G959" s="699"/>
    </row>
    <row r="960" ht="16.5" customHeight="1">
      <c r="B960" s="699"/>
      <c r="C960" s="699"/>
      <c r="D960" s="699"/>
      <c r="E960" s="699"/>
      <c r="F960" s="699"/>
      <c r="G960" s="699"/>
    </row>
    <row r="961" ht="16.5" customHeight="1">
      <c r="B961" s="699"/>
      <c r="C961" s="699"/>
      <c r="D961" s="699"/>
      <c r="E961" s="699"/>
      <c r="F961" s="699"/>
      <c r="G961" s="699"/>
    </row>
    <row r="962" ht="16.5" customHeight="1">
      <c r="B962" s="699"/>
      <c r="C962" s="699"/>
      <c r="D962" s="699"/>
      <c r="E962" s="699"/>
      <c r="F962" s="699"/>
      <c r="G962" s="699"/>
    </row>
    <row r="963" ht="16.5" customHeight="1">
      <c r="B963" s="699"/>
      <c r="C963" s="699"/>
      <c r="D963" s="699"/>
      <c r="E963" s="699"/>
      <c r="F963" s="699"/>
      <c r="G963" s="699"/>
    </row>
    <row r="964" ht="16.5" customHeight="1">
      <c r="B964" s="699"/>
      <c r="C964" s="699"/>
      <c r="D964" s="699"/>
      <c r="E964" s="699"/>
      <c r="F964" s="699"/>
      <c r="G964" s="699"/>
    </row>
    <row r="965" ht="16.5" customHeight="1">
      <c r="B965" s="699"/>
      <c r="C965" s="699"/>
      <c r="D965" s="699"/>
      <c r="E965" s="699"/>
      <c r="F965" s="699"/>
      <c r="G965" s="699"/>
    </row>
    <row r="966" ht="16.5" customHeight="1">
      <c r="B966" s="699"/>
      <c r="C966" s="699"/>
      <c r="D966" s="699"/>
      <c r="E966" s="699"/>
      <c r="F966" s="699"/>
      <c r="G966" s="699"/>
    </row>
    <row r="967" ht="16.5" customHeight="1">
      <c r="B967" s="699"/>
      <c r="C967" s="699"/>
      <c r="D967" s="699"/>
      <c r="E967" s="699"/>
      <c r="F967" s="699"/>
      <c r="G967" s="699"/>
    </row>
    <row r="968" ht="16.5" customHeight="1">
      <c r="B968" s="699"/>
      <c r="C968" s="699"/>
      <c r="D968" s="699"/>
      <c r="E968" s="699"/>
      <c r="F968" s="699"/>
      <c r="G968" s="699"/>
    </row>
    <row r="969" ht="16.5" customHeight="1">
      <c r="B969" s="699"/>
      <c r="C969" s="699"/>
      <c r="D969" s="699"/>
      <c r="E969" s="699"/>
      <c r="F969" s="699"/>
      <c r="G969" s="699"/>
    </row>
    <row r="970" ht="16.5" customHeight="1">
      <c r="B970" s="699"/>
      <c r="C970" s="699"/>
      <c r="D970" s="699"/>
      <c r="E970" s="699"/>
      <c r="F970" s="699"/>
      <c r="G970" s="699"/>
    </row>
    <row r="971" ht="16.5" customHeight="1">
      <c r="B971" s="699"/>
      <c r="C971" s="699"/>
      <c r="D971" s="699"/>
      <c r="E971" s="699"/>
      <c r="F971" s="699"/>
      <c r="G971" s="699"/>
    </row>
    <row r="972" ht="16.5" customHeight="1">
      <c r="B972" s="699"/>
      <c r="C972" s="699"/>
      <c r="D972" s="699"/>
      <c r="E972" s="699"/>
      <c r="F972" s="699"/>
      <c r="G972" s="699"/>
    </row>
    <row r="973" ht="16.5" customHeight="1">
      <c r="B973" s="699"/>
      <c r="C973" s="699"/>
      <c r="D973" s="699"/>
      <c r="E973" s="699"/>
      <c r="F973" s="699"/>
      <c r="G973" s="699"/>
    </row>
    <row r="974" ht="16.5" customHeight="1">
      <c r="B974" s="699"/>
      <c r="C974" s="699"/>
      <c r="D974" s="699"/>
      <c r="E974" s="699"/>
      <c r="F974" s="699"/>
      <c r="G974" s="699"/>
    </row>
    <row r="975" ht="16.5" customHeight="1">
      <c r="B975" s="699"/>
      <c r="C975" s="699"/>
      <c r="D975" s="699"/>
      <c r="E975" s="699"/>
      <c r="F975" s="699"/>
      <c r="G975" s="699"/>
    </row>
    <row r="976" ht="16.5" customHeight="1">
      <c r="B976" s="699"/>
      <c r="C976" s="699"/>
      <c r="D976" s="699"/>
      <c r="E976" s="699"/>
      <c r="F976" s="699"/>
      <c r="G976" s="699"/>
    </row>
    <row r="977" ht="16.5" customHeight="1">
      <c r="B977" s="699"/>
      <c r="C977" s="699"/>
      <c r="D977" s="699"/>
      <c r="E977" s="699"/>
      <c r="F977" s="699"/>
      <c r="G977" s="699"/>
    </row>
    <row r="978" ht="16.5" customHeight="1">
      <c r="B978" s="699"/>
      <c r="C978" s="699"/>
      <c r="D978" s="699"/>
      <c r="E978" s="699"/>
      <c r="F978" s="699"/>
      <c r="G978" s="699"/>
    </row>
    <row r="979" ht="16.5" customHeight="1">
      <c r="B979" s="699"/>
      <c r="C979" s="699"/>
      <c r="D979" s="699"/>
      <c r="E979" s="699"/>
      <c r="F979" s="699"/>
      <c r="G979" s="699"/>
    </row>
    <row r="980" ht="16.5" customHeight="1">
      <c r="B980" s="699"/>
      <c r="C980" s="699"/>
      <c r="D980" s="699"/>
      <c r="E980" s="699"/>
      <c r="F980" s="699"/>
      <c r="G980" s="699"/>
    </row>
    <row r="981" ht="16.5" customHeight="1">
      <c r="B981" s="699"/>
      <c r="C981" s="699"/>
      <c r="D981" s="699"/>
      <c r="E981" s="699"/>
      <c r="F981" s="699"/>
      <c r="G981" s="699"/>
    </row>
    <row r="982" ht="16.5" customHeight="1">
      <c r="B982" s="699"/>
      <c r="C982" s="699"/>
      <c r="D982" s="699"/>
      <c r="E982" s="699"/>
      <c r="F982" s="699"/>
      <c r="G982" s="699"/>
    </row>
    <row r="983" ht="16.5" customHeight="1">
      <c r="B983" s="699"/>
      <c r="C983" s="699"/>
      <c r="D983" s="699"/>
      <c r="E983" s="699"/>
      <c r="F983" s="699"/>
      <c r="G983" s="699"/>
    </row>
    <row r="984" ht="16.5" customHeight="1">
      <c r="B984" s="699"/>
      <c r="C984" s="699"/>
      <c r="D984" s="699"/>
      <c r="E984" s="699"/>
      <c r="F984" s="699"/>
      <c r="G984" s="699"/>
    </row>
    <row r="985" ht="16.5" customHeight="1">
      <c r="B985" s="699"/>
      <c r="C985" s="699"/>
      <c r="D985" s="699"/>
      <c r="E985" s="699"/>
      <c r="F985" s="699"/>
      <c r="G985" s="699"/>
    </row>
    <row r="986" ht="16.5" customHeight="1">
      <c r="B986" s="699"/>
      <c r="C986" s="699"/>
      <c r="D986" s="699"/>
      <c r="E986" s="699"/>
      <c r="F986" s="699"/>
      <c r="G986" s="699"/>
    </row>
    <row r="987" ht="16.5" customHeight="1">
      <c r="B987" s="699"/>
      <c r="C987" s="699"/>
      <c r="D987" s="699"/>
      <c r="E987" s="699"/>
      <c r="F987" s="699"/>
      <c r="G987" s="699"/>
    </row>
    <row r="988" ht="16.5" customHeight="1">
      <c r="B988" s="699"/>
      <c r="C988" s="699"/>
      <c r="D988" s="699"/>
      <c r="E988" s="699"/>
      <c r="F988" s="699"/>
      <c r="G988" s="699"/>
    </row>
    <row r="989" ht="16.5" customHeight="1">
      <c r="B989" s="699"/>
      <c r="C989" s="699"/>
      <c r="D989" s="699"/>
      <c r="E989" s="699"/>
      <c r="F989" s="699"/>
      <c r="G989" s="699"/>
    </row>
    <row r="990" ht="16.5" customHeight="1">
      <c r="B990" s="699"/>
      <c r="C990" s="699"/>
      <c r="D990" s="699"/>
      <c r="E990" s="699"/>
      <c r="F990" s="699"/>
      <c r="G990" s="699"/>
    </row>
    <row r="991" ht="16.5" customHeight="1">
      <c r="B991" s="699"/>
      <c r="C991" s="699"/>
      <c r="D991" s="699"/>
      <c r="E991" s="699"/>
      <c r="F991" s="699"/>
      <c r="G991" s="699"/>
    </row>
    <row r="992" ht="16.5" customHeight="1">
      <c r="B992" s="699"/>
      <c r="C992" s="699"/>
      <c r="D992" s="699"/>
      <c r="E992" s="699"/>
      <c r="F992" s="699"/>
      <c r="G992" s="699"/>
    </row>
    <row r="993" ht="16.5" customHeight="1">
      <c r="B993" s="699"/>
      <c r="C993" s="699"/>
      <c r="D993" s="699"/>
      <c r="E993" s="699"/>
      <c r="F993" s="699"/>
      <c r="G993" s="699"/>
    </row>
    <row r="994" ht="16.5" customHeight="1">
      <c r="B994" s="699"/>
      <c r="C994" s="699"/>
      <c r="D994" s="699"/>
      <c r="E994" s="699"/>
      <c r="F994" s="699"/>
      <c r="G994" s="699"/>
    </row>
    <row r="995" ht="16.5" customHeight="1">
      <c r="B995" s="699"/>
      <c r="C995" s="699"/>
      <c r="D995" s="699"/>
      <c r="E995" s="699"/>
      <c r="F995" s="699"/>
      <c r="G995" s="699"/>
    </row>
    <row r="996" ht="16.5" customHeight="1">
      <c r="B996" s="699"/>
      <c r="C996" s="699"/>
      <c r="D996" s="699"/>
      <c r="E996" s="699"/>
      <c r="F996" s="699"/>
      <c r="G996" s="699"/>
    </row>
    <row r="997" ht="16.5" customHeight="1">
      <c r="B997" s="699"/>
      <c r="C997" s="699"/>
      <c r="D997" s="699"/>
      <c r="E997" s="699"/>
      <c r="F997" s="699"/>
      <c r="G997" s="699"/>
    </row>
    <row r="998" ht="16.5" customHeight="1">
      <c r="B998" s="699"/>
      <c r="C998" s="699"/>
      <c r="D998" s="699"/>
      <c r="E998" s="699"/>
      <c r="F998" s="699"/>
      <c r="G998" s="699"/>
    </row>
    <row r="999" ht="16.5" customHeight="1">
      <c r="B999" s="699"/>
      <c r="C999" s="699"/>
      <c r="D999" s="699"/>
      <c r="E999" s="699"/>
      <c r="F999" s="699"/>
      <c r="G999" s="699"/>
    </row>
    <row r="1000" ht="16.5" customHeight="1">
      <c r="B1000" s="699"/>
      <c r="C1000" s="699"/>
      <c r="D1000" s="699"/>
      <c r="E1000" s="699"/>
      <c r="F1000" s="699"/>
      <c r="G1000" s="699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933" t="s">
        <v>501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426"/>
      <c r="C4" s="79"/>
      <c r="D4" s="928"/>
      <c r="E4" s="929"/>
      <c r="F4" s="79"/>
      <c r="G4" s="930"/>
      <c r="H4" s="931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</row>
    <row r="6" ht="24.75" customHeight="1">
      <c r="B6" s="919" t="str">
        <f>IF(H4="","",DATEDIF(G4,H4,"M")+D6)</f>
        <v/>
      </c>
      <c r="C6" s="714" t="str">
        <f>IF(H4="","",IF(H4&lt;TODAY(),0,DATEDIF(TODAY(),H4,"M")))</f>
        <v/>
      </c>
      <c r="D6" s="932"/>
      <c r="E6" s="238">
        <f>SUM($E$9:$E$697)</f>
        <v>0</v>
      </c>
      <c r="F6" s="238">
        <f>SUM($F$9:$F$697)</f>
        <v>0</v>
      </c>
      <c r="G6" s="238" t="str">
        <f>IF($H$4="","",VLOOKUP(TODAY(),$C$8:$H$697,5,TRUE))</f>
        <v/>
      </c>
      <c r="H6" s="717" t="str">
        <f>IF($H$4="","",VLOOKUP(TODAY(),$C$8:$H$697,6,TRUE))</f>
        <v/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 t="str">
        <f>IF($H$4="","",IF(B9&gt;($B$6),"",IF(B9&lt;=($B$6),DATE(YEAR($G$4),MONTH($G$4),DAY($G$4)),"")))</f>
        <v/>
      </c>
      <c r="D9" s="791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38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17" t="str">
        <f t="shared" ref="F9:F608" si="2">IF($H$4="","",IF($F$4="원리금균등상환",IFERROR(D9+E9,""),IF($F$4="원금균등상환",D9+E9,"")))</f>
        <v/>
      </c>
      <c r="G9" s="238" t="str">
        <f t="shared" ref="G9:G608" si="3">IFERROR(IF(B9&gt;(($D$6+$B$6)*12),"",IF(B9=1,D9,D9+G8)),"")</f>
        <v/>
      </c>
      <c r="H9" s="925" t="str">
        <f>IFERROR(IF($H$4="","",D4-D9),"")</f>
        <v/>
      </c>
      <c r="I9" s="351"/>
    </row>
    <row r="10" ht="19.5" customHeight="1">
      <c r="B10" s="613">
        <v>2.0</v>
      </c>
      <c r="C10" s="923" t="str">
        <f t="shared" ref="C10:C608" si="4">IF($H$4="","",IF(B10&gt;($B$6),"",IF(B10&lt;=($B$6),DATE(YEAR($G$4),MONTH($G$4)+B9,DAY($G$4)),"")))</f>
        <v/>
      </c>
      <c r="D10" s="791" t="str">
        <f t="shared" si="1"/>
        <v/>
      </c>
      <c r="E10" s="238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17" t="str">
        <f t="shared" si="2"/>
        <v/>
      </c>
      <c r="G10" s="238" t="str">
        <f t="shared" si="3"/>
        <v/>
      </c>
      <c r="H10" s="925" t="str">
        <f t="shared" ref="H10:H608" si="6">IFERROR(IF($H$4="","",H9-D10),"")</f>
        <v/>
      </c>
      <c r="I10" s="351"/>
    </row>
    <row r="11" ht="19.5" customHeight="1">
      <c r="B11" s="613">
        <v>3.0</v>
      </c>
      <c r="C11" s="923" t="str">
        <f t="shared" si="4"/>
        <v/>
      </c>
      <c r="D11" s="791" t="str">
        <f t="shared" si="1"/>
        <v/>
      </c>
      <c r="E11" s="238" t="str">
        <f t="shared" si="5"/>
        <v/>
      </c>
      <c r="F11" s="717" t="str">
        <f t="shared" si="2"/>
        <v/>
      </c>
      <c r="G11" s="238" t="str">
        <f t="shared" si="3"/>
        <v/>
      </c>
      <c r="H11" s="925" t="str">
        <f t="shared" si="6"/>
        <v/>
      </c>
      <c r="I11" s="351"/>
    </row>
    <row r="12" ht="19.5" customHeight="1">
      <c r="B12" s="613">
        <v>4.0</v>
      </c>
      <c r="C12" s="923" t="str">
        <f t="shared" si="4"/>
        <v/>
      </c>
      <c r="D12" s="791" t="str">
        <f t="shared" si="1"/>
        <v/>
      </c>
      <c r="E12" s="238" t="str">
        <f t="shared" si="5"/>
        <v/>
      </c>
      <c r="F12" s="717" t="str">
        <f t="shared" si="2"/>
        <v/>
      </c>
      <c r="G12" s="238" t="str">
        <f t="shared" si="3"/>
        <v/>
      </c>
      <c r="H12" s="925" t="str">
        <f t="shared" si="6"/>
        <v/>
      </c>
      <c r="I12" s="351"/>
    </row>
    <row r="13" ht="19.5" customHeight="1">
      <c r="B13" s="613">
        <v>5.0</v>
      </c>
      <c r="C13" s="923" t="str">
        <f t="shared" si="4"/>
        <v/>
      </c>
      <c r="D13" s="791" t="str">
        <f t="shared" si="1"/>
        <v/>
      </c>
      <c r="E13" s="238" t="str">
        <f t="shared" si="5"/>
        <v/>
      </c>
      <c r="F13" s="717" t="str">
        <f t="shared" si="2"/>
        <v/>
      </c>
      <c r="G13" s="238" t="str">
        <f t="shared" si="3"/>
        <v/>
      </c>
      <c r="H13" s="925" t="str">
        <f t="shared" si="6"/>
        <v/>
      </c>
      <c r="I13" s="351"/>
    </row>
    <row r="14" ht="19.5" customHeight="1">
      <c r="B14" s="613">
        <v>6.0</v>
      </c>
      <c r="C14" s="923" t="str">
        <f t="shared" si="4"/>
        <v/>
      </c>
      <c r="D14" s="791" t="str">
        <f t="shared" si="1"/>
        <v/>
      </c>
      <c r="E14" s="238" t="str">
        <f t="shared" si="5"/>
        <v/>
      </c>
      <c r="F14" s="717" t="str">
        <f t="shared" si="2"/>
        <v/>
      </c>
      <c r="G14" s="238" t="str">
        <f t="shared" si="3"/>
        <v/>
      </c>
      <c r="H14" s="925" t="str">
        <f t="shared" si="6"/>
        <v/>
      </c>
      <c r="I14" s="351"/>
    </row>
    <row r="15" ht="19.5" customHeight="1">
      <c r="B15" s="613">
        <v>7.0</v>
      </c>
      <c r="C15" s="923" t="str">
        <f t="shared" si="4"/>
        <v/>
      </c>
      <c r="D15" s="791" t="str">
        <f t="shared" si="1"/>
        <v/>
      </c>
      <c r="E15" s="238" t="str">
        <f t="shared" si="5"/>
        <v/>
      </c>
      <c r="F15" s="717" t="str">
        <f t="shared" si="2"/>
        <v/>
      </c>
      <c r="G15" s="238" t="str">
        <f t="shared" si="3"/>
        <v/>
      </c>
      <c r="H15" s="925" t="str">
        <f t="shared" si="6"/>
        <v/>
      </c>
      <c r="I15" s="351"/>
    </row>
    <row r="16" ht="19.5" customHeight="1">
      <c r="B16" s="613">
        <v>8.0</v>
      </c>
      <c r="C16" s="923" t="str">
        <f t="shared" si="4"/>
        <v/>
      </c>
      <c r="D16" s="791" t="str">
        <f t="shared" si="1"/>
        <v/>
      </c>
      <c r="E16" s="238" t="str">
        <f t="shared" si="5"/>
        <v/>
      </c>
      <c r="F16" s="717" t="str">
        <f t="shared" si="2"/>
        <v/>
      </c>
      <c r="G16" s="238" t="str">
        <f t="shared" si="3"/>
        <v/>
      </c>
      <c r="H16" s="925" t="str">
        <f t="shared" si="6"/>
        <v/>
      </c>
      <c r="I16" s="351"/>
    </row>
    <row r="17" ht="19.5" customHeight="1">
      <c r="B17" s="613">
        <v>9.0</v>
      </c>
      <c r="C17" s="923" t="str">
        <f t="shared" si="4"/>
        <v/>
      </c>
      <c r="D17" s="791" t="str">
        <f t="shared" si="1"/>
        <v/>
      </c>
      <c r="E17" s="238" t="str">
        <f t="shared" si="5"/>
        <v/>
      </c>
      <c r="F17" s="717" t="str">
        <f t="shared" si="2"/>
        <v/>
      </c>
      <c r="G17" s="238" t="str">
        <f t="shared" si="3"/>
        <v/>
      </c>
      <c r="H17" s="925" t="str">
        <f t="shared" si="6"/>
        <v/>
      </c>
      <c r="I17" s="351"/>
    </row>
    <row r="18" ht="19.5" customHeight="1">
      <c r="B18" s="613">
        <v>10.0</v>
      </c>
      <c r="C18" s="923" t="str">
        <f t="shared" si="4"/>
        <v/>
      </c>
      <c r="D18" s="791" t="str">
        <f t="shared" si="1"/>
        <v/>
      </c>
      <c r="E18" s="238" t="str">
        <f t="shared" si="5"/>
        <v/>
      </c>
      <c r="F18" s="717" t="str">
        <f t="shared" si="2"/>
        <v/>
      </c>
      <c r="G18" s="238" t="str">
        <f t="shared" si="3"/>
        <v/>
      </c>
      <c r="H18" s="925" t="str">
        <f t="shared" si="6"/>
        <v/>
      </c>
      <c r="I18" s="351"/>
    </row>
    <row r="19" ht="19.5" customHeight="1">
      <c r="B19" s="613">
        <v>11.0</v>
      </c>
      <c r="C19" s="923" t="str">
        <f t="shared" si="4"/>
        <v/>
      </c>
      <c r="D19" s="791" t="str">
        <f t="shared" si="1"/>
        <v/>
      </c>
      <c r="E19" s="238" t="str">
        <f t="shared" si="5"/>
        <v/>
      </c>
      <c r="F19" s="717" t="str">
        <f t="shared" si="2"/>
        <v/>
      </c>
      <c r="G19" s="238" t="str">
        <f t="shared" si="3"/>
        <v/>
      </c>
      <c r="H19" s="925" t="str">
        <f t="shared" si="6"/>
        <v/>
      </c>
      <c r="I19" s="351"/>
    </row>
    <row r="20" ht="19.5" customHeight="1">
      <c r="B20" s="613">
        <v>12.0</v>
      </c>
      <c r="C20" s="923" t="str">
        <f t="shared" si="4"/>
        <v/>
      </c>
      <c r="D20" s="791" t="str">
        <f t="shared" si="1"/>
        <v/>
      </c>
      <c r="E20" s="238" t="str">
        <f t="shared" si="5"/>
        <v/>
      </c>
      <c r="F20" s="717" t="str">
        <f t="shared" si="2"/>
        <v/>
      </c>
      <c r="G20" s="238" t="str">
        <f t="shared" si="3"/>
        <v/>
      </c>
      <c r="H20" s="925" t="str">
        <f t="shared" si="6"/>
        <v/>
      </c>
      <c r="I20" s="351"/>
    </row>
    <row r="21" ht="19.5" customHeight="1">
      <c r="B21" s="612">
        <v>13.0</v>
      </c>
      <c r="C21" s="923" t="str">
        <f t="shared" si="4"/>
        <v/>
      </c>
      <c r="D21" s="791" t="str">
        <f t="shared" si="1"/>
        <v/>
      </c>
      <c r="E21" s="238" t="str">
        <f t="shared" si="5"/>
        <v/>
      </c>
      <c r="F21" s="717" t="str">
        <f t="shared" si="2"/>
        <v/>
      </c>
      <c r="G21" s="238" t="str">
        <f t="shared" si="3"/>
        <v/>
      </c>
      <c r="H21" s="925" t="str">
        <f t="shared" si="6"/>
        <v/>
      </c>
      <c r="I21" s="351"/>
    </row>
    <row r="22" ht="19.5" customHeight="1">
      <c r="B22" s="613">
        <v>14.0</v>
      </c>
      <c r="C22" s="923" t="str">
        <f t="shared" si="4"/>
        <v/>
      </c>
      <c r="D22" s="791" t="str">
        <f t="shared" si="1"/>
        <v/>
      </c>
      <c r="E22" s="238" t="str">
        <f t="shared" si="5"/>
        <v/>
      </c>
      <c r="F22" s="717" t="str">
        <f t="shared" si="2"/>
        <v/>
      </c>
      <c r="G22" s="238" t="str">
        <f t="shared" si="3"/>
        <v/>
      </c>
      <c r="H22" s="925" t="str">
        <f t="shared" si="6"/>
        <v/>
      </c>
      <c r="I22" s="351"/>
    </row>
    <row r="23" ht="19.5" customHeight="1">
      <c r="B23" s="613">
        <v>15.0</v>
      </c>
      <c r="C23" s="923" t="str">
        <f t="shared" si="4"/>
        <v/>
      </c>
      <c r="D23" s="791" t="str">
        <f t="shared" si="1"/>
        <v/>
      </c>
      <c r="E23" s="238" t="str">
        <f t="shared" si="5"/>
        <v/>
      </c>
      <c r="F23" s="717" t="str">
        <f t="shared" si="2"/>
        <v/>
      </c>
      <c r="G23" s="238" t="str">
        <f t="shared" si="3"/>
        <v/>
      </c>
      <c r="H23" s="925" t="str">
        <f t="shared" si="6"/>
        <v/>
      </c>
      <c r="I23" s="351"/>
    </row>
    <row r="24" ht="19.5" customHeight="1">
      <c r="B24" s="613">
        <v>16.0</v>
      </c>
      <c r="C24" s="923" t="str">
        <f t="shared" si="4"/>
        <v/>
      </c>
      <c r="D24" s="791" t="str">
        <f t="shared" si="1"/>
        <v/>
      </c>
      <c r="E24" s="238" t="str">
        <f t="shared" si="5"/>
        <v/>
      </c>
      <c r="F24" s="717" t="str">
        <f t="shared" si="2"/>
        <v/>
      </c>
      <c r="G24" s="238" t="str">
        <f t="shared" si="3"/>
        <v/>
      </c>
      <c r="H24" s="925" t="str">
        <f t="shared" si="6"/>
        <v/>
      </c>
      <c r="I24" s="351"/>
    </row>
    <row r="25" ht="19.5" customHeight="1">
      <c r="B25" s="613">
        <v>17.0</v>
      </c>
      <c r="C25" s="923" t="str">
        <f t="shared" si="4"/>
        <v/>
      </c>
      <c r="D25" s="791" t="str">
        <f t="shared" si="1"/>
        <v/>
      </c>
      <c r="E25" s="238" t="str">
        <f t="shared" si="5"/>
        <v/>
      </c>
      <c r="F25" s="717" t="str">
        <f t="shared" si="2"/>
        <v/>
      </c>
      <c r="G25" s="238" t="str">
        <f t="shared" si="3"/>
        <v/>
      </c>
      <c r="H25" s="925" t="str">
        <f t="shared" si="6"/>
        <v/>
      </c>
      <c r="I25" s="351"/>
    </row>
    <row r="26" ht="19.5" customHeight="1">
      <c r="B26" s="613">
        <v>18.0</v>
      </c>
      <c r="C26" s="923" t="str">
        <f t="shared" si="4"/>
        <v/>
      </c>
      <c r="D26" s="791" t="str">
        <f t="shared" si="1"/>
        <v/>
      </c>
      <c r="E26" s="238" t="str">
        <f t="shared" si="5"/>
        <v/>
      </c>
      <c r="F26" s="717" t="str">
        <f t="shared" si="2"/>
        <v/>
      </c>
      <c r="G26" s="238" t="str">
        <f t="shared" si="3"/>
        <v/>
      </c>
      <c r="H26" s="925" t="str">
        <f t="shared" si="6"/>
        <v/>
      </c>
      <c r="I26" s="351"/>
    </row>
    <row r="27" ht="19.5" customHeight="1">
      <c r="B27" s="613">
        <v>19.0</v>
      </c>
      <c r="C27" s="923" t="str">
        <f t="shared" si="4"/>
        <v/>
      </c>
      <c r="D27" s="791" t="str">
        <f t="shared" si="1"/>
        <v/>
      </c>
      <c r="E27" s="238" t="str">
        <f t="shared" si="5"/>
        <v/>
      </c>
      <c r="F27" s="717" t="str">
        <f t="shared" si="2"/>
        <v/>
      </c>
      <c r="G27" s="238" t="str">
        <f t="shared" si="3"/>
        <v/>
      </c>
      <c r="H27" s="925" t="str">
        <f t="shared" si="6"/>
        <v/>
      </c>
      <c r="I27" s="351"/>
    </row>
    <row r="28" ht="19.5" customHeight="1">
      <c r="B28" s="613">
        <v>20.0</v>
      </c>
      <c r="C28" s="923" t="str">
        <f t="shared" si="4"/>
        <v/>
      </c>
      <c r="D28" s="791" t="str">
        <f t="shared" si="1"/>
        <v/>
      </c>
      <c r="E28" s="238" t="str">
        <f t="shared" si="5"/>
        <v/>
      </c>
      <c r="F28" s="717" t="str">
        <f t="shared" si="2"/>
        <v/>
      </c>
      <c r="G28" s="238" t="str">
        <f t="shared" si="3"/>
        <v/>
      </c>
      <c r="H28" s="925" t="str">
        <f t="shared" si="6"/>
        <v/>
      </c>
      <c r="I28" s="351"/>
    </row>
    <row r="29" ht="19.5" customHeight="1">
      <c r="B29" s="613">
        <v>21.0</v>
      </c>
      <c r="C29" s="923" t="str">
        <f t="shared" si="4"/>
        <v/>
      </c>
      <c r="D29" s="791" t="str">
        <f t="shared" si="1"/>
        <v/>
      </c>
      <c r="E29" s="238" t="str">
        <f t="shared" si="5"/>
        <v/>
      </c>
      <c r="F29" s="717" t="str">
        <f t="shared" si="2"/>
        <v/>
      </c>
      <c r="G29" s="238" t="str">
        <f t="shared" si="3"/>
        <v/>
      </c>
      <c r="H29" s="925" t="str">
        <f t="shared" si="6"/>
        <v/>
      </c>
      <c r="I29" s="351"/>
    </row>
    <row r="30" ht="19.5" customHeight="1">
      <c r="B30" s="613">
        <v>22.0</v>
      </c>
      <c r="C30" s="923" t="str">
        <f t="shared" si="4"/>
        <v/>
      </c>
      <c r="D30" s="791" t="str">
        <f t="shared" si="1"/>
        <v/>
      </c>
      <c r="E30" s="238" t="str">
        <f t="shared" si="5"/>
        <v/>
      </c>
      <c r="F30" s="717" t="str">
        <f t="shared" si="2"/>
        <v/>
      </c>
      <c r="G30" s="238" t="str">
        <f t="shared" si="3"/>
        <v/>
      </c>
      <c r="H30" s="925" t="str">
        <f t="shared" si="6"/>
        <v/>
      </c>
      <c r="I30" s="351"/>
    </row>
    <row r="31" ht="19.5" customHeight="1">
      <c r="B31" s="613">
        <v>23.0</v>
      </c>
      <c r="C31" s="923" t="str">
        <f t="shared" si="4"/>
        <v/>
      </c>
      <c r="D31" s="791" t="str">
        <f t="shared" si="1"/>
        <v/>
      </c>
      <c r="E31" s="238" t="str">
        <f t="shared" si="5"/>
        <v/>
      </c>
      <c r="F31" s="717" t="str">
        <f t="shared" si="2"/>
        <v/>
      </c>
      <c r="G31" s="238" t="str">
        <f t="shared" si="3"/>
        <v/>
      </c>
      <c r="H31" s="925" t="str">
        <f t="shared" si="6"/>
        <v/>
      </c>
      <c r="I31" s="351"/>
    </row>
    <row r="32" ht="19.5" customHeight="1">
      <c r="B32" s="613">
        <v>24.0</v>
      </c>
      <c r="C32" s="923" t="str">
        <f t="shared" si="4"/>
        <v/>
      </c>
      <c r="D32" s="791" t="str">
        <f t="shared" si="1"/>
        <v/>
      </c>
      <c r="E32" s="238" t="str">
        <f t="shared" si="5"/>
        <v/>
      </c>
      <c r="F32" s="717" t="str">
        <f t="shared" si="2"/>
        <v/>
      </c>
      <c r="G32" s="238" t="str">
        <f t="shared" si="3"/>
        <v/>
      </c>
      <c r="H32" s="925" t="str">
        <f t="shared" si="6"/>
        <v/>
      </c>
      <c r="I32" s="351"/>
    </row>
    <row r="33" ht="19.5" customHeight="1">
      <c r="B33" s="612">
        <v>25.0</v>
      </c>
      <c r="C33" s="923" t="str">
        <f t="shared" si="4"/>
        <v/>
      </c>
      <c r="D33" s="791" t="str">
        <f t="shared" si="1"/>
        <v/>
      </c>
      <c r="E33" s="238" t="str">
        <f t="shared" si="5"/>
        <v/>
      </c>
      <c r="F33" s="717" t="str">
        <f t="shared" si="2"/>
        <v/>
      </c>
      <c r="G33" s="238" t="str">
        <f t="shared" si="3"/>
        <v/>
      </c>
      <c r="H33" s="925" t="str">
        <f t="shared" si="6"/>
        <v/>
      </c>
      <c r="I33" s="351"/>
    </row>
    <row r="34" ht="19.5" customHeight="1">
      <c r="B34" s="613">
        <v>26.0</v>
      </c>
      <c r="C34" s="923" t="str">
        <f t="shared" si="4"/>
        <v/>
      </c>
      <c r="D34" s="791" t="str">
        <f t="shared" si="1"/>
        <v/>
      </c>
      <c r="E34" s="238" t="str">
        <f t="shared" si="5"/>
        <v/>
      </c>
      <c r="F34" s="717" t="str">
        <f t="shared" si="2"/>
        <v/>
      </c>
      <c r="G34" s="238" t="str">
        <f t="shared" si="3"/>
        <v/>
      </c>
      <c r="H34" s="925" t="str">
        <f t="shared" si="6"/>
        <v/>
      </c>
      <c r="I34" s="351"/>
    </row>
    <row r="35" ht="19.5" customHeight="1">
      <c r="B35" s="613">
        <v>27.0</v>
      </c>
      <c r="C35" s="923" t="str">
        <f t="shared" si="4"/>
        <v/>
      </c>
      <c r="D35" s="791" t="str">
        <f t="shared" si="1"/>
        <v/>
      </c>
      <c r="E35" s="238" t="str">
        <f t="shared" si="5"/>
        <v/>
      </c>
      <c r="F35" s="717" t="str">
        <f t="shared" si="2"/>
        <v/>
      </c>
      <c r="G35" s="238" t="str">
        <f t="shared" si="3"/>
        <v/>
      </c>
      <c r="H35" s="925" t="str">
        <f t="shared" si="6"/>
        <v/>
      </c>
      <c r="I35" s="351"/>
    </row>
    <row r="36" ht="19.5" customHeight="1">
      <c r="B36" s="613">
        <v>28.0</v>
      </c>
      <c r="C36" s="923" t="str">
        <f t="shared" si="4"/>
        <v/>
      </c>
      <c r="D36" s="791" t="str">
        <f t="shared" si="1"/>
        <v/>
      </c>
      <c r="E36" s="238" t="str">
        <f t="shared" si="5"/>
        <v/>
      </c>
      <c r="F36" s="717" t="str">
        <f t="shared" si="2"/>
        <v/>
      </c>
      <c r="G36" s="238" t="str">
        <f t="shared" si="3"/>
        <v/>
      </c>
      <c r="H36" s="925" t="str">
        <f t="shared" si="6"/>
        <v/>
      </c>
      <c r="I36" s="351"/>
    </row>
    <row r="37" ht="19.5" customHeight="1">
      <c r="B37" s="613">
        <v>29.0</v>
      </c>
      <c r="C37" s="923" t="str">
        <f t="shared" si="4"/>
        <v/>
      </c>
      <c r="D37" s="791" t="str">
        <f t="shared" si="1"/>
        <v/>
      </c>
      <c r="E37" s="238" t="str">
        <f t="shared" si="5"/>
        <v/>
      </c>
      <c r="F37" s="717" t="str">
        <f t="shared" si="2"/>
        <v/>
      </c>
      <c r="G37" s="238" t="str">
        <f t="shared" si="3"/>
        <v/>
      </c>
      <c r="H37" s="925" t="str">
        <f t="shared" si="6"/>
        <v/>
      </c>
      <c r="I37" s="351"/>
    </row>
    <row r="38" ht="19.5" customHeight="1">
      <c r="B38" s="613">
        <v>30.0</v>
      </c>
      <c r="C38" s="923" t="str">
        <f t="shared" si="4"/>
        <v/>
      </c>
      <c r="D38" s="791" t="str">
        <f t="shared" si="1"/>
        <v/>
      </c>
      <c r="E38" s="238" t="str">
        <f t="shared" si="5"/>
        <v/>
      </c>
      <c r="F38" s="717" t="str">
        <f t="shared" si="2"/>
        <v/>
      </c>
      <c r="G38" s="238" t="str">
        <f t="shared" si="3"/>
        <v/>
      </c>
      <c r="H38" s="925" t="str">
        <f t="shared" si="6"/>
        <v/>
      </c>
      <c r="I38" s="351"/>
    </row>
    <row r="39" ht="19.5" customHeight="1">
      <c r="B39" s="613">
        <v>31.0</v>
      </c>
      <c r="C39" s="923" t="str">
        <f t="shared" si="4"/>
        <v/>
      </c>
      <c r="D39" s="791" t="str">
        <f t="shared" si="1"/>
        <v/>
      </c>
      <c r="E39" s="238" t="str">
        <f t="shared" si="5"/>
        <v/>
      </c>
      <c r="F39" s="717" t="str">
        <f t="shared" si="2"/>
        <v/>
      </c>
      <c r="G39" s="238" t="str">
        <f t="shared" si="3"/>
        <v/>
      </c>
      <c r="H39" s="925" t="str">
        <f t="shared" si="6"/>
        <v/>
      </c>
      <c r="I39" s="351"/>
    </row>
    <row r="40" ht="19.5" customHeight="1">
      <c r="B40" s="613">
        <v>32.0</v>
      </c>
      <c r="C40" s="923" t="str">
        <f t="shared" si="4"/>
        <v/>
      </c>
      <c r="D40" s="791" t="str">
        <f t="shared" si="1"/>
        <v/>
      </c>
      <c r="E40" s="238" t="str">
        <f t="shared" si="5"/>
        <v/>
      </c>
      <c r="F40" s="717" t="str">
        <f t="shared" si="2"/>
        <v/>
      </c>
      <c r="G40" s="238" t="str">
        <f t="shared" si="3"/>
        <v/>
      </c>
      <c r="H40" s="925" t="str">
        <f t="shared" si="6"/>
        <v/>
      </c>
      <c r="I40" s="351"/>
    </row>
    <row r="41" ht="19.5" customHeight="1">
      <c r="B41" s="613">
        <v>33.0</v>
      </c>
      <c r="C41" s="923" t="str">
        <f t="shared" si="4"/>
        <v/>
      </c>
      <c r="D41" s="791" t="str">
        <f t="shared" si="1"/>
        <v/>
      </c>
      <c r="E41" s="238" t="str">
        <f t="shared" si="5"/>
        <v/>
      </c>
      <c r="F41" s="717" t="str">
        <f t="shared" si="2"/>
        <v/>
      </c>
      <c r="G41" s="238" t="str">
        <f t="shared" si="3"/>
        <v/>
      </c>
      <c r="H41" s="925" t="str">
        <f t="shared" si="6"/>
        <v/>
      </c>
      <c r="I41" s="351"/>
    </row>
    <row r="42" ht="19.5" customHeight="1">
      <c r="B42" s="613">
        <v>34.0</v>
      </c>
      <c r="C42" s="923" t="str">
        <f t="shared" si="4"/>
        <v/>
      </c>
      <c r="D42" s="791" t="str">
        <f t="shared" si="1"/>
        <v/>
      </c>
      <c r="E42" s="238" t="str">
        <f t="shared" si="5"/>
        <v/>
      </c>
      <c r="F42" s="717" t="str">
        <f t="shared" si="2"/>
        <v/>
      </c>
      <c r="G42" s="238" t="str">
        <f t="shared" si="3"/>
        <v/>
      </c>
      <c r="H42" s="925" t="str">
        <f t="shared" si="6"/>
        <v/>
      </c>
      <c r="I42" s="351"/>
    </row>
    <row r="43" ht="19.5" customHeight="1">
      <c r="B43" s="613">
        <v>35.0</v>
      </c>
      <c r="C43" s="923" t="str">
        <f t="shared" si="4"/>
        <v/>
      </c>
      <c r="D43" s="791" t="str">
        <f t="shared" si="1"/>
        <v/>
      </c>
      <c r="E43" s="238" t="str">
        <f t="shared" si="5"/>
        <v/>
      </c>
      <c r="F43" s="717" t="str">
        <f t="shared" si="2"/>
        <v/>
      </c>
      <c r="G43" s="238" t="str">
        <f t="shared" si="3"/>
        <v/>
      </c>
      <c r="H43" s="925" t="str">
        <f t="shared" si="6"/>
        <v/>
      </c>
      <c r="I43" s="351"/>
    </row>
    <row r="44" ht="19.5" customHeight="1">
      <c r="B44" s="613">
        <v>36.0</v>
      </c>
      <c r="C44" s="923" t="str">
        <f t="shared" si="4"/>
        <v/>
      </c>
      <c r="D44" s="791" t="str">
        <f t="shared" si="1"/>
        <v/>
      </c>
      <c r="E44" s="238" t="str">
        <f t="shared" si="5"/>
        <v/>
      </c>
      <c r="F44" s="717" t="str">
        <f t="shared" si="2"/>
        <v/>
      </c>
      <c r="G44" s="238" t="str">
        <f t="shared" si="3"/>
        <v/>
      </c>
      <c r="H44" s="925" t="str">
        <f t="shared" si="6"/>
        <v/>
      </c>
      <c r="I44" s="351"/>
    </row>
    <row r="45" ht="19.5" customHeight="1">
      <c r="B45" s="613">
        <v>37.0</v>
      </c>
      <c r="C45" s="923" t="str">
        <f t="shared" si="4"/>
        <v/>
      </c>
      <c r="D45" s="791" t="str">
        <f t="shared" si="1"/>
        <v/>
      </c>
      <c r="E45" s="238" t="str">
        <f t="shared" si="5"/>
        <v/>
      </c>
      <c r="F45" s="717" t="str">
        <f t="shared" si="2"/>
        <v/>
      </c>
      <c r="G45" s="238" t="str">
        <f t="shared" si="3"/>
        <v/>
      </c>
      <c r="H45" s="925" t="str">
        <f t="shared" si="6"/>
        <v/>
      </c>
      <c r="I45" s="351"/>
    </row>
    <row r="46" ht="19.5" customHeight="1">
      <c r="B46" s="613">
        <v>38.0</v>
      </c>
      <c r="C46" s="923" t="str">
        <f t="shared" si="4"/>
        <v/>
      </c>
      <c r="D46" s="791" t="str">
        <f t="shared" si="1"/>
        <v/>
      </c>
      <c r="E46" s="238" t="str">
        <f t="shared" si="5"/>
        <v/>
      </c>
      <c r="F46" s="717" t="str">
        <f t="shared" si="2"/>
        <v/>
      </c>
      <c r="G46" s="238" t="str">
        <f t="shared" si="3"/>
        <v/>
      </c>
      <c r="H46" s="925" t="str">
        <f t="shared" si="6"/>
        <v/>
      </c>
      <c r="I46" s="351"/>
    </row>
    <row r="47" ht="19.5" customHeight="1">
      <c r="B47" s="613">
        <v>39.0</v>
      </c>
      <c r="C47" s="923" t="str">
        <f t="shared" si="4"/>
        <v/>
      </c>
      <c r="D47" s="791" t="str">
        <f t="shared" si="1"/>
        <v/>
      </c>
      <c r="E47" s="238" t="str">
        <f t="shared" si="5"/>
        <v/>
      </c>
      <c r="F47" s="717" t="str">
        <f t="shared" si="2"/>
        <v/>
      </c>
      <c r="G47" s="238" t="str">
        <f t="shared" si="3"/>
        <v/>
      </c>
      <c r="H47" s="925" t="str">
        <f t="shared" si="6"/>
        <v/>
      </c>
      <c r="I47" s="351"/>
    </row>
    <row r="48" ht="19.5" customHeight="1">
      <c r="B48" s="613">
        <v>40.0</v>
      </c>
      <c r="C48" s="923" t="str">
        <f t="shared" si="4"/>
        <v/>
      </c>
      <c r="D48" s="791" t="str">
        <f t="shared" si="1"/>
        <v/>
      </c>
      <c r="E48" s="238" t="str">
        <f t="shared" si="5"/>
        <v/>
      </c>
      <c r="F48" s="717" t="str">
        <f t="shared" si="2"/>
        <v/>
      </c>
      <c r="G48" s="238" t="str">
        <f t="shared" si="3"/>
        <v/>
      </c>
      <c r="H48" s="925" t="str">
        <f t="shared" si="6"/>
        <v/>
      </c>
      <c r="I48" s="351"/>
    </row>
    <row r="49" ht="19.5" customHeight="1">
      <c r="B49" s="613">
        <v>41.0</v>
      </c>
      <c r="C49" s="923" t="str">
        <f t="shared" si="4"/>
        <v/>
      </c>
      <c r="D49" s="791" t="str">
        <f t="shared" si="1"/>
        <v/>
      </c>
      <c r="E49" s="238" t="str">
        <f t="shared" si="5"/>
        <v/>
      </c>
      <c r="F49" s="717" t="str">
        <f t="shared" si="2"/>
        <v/>
      </c>
      <c r="G49" s="238" t="str">
        <f t="shared" si="3"/>
        <v/>
      </c>
      <c r="H49" s="925" t="str">
        <f t="shared" si="6"/>
        <v/>
      </c>
      <c r="I49" s="351"/>
    </row>
    <row r="50" ht="19.5" customHeight="1">
      <c r="B50" s="613">
        <v>42.0</v>
      </c>
      <c r="C50" s="923" t="str">
        <f t="shared" si="4"/>
        <v/>
      </c>
      <c r="D50" s="791" t="str">
        <f t="shared" si="1"/>
        <v/>
      </c>
      <c r="E50" s="238" t="str">
        <f t="shared" si="5"/>
        <v/>
      </c>
      <c r="F50" s="717" t="str">
        <f t="shared" si="2"/>
        <v/>
      </c>
      <c r="G50" s="238" t="str">
        <f t="shared" si="3"/>
        <v/>
      </c>
      <c r="H50" s="925" t="str">
        <f t="shared" si="6"/>
        <v/>
      </c>
      <c r="I50" s="351"/>
    </row>
    <row r="51" ht="19.5" customHeight="1">
      <c r="B51" s="613">
        <v>43.0</v>
      </c>
      <c r="C51" s="923" t="str">
        <f t="shared" si="4"/>
        <v/>
      </c>
      <c r="D51" s="791" t="str">
        <f t="shared" si="1"/>
        <v/>
      </c>
      <c r="E51" s="238" t="str">
        <f t="shared" si="5"/>
        <v/>
      </c>
      <c r="F51" s="717" t="str">
        <f t="shared" si="2"/>
        <v/>
      </c>
      <c r="G51" s="238" t="str">
        <f t="shared" si="3"/>
        <v/>
      </c>
      <c r="H51" s="925" t="str">
        <f t="shared" si="6"/>
        <v/>
      </c>
      <c r="I51" s="351"/>
    </row>
    <row r="52" ht="19.5" customHeight="1">
      <c r="B52" s="613">
        <v>44.0</v>
      </c>
      <c r="C52" s="923" t="str">
        <f t="shared" si="4"/>
        <v/>
      </c>
      <c r="D52" s="791" t="str">
        <f t="shared" si="1"/>
        <v/>
      </c>
      <c r="E52" s="238" t="str">
        <f t="shared" si="5"/>
        <v/>
      </c>
      <c r="F52" s="717" t="str">
        <f t="shared" si="2"/>
        <v/>
      </c>
      <c r="G52" s="238" t="str">
        <f t="shared" si="3"/>
        <v/>
      </c>
      <c r="H52" s="925" t="str">
        <f t="shared" si="6"/>
        <v/>
      </c>
      <c r="I52" s="351"/>
    </row>
    <row r="53" ht="19.5" customHeight="1">
      <c r="B53" s="613">
        <v>45.0</v>
      </c>
      <c r="C53" s="923" t="str">
        <f t="shared" si="4"/>
        <v/>
      </c>
      <c r="D53" s="791" t="str">
        <f t="shared" si="1"/>
        <v/>
      </c>
      <c r="E53" s="238" t="str">
        <f t="shared" si="5"/>
        <v/>
      </c>
      <c r="F53" s="717" t="str">
        <f t="shared" si="2"/>
        <v/>
      </c>
      <c r="G53" s="238" t="str">
        <f t="shared" si="3"/>
        <v/>
      </c>
      <c r="H53" s="925" t="str">
        <f t="shared" si="6"/>
        <v/>
      </c>
      <c r="I53" s="351"/>
    </row>
    <row r="54" ht="19.5" customHeight="1">
      <c r="B54" s="613">
        <v>46.0</v>
      </c>
      <c r="C54" s="923" t="str">
        <f t="shared" si="4"/>
        <v/>
      </c>
      <c r="D54" s="791" t="str">
        <f t="shared" si="1"/>
        <v/>
      </c>
      <c r="E54" s="238" t="str">
        <f t="shared" si="5"/>
        <v/>
      </c>
      <c r="F54" s="717" t="str">
        <f t="shared" si="2"/>
        <v/>
      </c>
      <c r="G54" s="238" t="str">
        <f t="shared" si="3"/>
        <v/>
      </c>
      <c r="H54" s="925" t="str">
        <f t="shared" si="6"/>
        <v/>
      </c>
      <c r="I54" s="351"/>
    </row>
    <row r="55" ht="19.5" customHeight="1">
      <c r="B55" s="613">
        <v>47.0</v>
      </c>
      <c r="C55" s="923" t="str">
        <f t="shared" si="4"/>
        <v/>
      </c>
      <c r="D55" s="791" t="str">
        <f t="shared" si="1"/>
        <v/>
      </c>
      <c r="E55" s="238" t="str">
        <f t="shared" si="5"/>
        <v/>
      </c>
      <c r="F55" s="717" t="str">
        <f t="shared" si="2"/>
        <v/>
      </c>
      <c r="G55" s="238" t="str">
        <f t="shared" si="3"/>
        <v/>
      </c>
      <c r="H55" s="925" t="str">
        <f t="shared" si="6"/>
        <v/>
      </c>
      <c r="I55" s="351"/>
    </row>
    <row r="56" ht="19.5" customHeight="1">
      <c r="B56" s="613">
        <v>48.0</v>
      </c>
      <c r="C56" s="923" t="str">
        <f t="shared" si="4"/>
        <v/>
      </c>
      <c r="D56" s="791" t="str">
        <f t="shared" si="1"/>
        <v/>
      </c>
      <c r="E56" s="238" t="str">
        <f t="shared" si="5"/>
        <v/>
      </c>
      <c r="F56" s="717" t="str">
        <f t="shared" si="2"/>
        <v/>
      </c>
      <c r="G56" s="238" t="str">
        <f t="shared" si="3"/>
        <v/>
      </c>
      <c r="H56" s="925" t="str">
        <f t="shared" si="6"/>
        <v/>
      </c>
      <c r="I56" s="351"/>
    </row>
    <row r="57" ht="19.5" customHeight="1">
      <c r="B57" s="613">
        <v>49.0</v>
      </c>
      <c r="C57" s="923" t="str">
        <f t="shared" si="4"/>
        <v/>
      </c>
      <c r="D57" s="791" t="str">
        <f t="shared" si="1"/>
        <v/>
      </c>
      <c r="E57" s="238" t="str">
        <f t="shared" si="5"/>
        <v/>
      </c>
      <c r="F57" s="717" t="str">
        <f t="shared" si="2"/>
        <v/>
      </c>
      <c r="G57" s="238" t="str">
        <f t="shared" si="3"/>
        <v/>
      </c>
      <c r="H57" s="925" t="str">
        <f t="shared" si="6"/>
        <v/>
      </c>
      <c r="I57" s="351"/>
    </row>
    <row r="58" ht="19.5" customHeight="1">
      <c r="B58" s="613">
        <v>50.0</v>
      </c>
      <c r="C58" s="923" t="str">
        <f t="shared" si="4"/>
        <v/>
      </c>
      <c r="D58" s="791" t="str">
        <f t="shared" si="1"/>
        <v/>
      </c>
      <c r="E58" s="238" t="str">
        <f t="shared" si="5"/>
        <v/>
      </c>
      <c r="F58" s="717" t="str">
        <f t="shared" si="2"/>
        <v/>
      </c>
      <c r="G58" s="238" t="str">
        <f t="shared" si="3"/>
        <v/>
      </c>
      <c r="H58" s="925" t="str">
        <f t="shared" si="6"/>
        <v/>
      </c>
      <c r="I58" s="351"/>
    </row>
    <row r="59" ht="19.5" customHeight="1">
      <c r="B59" s="613">
        <v>51.0</v>
      </c>
      <c r="C59" s="923" t="str">
        <f t="shared" si="4"/>
        <v/>
      </c>
      <c r="D59" s="791" t="str">
        <f t="shared" si="1"/>
        <v/>
      </c>
      <c r="E59" s="238" t="str">
        <f t="shared" si="5"/>
        <v/>
      </c>
      <c r="F59" s="717" t="str">
        <f t="shared" si="2"/>
        <v/>
      </c>
      <c r="G59" s="238" t="str">
        <f t="shared" si="3"/>
        <v/>
      </c>
      <c r="H59" s="925" t="str">
        <f t="shared" si="6"/>
        <v/>
      </c>
      <c r="I59" s="351"/>
    </row>
    <row r="60" ht="19.5" customHeight="1">
      <c r="B60" s="613">
        <v>52.0</v>
      </c>
      <c r="C60" s="923" t="str">
        <f t="shared" si="4"/>
        <v/>
      </c>
      <c r="D60" s="791" t="str">
        <f t="shared" si="1"/>
        <v/>
      </c>
      <c r="E60" s="238" t="str">
        <f t="shared" si="5"/>
        <v/>
      </c>
      <c r="F60" s="717" t="str">
        <f t="shared" si="2"/>
        <v/>
      </c>
      <c r="G60" s="238" t="str">
        <f t="shared" si="3"/>
        <v/>
      </c>
      <c r="H60" s="925" t="str">
        <f t="shared" si="6"/>
        <v/>
      </c>
      <c r="I60" s="351"/>
    </row>
    <row r="61" ht="19.5" customHeight="1">
      <c r="B61" s="613">
        <v>53.0</v>
      </c>
      <c r="C61" s="923" t="str">
        <f t="shared" si="4"/>
        <v/>
      </c>
      <c r="D61" s="791" t="str">
        <f t="shared" si="1"/>
        <v/>
      </c>
      <c r="E61" s="238" t="str">
        <f t="shared" si="5"/>
        <v/>
      </c>
      <c r="F61" s="717" t="str">
        <f t="shared" si="2"/>
        <v/>
      </c>
      <c r="G61" s="238" t="str">
        <f t="shared" si="3"/>
        <v/>
      </c>
      <c r="H61" s="925" t="str">
        <f t="shared" si="6"/>
        <v/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 t="str">
        <f t="shared" si="4"/>
        <v/>
      </c>
      <c r="D62" s="791" t="str">
        <f t="shared" si="1"/>
        <v/>
      </c>
      <c r="E62" s="238" t="str">
        <f t="shared" si="5"/>
        <v/>
      </c>
      <c r="F62" s="717" t="str">
        <f t="shared" si="2"/>
        <v/>
      </c>
      <c r="G62" s="238" t="str">
        <f t="shared" si="3"/>
        <v/>
      </c>
      <c r="H62" s="925" t="str">
        <f t="shared" si="6"/>
        <v/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 t="str">
        <f t="shared" si="4"/>
        <v/>
      </c>
      <c r="D63" s="791" t="str">
        <f t="shared" si="1"/>
        <v/>
      </c>
      <c r="E63" s="238" t="str">
        <f t="shared" si="5"/>
        <v/>
      </c>
      <c r="F63" s="717" t="str">
        <f t="shared" si="2"/>
        <v/>
      </c>
      <c r="G63" s="238" t="str">
        <f t="shared" si="3"/>
        <v/>
      </c>
      <c r="H63" s="925" t="str">
        <f t="shared" si="6"/>
        <v/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 t="str">
        <f t="shared" si="4"/>
        <v/>
      </c>
      <c r="D64" s="791" t="str">
        <f t="shared" si="1"/>
        <v/>
      </c>
      <c r="E64" s="238" t="str">
        <f t="shared" si="5"/>
        <v/>
      </c>
      <c r="F64" s="717" t="str">
        <f t="shared" si="2"/>
        <v/>
      </c>
      <c r="G64" s="238" t="str">
        <f t="shared" si="3"/>
        <v/>
      </c>
      <c r="H64" s="925" t="str">
        <f t="shared" si="6"/>
        <v/>
      </c>
      <c r="I64" s="351"/>
    </row>
    <row r="65" ht="19.5" customHeight="1">
      <c r="B65" s="613">
        <v>57.0</v>
      </c>
      <c r="C65" s="923" t="str">
        <f t="shared" si="4"/>
        <v/>
      </c>
      <c r="D65" s="791" t="str">
        <f t="shared" si="1"/>
        <v/>
      </c>
      <c r="E65" s="238" t="str">
        <f t="shared" si="5"/>
        <v/>
      </c>
      <c r="F65" s="717" t="str">
        <f t="shared" si="2"/>
        <v/>
      </c>
      <c r="G65" s="238" t="str">
        <f t="shared" si="3"/>
        <v/>
      </c>
      <c r="H65" s="925" t="str">
        <f t="shared" si="6"/>
        <v/>
      </c>
      <c r="I65" s="351"/>
    </row>
    <row r="66" ht="19.5" customHeight="1">
      <c r="B66" s="613">
        <v>58.0</v>
      </c>
      <c r="C66" s="923" t="str">
        <f t="shared" si="4"/>
        <v/>
      </c>
      <c r="D66" s="791" t="str">
        <f t="shared" si="1"/>
        <v/>
      </c>
      <c r="E66" s="238" t="str">
        <f t="shared" si="5"/>
        <v/>
      </c>
      <c r="F66" s="717" t="str">
        <f t="shared" si="2"/>
        <v/>
      </c>
      <c r="G66" s="238" t="str">
        <f t="shared" si="3"/>
        <v/>
      </c>
      <c r="H66" s="925" t="str">
        <f t="shared" si="6"/>
        <v/>
      </c>
      <c r="I66" s="351"/>
    </row>
    <row r="67" ht="19.5" customHeight="1">
      <c r="B67" s="613">
        <v>59.0</v>
      </c>
      <c r="C67" s="923" t="str">
        <f t="shared" si="4"/>
        <v/>
      </c>
      <c r="D67" s="791" t="str">
        <f t="shared" si="1"/>
        <v/>
      </c>
      <c r="E67" s="238" t="str">
        <f t="shared" si="5"/>
        <v/>
      </c>
      <c r="F67" s="717" t="str">
        <f t="shared" si="2"/>
        <v/>
      </c>
      <c r="G67" s="238" t="str">
        <f t="shared" si="3"/>
        <v/>
      </c>
      <c r="H67" s="925" t="str">
        <f t="shared" si="6"/>
        <v/>
      </c>
      <c r="I67" s="351"/>
    </row>
    <row r="68" ht="19.5" customHeight="1">
      <c r="B68" s="613">
        <v>60.0</v>
      </c>
      <c r="C68" s="923" t="str">
        <f t="shared" si="4"/>
        <v/>
      </c>
      <c r="D68" s="791" t="str">
        <f t="shared" si="1"/>
        <v/>
      </c>
      <c r="E68" s="238" t="str">
        <f t="shared" si="5"/>
        <v/>
      </c>
      <c r="F68" s="717" t="str">
        <f t="shared" si="2"/>
        <v/>
      </c>
      <c r="G68" s="238" t="str">
        <f t="shared" si="3"/>
        <v/>
      </c>
      <c r="H68" s="925" t="str">
        <f t="shared" si="6"/>
        <v/>
      </c>
      <c r="I68" s="351"/>
    </row>
    <row r="69" ht="19.5" customHeight="1">
      <c r="B69" s="613">
        <v>61.0</v>
      </c>
      <c r="C69" s="923" t="str">
        <f t="shared" si="4"/>
        <v/>
      </c>
      <c r="D69" s="791" t="str">
        <f t="shared" si="1"/>
        <v/>
      </c>
      <c r="E69" s="238" t="str">
        <f t="shared" si="5"/>
        <v/>
      </c>
      <c r="F69" s="717" t="str">
        <f t="shared" si="2"/>
        <v/>
      </c>
      <c r="G69" s="238" t="str">
        <f t="shared" si="3"/>
        <v/>
      </c>
      <c r="H69" s="925" t="str">
        <f t="shared" si="6"/>
        <v/>
      </c>
      <c r="I69" s="351"/>
    </row>
    <row r="70" ht="19.5" customHeight="1">
      <c r="B70" s="613">
        <v>62.0</v>
      </c>
      <c r="C70" s="923" t="str">
        <f t="shared" si="4"/>
        <v/>
      </c>
      <c r="D70" s="791" t="str">
        <f t="shared" si="1"/>
        <v/>
      </c>
      <c r="E70" s="238" t="str">
        <f t="shared" si="5"/>
        <v/>
      </c>
      <c r="F70" s="717" t="str">
        <f t="shared" si="2"/>
        <v/>
      </c>
      <c r="G70" s="238" t="str">
        <f t="shared" si="3"/>
        <v/>
      </c>
      <c r="H70" s="925" t="str">
        <f t="shared" si="6"/>
        <v/>
      </c>
      <c r="I70" s="351"/>
    </row>
    <row r="71" ht="19.5" customHeight="1">
      <c r="B71" s="613">
        <v>63.0</v>
      </c>
      <c r="C71" s="923" t="str">
        <f t="shared" si="4"/>
        <v/>
      </c>
      <c r="D71" s="791" t="str">
        <f t="shared" si="1"/>
        <v/>
      </c>
      <c r="E71" s="238" t="str">
        <f t="shared" si="5"/>
        <v/>
      </c>
      <c r="F71" s="717" t="str">
        <f t="shared" si="2"/>
        <v/>
      </c>
      <c r="G71" s="238" t="str">
        <f t="shared" si="3"/>
        <v/>
      </c>
      <c r="H71" s="925" t="str">
        <f t="shared" si="6"/>
        <v/>
      </c>
      <c r="I71" s="351"/>
    </row>
    <row r="72" ht="19.5" customHeight="1">
      <c r="B72" s="613">
        <v>64.0</v>
      </c>
      <c r="C72" s="923" t="str">
        <f t="shared" si="4"/>
        <v/>
      </c>
      <c r="D72" s="791" t="str">
        <f t="shared" si="1"/>
        <v/>
      </c>
      <c r="E72" s="238" t="str">
        <f t="shared" si="5"/>
        <v/>
      </c>
      <c r="F72" s="717" t="str">
        <f t="shared" si="2"/>
        <v/>
      </c>
      <c r="G72" s="238" t="str">
        <f t="shared" si="3"/>
        <v/>
      </c>
      <c r="H72" s="925" t="str">
        <f t="shared" si="6"/>
        <v/>
      </c>
      <c r="I72" s="351"/>
    </row>
    <row r="73" ht="19.5" customHeight="1">
      <c r="B73" s="613">
        <v>65.0</v>
      </c>
      <c r="C73" s="923" t="str">
        <f t="shared" si="4"/>
        <v/>
      </c>
      <c r="D73" s="791" t="str">
        <f t="shared" si="1"/>
        <v/>
      </c>
      <c r="E73" s="238" t="str">
        <f t="shared" si="5"/>
        <v/>
      </c>
      <c r="F73" s="717" t="str">
        <f t="shared" si="2"/>
        <v/>
      </c>
      <c r="G73" s="238" t="str">
        <f t="shared" si="3"/>
        <v/>
      </c>
      <c r="H73" s="925" t="str">
        <f t="shared" si="6"/>
        <v/>
      </c>
      <c r="I73" s="351"/>
    </row>
    <row r="74" ht="19.5" customHeight="1">
      <c r="B74" s="613">
        <v>66.0</v>
      </c>
      <c r="C74" s="923" t="str">
        <f t="shared" si="4"/>
        <v/>
      </c>
      <c r="D74" s="791" t="str">
        <f t="shared" si="1"/>
        <v/>
      </c>
      <c r="E74" s="238" t="str">
        <f t="shared" si="5"/>
        <v/>
      </c>
      <c r="F74" s="717" t="str">
        <f t="shared" si="2"/>
        <v/>
      </c>
      <c r="G74" s="238" t="str">
        <f t="shared" si="3"/>
        <v/>
      </c>
      <c r="H74" s="925" t="str">
        <f t="shared" si="6"/>
        <v/>
      </c>
      <c r="I74" s="351"/>
    </row>
    <row r="75" ht="19.5" customHeight="1">
      <c r="B75" s="613">
        <v>67.0</v>
      </c>
      <c r="C75" s="923" t="str">
        <f t="shared" si="4"/>
        <v/>
      </c>
      <c r="D75" s="791" t="str">
        <f t="shared" si="1"/>
        <v/>
      </c>
      <c r="E75" s="238" t="str">
        <f t="shared" si="5"/>
        <v/>
      </c>
      <c r="F75" s="717" t="str">
        <f t="shared" si="2"/>
        <v/>
      </c>
      <c r="G75" s="238" t="str">
        <f t="shared" si="3"/>
        <v/>
      </c>
      <c r="H75" s="925" t="str">
        <f t="shared" si="6"/>
        <v/>
      </c>
      <c r="I75" s="351"/>
    </row>
    <row r="76" ht="19.5" customHeight="1">
      <c r="B76" s="613">
        <v>68.0</v>
      </c>
      <c r="C76" s="923" t="str">
        <f t="shared" si="4"/>
        <v/>
      </c>
      <c r="D76" s="791" t="str">
        <f t="shared" si="1"/>
        <v/>
      </c>
      <c r="E76" s="238" t="str">
        <f t="shared" si="5"/>
        <v/>
      </c>
      <c r="F76" s="717" t="str">
        <f t="shared" si="2"/>
        <v/>
      </c>
      <c r="G76" s="238" t="str">
        <f t="shared" si="3"/>
        <v/>
      </c>
      <c r="H76" s="925" t="str">
        <f t="shared" si="6"/>
        <v/>
      </c>
      <c r="I76" s="351"/>
    </row>
    <row r="77" ht="19.5" customHeight="1">
      <c r="B77" s="613">
        <v>69.0</v>
      </c>
      <c r="C77" s="923" t="str">
        <f t="shared" si="4"/>
        <v/>
      </c>
      <c r="D77" s="791" t="str">
        <f t="shared" si="1"/>
        <v/>
      </c>
      <c r="E77" s="238" t="str">
        <f t="shared" si="5"/>
        <v/>
      </c>
      <c r="F77" s="717" t="str">
        <f t="shared" si="2"/>
        <v/>
      </c>
      <c r="G77" s="238" t="str">
        <f t="shared" si="3"/>
        <v/>
      </c>
      <c r="H77" s="925" t="str">
        <f t="shared" si="6"/>
        <v/>
      </c>
      <c r="I77" s="351"/>
    </row>
    <row r="78" ht="19.5" customHeight="1">
      <c r="B78" s="613">
        <v>70.0</v>
      </c>
      <c r="C78" s="923" t="str">
        <f t="shared" si="4"/>
        <v/>
      </c>
      <c r="D78" s="791" t="str">
        <f t="shared" si="1"/>
        <v/>
      </c>
      <c r="E78" s="238" t="str">
        <f t="shared" si="5"/>
        <v/>
      </c>
      <c r="F78" s="717" t="str">
        <f t="shared" si="2"/>
        <v/>
      </c>
      <c r="G78" s="238" t="str">
        <f t="shared" si="3"/>
        <v/>
      </c>
      <c r="H78" s="925" t="str">
        <f t="shared" si="6"/>
        <v/>
      </c>
      <c r="I78" s="351"/>
    </row>
    <row r="79" ht="19.5" customHeight="1">
      <c r="B79" s="613">
        <v>71.0</v>
      </c>
      <c r="C79" s="923" t="str">
        <f t="shared" si="4"/>
        <v/>
      </c>
      <c r="D79" s="791" t="str">
        <f t="shared" si="1"/>
        <v/>
      </c>
      <c r="E79" s="238" t="str">
        <f t="shared" si="5"/>
        <v/>
      </c>
      <c r="F79" s="717" t="str">
        <f t="shared" si="2"/>
        <v/>
      </c>
      <c r="G79" s="238" t="str">
        <f t="shared" si="3"/>
        <v/>
      </c>
      <c r="H79" s="925" t="str">
        <f t="shared" si="6"/>
        <v/>
      </c>
      <c r="I79" s="351"/>
    </row>
    <row r="80" ht="19.5" customHeight="1">
      <c r="B80" s="613">
        <v>72.0</v>
      </c>
      <c r="C80" s="923" t="str">
        <f t="shared" si="4"/>
        <v/>
      </c>
      <c r="D80" s="791" t="str">
        <f t="shared" si="1"/>
        <v/>
      </c>
      <c r="E80" s="238" t="str">
        <f t="shared" si="5"/>
        <v/>
      </c>
      <c r="F80" s="717" t="str">
        <f t="shared" si="2"/>
        <v/>
      </c>
      <c r="G80" s="238" t="str">
        <f t="shared" si="3"/>
        <v/>
      </c>
      <c r="H80" s="925" t="str">
        <f t="shared" si="6"/>
        <v/>
      </c>
      <c r="I80" s="351"/>
    </row>
    <row r="81" ht="19.5" customHeight="1">
      <c r="B81" s="613">
        <v>73.0</v>
      </c>
      <c r="C81" s="923" t="str">
        <f t="shared" si="4"/>
        <v/>
      </c>
      <c r="D81" s="791" t="str">
        <f t="shared" si="1"/>
        <v/>
      </c>
      <c r="E81" s="238" t="str">
        <f t="shared" si="5"/>
        <v/>
      </c>
      <c r="F81" s="717" t="str">
        <f t="shared" si="2"/>
        <v/>
      </c>
      <c r="G81" s="238" t="str">
        <f t="shared" si="3"/>
        <v/>
      </c>
      <c r="H81" s="925" t="str">
        <f t="shared" si="6"/>
        <v/>
      </c>
      <c r="I81" s="351"/>
    </row>
    <row r="82" ht="19.5" customHeight="1">
      <c r="B82" s="613">
        <v>74.0</v>
      </c>
      <c r="C82" s="923" t="str">
        <f t="shared" si="4"/>
        <v/>
      </c>
      <c r="D82" s="791" t="str">
        <f t="shared" si="1"/>
        <v/>
      </c>
      <c r="E82" s="238" t="str">
        <f t="shared" si="5"/>
        <v/>
      </c>
      <c r="F82" s="717" t="str">
        <f t="shared" si="2"/>
        <v/>
      </c>
      <c r="G82" s="238" t="str">
        <f t="shared" si="3"/>
        <v/>
      </c>
      <c r="H82" s="925" t="str">
        <f t="shared" si="6"/>
        <v/>
      </c>
      <c r="I82" s="351"/>
    </row>
    <row r="83" ht="19.5" customHeight="1">
      <c r="B83" s="613">
        <v>75.0</v>
      </c>
      <c r="C83" s="923" t="str">
        <f t="shared" si="4"/>
        <v/>
      </c>
      <c r="D83" s="791" t="str">
        <f t="shared" si="1"/>
        <v/>
      </c>
      <c r="E83" s="238" t="str">
        <f t="shared" si="5"/>
        <v/>
      </c>
      <c r="F83" s="717" t="str">
        <f t="shared" si="2"/>
        <v/>
      </c>
      <c r="G83" s="238" t="str">
        <f t="shared" si="3"/>
        <v/>
      </c>
      <c r="H83" s="925" t="str">
        <f t="shared" si="6"/>
        <v/>
      </c>
      <c r="I83" s="351"/>
    </row>
    <row r="84" ht="19.5" customHeight="1">
      <c r="B84" s="613">
        <v>76.0</v>
      </c>
      <c r="C84" s="923" t="str">
        <f t="shared" si="4"/>
        <v/>
      </c>
      <c r="D84" s="791" t="str">
        <f t="shared" si="1"/>
        <v/>
      </c>
      <c r="E84" s="238" t="str">
        <f t="shared" si="5"/>
        <v/>
      </c>
      <c r="F84" s="717" t="str">
        <f t="shared" si="2"/>
        <v/>
      </c>
      <c r="G84" s="238" t="str">
        <f t="shared" si="3"/>
        <v/>
      </c>
      <c r="H84" s="925" t="str">
        <f t="shared" si="6"/>
        <v/>
      </c>
      <c r="I84" s="351"/>
    </row>
    <row r="85" ht="19.5" customHeight="1">
      <c r="B85" s="613">
        <v>77.0</v>
      </c>
      <c r="C85" s="923" t="str">
        <f t="shared" si="4"/>
        <v/>
      </c>
      <c r="D85" s="791" t="str">
        <f t="shared" si="1"/>
        <v/>
      </c>
      <c r="E85" s="238" t="str">
        <f t="shared" si="5"/>
        <v/>
      </c>
      <c r="F85" s="717" t="str">
        <f t="shared" si="2"/>
        <v/>
      </c>
      <c r="G85" s="238" t="str">
        <f t="shared" si="3"/>
        <v/>
      </c>
      <c r="H85" s="925" t="str">
        <f t="shared" si="6"/>
        <v/>
      </c>
      <c r="I85" s="351"/>
    </row>
    <row r="86" ht="19.5" customHeight="1">
      <c r="B86" s="613">
        <v>78.0</v>
      </c>
      <c r="C86" s="923" t="str">
        <f t="shared" si="4"/>
        <v/>
      </c>
      <c r="D86" s="791" t="str">
        <f t="shared" si="1"/>
        <v/>
      </c>
      <c r="E86" s="238" t="str">
        <f t="shared" si="5"/>
        <v/>
      </c>
      <c r="F86" s="717" t="str">
        <f t="shared" si="2"/>
        <v/>
      </c>
      <c r="G86" s="238" t="str">
        <f t="shared" si="3"/>
        <v/>
      </c>
      <c r="H86" s="925" t="str">
        <f t="shared" si="6"/>
        <v/>
      </c>
      <c r="I86" s="351"/>
    </row>
    <row r="87" ht="19.5" customHeight="1">
      <c r="B87" s="613">
        <v>79.0</v>
      </c>
      <c r="C87" s="923" t="str">
        <f t="shared" si="4"/>
        <v/>
      </c>
      <c r="D87" s="791" t="str">
        <f t="shared" si="1"/>
        <v/>
      </c>
      <c r="E87" s="238" t="str">
        <f t="shared" si="5"/>
        <v/>
      </c>
      <c r="F87" s="717" t="str">
        <f t="shared" si="2"/>
        <v/>
      </c>
      <c r="G87" s="238" t="str">
        <f t="shared" si="3"/>
        <v/>
      </c>
      <c r="H87" s="925" t="str">
        <f t="shared" si="6"/>
        <v/>
      </c>
      <c r="I87" s="351"/>
    </row>
    <row r="88" ht="19.5" customHeight="1">
      <c r="B88" s="613">
        <v>80.0</v>
      </c>
      <c r="C88" s="923" t="str">
        <f t="shared" si="4"/>
        <v/>
      </c>
      <c r="D88" s="791" t="str">
        <f t="shared" si="1"/>
        <v/>
      </c>
      <c r="E88" s="238" t="str">
        <f t="shared" si="5"/>
        <v/>
      </c>
      <c r="F88" s="717" t="str">
        <f t="shared" si="2"/>
        <v/>
      </c>
      <c r="G88" s="238" t="str">
        <f t="shared" si="3"/>
        <v/>
      </c>
      <c r="H88" s="925" t="str">
        <f t="shared" si="6"/>
        <v/>
      </c>
      <c r="I88" s="351"/>
    </row>
    <row r="89" ht="19.5" customHeight="1">
      <c r="B89" s="613">
        <v>81.0</v>
      </c>
      <c r="C89" s="923" t="str">
        <f t="shared" si="4"/>
        <v/>
      </c>
      <c r="D89" s="791" t="str">
        <f t="shared" si="1"/>
        <v/>
      </c>
      <c r="E89" s="238" t="str">
        <f t="shared" si="5"/>
        <v/>
      </c>
      <c r="F89" s="717" t="str">
        <f t="shared" si="2"/>
        <v/>
      </c>
      <c r="G89" s="238" t="str">
        <f t="shared" si="3"/>
        <v/>
      </c>
      <c r="H89" s="925" t="str">
        <f t="shared" si="6"/>
        <v/>
      </c>
      <c r="I89" s="351"/>
    </row>
    <row r="90" ht="19.5" customHeight="1">
      <c r="B90" s="613">
        <v>82.0</v>
      </c>
      <c r="C90" s="923" t="str">
        <f t="shared" si="4"/>
        <v/>
      </c>
      <c r="D90" s="791" t="str">
        <f t="shared" si="1"/>
        <v/>
      </c>
      <c r="E90" s="238" t="str">
        <f t="shared" si="5"/>
        <v/>
      </c>
      <c r="F90" s="717" t="str">
        <f t="shared" si="2"/>
        <v/>
      </c>
      <c r="G90" s="238" t="str">
        <f t="shared" si="3"/>
        <v/>
      </c>
      <c r="H90" s="925" t="str">
        <f t="shared" si="6"/>
        <v/>
      </c>
      <c r="I90" s="351"/>
    </row>
    <row r="91" ht="19.5" customHeight="1">
      <c r="B91" s="613">
        <v>83.0</v>
      </c>
      <c r="C91" s="923" t="str">
        <f t="shared" si="4"/>
        <v/>
      </c>
      <c r="D91" s="791" t="str">
        <f t="shared" si="1"/>
        <v/>
      </c>
      <c r="E91" s="238" t="str">
        <f t="shared" si="5"/>
        <v/>
      </c>
      <c r="F91" s="717" t="str">
        <f t="shared" si="2"/>
        <v/>
      </c>
      <c r="G91" s="238" t="str">
        <f t="shared" si="3"/>
        <v/>
      </c>
      <c r="H91" s="925" t="str">
        <f t="shared" si="6"/>
        <v/>
      </c>
      <c r="I91" s="351"/>
    </row>
    <row r="92" ht="19.5" customHeight="1">
      <c r="B92" s="613">
        <v>84.0</v>
      </c>
      <c r="C92" s="923" t="str">
        <f t="shared" si="4"/>
        <v/>
      </c>
      <c r="D92" s="791" t="str">
        <f t="shared" si="1"/>
        <v/>
      </c>
      <c r="E92" s="238" t="str">
        <f t="shared" si="5"/>
        <v/>
      </c>
      <c r="F92" s="717" t="str">
        <f t="shared" si="2"/>
        <v/>
      </c>
      <c r="G92" s="238" t="str">
        <f t="shared" si="3"/>
        <v/>
      </c>
      <c r="H92" s="925" t="str">
        <f t="shared" si="6"/>
        <v/>
      </c>
      <c r="I92" s="351"/>
    </row>
    <row r="93" ht="19.5" customHeight="1">
      <c r="B93" s="613">
        <v>85.0</v>
      </c>
      <c r="C93" s="923" t="str">
        <f t="shared" si="4"/>
        <v/>
      </c>
      <c r="D93" s="791" t="str">
        <f t="shared" si="1"/>
        <v/>
      </c>
      <c r="E93" s="238" t="str">
        <f t="shared" si="5"/>
        <v/>
      </c>
      <c r="F93" s="717" t="str">
        <f t="shared" si="2"/>
        <v/>
      </c>
      <c r="G93" s="238" t="str">
        <f t="shared" si="3"/>
        <v/>
      </c>
      <c r="H93" s="925" t="str">
        <f t="shared" si="6"/>
        <v/>
      </c>
      <c r="I93" s="351"/>
    </row>
    <row r="94" ht="19.5" customHeight="1">
      <c r="B94" s="613">
        <v>86.0</v>
      </c>
      <c r="C94" s="923" t="str">
        <f t="shared" si="4"/>
        <v/>
      </c>
      <c r="D94" s="791" t="str">
        <f t="shared" si="1"/>
        <v/>
      </c>
      <c r="E94" s="238" t="str">
        <f t="shared" si="5"/>
        <v/>
      </c>
      <c r="F94" s="717" t="str">
        <f t="shared" si="2"/>
        <v/>
      </c>
      <c r="G94" s="238" t="str">
        <f t="shared" si="3"/>
        <v/>
      </c>
      <c r="H94" s="925" t="str">
        <f t="shared" si="6"/>
        <v/>
      </c>
      <c r="I94" s="351"/>
    </row>
    <row r="95" ht="19.5" customHeight="1">
      <c r="B95" s="613">
        <v>87.0</v>
      </c>
      <c r="C95" s="923" t="str">
        <f t="shared" si="4"/>
        <v/>
      </c>
      <c r="D95" s="791" t="str">
        <f t="shared" si="1"/>
        <v/>
      </c>
      <c r="E95" s="238" t="str">
        <f t="shared" si="5"/>
        <v/>
      </c>
      <c r="F95" s="717" t="str">
        <f t="shared" si="2"/>
        <v/>
      </c>
      <c r="G95" s="238" t="str">
        <f t="shared" si="3"/>
        <v/>
      </c>
      <c r="H95" s="925" t="str">
        <f t="shared" si="6"/>
        <v/>
      </c>
      <c r="I95" s="351"/>
    </row>
    <row r="96" ht="19.5" customHeight="1">
      <c r="B96" s="613">
        <v>88.0</v>
      </c>
      <c r="C96" s="923" t="str">
        <f t="shared" si="4"/>
        <v/>
      </c>
      <c r="D96" s="791" t="str">
        <f t="shared" si="1"/>
        <v/>
      </c>
      <c r="E96" s="238" t="str">
        <f t="shared" si="5"/>
        <v/>
      </c>
      <c r="F96" s="717" t="str">
        <f t="shared" si="2"/>
        <v/>
      </c>
      <c r="G96" s="238" t="str">
        <f t="shared" si="3"/>
        <v/>
      </c>
      <c r="H96" s="925" t="str">
        <f t="shared" si="6"/>
        <v/>
      </c>
      <c r="I96" s="351"/>
    </row>
    <row r="97" ht="19.5" customHeight="1">
      <c r="B97" s="613">
        <v>89.0</v>
      </c>
      <c r="C97" s="923" t="str">
        <f t="shared" si="4"/>
        <v/>
      </c>
      <c r="D97" s="791" t="str">
        <f t="shared" si="1"/>
        <v/>
      </c>
      <c r="E97" s="238" t="str">
        <f t="shared" si="5"/>
        <v/>
      </c>
      <c r="F97" s="717" t="str">
        <f t="shared" si="2"/>
        <v/>
      </c>
      <c r="G97" s="238" t="str">
        <f t="shared" si="3"/>
        <v/>
      </c>
      <c r="H97" s="925" t="str">
        <f t="shared" si="6"/>
        <v/>
      </c>
      <c r="I97" s="351"/>
    </row>
    <row r="98" ht="19.5" customHeight="1">
      <c r="B98" s="613">
        <v>90.0</v>
      </c>
      <c r="C98" s="923" t="str">
        <f t="shared" si="4"/>
        <v/>
      </c>
      <c r="D98" s="791" t="str">
        <f t="shared" si="1"/>
        <v/>
      </c>
      <c r="E98" s="238" t="str">
        <f t="shared" si="5"/>
        <v/>
      </c>
      <c r="F98" s="717" t="str">
        <f t="shared" si="2"/>
        <v/>
      </c>
      <c r="G98" s="238" t="str">
        <f t="shared" si="3"/>
        <v/>
      </c>
      <c r="H98" s="925" t="str">
        <f t="shared" si="6"/>
        <v/>
      </c>
      <c r="I98" s="351"/>
    </row>
    <row r="99" ht="19.5" customHeight="1">
      <c r="B99" s="613">
        <v>91.0</v>
      </c>
      <c r="C99" s="923" t="str">
        <f t="shared" si="4"/>
        <v/>
      </c>
      <c r="D99" s="791" t="str">
        <f t="shared" si="1"/>
        <v/>
      </c>
      <c r="E99" s="238" t="str">
        <f t="shared" si="5"/>
        <v/>
      </c>
      <c r="F99" s="717" t="str">
        <f t="shared" si="2"/>
        <v/>
      </c>
      <c r="G99" s="238" t="str">
        <f t="shared" si="3"/>
        <v/>
      </c>
      <c r="H99" s="925" t="str">
        <f t="shared" si="6"/>
        <v/>
      </c>
      <c r="I99" s="351"/>
    </row>
    <row r="100" ht="19.5" customHeight="1">
      <c r="B100" s="613">
        <v>92.0</v>
      </c>
      <c r="C100" s="923" t="str">
        <f t="shared" si="4"/>
        <v/>
      </c>
      <c r="D100" s="791" t="str">
        <f t="shared" si="1"/>
        <v/>
      </c>
      <c r="E100" s="238" t="str">
        <f t="shared" si="5"/>
        <v/>
      </c>
      <c r="F100" s="717" t="str">
        <f t="shared" si="2"/>
        <v/>
      </c>
      <c r="G100" s="238" t="str">
        <f t="shared" si="3"/>
        <v/>
      </c>
      <c r="H100" s="925" t="str">
        <f t="shared" si="6"/>
        <v/>
      </c>
      <c r="I100" s="351"/>
    </row>
    <row r="101" ht="19.5" customHeight="1">
      <c r="B101" s="613">
        <v>93.0</v>
      </c>
      <c r="C101" s="923" t="str">
        <f t="shared" si="4"/>
        <v/>
      </c>
      <c r="D101" s="791" t="str">
        <f t="shared" si="1"/>
        <v/>
      </c>
      <c r="E101" s="238" t="str">
        <f t="shared" si="5"/>
        <v/>
      </c>
      <c r="F101" s="717" t="str">
        <f t="shared" si="2"/>
        <v/>
      </c>
      <c r="G101" s="238" t="str">
        <f t="shared" si="3"/>
        <v/>
      </c>
      <c r="H101" s="925" t="str">
        <f t="shared" si="6"/>
        <v/>
      </c>
      <c r="I101" s="351"/>
    </row>
    <row r="102" ht="19.5" customHeight="1">
      <c r="B102" s="613">
        <v>94.0</v>
      </c>
      <c r="C102" s="923" t="str">
        <f t="shared" si="4"/>
        <v/>
      </c>
      <c r="D102" s="791" t="str">
        <f t="shared" si="1"/>
        <v/>
      </c>
      <c r="E102" s="238" t="str">
        <f t="shared" si="5"/>
        <v/>
      </c>
      <c r="F102" s="717" t="str">
        <f t="shared" si="2"/>
        <v/>
      </c>
      <c r="G102" s="238" t="str">
        <f t="shared" si="3"/>
        <v/>
      </c>
      <c r="H102" s="925" t="str">
        <f t="shared" si="6"/>
        <v/>
      </c>
      <c r="I102" s="351"/>
    </row>
    <row r="103" ht="19.5" customHeight="1">
      <c r="B103" s="613">
        <v>95.0</v>
      </c>
      <c r="C103" s="923" t="str">
        <f t="shared" si="4"/>
        <v/>
      </c>
      <c r="D103" s="791" t="str">
        <f t="shared" si="1"/>
        <v/>
      </c>
      <c r="E103" s="238" t="str">
        <f t="shared" si="5"/>
        <v/>
      </c>
      <c r="F103" s="717" t="str">
        <f t="shared" si="2"/>
        <v/>
      </c>
      <c r="G103" s="238" t="str">
        <f t="shared" si="3"/>
        <v/>
      </c>
      <c r="H103" s="925" t="str">
        <f t="shared" si="6"/>
        <v/>
      </c>
      <c r="I103" s="351"/>
    </row>
    <row r="104" ht="19.5" customHeight="1">
      <c r="B104" s="613">
        <v>96.0</v>
      </c>
      <c r="C104" s="923" t="str">
        <f t="shared" si="4"/>
        <v/>
      </c>
      <c r="D104" s="791" t="str">
        <f t="shared" si="1"/>
        <v/>
      </c>
      <c r="E104" s="238" t="str">
        <f t="shared" si="5"/>
        <v/>
      </c>
      <c r="F104" s="717" t="str">
        <f t="shared" si="2"/>
        <v/>
      </c>
      <c r="G104" s="238" t="str">
        <f t="shared" si="3"/>
        <v/>
      </c>
      <c r="H104" s="925" t="str">
        <f t="shared" si="6"/>
        <v/>
      </c>
      <c r="I104" s="351"/>
    </row>
    <row r="105" ht="19.5" customHeight="1">
      <c r="B105" s="613">
        <v>97.0</v>
      </c>
      <c r="C105" s="923" t="str">
        <f t="shared" si="4"/>
        <v/>
      </c>
      <c r="D105" s="791" t="str">
        <f t="shared" si="1"/>
        <v/>
      </c>
      <c r="E105" s="238" t="str">
        <f t="shared" si="5"/>
        <v/>
      </c>
      <c r="F105" s="717" t="str">
        <f t="shared" si="2"/>
        <v/>
      </c>
      <c r="G105" s="238" t="str">
        <f t="shared" si="3"/>
        <v/>
      </c>
      <c r="H105" s="925" t="str">
        <f t="shared" si="6"/>
        <v/>
      </c>
      <c r="I105" s="351"/>
    </row>
    <row r="106" ht="19.5" customHeight="1">
      <c r="B106" s="613">
        <v>98.0</v>
      </c>
      <c r="C106" s="923" t="str">
        <f t="shared" si="4"/>
        <v/>
      </c>
      <c r="D106" s="791" t="str">
        <f t="shared" si="1"/>
        <v/>
      </c>
      <c r="E106" s="238" t="str">
        <f t="shared" si="5"/>
        <v/>
      </c>
      <c r="F106" s="717" t="str">
        <f t="shared" si="2"/>
        <v/>
      </c>
      <c r="G106" s="238" t="str">
        <f t="shared" si="3"/>
        <v/>
      </c>
      <c r="H106" s="925" t="str">
        <f t="shared" si="6"/>
        <v/>
      </c>
      <c r="I106" s="351"/>
    </row>
    <row r="107" ht="19.5" customHeight="1">
      <c r="B107" s="613">
        <v>99.0</v>
      </c>
      <c r="C107" s="923" t="str">
        <f t="shared" si="4"/>
        <v/>
      </c>
      <c r="D107" s="791" t="str">
        <f t="shared" si="1"/>
        <v/>
      </c>
      <c r="E107" s="238" t="str">
        <f t="shared" si="5"/>
        <v/>
      </c>
      <c r="F107" s="717" t="str">
        <f t="shared" si="2"/>
        <v/>
      </c>
      <c r="G107" s="238" t="str">
        <f t="shared" si="3"/>
        <v/>
      </c>
      <c r="H107" s="925" t="str">
        <f t="shared" si="6"/>
        <v/>
      </c>
      <c r="I107" s="351"/>
    </row>
    <row r="108" ht="19.5" customHeight="1">
      <c r="B108" s="613">
        <v>100.0</v>
      </c>
      <c r="C108" s="923" t="str">
        <f t="shared" si="4"/>
        <v/>
      </c>
      <c r="D108" s="791" t="str">
        <f t="shared" si="1"/>
        <v/>
      </c>
      <c r="E108" s="238" t="str">
        <f t="shared" si="5"/>
        <v/>
      </c>
      <c r="F108" s="717" t="str">
        <f t="shared" si="2"/>
        <v/>
      </c>
      <c r="G108" s="238" t="str">
        <f t="shared" si="3"/>
        <v/>
      </c>
      <c r="H108" s="925" t="str">
        <f t="shared" si="6"/>
        <v/>
      </c>
      <c r="I108" s="351"/>
    </row>
    <row r="109" ht="19.5" customHeight="1">
      <c r="B109" s="613">
        <v>101.0</v>
      </c>
      <c r="C109" s="923" t="str">
        <f t="shared" si="4"/>
        <v/>
      </c>
      <c r="D109" s="791" t="str">
        <f t="shared" si="1"/>
        <v/>
      </c>
      <c r="E109" s="238" t="str">
        <f t="shared" si="5"/>
        <v/>
      </c>
      <c r="F109" s="717" t="str">
        <f t="shared" si="2"/>
        <v/>
      </c>
      <c r="G109" s="238" t="str">
        <f t="shared" si="3"/>
        <v/>
      </c>
      <c r="H109" s="925" t="str">
        <f t="shared" si="6"/>
        <v/>
      </c>
      <c r="I109" s="351"/>
    </row>
    <row r="110" ht="19.5" customHeight="1">
      <c r="B110" s="613">
        <v>102.0</v>
      </c>
      <c r="C110" s="923" t="str">
        <f t="shared" si="4"/>
        <v/>
      </c>
      <c r="D110" s="791" t="str">
        <f t="shared" si="1"/>
        <v/>
      </c>
      <c r="E110" s="238" t="str">
        <f t="shared" si="5"/>
        <v/>
      </c>
      <c r="F110" s="717" t="str">
        <f t="shared" si="2"/>
        <v/>
      </c>
      <c r="G110" s="238" t="str">
        <f t="shared" si="3"/>
        <v/>
      </c>
      <c r="H110" s="925" t="str">
        <f t="shared" si="6"/>
        <v/>
      </c>
      <c r="I110" s="351"/>
    </row>
    <row r="111" ht="19.5" customHeight="1">
      <c r="B111" s="613">
        <v>103.0</v>
      </c>
      <c r="C111" s="923" t="str">
        <f t="shared" si="4"/>
        <v/>
      </c>
      <c r="D111" s="791" t="str">
        <f t="shared" si="1"/>
        <v/>
      </c>
      <c r="E111" s="238" t="str">
        <f t="shared" si="5"/>
        <v/>
      </c>
      <c r="F111" s="717" t="str">
        <f t="shared" si="2"/>
        <v/>
      </c>
      <c r="G111" s="238" t="str">
        <f t="shared" si="3"/>
        <v/>
      </c>
      <c r="H111" s="925" t="str">
        <f t="shared" si="6"/>
        <v/>
      </c>
      <c r="I111" s="351"/>
    </row>
    <row r="112" ht="19.5" customHeight="1">
      <c r="B112" s="613">
        <v>104.0</v>
      </c>
      <c r="C112" s="923" t="str">
        <f t="shared" si="4"/>
        <v/>
      </c>
      <c r="D112" s="791" t="str">
        <f t="shared" si="1"/>
        <v/>
      </c>
      <c r="E112" s="238" t="str">
        <f t="shared" si="5"/>
        <v/>
      </c>
      <c r="F112" s="717" t="str">
        <f t="shared" si="2"/>
        <v/>
      </c>
      <c r="G112" s="238" t="str">
        <f t="shared" si="3"/>
        <v/>
      </c>
      <c r="H112" s="925" t="str">
        <f t="shared" si="6"/>
        <v/>
      </c>
      <c r="I112" s="351"/>
    </row>
    <row r="113" ht="19.5" customHeight="1">
      <c r="B113" s="613">
        <v>105.0</v>
      </c>
      <c r="C113" s="923" t="str">
        <f t="shared" si="4"/>
        <v/>
      </c>
      <c r="D113" s="791" t="str">
        <f t="shared" si="1"/>
        <v/>
      </c>
      <c r="E113" s="238" t="str">
        <f t="shared" si="5"/>
        <v/>
      </c>
      <c r="F113" s="717" t="str">
        <f t="shared" si="2"/>
        <v/>
      </c>
      <c r="G113" s="238" t="str">
        <f t="shared" si="3"/>
        <v/>
      </c>
      <c r="H113" s="925" t="str">
        <f t="shared" si="6"/>
        <v/>
      </c>
      <c r="I113" s="351"/>
    </row>
    <row r="114" ht="19.5" customHeight="1">
      <c r="B114" s="613">
        <v>106.0</v>
      </c>
      <c r="C114" s="923" t="str">
        <f t="shared" si="4"/>
        <v/>
      </c>
      <c r="D114" s="791" t="str">
        <f t="shared" si="1"/>
        <v/>
      </c>
      <c r="E114" s="238" t="str">
        <f t="shared" si="5"/>
        <v/>
      </c>
      <c r="F114" s="717" t="str">
        <f t="shared" si="2"/>
        <v/>
      </c>
      <c r="G114" s="238" t="str">
        <f t="shared" si="3"/>
        <v/>
      </c>
      <c r="H114" s="925" t="str">
        <f t="shared" si="6"/>
        <v/>
      </c>
      <c r="I114" s="351"/>
    </row>
    <row r="115" ht="19.5" customHeight="1">
      <c r="B115" s="613">
        <v>107.0</v>
      </c>
      <c r="C115" s="923" t="str">
        <f t="shared" si="4"/>
        <v/>
      </c>
      <c r="D115" s="791" t="str">
        <f t="shared" si="1"/>
        <v/>
      </c>
      <c r="E115" s="238" t="str">
        <f t="shared" si="5"/>
        <v/>
      </c>
      <c r="F115" s="717" t="str">
        <f t="shared" si="2"/>
        <v/>
      </c>
      <c r="G115" s="238" t="str">
        <f t="shared" si="3"/>
        <v/>
      </c>
      <c r="H115" s="925" t="str">
        <f t="shared" si="6"/>
        <v/>
      </c>
      <c r="I115" s="351"/>
    </row>
    <row r="116" ht="19.5" customHeight="1">
      <c r="B116" s="613">
        <v>108.0</v>
      </c>
      <c r="C116" s="923" t="str">
        <f t="shared" si="4"/>
        <v/>
      </c>
      <c r="D116" s="791" t="str">
        <f t="shared" si="1"/>
        <v/>
      </c>
      <c r="E116" s="238" t="str">
        <f t="shared" si="5"/>
        <v/>
      </c>
      <c r="F116" s="717" t="str">
        <f t="shared" si="2"/>
        <v/>
      </c>
      <c r="G116" s="238" t="str">
        <f t="shared" si="3"/>
        <v/>
      </c>
      <c r="H116" s="925" t="str">
        <f t="shared" si="6"/>
        <v/>
      </c>
      <c r="I116" s="351"/>
    </row>
    <row r="117" ht="19.5" customHeight="1">
      <c r="B117" s="613">
        <v>109.0</v>
      </c>
      <c r="C117" s="923" t="str">
        <f t="shared" si="4"/>
        <v/>
      </c>
      <c r="D117" s="791" t="str">
        <f t="shared" si="1"/>
        <v/>
      </c>
      <c r="E117" s="238" t="str">
        <f t="shared" si="5"/>
        <v/>
      </c>
      <c r="F117" s="717" t="str">
        <f t="shared" si="2"/>
        <v/>
      </c>
      <c r="G117" s="238" t="str">
        <f t="shared" si="3"/>
        <v/>
      </c>
      <c r="H117" s="925" t="str">
        <f t="shared" si="6"/>
        <v/>
      </c>
      <c r="I117" s="351"/>
    </row>
    <row r="118" ht="19.5" customHeight="1">
      <c r="B118" s="613">
        <v>110.0</v>
      </c>
      <c r="C118" s="923" t="str">
        <f t="shared" si="4"/>
        <v/>
      </c>
      <c r="D118" s="791" t="str">
        <f t="shared" si="1"/>
        <v/>
      </c>
      <c r="E118" s="238" t="str">
        <f t="shared" si="5"/>
        <v/>
      </c>
      <c r="F118" s="717" t="str">
        <f t="shared" si="2"/>
        <v/>
      </c>
      <c r="G118" s="238" t="str">
        <f t="shared" si="3"/>
        <v/>
      </c>
      <c r="H118" s="925" t="str">
        <f t="shared" si="6"/>
        <v/>
      </c>
      <c r="I118" s="351"/>
    </row>
    <row r="119" ht="19.5" customHeight="1">
      <c r="B119" s="613">
        <v>111.0</v>
      </c>
      <c r="C119" s="923" t="str">
        <f t="shared" si="4"/>
        <v/>
      </c>
      <c r="D119" s="791" t="str">
        <f t="shared" si="1"/>
        <v/>
      </c>
      <c r="E119" s="238" t="str">
        <f t="shared" si="5"/>
        <v/>
      </c>
      <c r="F119" s="717" t="str">
        <f t="shared" si="2"/>
        <v/>
      </c>
      <c r="G119" s="238" t="str">
        <f t="shared" si="3"/>
        <v/>
      </c>
      <c r="H119" s="925" t="str">
        <f t="shared" si="6"/>
        <v/>
      </c>
      <c r="I119" s="351"/>
    </row>
    <row r="120" ht="19.5" customHeight="1">
      <c r="B120" s="613">
        <v>112.0</v>
      </c>
      <c r="C120" s="923" t="str">
        <f t="shared" si="4"/>
        <v/>
      </c>
      <c r="D120" s="791" t="str">
        <f t="shared" si="1"/>
        <v/>
      </c>
      <c r="E120" s="238" t="str">
        <f t="shared" si="5"/>
        <v/>
      </c>
      <c r="F120" s="717" t="str">
        <f t="shared" si="2"/>
        <v/>
      </c>
      <c r="G120" s="238" t="str">
        <f t="shared" si="3"/>
        <v/>
      </c>
      <c r="H120" s="925" t="str">
        <f t="shared" si="6"/>
        <v/>
      </c>
      <c r="I120" s="351"/>
    </row>
    <row r="121" ht="19.5" customHeight="1">
      <c r="B121" s="613">
        <v>113.0</v>
      </c>
      <c r="C121" s="923" t="str">
        <f t="shared" si="4"/>
        <v/>
      </c>
      <c r="D121" s="791" t="str">
        <f t="shared" si="1"/>
        <v/>
      </c>
      <c r="E121" s="238" t="str">
        <f t="shared" si="5"/>
        <v/>
      </c>
      <c r="F121" s="717" t="str">
        <f t="shared" si="2"/>
        <v/>
      </c>
      <c r="G121" s="238" t="str">
        <f t="shared" si="3"/>
        <v/>
      </c>
      <c r="H121" s="925" t="str">
        <f t="shared" si="6"/>
        <v/>
      </c>
      <c r="I121" s="351"/>
    </row>
    <row r="122" ht="19.5" customHeight="1">
      <c r="B122" s="613">
        <v>114.0</v>
      </c>
      <c r="C122" s="923" t="str">
        <f t="shared" si="4"/>
        <v/>
      </c>
      <c r="D122" s="791" t="str">
        <f t="shared" si="1"/>
        <v/>
      </c>
      <c r="E122" s="238" t="str">
        <f t="shared" si="5"/>
        <v/>
      </c>
      <c r="F122" s="717" t="str">
        <f t="shared" si="2"/>
        <v/>
      </c>
      <c r="G122" s="238" t="str">
        <f t="shared" si="3"/>
        <v/>
      </c>
      <c r="H122" s="925" t="str">
        <f t="shared" si="6"/>
        <v/>
      </c>
      <c r="I122" s="351"/>
    </row>
    <row r="123" ht="19.5" customHeight="1">
      <c r="B123" s="613">
        <v>115.0</v>
      </c>
      <c r="C123" s="923" t="str">
        <f t="shared" si="4"/>
        <v/>
      </c>
      <c r="D123" s="791" t="str">
        <f t="shared" si="1"/>
        <v/>
      </c>
      <c r="E123" s="238" t="str">
        <f t="shared" si="5"/>
        <v/>
      </c>
      <c r="F123" s="717" t="str">
        <f t="shared" si="2"/>
        <v/>
      </c>
      <c r="G123" s="238" t="str">
        <f t="shared" si="3"/>
        <v/>
      </c>
      <c r="H123" s="925" t="str">
        <f t="shared" si="6"/>
        <v/>
      </c>
      <c r="I123" s="351"/>
    </row>
    <row r="124" ht="19.5" customHeight="1">
      <c r="B124" s="613">
        <v>116.0</v>
      </c>
      <c r="C124" s="923" t="str">
        <f t="shared" si="4"/>
        <v/>
      </c>
      <c r="D124" s="791" t="str">
        <f t="shared" si="1"/>
        <v/>
      </c>
      <c r="E124" s="238" t="str">
        <f t="shared" si="5"/>
        <v/>
      </c>
      <c r="F124" s="717" t="str">
        <f t="shared" si="2"/>
        <v/>
      </c>
      <c r="G124" s="238" t="str">
        <f t="shared" si="3"/>
        <v/>
      </c>
      <c r="H124" s="925" t="str">
        <f t="shared" si="6"/>
        <v/>
      </c>
      <c r="I124" s="351"/>
    </row>
    <row r="125" ht="19.5" customHeight="1">
      <c r="B125" s="613">
        <v>117.0</v>
      </c>
      <c r="C125" s="923" t="str">
        <f t="shared" si="4"/>
        <v/>
      </c>
      <c r="D125" s="791" t="str">
        <f t="shared" si="1"/>
        <v/>
      </c>
      <c r="E125" s="238" t="str">
        <f t="shared" si="5"/>
        <v/>
      </c>
      <c r="F125" s="717" t="str">
        <f t="shared" si="2"/>
        <v/>
      </c>
      <c r="G125" s="238" t="str">
        <f t="shared" si="3"/>
        <v/>
      </c>
      <c r="H125" s="925" t="str">
        <f t="shared" si="6"/>
        <v/>
      </c>
      <c r="I125" s="351"/>
    </row>
    <row r="126" ht="19.5" customHeight="1">
      <c r="B126" s="613">
        <v>118.0</v>
      </c>
      <c r="C126" s="923" t="str">
        <f t="shared" si="4"/>
        <v/>
      </c>
      <c r="D126" s="791" t="str">
        <f t="shared" si="1"/>
        <v/>
      </c>
      <c r="E126" s="238" t="str">
        <f t="shared" si="5"/>
        <v/>
      </c>
      <c r="F126" s="717" t="str">
        <f t="shared" si="2"/>
        <v/>
      </c>
      <c r="G126" s="238" t="str">
        <f t="shared" si="3"/>
        <v/>
      </c>
      <c r="H126" s="925" t="str">
        <f t="shared" si="6"/>
        <v/>
      </c>
      <c r="I126" s="351"/>
    </row>
    <row r="127" ht="19.5" customHeight="1">
      <c r="B127" s="613">
        <v>119.0</v>
      </c>
      <c r="C127" s="923" t="str">
        <f t="shared" si="4"/>
        <v/>
      </c>
      <c r="D127" s="791" t="str">
        <f t="shared" si="1"/>
        <v/>
      </c>
      <c r="E127" s="238" t="str">
        <f t="shared" si="5"/>
        <v/>
      </c>
      <c r="F127" s="717" t="str">
        <f t="shared" si="2"/>
        <v/>
      </c>
      <c r="G127" s="238" t="str">
        <f t="shared" si="3"/>
        <v/>
      </c>
      <c r="H127" s="925" t="str">
        <f t="shared" si="6"/>
        <v/>
      </c>
      <c r="I127" s="351"/>
    </row>
    <row r="128" ht="19.5" customHeight="1">
      <c r="B128" s="613">
        <v>120.0</v>
      </c>
      <c r="C128" s="923" t="str">
        <f t="shared" si="4"/>
        <v/>
      </c>
      <c r="D128" s="791" t="str">
        <f t="shared" si="1"/>
        <v/>
      </c>
      <c r="E128" s="238" t="str">
        <f t="shared" si="5"/>
        <v/>
      </c>
      <c r="F128" s="717" t="str">
        <f t="shared" si="2"/>
        <v/>
      </c>
      <c r="G128" s="238" t="str">
        <f t="shared" si="3"/>
        <v/>
      </c>
      <c r="H128" s="925" t="str">
        <f t="shared" si="6"/>
        <v/>
      </c>
      <c r="I128" s="351"/>
    </row>
    <row r="129" ht="19.5" customHeight="1">
      <c r="B129" s="613">
        <v>121.0</v>
      </c>
      <c r="C129" s="923" t="str">
        <f t="shared" si="4"/>
        <v/>
      </c>
      <c r="D129" s="791" t="str">
        <f t="shared" si="1"/>
        <v/>
      </c>
      <c r="E129" s="238" t="str">
        <f t="shared" si="5"/>
        <v/>
      </c>
      <c r="F129" s="717" t="str">
        <f t="shared" si="2"/>
        <v/>
      </c>
      <c r="G129" s="238" t="str">
        <f t="shared" si="3"/>
        <v/>
      </c>
      <c r="H129" s="925" t="str">
        <f t="shared" si="6"/>
        <v/>
      </c>
      <c r="I129" s="351"/>
    </row>
    <row r="130" ht="19.5" customHeight="1">
      <c r="B130" s="613">
        <v>122.0</v>
      </c>
      <c r="C130" s="923" t="str">
        <f t="shared" si="4"/>
        <v/>
      </c>
      <c r="D130" s="791" t="str">
        <f t="shared" si="1"/>
        <v/>
      </c>
      <c r="E130" s="238" t="str">
        <f t="shared" si="5"/>
        <v/>
      </c>
      <c r="F130" s="717" t="str">
        <f t="shared" si="2"/>
        <v/>
      </c>
      <c r="G130" s="238" t="str">
        <f t="shared" si="3"/>
        <v/>
      </c>
      <c r="H130" s="925" t="str">
        <f t="shared" si="6"/>
        <v/>
      </c>
      <c r="I130" s="351"/>
    </row>
    <row r="131" ht="19.5" customHeight="1">
      <c r="B131" s="613">
        <v>123.0</v>
      </c>
      <c r="C131" s="923" t="str">
        <f t="shared" si="4"/>
        <v/>
      </c>
      <c r="D131" s="791" t="str">
        <f t="shared" si="1"/>
        <v/>
      </c>
      <c r="E131" s="238" t="str">
        <f t="shared" si="5"/>
        <v/>
      </c>
      <c r="F131" s="717" t="str">
        <f t="shared" si="2"/>
        <v/>
      </c>
      <c r="G131" s="238" t="str">
        <f t="shared" si="3"/>
        <v/>
      </c>
      <c r="H131" s="925" t="str">
        <f t="shared" si="6"/>
        <v/>
      </c>
      <c r="I131" s="351"/>
    </row>
    <row r="132" ht="19.5" customHeight="1">
      <c r="B132" s="613">
        <v>124.0</v>
      </c>
      <c r="C132" s="923" t="str">
        <f t="shared" si="4"/>
        <v/>
      </c>
      <c r="D132" s="791" t="str">
        <f t="shared" si="1"/>
        <v/>
      </c>
      <c r="E132" s="238" t="str">
        <f t="shared" si="5"/>
        <v/>
      </c>
      <c r="F132" s="717" t="str">
        <f t="shared" si="2"/>
        <v/>
      </c>
      <c r="G132" s="238" t="str">
        <f t="shared" si="3"/>
        <v/>
      </c>
      <c r="H132" s="925" t="str">
        <f t="shared" si="6"/>
        <v/>
      </c>
      <c r="I132" s="351"/>
    </row>
    <row r="133" ht="19.5" customHeight="1">
      <c r="B133" s="613">
        <v>125.0</v>
      </c>
      <c r="C133" s="923" t="str">
        <f t="shared" si="4"/>
        <v/>
      </c>
      <c r="D133" s="791" t="str">
        <f t="shared" si="1"/>
        <v/>
      </c>
      <c r="E133" s="238" t="str">
        <f t="shared" si="5"/>
        <v/>
      </c>
      <c r="F133" s="717" t="str">
        <f t="shared" si="2"/>
        <v/>
      </c>
      <c r="G133" s="238" t="str">
        <f t="shared" si="3"/>
        <v/>
      </c>
      <c r="H133" s="925" t="str">
        <f t="shared" si="6"/>
        <v/>
      </c>
      <c r="I133" s="351"/>
    </row>
    <row r="134" ht="19.5" customHeight="1">
      <c r="B134" s="613">
        <v>126.0</v>
      </c>
      <c r="C134" s="923" t="str">
        <f t="shared" si="4"/>
        <v/>
      </c>
      <c r="D134" s="791" t="str">
        <f t="shared" si="1"/>
        <v/>
      </c>
      <c r="E134" s="238" t="str">
        <f t="shared" si="5"/>
        <v/>
      </c>
      <c r="F134" s="717" t="str">
        <f t="shared" si="2"/>
        <v/>
      </c>
      <c r="G134" s="238" t="str">
        <f t="shared" si="3"/>
        <v/>
      </c>
      <c r="H134" s="925" t="str">
        <f t="shared" si="6"/>
        <v/>
      </c>
      <c r="I134" s="351"/>
    </row>
    <row r="135" ht="19.5" customHeight="1">
      <c r="B135" s="613">
        <v>127.0</v>
      </c>
      <c r="C135" s="923" t="str">
        <f t="shared" si="4"/>
        <v/>
      </c>
      <c r="D135" s="791" t="str">
        <f t="shared" si="1"/>
        <v/>
      </c>
      <c r="E135" s="238" t="str">
        <f t="shared" si="5"/>
        <v/>
      </c>
      <c r="F135" s="717" t="str">
        <f t="shared" si="2"/>
        <v/>
      </c>
      <c r="G135" s="238" t="str">
        <f t="shared" si="3"/>
        <v/>
      </c>
      <c r="H135" s="925" t="str">
        <f t="shared" si="6"/>
        <v/>
      </c>
      <c r="I135" s="351"/>
    </row>
    <row r="136" ht="19.5" customHeight="1">
      <c r="B136" s="613">
        <v>128.0</v>
      </c>
      <c r="C136" s="923" t="str">
        <f t="shared" si="4"/>
        <v/>
      </c>
      <c r="D136" s="791" t="str">
        <f t="shared" si="1"/>
        <v/>
      </c>
      <c r="E136" s="238" t="str">
        <f t="shared" si="5"/>
        <v/>
      </c>
      <c r="F136" s="717" t="str">
        <f t="shared" si="2"/>
        <v/>
      </c>
      <c r="G136" s="238" t="str">
        <f t="shared" si="3"/>
        <v/>
      </c>
      <c r="H136" s="925" t="str">
        <f t="shared" si="6"/>
        <v/>
      </c>
      <c r="I136" s="351"/>
    </row>
    <row r="137" ht="19.5" customHeight="1">
      <c r="B137" s="613">
        <v>129.0</v>
      </c>
      <c r="C137" s="923" t="str">
        <f t="shared" si="4"/>
        <v/>
      </c>
      <c r="D137" s="791" t="str">
        <f t="shared" si="1"/>
        <v/>
      </c>
      <c r="E137" s="238" t="str">
        <f t="shared" si="5"/>
        <v/>
      </c>
      <c r="F137" s="717" t="str">
        <f t="shared" si="2"/>
        <v/>
      </c>
      <c r="G137" s="238" t="str">
        <f t="shared" si="3"/>
        <v/>
      </c>
      <c r="H137" s="925" t="str">
        <f t="shared" si="6"/>
        <v/>
      </c>
      <c r="I137" s="351"/>
    </row>
    <row r="138" ht="19.5" customHeight="1">
      <c r="B138" s="613">
        <v>130.0</v>
      </c>
      <c r="C138" s="923" t="str">
        <f t="shared" si="4"/>
        <v/>
      </c>
      <c r="D138" s="791" t="str">
        <f t="shared" si="1"/>
        <v/>
      </c>
      <c r="E138" s="238" t="str">
        <f t="shared" si="5"/>
        <v/>
      </c>
      <c r="F138" s="717" t="str">
        <f t="shared" si="2"/>
        <v/>
      </c>
      <c r="G138" s="238" t="str">
        <f t="shared" si="3"/>
        <v/>
      </c>
      <c r="H138" s="925" t="str">
        <f t="shared" si="6"/>
        <v/>
      </c>
      <c r="I138" s="351"/>
    </row>
    <row r="139" ht="19.5" customHeight="1">
      <c r="B139" s="613">
        <v>131.0</v>
      </c>
      <c r="C139" s="923" t="str">
        <f t="shared" si="4"/>
        <v/>
      </c>
      <c r="D139" s="791" t="str">
        <f t="shared" si="1"/>
        <v/>
      </c>
      <c r="E139" s="238" t="str">
        <f t="shared" si="5"/>
        <v/>
      </c>
      <c r="F139" s="717" t="str">
        <f t="shared" si="2"/>
        <v/>
      </c>
      <c r="G139" s="238" t="str">
        <f t="shared" si="3"/>
        <v/>
      </c>
      <c r="H139" s="925" t="str">
        <f t="shared" si="6"/>
        <v/>
      </c>
      <c r="I139" s="351"/>
    </row>
    <row r="140" ht="19.5" customHeight="1">
      <c r="B140" s="613">
        <v>132.0</v>
      </c>
      <c r="C140" s="923" t="str">
        <f t="shared" si="4"/>
        <v/>
      </c>
      <c r="D140" s="791" t="str">
        <f t="shared" si="1"/>
        <v/>
      </c>
      <c r="E140" s="238" t="str">
        <f t="shared" si="5"/>
        <v/>
      </c>
      <c r="F140" s="717" t="str">
        <f t="shared" si="2"/>
        <v/>
      </c>
      <c r="G140" s="238" t="str">
        <f t="shared" si="3"/>
        <v/>
      </c>
      <c r="H140" s="925" t="str">
        <f t="shared" si="6"/>
        <v/>
      </c>
      <c r="I140" s="351"/>
    </row>
    <row r="141" ht="19.5" customHeight="1">
      <c r="B141" s="613">
        <v>133.0</v>
      </c>
      <c r="C141" s="923" t="str">
        <f t="shared" si="4"/>
        <v/>
      </c>
      <c r="D141" s="791" t="str">
        <f t="shared" si="1"/>
        <v/>
      </c>
      <c r="E141" s="238" t="str">
        <f t="shared" si="5"/>
        <v/>
      </c>
      <c r="F141" s="717" t="str">
        <f t="shared" si="2"/>
        <v/>
      </c>
      <c r="G141" s="238" t="str">
        <f t="shared" si="3"/>
        <v/>
      </c>
      <c r="H141" s="925" t="str">
        <f t="shared" si="6"/>
        <v/>
      </c>
      <c r="I141" s="351"/>
    </row>
    <row r="142" ht="19.5" customHeight="1">
      <c r="B142" s="613">
        <v>134.0</v>
      </c>
      <c r="C142" s="923" t="str">
        <f t="shared" si="4"/>
        <v/>
      </c>
      <c r="D142" s="791" t="str">
        <f t="shared" si="1"/>
        <v/>
      </c>
      <c r="E142" s="238" t="str">
        <f t="shared" si="5"/>
        <v/>
      </c>
      <c r="F142" s="717" t="str">
        <f t="shared" si="2"/>
        <v/>
      </c>
      <c r="G142" s="238" t="str">
        <f t="shared" si="3"/>
        <v/>
      </c>
      <c r="H142" s="925" t="str">
        <f t="shared" si="6"/>
        <v/>
      </c>
      <c r="I142" s="351"/>
    </row>
    <row r="143" ht="19.5" customHeight="1">
      <c r="B143" s="613">
        <v>135.0</v>
      </c>
      <c r="C143" s="923" t="str">
        <f t="shared" si="4"/>
        <v/>
      </c>
      <c r="D143" s="791" t="str">
        <f t="shared" si="1"/>
        <v/>
      </c>
      <c r="E143" s="238" t="str">
        <f t="shared" si="5"/>
        <v/>
      </c>
      <c r="F143" s="717" t="str">
        <f t="shared" si="2"/>
        <v/>
      </c>
      <c r="G143" s="238" t="str">
        <f t="shared" si="3"/>
        <v/>
      </c>
      <c r="H143" s="925" t="str">
        <f t="shared" si="6"/>
        <v/>
      </c>
      <c r="I143" s="351"/>
    </row>
    <row r="144" ht="19.5" customHeight="1">
      <c r="B144" s="613">
        <v>136.0</v>
      </c>
      <c r="C144" s="923" t="str">
        <f t="shared" si="4"/>
        <v/>
      </c>
      <c r="D144" s="791" t="str">
        <f t="shared" si="1"/>
        <v/>
      </c>
      <c r="E144" s="238" t="str">
        <f t="shared" si="5"/>
        <v/>
      </c>
      <c r="F144" s="717" t="str">
        <f t="shared" si="2"/>
        <v/>
      </c>
      <c r="G144" s="238" t="str">
        <f t="shared" si="3"/>
        <v/>
      </c>
      <c r="H144" s="925" t="str">
        <f t="shared" si="6"/>
        <v/>
      </c>
      <c r="I144" s="351"/>
    </row>
    <row r="145" ht="19.5" customHeight="1">
      <c r="B145" s="613">
        <v>137.0</v>
      </c>
      <c r="C145" s="923" t="str">
        <f t="shared" si="4"/>
        <v/>
      </c>
      <c r="D145" s="791" t="str">
        <f t="shared" si="1"/>
        <v/>
      </c>
      <c r="E145" s="238" t="str">
        <f t="shared" si="5"/>
        <v/>
      </c>
      <c r="F145" s="717" t="str">
        <f t="shared" si="2"/>
        <v/>
      </c>
      <c r="G145" s="238" t="str">
        <f t="shared" si="3"/>
        <v/>
      </c>
      <c r="H145" s="925" t="str">
        <f t="shared" si="6"/>
        <v/>
      </c>
      <c r="I145" s="351"/>
    </row>
    <row r="146" ht="19.5" customHeight="1">
      <c r="B146" s="613">
        <v>138.0</v>
      </c>
      <c r="C146" s="923" t="str">
        <f t="shared" si="4"/>
        <v/>
      </c>
      <c r="D146" s="791" t="str">
        <f t="shared" si="1"/>
        <v/>
      </c>
      <c r="E146" s="238" t="str">
        <f t="shared" si="5"/>
        <v/>
      </c>
      <c r="F146" s="717" t="str">
        <f t="shared" si="2"/>
        <v/>
      </c>
      <c r="G146" s="238" t="str">
        <f t="shared" si="3"/>
        <v/>
      </c>
      <c r="H146" s="925" t="str">
        <f t="shared" si="6"/>
        <v/>
      </c>
      <c r="I146" s="351"/>
    </row>
    <row r="147" ht="19.5" customHeight="1">
      <c r="B147" s="613">
        <v>139.0</v>
      </c>
      <c r="C147" s="923" t="str">
        <f t="shared" si="4"/>
        <v/>
      </c>
      <c r="D147" s="791" t="str">
        <f t="shared" si="1"/>
        <v/>
      </c>
      <c r="E147" s="238" t="str">
        <f t="shared" si="5"/>
        <v/>
      </c>
      <c r="F147" s="717" t="str">
        <f t="shared" si="2"/>
        <v/>
      </c>
      <c r="G147" s="238" t="str">
        <f t="shared" si="3"/>
        <v/>
      </c>
      <c r="H147" s="925" t="str">
        <f t="shared" si="6"/>
        <v/>
      </c>
      <c r="I147" s="351"/>
    </row>
    <row r="148" ht="19.5" customHeight="1">
      <c r="B148" s="613">
        <v>140.0</v>
      </c>
      <c r="C148" s="923" t="str">
        <f t="shared" si="4"/>
        <v/>
      </c>
      <c r="D148" s="791" t="str">
        <f t="shared" si="1"/>
        <v/>
      </c>
      <c r="E148" s="238" t="str">
        <f t="shared" si="5"/>
        <v/>
      </c>
      <c r="F148" s="717" t="str">
        <f t="shared" si="2"/>
        <v/>
      </c>
      <c r="G148" s="238" t="str">
        <f t="shared" si="3"/>
        <v/>
      </c>
      <c r="H148" s="925" t="str">
        <f t="shared" si="6"/>
        <v/>
      </c>
      <c r="I148" s="351"/>
    </row>
    <row r="149" ht="19.5" customHeight="1">
      <c r="B149" s="613">
        <v>141.0</v>
      </c>
      <c r="C149" s="923" t="str">
        <f t="shared" si="4"/>
        <v/>
      </c>
      <c r="D149" s="791" t="str">
        <f t="shared" si="1"/>
        <v/>
      </c>
      <c r="E149" s="238" t="str">
        <f t="shared" si="5"/>
        <v/>
      </c>
      <c r="F149" s="717" t="str">
        <f t="shared" si="2"/>
        <v/>
      </c>
      <c r="G149" s="238" t="str">
        <f t="shared" si="3"/>
        <v/>
      </c>
      <c r="H149" s="925" t="str">
        <f t="shared" si="6"/>
        <v/>
      </c>
      <c r="I149" s="351"/>
    </row>
    <row r="150" ht="19.5" customHeight="1">
      <c r="B150" s="613">
        <v>142.0</v>
      </c>
      <c r="C150" s="923" t="str">
        <f t="shared" si="4"/>
        <v/>
      </c>
      <c r="D150" s="791" t="str">
        <f t="shared" si="1"/>
        <v/>
      </c>
      <c r="E150" s="238" t="str">
        <f t="shared" si="5"/>
        <v/>
      </c>
      <c r="F150" s="717" t="str">
        <f t="shared" si="2"/>
        <v/>
      </c>
      <c r="G150" s="238" t="str">
        <f t="shared" si="3"/>
        <v/>
      </c>
      <c r="H150" s="925" t="str">
        <f t="shared" si="6"/>
        <v/>
      </c>
      <c r="I150" s="351"/>
    </row>
    <row r="151" ht="19.5" customHeight="1">
      <c r="B151" s="613">
        <v>143.0</v>
      </c>
      <c r="C151" s="923" t="str">
        <f t="shared" si="4"/>
        <v/>
      </c>
      <c r="D151" s="791" t="str">
        <f t="shared" si="1"/>
        <v/>
      </c>
      <c r="E151" s="238" t="str">
        <f t="shared" si="5"/>
        <v/>
      </c>
      <c r="F151" s="717" t="str">
        <f t="shared" si="2"/>
        <v/>
      </c>
      <c r="G151" s="238" t="str">
        <f t="shared" si="3"/>
        <v/>
      </c>
      <c r="H151" s="925" t="str">
        <f t="shared" si="6"/>
        <v/>
      </c>
      <c r="I151" s="351"/>
    </row>
    <row r="152" ht="19.5" customHeight="1">
      <c r="B152" s="613">
        <v>144.0</v>
      </c>
      <c r="C152" s="923" t="str">
        <f t="shared" si="4"/>
        <v/>
      </c>
      <c r="D152" s="791" t="str">
        <f t="shared" si="1"/>
        <v/>
      </c>
      <c r="E152" s="238" t="str">
        <f t="shared" si="5"/>
        <v/>
      </c>
      <c r="F152" s="717" t="str">
        <f t="shared" si="2"/>
        <v/>
      </c>
      <c r="G152" s="238" t="str">
        <f t="shared" si="3"/>
        <v/>
      </c>
      <c r="H152" s="925" t="str">
        <f t="shared" si="6"/>
        <v/>
      </c>
      <c r="I152" s="351"/>
    </row>
    <row r="153" ht="19.5" customHeight="1">
      <c r="B153" s="613">
        <v>145.0</v>
      </c>
      <c r="C153" s="923" t="str">
        <f t="shared" si="4"/>
        <v/>
      </c>
      <c r="D153" s="791" t="str">
        <f t="shared" si="1"/>
        <v/>
      </c>
      <c r="E153" s="238" t="str">
        <f t="shared" si="5"/>
        <v/>
      </c>
      <c r="F153" s="717" t="str">
        <f t="shared" si="2"/>
        <v/>
      </c>
      <c r="G153" s="238" t="str">
        <f t="shared" si="3"/>
        <v/>
      </c>
      <c r="H153" s="925" t="str">
        <f t="shared" si="6"/>
        <v/>
      </c>
      <c r="I153" s="351"/>
    </row>
    <row r="154" ht="19.5" customHeight="1">
      <c r="B154" s="613">
        <v>146.0</v>
      </c>
      <c r="C154" s="923" t="str">
        <f t="shared" si="4"/>
        <v/>
      </c>
      <c r="D154" s="791" t="str">
        <f t="shared" si="1"/>
        <v/>
      </c>
      <c r="E154" s="238" t="str">
        <f t="shared" si="5"/>
        <v/>
      </c>
      <c r="F154" s="717" t="str">
        <f t="shared" si="2"/>
        <v/>
      </c>
      <c r="G154" s="238" t="str">
        <f t="shared" si="3"/>
        <v/>
      </c>
      <c r="H154" s="925" t="str">
        <f t="shared" si="6"/>
        <v/>
      </c>
      <c r="I154" s="351"/>
    </row>
    <row r="155" ht="19.5" customHeight="1">
      <c r="B155" s="613">
        <v>147.0</v>
      </c>
      <c r="C155" s="923" t="str">
        <f t="shared" si="4"/>
        <v/>
      </c>
      <c r="D155" s="791" t="str">
        <f t="shared" si="1"/>
        <v/>
      </c>
      <c r="E155" s="238" t="str">
        <f t="shared" si="5"/>
        <v/>
      </c>
      <c r="F155" s="717" t="str">
        <f t="shared" si="2"/>
        <v/>
      </c>
      <c r="G155" s="238" t="str">
        <f t="shared" si="3"/>
        <v/>
      </c>
      <c r="H155" s="925" t="str">
        <f t="shared" si="6"/>
        <v/>
      </c>
      <c r="I155" s="351"/>
    </row>
    <row r="156" ht="19.5" customHeight="1">
      <c r="B156" s="613">
        <v>148.0</v>
      </c>
      <c r="C156" s="923" t="str">
        <f t="shared" si="4"/>
        <v/>
      </c>
      <c r="D156" s="791" t="str">
        <f t="shared" si="1"/>
        <v/>
      </c>
      <c r="E156" s="238" t="str">
        <f t="shared" si="5"/>
        <v/>
      </c>
      <c r="F156" s="717" t="str">
        <f t="shared" si="2"/>
        <v/>
      </c>
      <c r="G156" s="238" t="str">
        <f t="shared" si="3"/>
        <v/>
      </c>
      <c r="H156" s="925" t="str">
        <f t="shared" si="6"/>
        <v/>
      </c>
      <c r="I156" s="351"/>
    </row>
    <row r="157" ht="19.5" customHeight="1">
      <c r="B157" s="613">
        <v>149.0</v>
      </c>
      <c r="C157" s="923" t="str">
        <f t="shared" si="4"/>
        <v/>
      </c>
      <c r="D157" s="791" t="str">
        <f t="shared" si="1"/>
        <v/>
      </c>
      <c r="E157" s="238" t="str">
        <f t="shared" si="5"/>
        <v/>
      </c>
      <c r="F157" s="717" t="str">
        <f t="shared" si="2"/>
        <v/>
      </c>
      <c r="G157" s="238" t="str">
        <f t="shared" si="3"/>
        <v/>
      </c>
      <c r="H157" s="925" t="str">
        <f t="shared" si="6"/>
        <v/>
      </c>
      <c r="I157" s="351"/>
    </row>
    <row r="158" ht="19.5" customHeight="1">
      <c r="B158" s="613">
        <v>150.0</v>
      </c>
      <c r="C158" s="923" t="str">
        <f t="shared" si="4"/>
        <v/>
      </c>
      <c r="D158" s="791" t="str">
        <f t="shared" si="1"/>
        <v/>
      </c>
      <c r="E158" s="238" t="str">
        <f t="shared" si="5"/>
        <v/>
      </c>
      <c r="F158" s="717" t="str">
        <f t="shared" si="2"/>
        <v/>
      </c>
      <c r="G158" s="238" t="str">
        <f t="shared" si="3"/>
        <v/>
      </c>
      <c r="H158" s="925" t="str">
        <f t="shared" si="6"/>
        <v/>
      </c>
      <c r="I158" s="351"/>
    </row>
    <row r="159" ht="19.5" customHeight="1">
      <c r="B159" s="613">
        <v>151.0</v>
      </c>
      <c r="C159" s="923" t="str">
        <f t="shared" si="4"/>
        <v/>
      </c>
      <c r="D159" s="791" t="str">
        <f t="shared" si="1"/>
        <v/>
      </c>
      <c r="E159" s="238" t="str">
        <f t="shared" si="5"/>
        <v/>
      </c>
      <c r="F159" s="717" t="str">
        <f t="shared" si="2"/>
        <v/>
      </c>
      <c r="G159" s="238" t="str">
        <f t="shared" si="3"/>
        <v/>
      </c>
      <c r="H159" s="925" t="str">
        <f t="shared" si="6"/>
        <v/>
      </c>
      <c r="I159" s="351"/>
    </row>
    <row r="160" ht="19.5" customHeight="1">
      <c r="B160" s="613">
        <v>152.0</v>
      </c>
      <c r="C160" s="923" t="str">
        <f t="shared" si="4"/>
        <v/>
      </c>
      <c r="D160" s="791" t="str">
        <f t="shared" si="1"/>
        <v/>
      </c>
      <c r="E160" s="238" t="str">
        <f t="shared" si="5"/>
        <v/>
      </c>
      <c r="F160" s="717" t="str">
        <f t="shared" si="2"/>
        <v/>
      </c>
      <c r="G160" s="238" t="str">
        <f t="shared" si="3"/>
        <v/>
      </c>
      <c r="H160" s="925" t="str">
        <f t="shared" si="6"/>
        <v/>
      </c>
      <c r="I160" s="351"/>
    </row>
    <row r="161" ht="19.5" customHeight="1">
      <c r="B161" s="613">
        <v>153.0</v>
      </c>
      <c r="C161" s="923" t="str">
        <f t="shared" si="4"/>
        <v/>
      </c>
      <c r="D161" s="791" t="str">
        <f t="shared" si="1"/>
        <v/>
      </c>
      <c r="E161" s="238" t="str">
        <f t="shared" si="5"/>
        <v/>
      </c>
      <c r="F161" s="717" t="str">
        <f t="shared" si="2"/>
        <v/>
      </c>
      <c r="G161" s="238" t="str">
        <f t="shared" si="3"/>
        <v/>
      </c>
      <c r="H161" s="925" t="str">
        <f t="shared" si="6"/>
        <v/>
      </c>
      <c r="I161" s="351"/>
    </row>
    <row r="162" ht="19.5" customHeight="1">
      <c r="B162" s="613">
        <v>154.0</v>
      </c>
      <c r="C162" s="923" t="str">
        <f t="shared" si="4"/>
        <v/>
      </c>
      <c r="D162" s="791" t="str">
        <f t="shared" si="1"/>
        <v/>
      </c>
      <c r="E162" s="238" t="str">
        <f t="shared" si="5"/>
        <v/>
      </c>
      <c r="F162" s="717" t="str">
        <f t="shared" si="2"/>
        <v/>
      </c>
      <c r="G162" s="238" t="str">
        <f t="shared" si="3"/>
        <v/>
      </c>
      <c r="H162" s="925" t="str">
        <f t="shared" si="6"/>
        <v/>
      </c>
      <c r="I162" s="351"/>
    </row>
    <row r="163" ht="19.5" customHeight="1">
      <c r="B163" s="613">
        <v>155.0</v>
      </c>
      <c r="C163" s="923" t="str">
        <f t="shared" si="4"/>
        <v/>
      </c>
      <c r="D163" s="791" t="str">
        <f t="shared" si="1"/>
        <v/>
      </c>
      <c r="E163" s="238" t="str">
        <f t="shared" si="5"/>
        <v/>
      </c>
      <c r="F163" s="717" t="str">
        <f t="shared" si="2"/>
        <v/>
      </c>
      <c r="G163" s="238" t="str">
        <f t="shared" si="3"/>
        <v/>
      </c>
      <c r="H163" s="925" t="str">
        <f t="shared" si="6"/>
        <v/>
      </c>
      <c r="I163" s="351"/>
    </row>
    <row r="164" ht="19.5" customHeight="1">
      <c r="B164" s="613">
        <v>156.0</v>
      </c>
      <c r="C164" s="923" t="str">
        <f t="shared" si="4"/>
        <v/>
      </c>
      <c r="D164" s="791" t="str">
        <f t="shared" si="1"/>
        <v/>
      </c>
      <c r="E164" s="238" t="str">
        <f t="shared" si="5"/>
        <v/>
      </c>
      <c r="F164" s="717" t="str">
        <f t="shared" si="2"/>
        <v/>
      </c>
      <c r="G164" s="238" t="str">
        <f t="shared" si="3"/>
        <v/>
      </c>
      <c r="H164" s="925" t="str">
        <f t="shared" si="6"/>
        <v/>
      </c>
      <c r="I164" s="351"/>
    </row>
    <row r="165" ht="19.5" customHeight="1">
      <c r="B165" s="613">
        <v>157.0</v>
      </c>
      <c r="C165" s="923" t="str">
        <f t="shared" si="4"/>
        <v/>
      </c>
      <c r="D165" s="791" t="str">
        <f t="shared" si="1"/>
        <v/>
      </c>
      <c r="E165" s="238" t="str">
        <f t="shared" si="5"/>
        <v/>
      </c>
      <c r="F165" s="717" t="str">
        <f t="shared" si="2"/>
        <v/>
      </c>
      <c r="G165" s="238" t="str">
        <f t="shared" si="3"/>
        <v/>
      </c>
      <c r="H165" s="925" t="str">
        <f t="shared" si="6"/>
        <v/>
      </c>
      <c r="I165" s="351"/>
    </row>
    <row r="166" ht="19.5" customHeight="1">
      <c r="B166" s="613">
        <v>158.0</v>
      </c>
      <c r="C166" s="923" t="str">
        <f t="shared" si="4"/>
        <v/>
      </c>
      <c r="D166" s="791" t="str">
        <f t="shared" si="1"/>
        <v/>
      </c>
      <c r="E166" s="238" t="str">
        <f t="shared" si="5"/>
        <v/>
      </c>
      <c r="F166" s="717" t="str">
        <f t="shared" si="2"/>
        <v/>
      </c>
      <c r="G166" s="238" t="str">
        <f t="shared" si="3"/>
        <v/>
      </c>
      <c r="H166" s="925" t="str">
        <f t="shared" si="6"/>
        <v/>
      </c>
      <c r="I166" s="351"/>
    </row>
    <row r="167" ht="19.5" customHeight="1">
      <c r="B167" s="613">
        <v>159.0</v>
      </c>
      <c r="C167" s="923" t="str">
        <f t="shared" si="4"/>
        <v/>
      </c>
      <c r="D167" s="791" t="str">
        <f t="shared" si="1"/>
        <v/>
      </c>
      <c r="E167" s="238" t="str">
        <f t="shared" si="5"/>
        <v/>
      </c>
      <c r="F167" s="717" t="str">
        <f t="shared" si="2"/>
        <v/>
      </c>
      <c r="G167" s="238" t="str">
        <f t="shared" si="3"/>
        <v/>
      </c>
      <c r="H167" s="925" t="str">
        <f t="shared" si="6"/>
        <v/>
      </c>
      <c r="I167" s="351"/>
    </row>
    <row r="168" ht="19.5" customHeight="1">
      <c r="B168" s="613">
        <v>160.0</v>
      </c>
      <c r="C168" s="923" t="str">
        <f t="shared" si="4"/>
        <v/>
      </c>
      <c r="D168" s="791" t="str">
        <f t="shared" si="1"/>
        <v/>
      </c>
      <c r="E168" s="238" t="str">
        <f t="shared" si="5"/>
        <v/>
      </c>
      <c r="F168" s="717" t="str">
        <f t="shared" si="2"/>
        <v/>
      </c>
      <c r="G168" s="238" t="str">
        <f t="shared" si="3"/>
        <v/>
      </c>
      <c r="H168" s="925" t="str">
        <f t="shared" si="6"/>
        <v/>
      </c>
      <c r="I168" s="351"/>
    </row>
    <row r="169" ht="19.5" customHeight="1">
      <c r="B169" s="613">
        <v>161.0</v>
      </c>
      <c r="C169" s="923" t="str">
        <f t="shared" si="4"/>
        <v/>
      </c>
      <c r="D169" s="791" t="str">
        <f t="shared" si="1"/>
        <v/>
      </c>
      <c r="E169" s="238" t="str">
        <f t="shared" si="5"/>
        <v/>
      </c>
      <c r="F169" s="717" t="str">
        <f t="shared" si="2"/>
        <v/>
      </c>
      <c r="G169" s="238" t="str">
        <f t="shared" si="3"/>
        <v/>
      </c>
      <c r="H169" s="925" t="str">
        <f t="shared" si="6"/>
        <v/>
      </c>
      <c r="I169" s="351"/>
    </row>
    <row r="170" ht="19.5" customHeight="1">
      <c r="B170" s="613">
        <v>162.0</v>
      </c>
      <c r="C170" s="923" t="str">
        <f t="shared" si="4"/>
        <v/>
      </c>
      <c r="D170" s="791" t="str">
        <f t="shared" si="1"/>
        <v/>
      </c>
      <c r="E170" s="238" t="str">
        <f t="shared" si="5"/>
        <v/>
      </c>
      <c r="F170" s="717" t="str">
        <f t="shared" si="2"/>
        <v/>
      </c>
      <c r="G170" s="238" t="str">
        <f t="shared" si="3"/>
        <v/>
      </c>
      <c r="H170" s="925" t="str">
        <f t="shared" si="6"/>
        <v/>
      </c>
      <c r="I170" s="351"/>
    </row>
    <row r="171" ht="19.5" customHeight="1">
      <c r="B171" s="613">
        <v>163.0</v>
      </c>
      <c r="C171" s="923" t="str">
        <f t="shared" si="4"/>
        <v/>
      </c>
      <c r="D171" s="791" t="str">
        <f t="shared" si="1"/>
        <v/>
      </c>
      <c r="E171" s="238" t="str">
        <f t="shared" si="5"/>
        <v/>
      </c>
      <c r="F171" s="717" t="str">
        <f t="shared" si="2"/>
        <v/>
      </c>
      <c r="G171" s="238" t="str">
        <f t="shared" si="3"/>
        <v/>
      </c>
      <c r="H171" s="925" t="str">
        <f t="shared" si="6"/>
        <v/>
      </c>
      <c r="I171" s="351"/>
    </row>
    <row r="172" ht="19.5" customHeight="1">
      <c r="B172" s="613">
        <v>164.0</v>
      </c>
      <c r="C172" s="923" t="str">
        <f t="shared" si="4"/>
        <v/>
      </c>
      <c r="D172" s="791" t="str">
        <f t="shared" si="1"/>
        <v/>
      </c>
      <c r="E172" s="238" t="str">
        <f t="shared" si="5"/>
        <v/>
      </c>
      <c r="F172" s="717" t="str">
        <f t="shared" si="2"/>
        <v/>
      </c>
      <c r="G172" s="238" t="str">
        <f t="shared" si="3"/>
        <v/>
      </c>
      <c r="H172" s="925" t="str">
        <f t="shared" si="6"/>
        <v/>
      </c>
      <c r="I172" s="351"/>
    </row>
    <row r="173" ht="19.5" customHeight="1">
      <c r="B173" s="613">
        <v>165.0</v>
      </c>
      <c r="C173" s="923" t="str">
        <f t="shared" si="4"/>
        <v/>
      </c>
      <c r="D173" s="791" t="str">
        <f t="shared" si="1"/>
        <v/>
      </c>
      <c r="E173" s="238" t="str">
        <f t="shared" si="5"/>
        <v/>
      </c>
      <c r="F173" s="717" t="str">
        <f t="shared" si="2"/>
        <v/>
      </c>
      <c r="G173" s="238" t="str">
        <f t="shared" si="3"/>
        <v/>
      </c>
      <c r="H173" s="925" t="str">
        <f t="shared" si="6"/>
        <v/>
      </c>
      <c r="I173" s="351"/>
    </row>
    <row r="174" ht="19.5" customHeight="1">
      <c r="B174" s="613">
        <v>166.0</v>
      </c>
      <c r="C174" s="923" t="str">
        <f t="shared" si="4"/>
        <v/>
      </c>
      <c r="D174" s="791" t="str">
        <f t="shared" si="1"/>
        <v/>
      </c>
      <c r="E174" s="238" t="str">
        <f t="shared" si="5"/>
        <v/>
      </c>
      <c r="F174" s="717" t="str">
        <f t="shared" si="2"/>
        <v/>
      </c>
      <c r="G174" s="238" t="str">
        <f t="shared" si="3"/>
        <v/>
      </c>
      <c r="H174" s="925" t="str">
        <f t="shared" si="6"/>
        <v/>
      </c>
      <c r="I174" s="351"/>
    </row>
    <row r="175" ht="19.5" customHeight="1">
      <c r="B175" s="613">
        <v>167.0</v>
      </c>
      <c r="C175" s="923" t="str">
        <f t="shared" si="4"/>
        <v/>
      </c>
      <c r="D175" s="791" t="str">
        <f t="shared" si="1"/>
        <v/>
      </c>
      <c r="E175" s="238" t="str">
        <f t="shared" si="5"/>
        <v/>
      </c>
      <c r="F175" s="717" t="str">
        <f t="shared" si="2"/>
        <v/>
      </c>
      <c r="G175" s="238" t="str">
        <f t="shared" si="3"/>
        <v/>
      </c>
      <c r="H175" s="925" t="str">
        <f t="shared" si="6"/>
        <v/>
      </c>
      <c r="I175" s="351"/>
    </row>
    <row r="176" ht="19.5" customHeight="1">
      <c r="B176" s="613">
        <v>168.0</v>
      </c>
      <c r="C176" s="923" t="str">
        <f t="shared" si="4"/>
        <v/>
      </c>
      <c r="D176" s="791" t="str">
        <f t="shared" si="1"/>
        <v/>
      </c>
      <c r="E176" s="238" t="str">
        <f t="shared" si="5"/>
        <v/>
      </c>
      <c r="F176" s="717" t="str">
        <f t="shared" si="2"/>
        <v/>
      </c>
      <c r="G176" s="238" t="str">
        <f t="shared" si="3"/>
        <v/>
      </c>
      <c r="H176" s="925" t="str">
        <f t="shared" si="6"/>
        <v/>
      </c>
      <c r="I176" s="351"/>
    </row>
    <row r="177" ht="19.5" customHeight="1">
      <c r="B177" s="613">
        <v>169.0</v>
      </c>
      <c r="C177" s="923" t="str">
        <f t="shared" si="4"/>
        <v/>
      </c>
      <c r="D177" s="791" t="str">
        <f t="shared" si="1"/>
        <v/>
      </c>
      <c r="E177" s="238" t="str">
        <f t="shared" si="5"/>
        <v/>
      </c>
      <c r="F177" s="717" t="str">
        <f t="shared" si="2"/>
        <v/>
      </c>
      <c r="G177" s="238" t="str">
        <f t="shared" si="3"/>
        <v/>
      </c>
      <c r="H177" s="925" t="str">
        <f t="shared" si="6"/>
        <v/>
      </c>
      <c r="I177" s="351"/>
    </row>
    <row r="178" ht="19.5" customHeight="1">
      <c r="B178" s="613">
        <v>170.0</v>
      </c>
      <c r="C178" s="923" t="str">
        <f t="shared" si="4"/>
        <v/>
      </c>
      <c r="D178" s="791" t="str">
        <f t="shared" si="1"/>
        <v/>
      </c>
      <c r="E178" s="238" t="str">
        <f t="shared" si="5"/>
        <v/>
      </c>
      <c r="F178" s="717" t="str">
        <f t="shared" si="2"/>
        <v/>
      </c>
      <c r="G178" s="238" t="str">
        <f t="shared" si="3"/>
        <v/>
      </c>
      <c r="H178" s="925" t="str">
        <f t="shared" si="6"/>
        <v/>
      </c>
      <c r="I178" s="351"/>
    </row>
    <row r="179" ht="19.5" customHeight="1">
      <c r="B179" s="613">
        <v>171.0</v>
      </c>
      <c r="C179" s="923" t="str">
        <f t="shared" si="4"/>
        <v/>
      </c>
      <c r="D179" s="791" t="str">
        <f t="shared" si="1"/>
        <v/>
      </c>
      <c r="E179" s="238" t="str">
        <f t="shared" si="5"/>
        <v/>
      </c>
      <c r="F179" s="717" t="str">
        <f t="shared" si="2"/>
        <v/>
      </c>
      <c r="G179" s="238" t="str">
        <f t="shared" si="3"/>
        <v/>
      </c>
      <c r="H179" s="925" t="str">
        <f t="shared" si="6"/>
        <v/>
      </c>
      <c r="I179" s="351"/>
    </row>
    <row r="180" ht="19.5" customHeight="1">
      <c r="B180" s="613">
        <v>172.0</v>
      </c>
      <c r="C180" s="923" t="str">
        <f t="shared" si="4"/>
        <v/>
      </c>
      <c r="D180" s="791" t="str">
        <f t="shared" si="1"/>
        <v/>
      </c>
      <c r="E180" s="238" t="str">
        <f t="shared" si="5"/>
        <v/>
      </c>
      <c r="F180" s="717" t="str">
        <f t="shared" si="2"/>
        <v/>
      </c>
      <c r="G180" s="238" t="str">
        <f t="shared" si="3"/>
        <v/>
      </c>
      <c r="H180" s="925" t="str">
        <f t="shared" si="6"/>
        <v/>
      </c>
      <c r="I180" s="351"/>
    </row>
    <row r="181" ht="19.5" customHeight="1">
      <c r="B181" s="613">
        <v>173.0</v>
      </c>
      <c r="C181" s="923" t="str">
        <f t="shared" si="4"/>
        <v/>
      </c>
      <c r="D181" s="791" t="str">
        <f t="shared" si="1"/>
        <v/>
      </c>
      <c r="E181" s="238" t="str">
        <f t="shared" si="5"/>
        <v/>
      </c>
      <c r="F181" s="717" t="str">
        <f t="shared" si="2"/>
        <v/>
      </c>
      <c r="G181" s="238" t="str">
        <f t="shared" si="3"/>
        <v/>
      </c>
      <c r="H181" s="925" t="str">
        <f t="shared" si="6"/>
        <v/>
      </c>
      <c r="I181" s="351"/>
    </row>
    <row r="182" ht="19.5" customHeight="1">
      <c r="B182" s="613">
        <v>174.0</v>
      </c>
      <c r="C182" s="923" t="str">
        <f t="shared" si="4"/>
        <v/>
      </c>
      <c r="D182" s="791" t="str">
        <f t="shared" si="1"/>
        <v/>
      </c>
      <c r="E182" s="238" t="str">
        <f t="shared" si="5"/>
        <v/>
      </c>
      <c r="F182" s="717" t="str">
        <f t="shared" si="2"/>
        <v/>
      </c>
      <c r="G182" s="238" t="str">
        <f t="shared" si="3"/>
        <v/>
      </c>
      <c r="H182" s="925" t="str">
        <f t="shared" si="6"/>
        <v/>
      </c>
      <c r="I182" s="351"/>
    </row>
    <row r="183" ht="19.5" customHeight="1">
      <c r="B183" s="613">
        <v>175.0</v>
      </c>
      <c r="C183" s="923" t="str">
        <f t="shared" si="4"/>
        <v/>
      </c>
      <c r="D183" s="791" t="str">
        <f t="shared" si="1"/>
        <v/>
      </c>
      <c r="E183" s="238" t="str">
        <f t="shared" si="5"/>
        <v/>
      </c>
      <c r="F183" s="717" t="str">
        <f t="shared" si="2"/>
        <v/>
      </c>
      <c r="G183" s="238" t="str">
        <f t="shared" si="3"/>
        <v/>
      </c>
      <c r="H183" s="925" t="str">
        <f t="shared" si="6"/>
        <v/>
      </c>
      <c r="I183" s="351"/>
    </row>
    <row r="184" ht="19.5" customHeight="1">
      <c r="B184" s="613">
        <v>176.0</v>
      </c>
      <c r="C184" s="923" t="str">
        <f t="shared" si="4"/>
        <v/>
      </c>
      <c r="D184" s="791" t="str">
        <f t="shared" si="1"/>
        <v/>
      </c>
      <c r="E184" s="238" t="str">
        <f t="shared" si="5"/>
        <v/>
      </c>
      <c r="F184" s="717" t="str">
        <f t="shared" si="2"/>
        <v/>
      </c>
      <c r="G184" s="238" t="str">
        <f t="shared" si="3"/>
        <v/>
      </c>
      <c r="H184" s="925" t="str">
        <f t="shared" si="6"/>
        <v/>
      </c>
      <c r="I184" s="351"/>
    </row>
    <row r="185" ht="19.5" customHeight="1">
      <c r="B185" s="613">
        <v>177.0</v>
      </c>
      <c r="C185" s="923" t="str">
        <f t="shared" si="4"/>
        <v/>
      </c>
      <c r="D185" s="791" t="str">
        <f t="shared" si="1"/>
        <v/>
      </c>
      <c r="E185" s="238" t="str">
        <f t="shared" si="5"/>
        <v/>
      </c>
      <c r="F185" s="717" t="str">
        <f t="shared" si="2"/>
        <v/>
      </c>
      <c r="G185" s="238" t="str">
        <f t="shared" si="3"/>
        <v/>
      </c>
      <c r="H185" s="925" t="str">
        <f t="shared" si="6"/>
        <v/>
      </c>
      <c r="I185" s="351"/>
    </row>
    <row r="186" ht="19.5" customHeight="1">
      <c r="B186" s="613">
        <v>178.0</v>
      </c>
      <c r="C186" s="923" t="str">
        <f t="shared" si="4"/>
        <v/>
      </c>
      <c r="D186" s="791" t="str">
        <f t="shared" si="1"/>
        <v/>
      </c>
      <c r="E186" s="238" t="str">
        <f t="shared" si="5"/>
        <v/>
      </c>
      <c r="F186" s="717" t="str">
        <f t="shared" si="2"/>
        <v/>
      </c>
      <c r="G186" s="238" t="str">
        <f t="shared" si="3"/>
        <v/>
      </c>
      <c r="H186" s="925" t="str">
        <f t="shared" si="6"/>
        <v/>
      </c>
      <c r="I186" s="351"/>
    </row>
    <row r="187" ht="19.5" customHeight="1">
      <c r="B187" s="613">
        <v>179.0</v>
      </c>
      <c r="C187" s="923" t="str">
        <f t="shared" si="4"/>
        <v/>
      </c>
      <c r="D187" s="791" t="str">
        <f t="shared" si="1"/>
        <v/>
      </c>
      <c r="E187" s="238" t="str">
        <f t="shared" si="5"/>
        <v/>
      </c>
      <c r="F187" s="717" t="str">
        <f t="shared" si="2"/>
        <v/>
      </c>
      <c r="G187" s="238" t="str">
        <f t="shared" si="3"/>
        <v/>
      </c>
      <c r="H187" s="925" t="str">
        <f t="shared" si="6"/>
        <v/>
      </c>
      <c r="I187" s="351"/>
    </row>
    <row r="188" ht="19.5" customHeight="1">
      <c r="B188" s="613">
        <v>180.0</v>
      </c>
      <c r="C188" s="923" t="str">
        <f t="shared" si="4"/>
        <v/>
      </c>
      <c r="D188" s="791" t="str">
        <f t="shared" si="1"/>
        <v/>
      </c>
      <c r="E188" s="238" t="str">
        <f t="shared" si="5"/>
        <v/>
      </c>
      <c r="F188" s="717" t="str">
        <f t="shared" si="2"/>
        <v/>
      </c>
      <c r="G188" s="238" t="str">
        <f t="shared" si="3"/>
        <v/>
      </c>
      <c r="H188" s="925" t="str">
        <f t="shared" si="6"/>
        <v/>
      </c>
      <c r="I188" s="351"/>
    </row>
    <row r="189" ht="19.5" customHeight="1">
      <c r="B189" s="613">
        <v>181.0</v>
      </c>
      <c r="C189" s="923" t="str">
        <f t="shared" si="4"/>
        <v/>
      </c>
      <c r="D189" s="791" t="str">
        <f t="shared" si="1"/>
        <v/>
      </c>
      <c r="E189" s="238" t="str">
        <f t="shared" si="5"/>
        <v/>
      </c>
      <c r="F189" s="717" t="str">
        <f t="shared" si="2"/>
        <v/>
      </c>
      <c r="G189" s="238" t="str">
        <f t="shared" si="3"/>
        <v/>
      </c>
      <c r="H189" s="925" t="str">
        <f t="shared" si="6"/>
        <v/>
      </c>
      <c r="I189" s="351"/>
    </row>
    <row r="190" ht="19.5" customHeight="1">
      <c r="B190" s="613">
        <v>182.0</v>
      </c>
      <c r="C190" s="923" t="str">
        <f t="shared" si="4"/>
        <v/>
      </c>
      <c r="D190" s="791" t="str">
        <f t="shared" si="1"/>
        <v/>
      </c>
      <c r="E190" s="238" t="str">
        <f t="shared" si="5"/>
        <v/>
      </c>
      <c r="F190" s="717" t="str">
        <f t="shared" si="2"/>
        <v/>
      </c>
      <c r="G190" s="238" t="str">
        <f t="shared" si="3"/>
        <v/>
      </c>
      <c r="H190" s="925" t="str">
        <f t="shared" si="6"/>
        <v/>
      </c>
      <c r="I190" s="351"/>
    </row>
    <row r="191" ht="19.5" customHeight="1">
      <c r="B191" s="613">
        <v>183.0</v>
      </c>
      <c r="C191" s="923" t="str">
        <f t="shared" si="4"/>
        <v/>
      </c>
      <c r="D191" s="791" t="str">
        <f t="shared" si="1"/>
        <v/>
      </c>
      <c r="E191" s="238" t="str">
        <f t="shared" si="5"/>
        <v/>
      </c>
      <c r="F191" s="717" t="str">
        <f t="shared" si="2"/>
        <v/>
      </c>
      <c r="G191" s="238" t="str">
        <f t="shared" si="3"/>
        <v/>
      </c>
      <c r="H191" s="925" t="str">
        <f t="shared" si="6"/>
        <v/>
      </c>
      <c r="I191" s="351"/>
    </row>
    <row r="192" ht="19.5" customHeight="1">
      <c r="B192" s="613">
        <v>184.0</v>
      </c>
      <c r="C192" s="923" t="str">
        <f t="shared" si="4"/>
        <v/>
      </c>
      <c r="D192" s="791" t="str">
        <f t="shared" si="1"/>
        <v/>
      </c>
      <c r="E192" s="238" t="str">
        <f t="shared" si="5"/>
        <v/>
      </c>
      <c r="F192" s="717" t="str">
        <f t="shared" si="2"/>
        <v/>
      </c>
      <c r="G192" s="238" t="str">
        <f t="shared" si="3"/>
        <v/>
      </c>
      <c r="H192" s="925" t="str">
        <f t="shared" si="6"/>
        <v/>
      </c>
      <c r="I192" s="351"/>
    </row>
    <row r="193" ht="19.5" customHeight="1">
      <c r="B193" s="613">
        <v>185.0</v>
      </c>
      <c r="C193" s="923" t="str">
        <f t="shared" si="4"/>
        <v/>
      </c>
      <c r="D193" s="791" t="str">
        <f t="shared" si="1"/>
        <v/>
      </c>
      <c r="E193" s="238" t="str">
        <f t="shared" si="5"/>
        <v/>
      </c>
      <c r="F193" s="717" t="str">
        <f t="shared" si="2"/>
        <v/>
      </c>
      <c r="G193" s="238" t="str">
        <f t="shared" si="3"/>
        <v/>
      </c>
      <c r="H193" s="925" t="str">
        <f t="shared" si="6"/>
        <v/>
      </c>
      <c r="I193" s="351"/>
    </row>
    <row r="194" ht="19.5" customHeight="1">
      <c r="B194" s="613">
        <v>186.0</v>
      </c>
      <c r="C194" s="923" t="str">
        <f t="shared" si="4"/>
        <v/>
      </c>
      <c r="D194" s="791" t="str">
        <f t="shared" si="1"/>
        <v/>
      </c>
      <c r="E194" s="238" t="str">
        <f t="shared" si="5"/>
        <v/>
      </c>
      <c r="F194" s="717" t="str">
        <f t="shared" si="2"/>
        <v/>
      </c>
      <c r="G194" s="238" t="str">
        <f t="shared" si="3"/>
        <v/>
      </c>
      <c r="H194" s="925" t="str">
        <f t="shared" si="6"/>
        <v/>
      </c>
      <c r="I194" s="351"/>
    </row>
    <row r="195" ht="19.5" customHeight="1">
      <c r="B195" s="613">
        <v>187.0</v>
      </c>
      <c r="C195" s="923" t="str">
        <f t="shared" si="4"/>
        <v/>
      </c>
      <c r="D195" s="791" t="str">
        <f t="shared" si="1"/>
        <v/>
      </c>
      <c r="E195" s="238" t="str">
        <f t="shared" si="5"/>
        <v/>
      </c>
      <c r="F195" s="717" t="str">
        <f t="shared" si="2"/>
        <v/>
      </c>
      <c r="G195" s="238" t="str">
        <f t="shared" si="3"/>
        <v/>
      </c>
      <c r="H195" s="925" t="str">
        <f t="shared" si="6"/>
        <v/>
      </c>
      <c r="I195" s="351"/>
    </row>
    <row r="196" ht="19.5" customHeight="1">
      <c r="B196" s="613">
        <v>188.0</v>
      </c>
      <c r="C196" s="923" t="str">
        <f t="shared" si="4"/>
        <v/>
      </c>
      <c r="D196" s="791" t="str">
        <f t="shared" si="1"/>
        <v/>
      </c>
      <c r="E196" s="238" t="str">
        <f t="shared" si="5"/>
        <v/>
      </c>
      <c r="F196" s="717" t="str">
        <f t="shared" si="2"/>
        <v/>
      </c>
      <c r="G196" s="238" t="str">
        <f t="shared" si="3"/>
        <v/>
      </c>
      <c r="H196" s="925" t="str">
        <f t="shared" si="6"/>
        <v/>
      </c>
      <c r="I196" s="351"/>
    </row>
    <row r="197" ht="19.5" customHeight="1">
      <c r="B197" s="613">
        <v>189.0</v>
      </c>
      <c r="C197" s="923" t="str">
        <f t="shared" si="4"/>
        <v/>
      </c>
      <c r="D197" s="791" t="str">
        <f t="shared" si="1"/>
        <v/>
      </c>
      <c r="E197" s="238" t="str">
        <f t="shared" si="5"/>
        <v/>
      </c>
      <c r="F197" s="717" t="str">
        <f t="shared" si="2"/>
        <v/>
      </c>
      <c r="G197" s="238" t="str">
        <f t="shared" si="3"/>
        <v/>
      </c>
      <c r="H197" s="925" t="str">
        <f t="shared" si="6"/>
        <v/>
      </c>
      <c r="I197" s="351"/>
    </row>
    <row r="198" ht="19.5" customHeight="1">
      <c r="B198" s="613">
        <v>190.0</v>
      </c>
      <c r="C198" s="923" t="str">
        <f t="shared" si="4"/>
        <v/>
      </c>
      <c r="D198" s="791" t="str">
        <f t="shared" si="1"/>
        <v/>
      </c>
      <c r="E198" s="238" t="str">
        <f t="shared" si="5"/>
        <v/>
      </c>
      <c r="F198" s="717" t="str">
        <f t="shared" si="2"/>
        <v/>
      </c>
      <c r="G198" s="238" t="str">
        <f t="shared" si="3"/>
        <v/>
      </c>
      <c r="H198" s="925" t="str">
        <f t="shared" si="6"/>
        <v/>
      </c>
      <c r="I198" s="351"/>
    </row>
    <row r="199" ht="19.5" customHeight="1">
      <c r="B199" s="613">
        <v>191.0</v>
      </c>
      <c r="C199" s="923" t="str">
        <f t="shared" si="4"/>
        <v/>
      </c>
      <c r="D199" s="791" t="str">
        <f t="shared" si="1"/>
        <v/>
      </c>
      <c r="E199" s="238" t="str">
        <f t="shared" si="5"/>
        <v/>
      </c>
      <c r="F199" s="717" t="str">
        <f t="shared" si="2"/>
        <v/>
      </c>
      <c r="G199" s="238" t="str">
        <f t="shared" si="3"/>
        <v/>
      </c>
      <c r="H199" s="925" t="str">
        <f t="shared" si="6"/>
        <v/>
      </c>
      <c r="I199" s="351"/>
    </row>
    <row r="200" ht="19.5" customHeight="1">
      <c r="B200" s="613">
        <v>192.0</v>
      </c>
      <c r="C200" s="923" t="str">
        <f t="shared" si="4"/>
        <v/>
      </c>
      <c r="D200" s="791" t="str">
        <f t="shared" si="1"/>
        <v/>
      </c>
      <c r="E200" s="238" t="str">
        <f t="shared" si="5"/>
        <v/>
      </c>
      <c r="F200" s="717" t="str">
        <f t="shared" si="2"/>
        <v/>
      </c>
      <c r="G200" s="238" t="str">
        <f t="shared" si="3"/>
        <v/>
      </c>
      <c r="H200" s="925" t="str">
        <f t="shared" si="6"/>
        <v/>
      </c>
      <c r="I200" s="351"/>
    </row>
    <row r="201" ht="19.5" customHeight="1">
      <c r="B201" s="613">
        <v>193.0</v>
      </c>
      <c r="C201" s="923" t="str">
        <f t="shared" si="4"/>
        <v/>
      </c>
      <c r="D201" s="791" t="str">
        <f t="shared" si="1"/>
        <v/>
      </c>
      <c r="E201" s="238" t="str">
        <f t="shared" si="5"/>
        <v/>
      </c>
      <c r="F201" s="717" t="str">
        <f t="shared" si="2"/>
        <v/>
      </c>
      <c r="G201" s="238" t="str">
        <f t="shared" si="3"/>
        <v/>
      </c>
      <c r="H201" s="925" t="str">
        <f t="shared" si="6"/>
        <v/>
      </c>
      <c r="I201" s="351"/>
    </row>
    <row r="202" ht="19.5" customHeight="1">
      <c r="B202" s="613">
        <v>194.0</v>
      </c>
      <c r="C202" s="923" t="str">
        <f t="shared" si="4"/>
        <v/>
      </c>
      <c r="D202" s="791" t="str">
        <f t="shared" si="1"/>
        <v/>
      </c>
      <c r="E202" s="238" t="str">
        <f t="shared" si="5"/>
        <v/>
      </c>
      <c r="F202" s="717" t="str">
        <f t="shared" si="2"/>
        <v/>
      </c>
      <c r="G202" s="238" t="str">
        <f t="shared" si="3"/>
        <v/>
      </c>
      <c r="H202" s="925" t="str">
        <f t="shared" si="6"/>
        <v/>
      </c>
      <c r="I202" s="351"/>
    </row>
    <row r="203" ht="19.5" customHeight="1">
      <c r="B203" s="613">
        <v>195.0</v>
      </c>
      <c r="C203" s="923" t="str">
        <f t="shared" si="4"/>
        <v/>
      </c>
      <c r="D203" s="791" t="str">
        <f t="shared" si="1"/>
        <v/>
      </c>
      <c r="E203" s="238" t="str">
        <f t="shared" si="5"/>
        <v/>
      </c>
      <c r="F203" s="717" t="str">
        <f t="shared" si="2"/>
        <v/>
      </c>
      <c r="G203" s="238" t="str">
        <f t="shared" si="3"/>
        <v/>
      </c>
      <c r="H203" s="925" t="str">
        <f t="shared" si="6"/>
        <v/>
      </c>
      <c r="I203" s="351"/>
    </row>
    <row r="204" ht="19.5" customHeight="1">
      <c r="B204" s="613">
        <v>196.0</v>
      </c>
      <c r="C204" s="923" t="str">
        <f t="shared" si="4"/>
        <v/>
      </c>
      <c r="D204" s="791" t="str">
        <f t="shared" si="1"/>
        <v/>
      </c>
      <c r="E204" s="238" t="str">
        <f t="shared" si="5"/>
        <v/>
      </c>
      <c r="F204" s="717" t="str">
        <f t="shared" si="2"/>
        <v/>
      </c>
      <c r="G204" s="238" t="str">
        <f t="shared" si="3"/>
        <v/>
      </c>
      <c r="H204" s="925" t="str">
        <f t="shared" si="6"/>
        <v/>
      </c>
      <c r="I204" s="351"/>
    </row>
    <row r="205" ht="19.5" customHeight="1">
      <c r="B205" s="613">
        <v>197.0</v>
      </c>
      <c r="C205" s="923" t="str">
        <f t="shared" si="4"/>
        <v/>
      </c>
      <c r="D205" s="791" t="str">
        <f t="shared" si="1"/>
        <v/>
      </c>
      <c r="E205" s="238" t="str">
        <f t="shared" si="5"/>
        <v/>
      </c>
      <c r="F205" s="717" t="str">
        <f t="shared" si="2"/>
        <v/>
      </c>
      <c r="G205" s="238" t="str">
        <f t="shared" si="3"/>
        <v/>
      </c>
      <c r="H205" s="925" t="str">
        <f t="shared" si="6"/>
        <v/>
      </c>
      <c r="I205" s="351"/>
    </row>
    <row r="206" ht="19.5" customHeight="1">
      <c r="B206" s="613">
        <v>198.0</v>
      </c>
      <c r="C206" s="923" t="str">
        <f t="shared" si="4"/>
        <v/>
      </c>
      <c r="D206" s="791" t="str">
        <f t="shared" si="1"/>
        <v/>
      </c>
      <c r="E206" s="238" t="str">
        <f t="shared" si="5"/>
        <v/>
      </c>
      <c r="F206" s="717" t="str">
        <f t="shared" si="2"/>
        <v/>
      </c>
      <c r="G206" s="238" t="str">
        <f t="shared" si="3"/>
        <v/>
      </c>
      <c r="H206" s="925" t="str">
        <f t="shared" si="6"/>
        <v/>
      </c>
      <c r="I206" s="351"/>
    </row>
    <row r="207" ht="19.5" customHeight="1">
      <c r="B207" s="613">
        <v>199.0</v>
      </c>
      <c r="C207" s="923" t="str">
        <f t="shared" si="4"/>
        <v/>
      </c>
      <c r="D207" s="791" t="str">
        <f t="shared" si="1"/>
        <v/>
      </c>
      <c r="E207" s="238" t="str">
        <f t="shared" si="5"/>
        <v/>
      </c>
      <c r="F207" s="717" t="str">
        <f t="shared" si="2"/>
        <v/>
      </c>
      <c r="G207" s="238" t="str">
        <f t="shared" si="3"/>
        <v/>
      </c>
      <c r="H207" s="925" t="str">
        <f t="shared" si="6"/>
        <v/>
      </c>
      <c r="I207" s="351"/>
    </row>
    <row r="208" ht="19.5" customHeight="1">
      <c r="B208" s="613">
        <v>200.0</v>
      </c>
      <c r="C208" s="923" t="str">
        <f t="shared" si="4"/>
        <v/>
      </c>
      <c r="D208" s="791" t="str">
        <f t="shared" si="1"/>
        <v/>
      </c>
      <c r="E208" s="238" t="str">
        <f t="shared" si="5"/>
        <v/>
      </c>
      <c r="F208" s="717" t="str">
        <f t="shared" si="2"/>
        <v/>
      </c>
      <c r="G208" s="238" t="str">
        <f t="shared" si="3"/>
        <v/>
      </c>
      <c r="H208" s="925" t="str">
        <f t="shared" si="6"/>
        <v/>
      </c>
      <c r="I208" s="351"/>
    </row>
    <row r="209" ht="19.5" customHeight="1">
      <c r="B209" s="613">
        <v>201.0</v>
      </c>
      <c r="C209" s="923" t="str">
        <f t="shared" si="4"/>
        <v/>
      </c>
      <c r="D209" s="791" t="str">
        <f t="shared" si="1"/>
        <v/>
      </c>
      <c r="E209" s="238" t="str">
        <f t="shared" si="5"/>
        <v/>
      </c>
      <c r="F209" s="717" t="str">
        <f t="shared" si="2"/>
        <v/>
      </c>
      <c r="G209" s="238" t="str">
        <f t="shared" si="3"/>
        <v/>
      </c>
      <c r="H209" s="925" t="str">
        <f t="shared" si="6"/>
        <v/>
      </c>
      <c r="I209" s="351"/>
    </row>
    <row r="210" ht="19.5" customHeight="1">
      <c r="B210" s="613">
        <v>202.0</v>
      </c>
      <c r="C210" s="923" t="str">
        <f t="shared" si="4"/>
        <v/>
      </c>
      <c r="D210" s="791" t="str">
        <f t="shared" si="1"/>
        <v/>
      </c>
      <c r="E210" s="238" t="str">
        <f t="shared" si="5"/>
        <v/>
      </c>
      <c r="F210" s="717" t="str">
        <f t="shared" si="2"/>
        <v/>
      </c>
      <c r="G210" s="238" t="str">
        <f t="shared" si="3"/>
        <v/>
      </c>
      <c r="H210" s="925" t="str">
        <f t="shared" si="6"/>
        <v/>
      </c>
      <c r="I210" s="351"/>
    </row>
    <row r="211" ht="19.5" customHeight="1">
      <c r="B211" s="613">
        <v>203.0</v>
      </c>
      <c r="C211" s="923" t="str">
        <f t="shared" si="4"/>
        <v/>
      </c>
      <c r="D211" s="791" t="str">
        <f t="shared" si="1"/>
        <v/>
      </c>
      <c r="E211" s="238" t="str">
        <f t="shared" si="5"/>
        <v/>
      </c>
      <c r="F211" s="717" t="str">
        <f t="shared" si="2"/>
        <v/>
      </c>
      <c r="G211" s="238" t="str">
        <f t="shared" si="3"/>
        <v/>
      </c>
      <c r="H211" s="925" t="str">
        <f t="shared" si="6"/>
        <v/>
      </c>
      <c r="I211" s="351"/>
    </row>
    <row r="212" ht="19.5" customHeight="1">
      <c r="B212" s="613">
        <v>204.0</v>
      </c>
      <c r="C212" s="923" t="str">
        <f t="shared" si="4"/>
        <v/>
      </c>
      <c r="D212" s="791" t="str">
        <f t="shared" si="1"/>
        <v/>
      </c>
      <c r="E212" s="238" t="str">
        <f t="shared" si="5"/>
        <v/>
      </c>
      <c r="F212" s="717" t="str">
        <f t="shared" si="2"/>
        <v/>
      </c>
      <c r="G212" s="238" t="str">
        <f t="shared" si="3"/>
        <v/>
      </c>
      <c r="H212" s="925" t="str">
        <f t="shared" si="6"/>
        <v/>
      </c>
      <c r="I212" s="351"/>
    </row>
    <row r="213" ht="19.5" customHeight="1">
      <c r="B213" s="613">
        <v>205.0</v>
      </c>
      <c r="C213" s="923" t="str">
        <f t="shared" si="4"/>
        <v/>
      </c>
      <c r="D213" s="791" t="str">
        <f t="shared" si="1"/>
        <v/>
      </c>
      <c r="E213" s="238" t="str">
        <f t="shared" si="5"/>
        <v/>
      </c>
      <c r="F213" s="717" t="str">
        <f t="shared" si="2"/>
        <v/>
      </c>
      <c r="G213" s="238" t="str">
        <f t="shared" si="3"/>
        <v/>
      </c>
      <c r="H213" s="925" t="str">
        <f t="shared" si="6"/>
        <v/>
      </c>
      <c r="I213" s="351"/>
    </row>
    <row r="214" ht="19.5" customHeight="1">
      <c r="B214" s="613">
        <v>206.0</v>
      </c>
      <c r="C214" s="923" t="str">
        <f t="shared" si="4"/>
        <v/>
      </c>
      <c r="D214" s="791" t="str">
        <f t="shared" si="1"/>
        <v/>
      </c>
      <c r="E214" s="238" t="str">
        <f t="shared" si="5"/>
        <v/>
      </c>
      <c r="F214" s="717" t="str">
        <f t="shared" si="2"/>
        <v/>
      </c>
      <c r="G214" s="238" t="str">
        <f t="shared" si="3"/>
        <v/>
      </c>
      <c r="H214" s="925" t="str">
        <f t="shared" si="6"/>
        <v/>
      </c>
      <c r="I214" s="351"/>
    </row>
    <row r="215" ht="19.5" customHeight="1">
      <c r="B215" s="613">
        <v>207.0</v>
      </c>
      <c r="C215" s="923" t="str">
        <f t="shared" si="4"/>
        <v/>
      </c>
      <c r="D215" s="791" t="str">
        <f t="shared" si="1"/>
        <v/>
      </c>
      <c r="E215" s="238" t="str">
        <f t="shared" si="5"/>
        <v/>
      </c>
      <c r="F215" s="717" t="str">
        <f t="shared" si="2"/>
        <v/>
      </c>
      <c r="G215" s="238" t="str">
        <f t="shared" si="3"/>
        <v/>
      </c>
      <c r="H215" s="925" t="str">
        <f t="shared" si="6"/>
        <v/>
      </c>
      <c r="I215" s="351"/>
    </row>
    <row r="216" ht="19.5" customHeight="1">
      <c r="B216" s="613">
        <v>208.0</v>
      </c>
      <c r="C216" s="923" t="str">
        <f t="shared" si="4"/>
        <v/>
      </c>
      <c r="D216" s="791" t="str">
        <f t="shared" si="1"/>
        <v/>
      </c>
      <c r="E216" s="238" t="str">
        <f t="shared" si="5"/>
        <v/>
      </c>
      <c r="F216" s="717" t="str">
        <f t="shared" si="2"/>
        <v/>
      </c>
      <c r="G216" s="238" t="str">
        <f t="shared" si="3"/>
        <v/>
      </c>
      <c r="H216" s="925" t="str">
        <f t="shared" si="6"/>
        <v/>
      </c>
      <c r="I216" s="351"/>
    </row>
    <row r="217" ht="19.5" customHeight="1">
      <c r="B217" s="613">
        <v>209.0</v>
      </c>
      <c r="C217" s="923" t="str">
        <f t="shared" si="4"/>
        <v/>
      </c>
      <c r="D217" s="791" t="str">
        <f t="shared" si="1"/>
        <v/>
      </c>
      <c r="E217" s="238" t="str">
        <f t="shared" si="5"/>
        <v/>
      </c>
      <c r="F217" s="717" t="str">
        <f t="shared" si="2"/>
        <v/>
      </c>
      <c r="G217" s="238" t="str">
        <f t="shared" si="3"/>
        <v/>
      </c>
      <c r="H217" s="925" t="str">
        <f t="shared" si="6"/>
        <v/>
      </c>
      <c r="I217" s="351"/>
    </row>
    <row r="218" ht="19.5" customHeight="1">
      <c r="B218" s="613">
        <v>210.0</v>
      </c>
      <c r="C218" s="923" t="str">
        <f t="shared" si="4"/>
        <v/>
      </c>
      <c r="D218" s="791" t="str">
        <f t="shared" si="1"/>
        <v/>
      </c>
      <c r="E218" s="238" t="str">
        <f t="shared" si="5"/>
        <v/>
      </c>
      <c r="F218" s="717" t="str">
        <f t="shared" si="2"/>
        <v/>
      </c>
      <c r="G218" s="238" t="str">
        <f t="shared" si="3"/>
        <v/>
      </c>
      <c r="H218" s="925" t="str">
        <f t="shared" si="6"/>
        <v/>
      </c>
      <c r="I218" s="351"/>
    </row>
    <row r="219" ht="19.5" customHeight="1">
      <c r="B219" s="613">
        <v>211.0</v>
      </c>
      <c r="C219" s="923" t="str">
        <f t="shared" si="4"/>
        <v/>
      </c>
      <c r="D219" s="791" t="str">
        <f t="shared" si="1"/>
        <v/>
      </c>
      <c r="E219" s="238" t="str">
        <f t="shared" si="5"/>
        <v/>
      </c>
      <c r="F219" s="717" t="str">
        <f t="shared" si="2"/>
        <v/>
      </c>
      <c r="G219" s="238" t="str">
        <f t="shared" si="3"/>
        <v/>
      </c>
      <c r="H219" s="925" t="str">
        <f t="shared" si="6"/>
        <v/>
      </c>
      <c r="I219" s="351"/>
    </row>
    <row r="220" ht="19.5" customHeight="1">
      <c r="B220" s="613">
        <v>212.0</v>
      </c>
      <c r="C220" s="923" t="str">
        <f t="shared" si="4"/>
        <v/>
      </c>
      <c r="D220" s="791" t="str">
        <f t="shared" si="1"/>
        <v/>
      </c>
      <c r="E220" s="238" t="str">
        <f t="shared" si="5"/>
        <v/>
      </c>
      <c r="F220" s="717" t="str">
        <f t="shared" si="2"/>
        <v/>
      </c>
      <c r="G220" s="238" t="str">
        <f t="shared" si="3"/>
        <v/>
      </c>
      <c r="H220" s="925" t="str">
        <f t="shared" si="6"/>
        <v/>
      </c>
      <c r="I220" s="351"/>
    </row>
    <row r="221" ht="19.5" customHeight="1">
      <c r="B221" s="613">
        <v>213.0</v>
      </c>
      <c r="C221" s="923" t="str">
        <f t="shared" si="4"/>
        <v/>
      </c>
      <c r="D221" s="791" t="str">
        <f t="shared" si="1"/>
        <v/>
      </c>
      <c r="E221" s="238" t="str">
        <f t="shared" si="5"/>
        <v/>
      </c>
      <c r="F221" s="717" t="str">
        <f t="shared" si="2"/>
        <v/>
      </c>
      <c r="G221" s="238" t="str">
        <f t="shared" si="3"/>
        <v/>
      </c>
      <c r="H221" s="925" t="str">
        <f t="shared" si="6"/>
        <v/>
      </c>
      <c r="I221" s="351"/>
    </row>
    <row r="222" ht="19.5" customHeight="1">
      <c r="B222" s="613">
        <v>214.0</v>
      </c>
      <c r="C222" s="923" t="str">
        <f t="shared" si="4"/>
        <v/>
      </c>
      <c r="D222" s="791" t="str">
        <f t="shared" si="1"/>
        <v/>
      </c>
      <c r="E222" s="238" t="str">
        <f t="shared" si="5"/>
        <v/>
      </c>
      <c r="F222" s="717" t="str">
        <f t="shared" si="2"/>
        <v/>
      </c>
      <c r="G222" s="238" t="str">
        <f t="shared" si="3"/>
        <v/>
      </c>
      <c r="H222" s="925" t="str">
        <f t="shared" si="6"/>
        <v/>
      </c>
      <c r="I222" s="351"/>
    </row>
    <row r="223" ht="19.5" customHeight="1">
      <c r="B223" s="613">
        <v>215.0</v>
      </c>
      <c r="C223" s="923" t="str">
        <f t="shared" si="4"/>
        <v/>
      </c>
      <c r="D223" s="791" t="str">
        <f t="shared" si="1"/>
        <v/>
      </c>
      <c r="E223" s="238" t="str">
        <f t="shared" si="5"/>
        <v/>
      </c>
      <c r="F223" s="717" t="str">
        <f t="shared" si="2"/>
        <v/>
      </c>
      <c r="G223" s="238" t="str">
        <f t="shared" si="3"/>
        <v/>
      </c>
      <c r="H223" s="925" t="str">
        <f t="shared" si="6"/>
        <v/>
      </c>
      <c r="I223" s="351"/>
    </row>
    <row r="224" ht="19.5" customHeight="1">
      <c r="B224" s="613">
        <v>216.0</v>
      </c>
      <c r="C224" s="923" t="str">
        <f t="shared" si="4"/>
        <v/>
      </c>
      <c r="D224" s="791" t="str">
        <f t="shared" si="1"/>
        <v/>
      </c>
      <c r="E224" s="238" t="str">
        <f t="shared" si="5"/>
        <v/>
      </c>
      <c r="F224" s="717" t="str">
        <f t="shared" si="2"/>
        <v/>
      </c>
      <c r="G224" s="238" t="str">
        <f t="shared" si="3"/>
        <v/>
      </c>
      <c r="H224" s="925" t="str">
        <f t="shared" si="6"/>
        <v/>
      </c>
      <c r="I224" s="351"/>
    </row>
    <row r="225" ht="19.5" customHeight="1">
      <c r="B225" s="613">
        <v>217.0</v>
      </c>
      <c r="C225" s="923" t="str">
        <f t="shared" si="4"/>
        <v/>
      </c>
      <c r="D225" s="791" t="str">
        <f t="shared" si="1"/>
        <v/>
      </c>
      <c r="E225" s="238" t="str">
        <f t="shared" si="5"/>
        <v/>
      </c>
      <c r="F225" s="717" t="str">
        <f t="shared" si="2"/>
        <v/>
      </c>
      <c r="G225" s="238" t="str">
        <f t="shared" si="3"/>
        <v/>
      </c>
      <c r="H225" s="925" t="str">
        <f t="shared" si="6"/>
        <v/>
      </c>
      <c r="I225" s="351"/>
    </row>
    <row r="226" ht="19.5" customHeight="1">
      <c r="B226" s="613">
        <v>218.0</v>
      </c>
      <c r="C226" s="923" t="str">
        <f t="shared" si="4"/>
        <v/>
      </c>
      <c r="D226" s="791" t="str">
        <f t="shared" si="1"/>
        <v/>
      </c>
      <c r="E226" s="238" t="str">
        <f t="shared" si="5"/>
        <v/>
      </c>
      <c r="F226" s="717" t="str">
        <f t="shared" si="2"/>
        <v/>
      </c>
      <c r="G226" s="238" t="str">
        <f t="shared" si="3"/>
        <v/>
      </c>
      <c r="H226" s="925" t="str">
        <f t="shared" si="6"/>
        <v/>
      </c>
      <c r="I226" s="351"/>
    </row>
    <row r="227" ht="19.5" customHeight="1">
      <c r="B227" s="613">
        <v>219.0</v>
      </c>
      <c r="C227" s="923" t="str">
        <f t="shared" si="4"/>
        <v/>
      </c>
      <c r="D227" s="791" t="str">
        <f t="shared" si="1"/>
        <v/>
      </c>
      <c r="E227" s="238" t="str">
        <f t="shared" si="5"/>
        <v/>
      </c>
      <c r="F227" s="717" t="str">
        <f t="shared" si="2"/>
        <v/>
      </c>
      <c r="G227" s="238" t="str">
        <f t="shared" si="3"/>
        <v/>
      </c>
      <c r="H227" s="925" t="str">
        <f t="shared" si="6"/>
        <v/>
      </c>
      <c r="I227" s="351"/>
    </row>
    <row r="228" ht="19.5" customHeight="1">
      <c r="B228" s="613">
        <v>220.0</v>
      </c>
      <c r="C228" s="923" t="str">
        <f t="shared" si="4"/>
        <v/>
      </c>
      <c r="D228" s="791" t="str">
        <f t="shared" si="1"/>
        <v/>
      </c>
      <c r="E228" s="238" t="str">
        <f t="shared" si="5"/>
        <v/>
      </c>
      <c r="F228" s="717" t="str">
        <f t="shared" si="2"/>
        <v/>
      </c>
      <c r="G228" s="238" t="str">
        <f t="shared" si="3"/>
        <v/>
      </c>
      <c r="H228" s="925" t="str">
        <f t="shared" si="6"/>
        <v/>
      </c>
      <c r="I228" s="351"/>
    </row>
    <row r="229" ht="19.5" customHeight="1">
      <c r="B229" s="613">
        <v>221.0</v>
      </c>
      <c r="C229" s="923" t="str">
        <f t="shared" si="4"/>
        <v/>
      </c>
      <c r="D229" s="791" t="str">
        <f t="shared" si="1"/>
        <v/>
      </c>
      <c r="E229" s="238" t="str">
        <f t="shared" si="5"/>
        <v/>
      </c>
      <c r="F229" s="717" t="str">
        <f t="shared" si="2"/>
        <v/>
      </c>
      <c r="G229" s="238" t="str">
        <f t="shared" si="3"/>
        <v/>
      </c>
      <c r="H229" s="925" t="str">
        <f t="shared" si="6"/>
        <v/>
      </c>
      <c r="I229" s="351"/>
    </row>
    <row r="230" ht="19.5" customHeight="1">
      <c r="B230" s="613">
        <v>222.0</v>
      </c>
      <c r="C230" s="923" t="str">
        <f t="shared" si="4"/>
        <v/>
      </c>
      <c r="D230" s="791" t="str">
        <f t="shared" si="1"/>
        <v/>
      </c>
      <c r="E230" s="238" t="str">
        <f t="shared" si="5"/>
        <v/>
      </c>
      <c r="F230" s="717" t="str">
        <f t="shared" si="2"/>
        <v/>
      </c>
      <c r="G230" s="238" t="str">
        <f t="shared" si="3"/>
        <v/>
      </c>
      <c r="H230" s="925" t="str">
        <f t="shared" si="6"/>
        <v/>
      </c>
      <c r="I230" s="351"/>
    </row>
    <row r="231" ht="19.5" customHeight="1">
      <c r="B231" s="613">
        <v>223.0</v>
      </c>
      <c r="C231" s="923" t="str">
        <f t="shared" si="4"/>
        <v/>
      </c>
      <c r="D231" s="791" t="str">
        <f t="shared" si="1"/>
        <v/>
      </c>
      <c r="E231" s="238" t="str">
        <f t="shared" si="5"/>
        <v/>
      </c>
      <c r="F231" s="717" t="str">
        <f t="shared" si="2"/>
        <v/>
      </c>
      <c r="G231" s="238" t="str">
        <f t="shared" si="3"/>
        <v/>
      </c>
      <c r="H231" s="925" t="str">
        <f t="shared" si="6"/>
        <v/>
      </c>
      <c r="I231" s="351"/>
    </row>
    <row r="232" ht="19.5" customHeight="1">
      <c r="B232" s="613">
        <v>224.0</v>
      </c>
      <c r="C232" s="923" t="str">
        <f t="shared" si="4"/>
        <v/>
      </c>
      <c r="D232" s="791" t="str">
        <f t="shared" si="1"/>
        <v/>
      </c>
      <c r="E232" s="238" t="str">
        <f t="shared" si="5"/>
        <v/>
      </c>
      <c r="F232" s="717" t="str">
        <f t="shared" si="2"/>
        <v/>
      </c>
      <c r="G232" s="238" t="str">
        <f t="shared" si="3"/>
        <v/>
      </c>
      <c r="H232" s="925" t="str">
        <f t="shared" si="6"/>
        <v/>
      </c>
      <c r="I232" s="351"/>
    </row>
    <row r="233" ht="19.5" customHeight="1">
      <c r="B233" s="613">
        <v>225.0</v>
      </c>
      <c r="C233" s="923" t="str">
        <f t="shared" si="4"/>
        <v/>
      </c>
      <c r="D233" s="791" t="str">
        <f t="shared" si="1"/>
        <v/>
      </c>
      <c r="E233" s="238" t="str">
        <f t="shared" si="5"/>
        <v/>
      </c>
      <c r="F233" s="717" t="str">
        <f t="shared" si="2"/>
        <v/>
      </c>
      <c r="G233" s="238" t="str">
        <f t="shared" si="3"/>
        <v/>
      </c>
      <c r="H233" s="925" t="str">
        <f t="shared" si="6"/>
        <v/>
      </c>
      <c r="I233" s="351"/>
    </row>
    <row r="234" ht="19.5" customHeight="1">
      <c r="B234" s="613">
        <v>226.0</v>
      </c>
      <c r="C234" s="923" t="str">
        <f t="shared" si="4"/>
        <v/>
      </c>
      <c r="D234" s="791" t="str">
        <f t="shared" si="1"/>
        <v/>
      </c>
      <c r="E234" s="238" t="str">
        <f t="shared" si="5"/>
        <v/>
      </c>
      <c r="F234" s="717" t="str">
        <f t="shared" si="2"/>
        <v/>
      </c>
      <c r="G234" s="238" t="str">
        <f t="shared" si="3"/>
        <v/>
      </c>
      <c r="H234" s="925" t="str">
        <f t="shared" si="6"/>
        <v/>
      </c>
      <c r="I234" s="351"/>
    </row>
    <row r="235" ht="19.5" customHeight="1">
      <c r="B235" s="613">
        <v>227.0</v>
      </c>
      <c r="C235" s="923" t="str">
        <f t="shared" si="4"/>
        <v/>
      </c>
      <c r="D235" s="791" t="str">
        <f t="shared" si="1"/>
        <v/>
      </c>
      <c r="E235" s="238" t="str">
        <f t="shared" si="5"/>
        <v/>
      </c>
      <c r="F235" s="717" t="str">
        <f t="shared" si="2"/>
        <v/>
      </c>
      <c r="G235" s="238" t="str">
        <f t="shared" si="3"/>
        <v/>
      </c>
      <c r="H235" s="925" t="str">
        <f t="shared" si="6"/>
        <v/>
      </c>
      <c r="I235" s="351"/>
    </row>
    <row r="236" ht="19.5" customHeight="1">
      <c r="B236" s="613">
        <v>228.0</v>
      </c>
      <c r="C236" s="923" t="str">
        <f t="shared" si="4"/>
        <v/>
      </c>
      <c r="D236" s="791" t="str">
        <f t="shared" si="1"/>
        <v/>
      </c>
      <c r="E236" s="238" t="str">
        <f t="shared" si="5"/>
        <v/>
      </c>
      <c r="F236" s="717" t="str">
        <f t="shared" si="2"/>
        <v/>
      </c>
      <c r="G236" s="238" t="str">
        <f t="shared" si="3"/>
        <v/>
      </c>
      <c r="H236" s="925" t="str">
        <f t="shared" si="6"/>
        <v/>
      </c>
      <c r="I236" s="351"/>
    </row>
    <row r="237" ht="19.5" customHeight="1">
      <c r="B237" s="613">
        <v>229.0</v>
      </c>
      <c r="C237" s="923" t="str">
        <f t="shared" si="4"/>
        <v/>
      </c>
      <c r="D237" s="791" t="str">
        <f t="shared" si="1"/>
        <v/>
      </c>
      <c r="E237" s="238" t="str">
        <f t="shared" si="5"/>
        <v/>
      </c>
      <c r="F237" s="717" t="str">
        <f t="shared" si="2"/>
        <v/>
      </c>
      <c r="G237" s="238" t="str">
        <f t="shared" si="3"/>
        <v/>
      </c>
      <c r="H237" s="925" t="str">
        <f t="shared" si="6"/>
        <v/>
      </c>
      <c r="I237" s="351"/>
    </row>
    <row r="238" ht="19.5" customHeight="1">
      <c r="B238" s="613">
        <v>230.0</v>
      </c>
      <c r="C238" s="923" t="str">
        <f t="shared" si="4"/>
        <v/>
      </c>
      <c r="D238" s="791" t="str">
        <f t="shared" si="1"/>
        <v/>
      </c>
      <c r="E238" s="238" t="str">
        <f t="shared" si="5"/>
        <v/>
      </c>
      <c r="F238" s="717" t="str">
        <f t="shared" si="2"/>
        <v/>
      </c>
      <c r="G238" s="238" t="str">
        <f t="shared" si="3"/>
        <v/>
      </c>
      <c r="H238" s="925" t="str">
        <f t="shared" si="6"/>
        <v/>
      </c>
      <c r="I238" s="351"/>
    </row>
    <row r="239" ht="19.5" customHeight="1">
      <c r="B239" s="613">
        <v>231.0</v>
      </c>
      <c r="C239" s="923" t="str">
        <f t="shared" si="4"/>
        <v/>
      </c>
      <c r="D239" s="791" t="str">
        <f t="shared" si="1"/>
        <v/>
      </c>
      <c r="E239" s="238" t="str">
        <f t="shared" si="5"/>
        <v/>
      </c>
      <c r="F239" s="717" t="str">
        <f t="shared" si="2"/>
        <v/>
      </c>
      <c r="G239" s="238" t="str">
        <f t="shared" si="3"/>
        <v/>
      </c>
      <c r="H239" s="925" t="str">
        <f t="shared" si="6"/>
        <v/>
      </c>
      <c r="I239" s="351"/>
    </row>
    <row r="240" ht="19.5" customHeight="1">
      <c r="B240" s="613">
        <v>232.0</v>
      </c>
      <c r="C240" s="923" t="str">
        <f t="shared" si="4"/>
        <v/>
      </c>
      <c r="D240" s="791" t="str">
        <f t="shared" si="1"/>
        <v/>
      </c>
      <c r="E240" s="238" t="str">
        <f t="shared" si="5"/>
        <v/>
      </c>
      <c r="F240" s="717" t="str">
        <f t="shared" si="2"/>
        <v/>
      </c>
      <c r="G240" s="238" t="str">
        <f t="shared" si="3"/>
        <v/>
      </c>
      <c r="H240" s="925" t="str">
        <f t="shared" si="6"/>
        <v/>
      </c>
      <c r="I240" s="351"/>
    </row>
    <row r="241" ht="19.5" customHeight="1">
      <c r="B241" s="613">
        <v>233.0</v>
      </c>
      <c r="C241" s="923" t="str">
        <f t="shared" si="4"/>
        <v/>
      </c>
      <c r="D241" s="791" t="str">
        <f t="shared" si="1"/>
        <v/>
      </c>
      <c r="E241" s="238" t="str">
        <f t="shared" si="5"/>
        <v/>
      </c>
      <c r="F241" s="717" t="str">
        <f t="shared" si="2"/>
        <v/>
      </c>
      <c r="G241" s="238" t="str">
        <f t="shared" si="3"/>
        <v/>
      </c>
      <c r="H241" s="925" t="str">
        <f t="shared" si="6"/>
        <v/>
      </c>
      <c r="I241" s="351"/>
    </row>
    <row r="242" ht="19.5" customHeight="1">
      <c r="B242" s="613">
        <v>234.0</v>
      </c>
      <c r="C242" s="923" t="str">
        <f t="shared" si="4"/>
        <v/>
      </c>
      <c r="D242" s="791" t="str">
        <f t="shared" si="1"/>
        <v/>
      </c>
      <c r="E242" s="238" t="str">
        <f t="shared" si="5"/>
        <v/>
      </c>
      <c r="F242" s="717" t="str">
        <f t="shared" si="2"/>
        <v/>
      </c>
      <c r="G242" s="238" t="str">
        <f t="shared" si="3"/>
        <v/>
      </c>
      <c r="H242" s="925" t="str">
        <f t="shared" si="6"/>
        <v/>
      </c>
      <c r="I242" s="351"/>
    </row>
    <row r="243" ht="19.5" customHeight="1">
      <c r="B243" s="613">
        <v>235.0</v>
      </c>
      <c r="C243" s="923" t="str">
        <f t="shared" si="4"/>
        <v/>
      </c>
      <c r="D243" s="791" t="str">
        <f t="shared" si="1"/>
        <v/>
      </c>
      <c r="E243" s="238" t="str">
        <f t="shared" si="5"/>
        <v/>
      </c>
      <c r="F243" s="717" t="str">
        <f t="shared" si="2"/>
        <v/>
      </c>
      <c r="G243" s="238" t="str">
        <f t="shared" si="3"/>
        <v/>
      </c>
      <c r="H243" s="925" t="str">
        <f t="shared" si="6"/>
        <v/>
      </c>
      <c r="I243" s="351"/>
    </row>
    <row r="244" ht="19.5" customHeight="1">
      <c r="B244" s="613">
        <v>236.0</v>
      </c>
      <c r="C244" s="923" t="str">
        <f t="shared" si="4"/>
        <v/>
      </c>
      <c r="D244" s="791" t="str">
        <f t="shared" si="1"/>
        <v/>
      </c>
      <c r="E244" s="238" t="str">
        <f t="shared" si="5"/>
        <v/>
      </c>
      <c r="F244" s="717" t="str">
        <f t="shared" si="2"/>
        <v/>
      </c>
      <c r="G244" s="238" t="str">
        <f t="shared" si="3"/>
        <v/>
      </c>
      <c r="H244" s="925" t="str">
        <f t="shared" si="6"/>
        <v/>
      </c>
      <c r="I244" s="351"/>
    </row>
    <row r="245" ht="19.5" customHeight="1">
      <c r="B245" s="613">
        <v>237.0</v>
      </c>
      <c r="C245" s="923" t="str">
        <f t="shared" si="4"/>
        <v/>
      </c>
      <c r="D245" s="791" t="str">
        <f t="shared" si="1"/>
        <v/>
      </c>
      <c r="E245" s="238" t="str">
        <f t="shared" si="5"/>
        <v/>
      </c>
      <c r="F245" s="717" t="str">
        <f t="shared" si="2"/>
        <v/>
      </c>
      <c r="G245" s="238" t="str">
        <f t="shared" si="3"/>
        <v/>
      </c>
      <c r="H245" s="925" t="str">
        <f t="shared" si="6"/>
        <v/>
      </c>
      <c r="I245" s="351"/>
    </row>
    <row r="246" ht="19.5" customHeight="1">
      <c r="B246" s="613">
        <v>238.0</v>
      </c>
      <c r="C246" s="923" t="str">
        <f t="shared" si="4"/>
        <v/>
      </c>
      <c r="D246" s="791" t="str">
        <f t="shared" si="1"/>
        <v/>
      </c>
      <c r="E246" s="238" t="str">
        <f t="shared" si="5"/>
        <v/>
      </c>
      <c r="F246" s="717" t="str">
        <f t="shared" si="2"/>
        <v/>
      </c>
      <c r="G246" s="238" t="str">
        <f t="shared" si="3"/>
        <v/>
      </c>
      <c r="H246" s="925" t="str">
        <f t="shared" si="6"/>
        <v/>
      </c>
      <c r="I246" s="351"/>
    </row>
    <row r="247" ht="19.5" customHeight="1">
      <c r="B247" s="613">
        <v>239.0</v>
      </c>
      <c r="C247" s="923" t="str">
        <f t="shared" si="4"/>
        <v/>
      </c>
      <c r="D247" s="791" t="str">
        <f t="shared" si="1"/>
        <v/>
      </c>
      <c r="E247" s="238" t="str">
        <f t="shared" si="5"/>
        <v/>
      </c>
      <c r="F247" s="717" t="str">
        <f t="shared" si="2"/>
        <v/>
      </c>
      <c r="G247" s="238" t="str">
        <f t="shared" si="3"/>
        <v/>
      </c>
      <c r="H247" s="925" t="str">
        <f t="shared" si="6"/>
        <v/>
      </c>
      <c r="I247" s="351"/>
    </row>
    <row r="248" ht="19.5" customHeight="1">
      <c r="B248" s="613">
        <v>240.0</v>
      </c>
      <c r="C248" s="923" t="str">
        <f t="shared" si="4"/>
        <v/>
      </c>
      <c r="D248" s="791" t="str">
        <f t="shared" si="1"/>
        <v/>
      </c>
      <c r="E248" s="238" t="str">
        <f t="shared" si="5"/>
        <v/>
      </c>
      <c r="F248" s="717" t="str">
        <f t="shared" si="2"/>
        <v/>
      </c>
      <c r="G248" s="238" t="str">
        <f t="shared" si="3"/>
        <v/>
      </c>
      <c r="H248" s="925" t="str">
        <f t="shared" si="6"/>
        <v/>
      </c>
      <c r="I248" s="351"/>
    </row>
    <row r="249" ht="19.5" customHeight="1">
      <c r="B249" s="613">
        <v>241.0</v>
      </c>
      <c r="C249" s="923" t="str">
        <f t="shared" si="4"/>
        <v/>
      </c>
      <c r="D249" s="791" t="str">
        <f t="shared" si="1"/>
        <v/>
      </c>
      <c r="E249" s="238" t="str">
        <f t="shared" si="5"/>
        <v/>
      </c>
      <c r="F249" s="717" t="str">
        <f t="shared" si="2"/>
        <v/>
      </c>
      <c r="G249" s="238" t="str">
        <f t="shared" si="3"/>
        <v/>
      </c>
      <c r="H249" s="925" t="str">
        <f t="shared" si="6"/>
        <v/>
      </c>
      <c r="I249" s="351"/>
    </row>
    <row r="250" ht="19.5" customHeight="1">
      <c r="B250" s="613">
        <v>242.0</v>
      </c>
      <c r="C250" s="923" t="str">
        <f t="shared" si="4"/>
        <v/>
      </c>
      <c r="D250" s="791" t="str">
        <f t="shared" si="1"/>
        <v/>
      </c>
      <c r="E250" s="238" t="str">
        <f t="shared" si="5"/>
        <v/>
      </c>
      <c r="F250" s="717" t="str">
        <f t="shared" si="2"/>
        <v/>
      </c>
      <c r="G250" s="238" t="str">
        <f t="shared" si="3"/>
        <v/>
      </c>
      <c r="H250" s="925" t="str">
        <f t="shared" si="6"/>
        <v/>
      </c>
      <c r="I250" s="351"/>
    </row>
    <row r="251" ht="19.5" customHeight="1">
      <c r="B251" s="613">
        <v>243.0</v>
      </c>
      <c r="C251" s="923" t="str">
        <f t="shared" si="4"/>
        <v/>
      </c>
      <c r="D251" s="791" t="str">
        <f t="shared" si="1"/>
        <v/>
      </c>
      <c r="E251" s="238" t="str">
        <f t="shared" si="5"/>
        <v/>
      </c>
      <c r="F251" s="717" t="str">
        <f t="shared" si="2"/>
        <v/>
      </c>
      <c r="G251" s="238" t="str">
        <f t="shared" si="3"/>
        <v/>
      </c>
      <c r="H251" s="925" t="str">
        <f t="shared" si="6"/>
        <v/>
      </c>
      <c r="I251" s="351"/>
    </row>
    <row r="252" ht="19.5" customHeight="1">
      <c r="B252" s="613">
        <v>244.0</v>
      </c>
      <c r="C252" s="923" t="str">
        <f t="shared" si="4"/>
        <v/>
      </c>
      <c r="D252" s="791" t="str">
        <f t="shared" si="1"/>
        <v/>
      </c>
      <c r="E252" s="238" t="str">
        <f t="shared" si="5"/>
        <v/>
      </c>
      <c r="F252" s="717" t="str">
        <f t="shared" si="2"/>
        <v/>
      </c>
      <c r="G252" s="238" t="str">
        <f t="shared" si="3"/>
        <v/>
      </c>
      <c r="H252" s="925" t="str">
        <f t="shared" si="6"/>
        <v/>
      </c>
      <c r="I252" s="351"/>
    </row>
    <row r="253" ht="19.5" customHeight="1">
      <c r="B253" s="613">
        <v>245.0</v>
      </c>
      <c r="C253" s="923" t="str">
        <f t="shared" si="4"/>
        <v/>
      </c>
      <c r="D253" s="791" t="str">
        <f t="shared" si="1"/>
        <v/>
      </c>
      <c r="E253" s="238" t="str">
        <f t="shared" si="5"/>
        <v/>
      </c>
      <c r="F253" s="717" t="str">
        <f t="shared" si="2"/>
        <v/>
      </c>
      <c r="G253" s="238" t="str">
        <f t="shared" si="3"/>
        <v/>
      </c>
      <c r="H253" s="925" t="str">
        <f t="shared" si="6"/>
        <v/>
      </c>
      <c r="I253" s="351"/>
    </row>
    <row r="254" ht="19.5" customHeight="1">
      <c r="B254" s="613">
        <v>246.0</v>
      </c>
      <c r="C254" s="923" t="str">
        <f t="shared" si="4"/>
        <v/>
      </c>
      <c r="D254" s="791" t="str">
        <f t="shared" si="1"/>
        <v/>
      </c>
      <c r="E254" s="238" t="str">
        <f t="shared" si="5"/>
        <v/>
      </c>
      <c r="F254" s="717" t="str">
        <f t="shared" si="2"/>
        <v/>
      </c>
      <c r="G254" s="238" t="str">
        <f t="shared" si="3"/>
        <v/>
      </c>
      <c r="H254" s="925" t="str">
        <f t="shared" si="6"/>
        <v/>
      </c>
      <c r="I254" s="351"/>
    </row>
    <row r="255" ht="19.5" customHeight="1">
      <c r="B255" s="613">
        <v>247.0</v>
      </c>
      <c r="C255" s="923" t="str">
        <f t="shared" si="4"/>
        <v/>
      </c>
      <c r="D255" s="791" t="str">
        <f t="shared" si="1"/>
        <v/>
      </c>
      <c r="E255" s="238" t="str">
        <f t="shared" si="5"/>
        <v/>
      </c>
      <c r="F255" s="717" t="str">
        <f t="shared" si="2"/>
        <v/>
      </c>
      <c r="G255" s="238" t="str">
        <f t="shared" si="3"/>
        <v/>
      </c>
      <c r="H255" s="925" t="str">
        <f t="shared" si="6"/>
        <v/>
      </c>
      <c r="I255" s="351"/>
    </row>
    <row r="256" ht="19.5" customHeight="1">
      <c r="B256" s="613">
        <v>248.0</v>
      </c>
      <c r="C256" s="923" t="str">
        <f t="shared" si="4"/>
        <v/>
      </c>
      <c r="D256" s="791" t="str">
        <f t="shared" si="1"/>
        <v/>
      </c>
      <c r="E256" s="238" t="str">
        <f t="shared" si="5"/>
        <v/>
      </c>
      <c r="F256" s="717" t="str">
        <f t="shared" si="2"/>
        <v/>
      </c>
      <c r="G256" s="238" t="str">
        <f t="shared" si="3"/>
        <v/>
      </c>
      <c r="H256" s="925" t="str">
        <f t="shared" si="6"/>
        <v/>
      </c>
      <c r="I256" s="351"/>
    </row>
    <row r="257" ht="19.5" customHeight="1">
      <c r="B257" s="613">
        <v>249.0</v>
      </c>
      <c r="C257" s="923" t="str">
        <f t="shared" si="4"/>
        <v/>
      </c>
      <c r="D257" s="791" t="str">
        <f t="shared" si="1"/>
        <v/>
      </c>
      <c r="E257" s="238" t="str">
        <f t="shared" si="5"/>
        <v/>
      </c>
      <c r="F257" s="717" t="str">
        <f t="shared" si="2"/>
        <v/>
      </c>
      <c r="G257" s="238" t="str">
        <f t="shared" si="3"/>
        <v/>
      </c>
      <c r="H257" s="925" t="str">
        <f t="shared" si="6"/>
        <v/>
      </c>
      <c r="I257" s="351"/>
    </row>
    <row r="258" ht="19.5" customHeight="1">
      <c r="B258" s="613">
        <v>250.0</v>
      </c>
      <c r="C258" s="923" t="str">
        <f t="shared" si="4"/>
        <v/>
      </c>
      <c r="D258" s="791" t="str">
        <f t="shared" si="1"/>
        <v/>
      </c>
      <c r="E258" s="238" t="str">
        <f t="shared" si="5"/>
        <v/>
      </c>
      <c r="F258" s="717" t="str">
        <f t="shared" si="2"/>
        <v/>
      </c>
      <c r="G258" s="238" t="str">
        <f t="shared" si="3"/>
        <v/>
      </c>
      <c r="H258" s="925" t="str">
        <f t="shared" si="6"/>
        <v/>
      </c>
      <c r="I258" s="351"/>
    </row>
    <row r="259" ht="19.5" customHeight="1">
      <c r="B259" s="613">
        <v>251.0</v>
      </c>
      <c r="C259" s="923" t="str">
        <f t="shared" si="4"/>
        <v/>
      </c>
      <c r="D259" s="791" t="str">
        <f t="shared" si="1"/>
        <v/>
      </c>
      <c r="E259" s="238" t="str">
        <f t="shared" si="5"/>
        <v/>
      </c>
      <c r="F259" s="717" t="str">
        <f t="shared" si="2"/>
        <v/>
      </c>
      <c r="G259" s="238" t="str">
        <f t="shared" si="3"/>
        <v/>
      </c>
      <c r="H259" s="925" t="str">
        <f t="shared" si="6"/>
        <v/>
      </c>
      <c r="I259" s="351"/>
    </row>
    <row r="260" ht="19.5" customHeight="1">
      <c r="B260" s="613">
        <v>252.0</v>
      </c>
      <c r="C260" s="923" t="str">
        <f t="shared" si="4"/>
        <v/>
      </c>
      <c r="D260" s="791" t="str">
        <f t="shared" si="1"/>
        <v/>
      </c>
      <c r="E260" s="238" t="str">
        <f t="shared" si="5"/>
        <v/>
      </c>
      <c r="F260" s="717" t="str">
        <f t="shared" si="2"/>
        <v/>
      </c>
      <c r="G260" s="238" t="str">
        <f t="shared" si="3"/>
        <v/>
      </c>
      <c r="H260" s="925" t="str">
        <f t="shared" si="6"/>
        <v/>
      </c>
      <c r="I260" s="351"/>
    </row>
    <row r="261" ht="19.5" customHeight="1">
      <c r="B261" s="613">
        <v>253.0</v>
      </c>
      <c r="C261" s="923" t="str">
        <f t="shared" si="4"/>
        <v/>
      </c>
      <c r="D261" s="791" t="str">
        <f t="shared" si="1"/>
        <v/>
      </c>
      <c r="E261" s="238" t="str">
        <f t="shared" si="5"/>
        <v/>
      </c>
      <c r="F261" s="717" t="str">
        <f t="shared" si="2"/>
        <v/>
      </c>
      <c r="G261" s="238" t="str">
        <f t="shared" si="3"/>
        <v/>
      </c>
      <c r="H261" s="925" t="str">
        <f t="shared" si="6"/>
        <v/>
      </c>
      <c r="I261" s="351"/>
    </row>
    <row r="262" ht="19.5" customHeight="1">
      <c r="B262" s="613">
        <v>254.0</v>
      </c>
      <c r="C262" s="923" t="str">
        <f t="shared" si="4"/>
        <v/>
      </c>
      <c r="D262" s="791" t="str">
        <f t="shared" si="1"/>
        <v/>
      </c>
      <c r="E262" s="238" t="str">
        <f t="shared" si="5"/>
        <v/>
      </c>
      <c r="F262" s="717" t="str">
        <f t="shared" si="2"/>
        <v/>
      </c>
      <c r="G262" s="238" t="str">
        <f t="shared" si="3"/>
        <v/>
      </c>
      <c r="H262" s="925" t="str">
        <f t="shared" si="6"/>
        <v/>
      </c>
      <c r="I262" s="351"/>
    </row>
    <row r="263" ht="19.5" customHeight="1">
      <c r="B263" s="613">
        <v>255.0</v>
      </c>
      <c r="C263" s="923" t="str">
        <f t="shared" si="4"/>
        <v/>
      </c>
      <c r="D263" s="791" t="str">
        <f t="shared" si="1"/>
        <v/>
      </c>
      <c r="E263" s="238" t="str">
        <f t="shared" si="5"/>
        <v/>
      </c>
      <c r="F263" s="717" t="str">
        <f t="shared" si="2"/>
        <v/>
      </c>
      <c r="G263" s="238" t="str">
        <f t="shared" si="3"/>
        <v/>
      </c>
      <c r="H263" s="925" t="str">
        <f t="shared" si="6"/>
        <v/>
      </c>
      <c r="I263" s="351"/>
    </row>
    <row r="264" ht="19.5" customHeight="1">
      <c r="B264" s="613">
        <v>256.0</v>
      </c>
      <c r="C264" s="923" t="str">
        <f t="shared" si="4"/>
        <v/>
      </c>
      <c r="D264" s="791" t="str">
        <f t="shared" si="1"/>
        <v/>
      </c>
      <c r="E264" s="238" t="str">
        <f t="shared" si="5"/>
        <v/>
      </c>
      <c r="F264" s="717" t="str">
        <f t="shared" si="2"/>
        <v/>
      </c>
      <c r="G264" s="238" t="str">
        <f t="shared" si="3"/>
        <v/>
      </c>
      <c r="H264" s="925" t="str">
        <f t="shared" si="6"/>
        <v/>
      </c>
      <c r="I264" s="351"/>
    </row>
    <row r="265" ht="19.5" customHeight="1">
      <c r="B265" s="613">
        <v>257.0</v>
      </c>
      <c r="C265" s="923" t="str">
        <f t="shared" si="4"/>
        <v/>
      </c>
      <c r="D265" s="791" t="str">
        <f t="shared" si="1"/>
        <v/>
      </c>
      <c r="E265" s="238" t="str">
        <f t="shared" si="5"/>
        <v/>
      </c>
      <c r="F265" s="717" t="str">
        <f t="shared" si="2"/>
        <v/>
      </c>
      <c r="G265" s="238" t="str">
        <f t="shared" si="3"/>
        <v/>
      </c>
      <c r="H265" s="925" t="str">
        <f t="shared" si="6"/>
        <v/>
      </c>
      <c r="I265" s="351"/>
    </row>
    <row r="266" ht="19.5" customHeight="1">
      <c r="B266" s="613">
        <v>258.0</v>
      </c>
      <c r="C266" s="923" t="str">
        <f t="shared" si="4"/>
        <v/>
      </c>
      <c r="D266" s="791" t="str">
        <f t="shared" si="1"/>
        <v/>
      </c>
      <c r="E266" s="238" t="str">
        <f t="shared" si="5"/>
        <v/>
      </c>
      <c r="F266" s="717" t="str">
        <f t="shared" si="2"/>
        <v/>
      </c>
      <c r="G266" s="238" t="str">
        <f t="shared" si="3"/>
        <v/>
      </c>
      <c r="H266" s="925" t="str">
        <f t="shared" si="6"/>
        <v/>
      </c>
      <c r="I266" s="351"/>
    </row>
    <row r="267" ht="19.5" customHeight="1">
      <c r="B267" s="613">
        <v>259.0</v>
      </c>
      <c r="C267" s="923" t="str">
        <f t="shared" si="4"/>
        <v/>
      </c>
      <c r="D267" s="791" t="str">
        <f t="shared" si="1"/>
        <v/>
      </c>
      <c r="E267" s="238" t="str">
        <f t="shared" si="5"/>
        <v/>
      </c>
      <c r="F267" s="717" t="str">
        <f t="shared" si="2"/>
        <v/>
      </c>
      <c r="G267" s="238" t="str">
        <f t="shared" si="3"/>
        <v/>
      </c>
      <c r="H267" s="925" t="str">
        <f t="shared" si="6"/>
        <v/>
      </c>
      <c r="I267" s="351"/>
    </row>
    <row r="268" ht="19.5" customHeight="1">
      <c r="B268" s="613">
        <v>260.0</v>
      </c>
      <c r="C268" s="923" t="str">
        <f t="shared" si="4"/>
        <v/>
      </c>
      <c r="D268" s="791" t="str">
        <f t="shared" si="1"/>
        <v/>
      </c>
      <c r="E268" s="238" t="str">
        <f t="shared" si="5"/>
        <v/>
      </c>
      <c r="F268" s="717" t="str">
        <f t="shared" si="2"/>
        <v/>
      </c>
      <c r="G268" s="238" t="str">
        <f t="shared" si="3"/>
        <v/>
      </c>
      <c r="H268" s="925" t="str">
        <f t="shared" si="6"/>
        <v/>
      </c>
      <c r="I268" s="351"/>
    </row>
    <row r="269" ht="19.5" customHeight="1">
      <c r="B269" s="613">
        <v>261.0</v>
      </c>
      <c r="C269" s="923" t="str">
        <f t="shared" si="4"/>
        <v/>
      </c>
      <c r="D269" s="791" t="str">
        <f t="shared" si="1"/>
        <v/>
      </c>
      <c r="E269" s="238" t="str">
        <f t="shared" si="5"/>
        <v/>
      </c>
      <c r="F269" s="717" t="str">
        <f t="shared" si="2"/>
        <v/>
      </c>
      <c r="G269" s="238" t="str">
        <f t="shared" si="3"/>
        <v/>
      </c>
      <c r="H269" s="925" t="str">
        <f t="shared" si="6"/>
        <v/>
      </c>
      <c r="I269" s="351"/>
    </row>
    <row r="270" ht="19.5" customHeight="1">
      <c r="B270" s="613">
        <v>262.0</v>
      </c>
      <c r="C270" s="923" t="str">
        <f t="shared" si="4"/>
        <v/>
      </c>
      <c r="D270" s="791" t="str">
        <f t="shared" si="1"/>
        <v/>
      </c>
      <c r="E270" s="238" t="str">
        <f t="shared" si="5"/>
        <v/>
      </c>
      <c r="F270" s="717" t="str">
        <f t="shared" si="2"/>
        <v/>
      </c>
      <c r="G270" s="238" t="str">
        <f t="shared" si="3"/>
        <v/>
      </c>
      <c r="H270" s="925" t="str">
        <f t="shared" si="6"/>
        <v/>
      </c>
      <c r="I270" s="351"/>
    </row>
    <row r="271" ht="19.5" customHeight="1">
      <c r="B271" s="613">
        <v>263.0</v>
      </c>
      <c r="C271" s="923" t="str">
        <f t="shared" si="4"/>
        <v/>
      </c>
      <c r="D271" s="791" t="str">
        <f t="shared" si="1"/>
        <v/>
      </c>
      <c r="E271" s="238" t="str">
        <f t="shared" si="5"/>
        <v/>
      </c>
      <c r="F271" s="717" t="str">
        <f t="shared" si="2"/>
        <v/>
      </c>
      <c r="G271" s="238" t="str">
        <f t="shared" si="3"/>
        <v/>
      </c>
      <c r="H271" s="925" t="str">
        <f t="shared" si="6"/>
        <v/>
      </c>
      <c r="I271" s="351"/>
    </row>
    <row r="272" ht="19.5" customHeight="1">
      <c r="B272" s="613">
        <v>264.0</v>
      </c>
      <c r="C272" s="923" t="str">
        <f t="shared" si="4"/>
        <v/>
      </c>
      <c r="D272" s="791" t="str">
        <f t="shared" si="1"/>
        <v/>
      </c>
      <c r="E272" s="238" t="str">
        <f t="shared" si="5"/>
        <v/>
      </c>
      <c r="F272" s="717" t="str">
        <f t="shared" si="2"/>
        <v/>
      </c>
      <c r="G272" s="238" t="str">
        <f t="shared" si="3"/>
        <v/>
      </c>
      <c r="H272" s="925" t="str">
        <f t="shared" si="6"/>
        <v/>
      </c>
      <c r="I272" s="351"/>
    </row>
    <row r="273" ht="19.5" customHeight="1">
      <c r="B273" s="613">
        <v>265.0</v>
      </c>
      <c r="C273" s="923" t="str">
        <f t="shared" si="4"/>
        <v/>
      </c>
      <c r="D273" s="791" t="str">
        <f t="shared" si="1"/>
        <v/>
      </c>
      <c r="E273" s="238" t="str">
        <f t="shared" si="5"/>
        <v/>
      </c>
      <c r="F273" s="717" t="str">
        <f t="shared" si="2"/>
        <v/>
      </c>
      <c r="G273" s="238" t="str">
        <f t="shared" si="3"/>
        <v/>
      </c>
      <c r="H273" s="925" t="str">
        <f t="shared" si="6"/>
        <v/>
      </c>
      <c r="I273" s="351"/>
    </row>
    <row r="274" ht="19.5" customHeight="1">
      <c r="B274" s="613">
        <v>266.0</v>
      </c>
      <c r="C274" s="923" t="str">
        <f t="shared" si="4"/>
        <v/>
      </c>
      <c r="D274" s="791" t="str">
        <f t="shared" si="1"/>
        <v/>
      </c>
      <c r="E274" s="238" t="str">
        <f t="shared" si="5"/>
        <v/>
      </c>
      <c r="F274" s="717" t="str">
        <f t="shared" si="2"/>
        <v/>
      </c>
      <c r="G274" s="238" t="str">
        <f t="shared" si="3"/>
        <v/>
      </c>
      <c r="H274" s="925" t="str">
        <f t="shared" si="6"/>
        <v/>
      </c>
      <c r="I274" s="351"/>
    </row>
    <row r="275" ht="19.5" customHeight="1">
      <c r="B275" s="613">
        <v>267.0</v>
      </c>
      <c r="C275" s="923" t="str">
        <f t="shared" si="4"/>
        <v/>
      </c>
      <c r="D275" s="791" t="str">
        <f t="shared" si="1"/>
        <v/>
      </c>
      <c r="E275" s="238" t="str">
        <f t="shared" si="5"/>
        <v/>
      </c>
      <c r="F275" s="717" t="str">
        <f t="shared" si="2"/>
        <v/>
      </c>
      <c r="G275" s="238" t="str">
        <f t="shared" si="3"/>
        <v/>
      </c>
      <c r="H275" s="925" t="str">
        <f t="shared" si="6"/>
        <v/>
      </c>
      <c r="I275" s="351"/>
    </row>
    <row r="276" ht="19.5" customHeight="1">
      <c r="B276" s="613">
        <v>268.0</v>
      </c>
      <c r="C276" s="923" t="str">
        <f t="shared" si="4"/>
        <v/>
      </c>
      <c r="D276" s="791" t="str">
        <f t="shared" si="1"/>
        <v/>
      </c>
      <c r="E276" s="238" t="str">
        <f t="shared" si="5"/>
        <v/>
      </c>
      <c r="F276" s="717" t="str">
        <f t="shared" si="2"/>
        <v/>
      </c>
      <c r="G276" s="238" t="str">
        <f t="shared" si="3"/>
        <v/>
      </c>
      <c r="H276" s="925" t="str">
        <f t="shared" si="6"/>
        <v/>
      </c>
      <c r="I276" s="351"/>
    </row>
    <row r="277" ht="19.5" customHeight="1">
      <c r="B277" s="613">
        <v>269.0</v>
      </c>
      <c r="C277" s="923" t="str">
        <f t="shared" si="4"/>
        <v/>
      </c>
      <c r="D277" s="791" t="str">
        <f t="shared" si="1"/>
        <v/>
      </c>
      <c r="E277" s="238" t="str">
        <f t="shared" si="5"/>
        <v/>
      </c>
      <c r="F277" s="717" t="str">
        <f t="shared" si="2"/>
        <v/>
      </c>
      <c r="G277" s="238" t="str">
        <f t="shared" si="3"/>
        <v/>
      </c>
      <c r="H277" s="925" t="str">
        <f t="shared" si="6"/>
        <v/>
      </c>
      <c r="I277" s="351"/>
    </row>
    <row r="278" ht="19.5" customHeight="1">
      <c r="B278" s="613">
        <v>270.0</v>
      </c>
      <c r="C278" s="923" t="str">
        <f t="shared" si="4"/>
        <v/>
      </c>
      <c r="D278" s="791" t="str">
        <f t="shared" si="1"/>
        <v/>
      </c>
      <c r="E278" s="238" t="str">
        <f t="shared" si="5"/>
        <v/>
      </c>
      <c r="F278" s="717" t="str">
        <f t="shared" si="2"/>
        <v/>
      </c>
      <c r="G278" s="238" t="str">
        <f t="shared" si="3"/>
        <v/>
      </c>
      <c r="H278" s="925" t="str">
        <f t="shared" si="6"/>
        <v/>
      </c>
      <c r="I278" s="351"/>
    </row>
    <row r="279" ht="19.5" customHeight="1">
      <c r="B279" s="613">
        <v>271.0</v>
      </c>
      <c r="C279" s="923" t="str">
        <f t="shared" si="4"/>
        <v/>
      </c>
      <c r="D279" s="791" t="str">
        <f t="shared" si="1"/>
        <v/>
      </c>
      <c r="E279" s="238" t="str">
        <f t="shared" si="5"/>
        <v/>
      </c>
      <c r="F279" s="717" t="str">
        <f t="shared" si="2"/>
        <v/>
      </c>
      <c r="G279" s="238" t="str">
        <f t="shared" si="3"/>
        <v/>
      </c>
      <c r="H279" s="925" t="str">
        <f t="shared" si="6"/>
        <v/>
      </c>
      <c r="I279" s="351"/>
    </row>
    <row r="280" ht="19.5" customHeight="1">
      <c r="B280" s="613">
        <v>272.0</v>
      </c>
      <c r="C280" s="923" t="str">
        <f t="shared" si="4"/>
        <v/>
      </c>
      <c r="D280" s="791" t="str">
        <f t="shared" si="1"/>
        <v/>
      </c>
      <c r="E280" s="238" t="str">
        <f t="shared" si="5"/>
        <v/>
      </c>
      <c r="F280" s="717" t="str">
        <f t="shared" si="2"/>
        <v/>
      </c>
      <c r="G280" s="238" t="str">
        <f t="shared" si="3"/>
        <v/>
      </c>
      <c r="H280" s="925" t="str">
        <f t="shared" si="6"/>
        <v/>
      </c>
      <c r="I280" s="351"/>
    </row>
    <row r="281" ht="19.5" customHeight="1">
      <c r="B281" s="613">
        <v>273.0</v>
      </c>
      <c r="C281" s="923" t="str">
        <f t="shared" si="4"/>
        <v/>
      </c>
      <c r="D281" s="791" t="str">
        <f t="shared" si="1"/>
        <v/>
      </c>
      <c r="E281" s="238" t="str">
        <f t="shared" si="5"/>
        <v/>
      </c>
      <c r="F281" s="717" t="str">
        <f t="shared" si="2"/>
        <v/>
      </c>
      <c r="G281" s="238" t="str">
        <f t="shared" si="3"/>
        <v/>
      </c>
      <c r="H281" s="925" t="str">
        <f t="shared" si="6"/>
        <v/>
      </c>
      <c r="I281" s="351"/>
    </row>
    <row r="282" ht="19.5" customHeight="1">
      <c r="B282" s="613">
        <v>274.0</v>
      </c>
      <c r="C282" s="923" t="str">
        <f t="shared" si="4"/>
        <v/>
      </c>
      <c r="D282" s="791" t="str">
        <f t="shared" si="1"/>
        <v/>
      </c>
      <c r="E282" s="238" t="str">
        <f t="shared" si="5"/>
        <v/>
      </c>
      <c r="F282" s="717" t="str">
        <f t="shared" si="2"/>
        <v/>
      </c>
      <c r="G282" s="238" t="str">
        <f t="shared" si="3"/>
        <v/>
      </c>
      <c r="H282" s="925" t="str">
        <f t="shared" si="6"/>
        <v/>
      </c>
      <c r="I282" s="351"/>
    </row>
    <row r="283" ht="19.5" customHeight="1">
      <c r="B283" s="613">
        <v>275.0</v>
      </c>
      <c r="C283" s="923" t="str">
        <f t="shared" si="4"/>
        <v/>
      </c>
      <c r="D283" s="791" t="str">
        <f t="shared" si="1"/>
        <v/>
      </c>
      <c r="E283" s="238" t="str">
        <f t="shared" si="5"/>
        <v/>
      </c>
      <c r="F283" s="717" t="str">
        <f t="shared" si="2"/>
        <v/>
      </c>
      <c r="G283" s="238" t="str">
        <f t="shared" si="3"/>
        <v/>
      </c>
      <c r="H283" s="925" t="str">
        <f t="shared" si="6"/>
        <v/>
      </c>
      <c r="I283" s="351"/>
    </row>
    <row r="284" ht="19.5" customHeight="1">
      <c r="B284" s="613">
        <v>276.0</v>
      </c>
      <c r="C284" s="923" t="str">
        <f t="shared" si="4"/>
        <v/>
      </c>
      <c r="D284" s="791" t="str">
        <f t="shared" si="1"/>
        <v/>
      </c>
      <c r="E284" s="238" t="str">
        <f t="shared" si="5"/>
        <v/>
      </c>
      <c r="F284" s="717" t="str">
        <f t="shared" si="2"/>
        <v/>
      </c>
      <c r="G284" s="238" t="str">
        <f t="shared" si="3"/>
        <v/>
      </c>
      <c r="H284" s="925" t="str">
        <f t="shared" si="6"/>
        <v/>
      </c>
      <c r="I284" s="351"/>
    </row>
    <row r="285" ht="19.5" customHeight="1">
      <c r="B285" s="613">
        <v>277.0</v>
      </c>
      <c r="C285" s="923" t="str">
        <f t="shared" si="4"/>
        <v/>
      </c>
      <c r="D285" s="791" t="str">
        <f t="shared" si="1"/>
        <v/>
      </c>
      <c r="E285" s="238" t="str">
        <f t="shared" si="5"/>
        <v/>
      </c>
      <c r="F285" s="717" t="str">
        <f t="shared" si="2"/>
        <v/>
      </c>
      <c r="G285" s="238" t="str">
        <f t="shared" si="3"/>
        <v/>
      </c>
      <c r="H285" s="925" t="str">
        <f t="shared" si="6"/>
        <v/>
      </c>
      <c r="I285" s="351"/>
    </row>
    <row r="286" ht="19.5" customHeight="1">
      <c r="B286" s="613">
        <v>278.0</v>
      </c>
      <c r="C286" s="923" t="str">
        <f t="shared" si="4"/>
        <v/>
      </c>
      <c r="D286" s="791" t="str">
        <f t="shared" si="1"/>
        <v/>
      </c>
      <c r="E286" s="238" t="str">
        <f t="shared" si="5"/>
        <v/>
      </c>
      <c r="F286" s="717" t="str">
        <f t="shared" si="2"/>
        <v/>
      </c>
      <c r="G286" s="238" t="str">
        <f t="shared" si="3"/>
        <v/>
      </c>
      <c r="H286" s="925" t="str">
        <f t="shared" si="6"/>
        <v/>
      </c>
      <c r="I286" s="351"/>
    </row>
    <row r="287" ht="19.5" customHeight="1">
      <c r="B287" s="613">
        <v>279.0</v>
      </c>
      <c r="C287" s="923" t="str">
        <f t="shared" si="4"/>
        <v/>
      </c>
      <c r="D287" s="791" t="str">
        <f t="shared" si="1"/>
        <v/>
      </c>
      <c r="E287" s="238" t="str">
        <f t="shared" si="5"/>
        <v/>
      </c>
      <c r="F287" s="717" t="str">
        <f t="shared" si="2"/>
        <v/>
      </c>
      <c r="G287" s="238" t="str">
        <f t="shared" si="3"/>
        <v/>
      </c>
      <c r="H287" s="925" t="str">
        <f t="shared" si="6"/>
        <v/>
      </c>
      <c r="I287" s="351"/>
    </row>
    <row r="288" ht="19.5" customHeight="1">
      <c r="B288" s="613">
        <v>280.0</v>
      </c>
      <c r="C288" s="923" t="str">
        <f t="shared" si="4"/>
        <v/>
      </c>
      <c r="D288" s="791" t="str">
        <f t="shared" si="1"/>
        <v/>
      </c>
      <c r="E288" s="238" t="str">
        <f t="shared" si="5"/>
        <v/>
      </c>
      <c r="F288" s="717" t="str">
        <f t="shared" si="2"/>
        <v/>
      </c>
      <c r="G288" s="238" t="str">
        <f t="shared" si="3"/>
        <v/>
      </c>
      <c r="H288" s="925" t="str">
        <f t="shared" si="6"/>
        <v/>
      </c>
      <c r="I288" s="351"/>
    </row>
    <row r="289" ht="19.5" customHeight="1">
      <c r="B289" s="613">
        <v>281.0</v>
      </c>
      <c r="C289" s="923" t="str">
        <f t="shared" si="4"/>
        <v/>
      </c>
      <c r="D289" s="791" t="str">
        <f t="shared" si="1"/>
        <v/>
      </c>
      <c r="E289" s="238" t="str">
        <f t="shared" si="5"/>
        <v/>
      </c>
      <c r="F289" s="717" t="str">
        <f t="shared" si="2"/>
        <v/>
      </c>
      <c r="G289" s="238" t="str">
        <f t="shared" si="3"/>
        <v/>
      </c>
      <c r="H289" s="925" t="str">
        <f t="shared" si="6"/>
        <v/>
      </c>
      <c r="I289" s="351"/>
    </row>
    <row r="290" ht="19.5" customHeight="1">
      <c r="B290" s="613">
        <v>282.0</v>
      </c>
      <c r="C290" s="923" t="str">
        <f t="shared" si="4"/>
        <v/>
      </c>
      <c r="D290" s="791" t="str">
        <f t="shared" si="1"/>
        <v/>
      </c>
      <c r="E290" s="238" t="str">
        <f t="shared" si="5"/>
        <v/>
      </c>
      <c r="F290" s="717" t="str">
        <f t="shared" si="2"/>
        <v/>
      </c>
      <c r="G290" s="238" t="str">
        <f t="shared" si="3"/>
        <v/>
      </c>
      <c r="H290" s="925" t="str">
        <f t="shared" si="6"/>
        <v/>
      </c>
      <c r="I290" s="351"/>
    </row>
    <row r="291" ht="19.5" customHeight="1">
      <c r="B291" s="613">
        <v>283.0</v>
      </c>
      <c r="C291" s="923" t="str">
        <f t="shared" si="4"/>
        <v/>
      </c>
      <c r="D291" s="791" t="str">
        <f t="shared" si="1"/>
        <v/>
      </c>
      <c r="E291" s="238" t="str">
        <f t="shared" si="5"/>
        <v/>
      </c>
      <c r="F291" s="717" t="str">
        <f t="shared" si="2"/>
        <v/>
      </c>
      <c r="G291" s="238" t="str">
        <f t="shared" si="3"/>
        <v/>
      </c>
      <c r="H291" s="925" t="str">
        <f t="shared" si="6"/>
        <v/>
      </c>
      <c r="I291" s="351"/>
    </row>
    <row r="292" ht="19.5" customHeight="1">
      <c r="B292" s="613">
        <v>284.0</v>
      </c>
      <c r="C292" s="923" t="str">
        <f t="shared" si="4"/>
        <v/>
      </c>
      <c r="D292" s="791" t="str">
        <f t="shared" si="1"/>
        <v/>
      </c>
      <c r="E292" s="238" t="str">
        <f t="shared" si="5"/>
        <v/>
      </c>
      <c r="F292" s="717" t="str">
        <f t="shared" si="2"/>
        <v/>
      </c>
      <c r="G292" s="238" t="str">
        <f t="shared" si="3"/>
        <v/>
      </c>
      <c r="H292" s="925" t="str">
        <f t="shared" si="6"/>
        <v/>
      </c>
      <c r="I292" s="351"/>
    </row>
    <row r="293" ht="19.5" customHeight="1">
      <c r="B293" s="613">
        <v>285.0</v>
      </c>
      <c r="C293" s="923" t="str">
        <f t="shared" si="4"/>
        <v/>
      </c>
      <c r="D293" s="791" t="str">
        <f t="shared" si="1"/>
        <v/>
      </c>
      <c r="E293" s="238" t="str">
        <f t="shared" si="5"/>
        <v/>
      </c>
      <c r="F293" s="717" t="str">
        <f t="shared" si="2"/>
        <v/>
      </c>
      <c r="G293" s="238" t="str">
        <f t="shared" si="3"/>
        <v/>
      </c>
      <c r="H293" s="925" t="str">
        <f t="shared" si="6"/>
        <v/>
      </c>
      <c r="I293" s="351"/>
    </row>
    <row r="294" ht="19.5" customHeight="1">
      <c r="B294" s="613">
        <v>286.0</v>
      </c>
      <c r="C294" s="923" t="str">
        <f t="shared" si="4"/>
        <v/>
      </c>
      <c r="D294" s="791" t="str">
        <f t="shared" si="1"/>
        <v/>
      </c>
      <c r="E294" s="238" t="str">
        <f t="shared" si="5"/>
        <v/>
      </c>
      <c r="F294" s="717" t="str">
        <f t="shared" si="2"/>
        <v/>
      </c>
      <c r="G294" s="238" t="str">
        <f t="shared" si="3"/>
        <v/>
      </c>
      <c r="H294" s="925" t="str">
        <f t="shared" si="6"/>
        <v/>
      </c>
      <c r="I294" s="351"/>
    </row>
    <row r="295" ht="19.5" customHeight="1">
      <c r="B295" s="613">
        <v>287.0</v>
      </c>
      <c r="C295" s="923" t="str">
        <f t="shared" si="4"/>
        <v/>
      </c>
      <c r="D295" s="791" t="str">
        <f t="shared" si="1"/>
        <v/>
      </c>
      <c r="E295" s="238" t="str">
        <f t="shared" si="5"/>
        <v/>
      </c>
      <c r="F295" s="717" t="str">
        <f t="shared" si="2"/>
        <v/>
      </c>
      <c r="G295" s="238" t="str">
        <f t="shared" si="3"/>
        <v/>
      </c>
      <c r="H295" s="925" t="str">
        <f t="shared" si="6"/>
        <v/>
      </c>
      <c r="I295" s="351"/>
    </row>
    <row r="296" ht="19.5" customHeight="1">
      <c r="B296" s="613">
        <v>288.0</v>
      </c>
      <c r="C296" s="923" t="str">
        <f t="shared" si="4"/>
        <v/>
      </c>
      <c r="D296" s="791" t="str">
        <f t="shared" si="1"/>
        <v/>
      </c>
      <c r="E296" s="238" t="str">
        <f t="shared" si="5"/>
        <v/>
      </c>
      <c r="F296" s="717" t="str">
        <f t="shared" si="2"/>
        <v/>
      </c>
      <c r="G296" s="238" t="str">
        <f t="shared" si="3"/>
        <v/>
      </c>
      <c r="H296" s="925" t="str">
        <f t="shared" si="6"/>
        <v/>
      </c>
      <c r="I296" s="351"/>
    </row>
    <row r="297" ht="19.5" customHeight="1">
      <c r="B297" s="613">
        <v>289.0</v>
      </c>
      <c r="C297" s="923" t="str">
        <f t="shared" si="4"/>
        <v/>
      </c>
      <c r="D297" s="791" t="str">
        <f t="shared" si="1"/>
        <v/>
      </c>
      <c r="E297" s="238" t="str">
        <f t="shared" si="5"/>
        <v/>
      </c>
      <c r="F297" s="717" t="str">
        <f t="shared" si="2"/>
        <v/>
      </c>
      <c r="G297" s="238" t="str">
        <f t="shared" si="3"/>
        <v/>
      </c>
      <c r="H297" s="925" t="str">
        <f t="shared" si="6"/>
        <v/>
      </c>
      <c r="I297" s="351"/>
    </row>
    <row r="298" ht="19.5" customHeight="1">
      <c r="B298" s="613">
        <v>290.0</v>
      </c>
      <c r="C298" s="923" t="str">
        <f t="shared" si="4"/>
        <v/>
      </c>
      <c r="D298" s="791" t="str">
        <f t="shared" si="1"/>
        <v/>
      </c>
      <c r="E298" s="238" t="str">
        <f t="shared" si="5"/>
        <v/>
      </c>
      <c r="F298" s="717" t="str">
        <f t="shared" si="2"/>
        <v/>
      </c>
      <c r="G298" s="238" t="str">
        <f t="shared" si="3"/>
        <v/>
      </c>
      <c r="H298" s="925" t="str">
        <f t="shared" si="6"/>
        <v/>
      </c>
      <c r="I298" s="351"/>
    </row>
    <row r="299" ht="19.5" customHeight="1">
      <c r="B299" s="613">
        <v>291.0</v>
      </c>
      <c r="C299" s="923" t="str">
        <f t="shared" si="4"/>
        <v/>
      </c>
      <c r="D299" s="791" t="str">
        <f t="shared" si="1"/>
        <v/>
      </c>
      <c r="E299" s="238" t="str">
        <f t="shared" si="5"/>
        <v/>
      </c>
      <c r="F299" s="717" t="str">
        <f t="shared" si="2"/>
        <v/>
      </c>
      <c r="G299" s="238" t="str">
        <f t="shared" si="3"/>
        <v/>
      </c>
      <c r="H299" s="925" t="str">
        <f t="shared" si="6"/>
        <v/>
      </c>
      <c r="I299" s="351"/>
    </row>
    <row r="300" ht="19.5" customHeight="1">
      <c r="B300" s="613">
        <v>292.0</v>
      </c>
      <c r="C300" s="923" t="str">
        <f t="shared" si="4"/>
        <v/>
      </c>
      <c r="D300" s="791" t="str">
        <f t="shared" si="1"/>
        <v/>
      </c>
      <c r="E300" s="238" t="str">
        <f t="shared" si="5"/>
        <v/>
      </c>
      <c r="F300" s="717" t="str">
        <f t="shared" si="2"/>
        <v/>
      </c>
      <c r="G300" s="238" t="str">
        <f t="shared" si="3"/>
        <v/>
      </c>
      <c r="H300" s="925" t="str">
        <f t="shared" si="6"/>
        <v/>
      </c>
      <c r="I300" s="351"/>
    </row>
    <row r="301" ht="19.5" customHeight="1">
      <c r="B301" s="613">
        <v>293.0</v>
      </c>
      <c r="C301" s="923" t="str">
        <f t="shared" si="4"/>
        <v/>
      </c>
      <c r="D301" s="791" t="str">
        <f t="shared" si="1"/>
        <v/>
      </c>
      <c r="E301" s="238" t="str">
        <f t="shared" si="5"/>
        <v/>
      </c>
      <c r="F301" s="717" t="str">
        <f t="shared" si="2"/>
        <v/>
      </c>
      <c r="G301" s="238" t="str">
        <f t="shared" si="3"/>
        <v/>
      </c>
      <c r="H301" s="925" t="str">
        <f t="shared" si="6"/>
        <v/>
      </c>
      <c r="I301" s="351"/>
    </row>
    <row r="302" ht="19.5" customHeight="1">
      <c r="B302" s="613">
        <v>294.0</v>
      </c>
      <c r="C302" s="923" t="str">
        <f t="shared" si="4"/>
        <v/>
      </c>
      <c r="D302" s="791" t="str">
        <f t="shared" si="1"/>
        <v/>
      </c>
      <c r="E302" s="238" t="str">
        <f t="shared" si="5"/>
        <v/>
      </c>
      <c r="F302" s="717" t="str">
        <f t="shared" si="2"/>
        <v/>
      </c>
      <c r="G302" s="238" t="str">
        <f t="shared" si="3"/>
        <v/>
      </c>
      <c r="H302" s="925" t="str">
        <f t="shared" si="6"/>
        <v/>
      </c>
      <c r="I302" s="351"/>
    </row>
    <row r="303" ht="19.5" customHeight="1">
      <c r="B303" s="613">
        <v>295.0</v>
      </c>
      <c r="C303" s="923" t="str">
        <f t="shared" si="4"/>
        <v/>
      </c>
      <c r="D303" s="791" t="str">
        <f t="shared" si="1"/>
        <v/>
      </c>
      <c r="E303" s="238" t="str">
        <f t="shared" si="5"/>
        <v/>
      </c>
      <c r="F303" s="717" t="str">
        <f t="shared" si="2"/>
        <v/>
      </c>
      <c r="G303" s="238" t="str">
        <f t="shared" si="3"/>
        <v/>
      </c>
      <c r="H303" s="925" t="str">
        <f t="shared" si="6"/>
        <v/>
      </c>
      <c r="I303" s="351"/>
    </row>
    <row r="304" ht="19.5" customHeight="1">
      <c r="B304" s="613">
        <v>296.0</v>
      </c>
      <c r="C304" s="923" t="str">
        <f t="shared" si="4"/>
        <v/>
      </c>
      <c r="D304" s="791" t="str">
        <f t="shared" si="1"/>
        <v/>
      </c>
      <c r="E304" s="238" t="str">
        <f t="shared" si="5"/>
        <v/>
      </c>
      <c r="F304" s="717" t="str">
        <f t="shared" si="2"/>
        <v/>
      </c>
      <c r="G304" s="238" t="str">
        <f t="shared" si="3"/>
        <v/>
      </c>
      <c r="H304" s="925" t="str">
        <f t="shared" si="6"/>
        <v/>
      </c>
      <c r="I304" s="351"/>
    </row>
    <row r="305" ht="19.5" customHeight="1">
      <c r="B305" s="613">
        <v>297.0</v>
      </c>
      <c r="C305" s="923" t="str">
        <f t="shared" si="4"/>
        <v/>
      </c>
      <c r="D305" s="791" t="str">
        <f t="shared" si="1"/>
        <v/>
      </c>
      <c r="E305" s="238" t="str">
        <f t="shared" si="5"/>
        <v/>
      </c>
      <c r="F305" s="717" t="str">
        <f t="shared" si="2"/>
        <v/>
      </c>
      <c r="G305" s="238" t="str">
        <f t="shared" si="3"/>
        <v/>
      </c>
      <c r="H305" s="925" t="str">
        <f t="shared" si="6"/>
        <v/>
      </c>
      <c r="I305" s="351"/>
    </row>
    <row r="306" ht="19.5" customHeight="1">
      <c r="B306" s="613">
        <v>298.0</v>
      </c>
      <c r="C306" s="923" t="str">
        <f t="shared" si="4"/>
        <v/>
      </c>
      <c r="D306" s="791" t="str">
        <f t="shared" si="1"/>
        <v/>
      </c>
      <c r="E306" s="238" t="str">
        <f t="shared" si="5"/>
        <v/>
      </c>
      <c r="F306" s="717" t="str">
        <f t="shared" si="2"/>
        <v/>
      </c>
      <c r="G306" s="238" t="str">
        <f t="shared" si="3"/>
        <v/>
      </c>
      <c r="H306" s="925" t="str">
        <f t="shared" si="6"/>
        <v/>
      </c>
      <c r="I306" s="351"/>
    </row>
    <row r="307" ht="19.5" customHeight="1">
      <c r="B307" s="613">
        <v>299.0</v>
      </c>
      <c r="C307" s="923" t="str">
        <f t="shared" si="4"/>
        <v/>
      </c>
      <c r="D307" s="791" t="str">
        <f t="shared" si="1"/>
        <v/>
      </c>
      <c r="E307" s="238" t="str">
        <f t="shared" si="5"/>
        <v/>
      </c>
      <c r="F307" s="717" t="str">
        <f t="shared" si="2"/>
        <v/>
      </c>
      <c r="G307" s="238" t="str">
        <f t="shared" si="3"/>
        <v/>
      </c>
      <c r="H307" s="925" t="str">
        <f t="shared" si="6"/>
        <v/>
      </c>
      <c r="I307" s="351"/>
    </row>
    <row r="308" ht="19.5" customHeight="1">
      <c r="B308" s="613">
        <v>300.0</v>
      </c>
      <c r="C308" s="923" t="str">
        <f t="shared" si="4"/>
        <v/>
      </c>
      <c r="D308" s="791" t="str">
        <f t="shared" si="1"/>
        <v/>
      </c>
      <c r="E308" s="238" t="str">
        <f t="shared" si="5"/>
        <v/>
      </c>
      <c r="F308" s="717" t="str">
        <f t="shared" si="2"/>
        <v/>
      </c>
      <c r="G308" s="238" t="str">
        <f t="shared" si="3"/>
        <v/>
      </c>
      <c r="H308" s="925" t="str">
        <f t="shared" si="6"/>
        <v/>
      </c>
      <c r="I308" s="351"/>
    </row>
    <row r="309" ht="19.5" customHeight="1">
      <c r="B309" s="613">
        <v>301.0</v>
      </c>
      <c r="C309" s="923" t="str">
        <f t="shared" si="4"/>
        <v/>
      </c>
      <c r="D309" s="791" t="str">
        <f t="shared" si="1"/>
        <v/>
      </c>
      <c r="E309" s="238" t="str">
        <f t="shared" si="5"/>
        <v/>
      </c>
      <c r="F309" s="717" t="str">
        <f t="shared" si="2"/>
        <v/>
      </c>
      <c r="G309" s="238" t="str">
        <f t="shared" si="3"/>
        <v/>
      </c>
      <c r="H309" s="925" t="str">
        <f t="shared" si="6"/>
        <v/>
      </c>
      <c r="I309" s="351"/>
    </row>
    <row r="310" ht="19.5" customHeight="1">
      <c r="B310" s="613">
        <v>302.0</v>
      </c>
      <c r="C310" s="923" t="str">
        <f t="shared" si="4"/>
        <v/>
      </c>
      <c r="D310" s="791" t="str">
        <f t="shared" si="1"/>
        <v/>
      </c>
      <c r="E310" s="238" t="str">
        <f t="shared" si="5"/>
        <v/>
      </c>
      <c r="F310" s="717" t="str">
        <f t="shared" si="2"/>
        <v/>
      </c>
      <c r="G310" s="238" t="str">
        <f t="shared" si="3"/>
        <v/>
      </c>
      <c r="H310" s="925" t="str">
        <f t="shared" si="6"/>
        <v/>
      </c>
      <c r="I310" s="351"/>
    </row>
    <row r="311" ht="19.5" customHeight="1">
      <c r="B311" s="613">
        <v>303.0</v>
      </c>
      <c r="C311" s="923" t="str">
        <f t="shared" si="4"/>
        <v/>
      </c>
      <c r="D311" s="791" t="str">
        <f t="shared" si="1"/>
        <v/>
      </c>
      <c r="E311" s="238" t="str">
        <f t="shared" si="5"/>
        <v/>
      </c>
      <c r="F311" s="717" t="str">
        <f t="shared" si="2"/>
        <v/>
      </c>
      <c r="G311" s="238" t="str">
        <f t="shared" si="3"/>
        <v/>
      </c>
      <c r="H311" s="925" t="str">
        <f t="shared" si="6"/>
        <v/>
      </c>
      <c r="I311" s="351"/>
    </row>
    <row r="312" ht="19.5" customHeight="1">
      <c r="B312" s="613">
        <v>304.0</v>
      </c>
      <c r="C312" s="923" t="str">
        <f t="shared" si="4"/>
        <v/>
      </c>
      <c r="D312" s="791" t="str">
        <f t="shared" si="1"/>
        <v/>
      </c>
      <c r="E312" s="238" t="str">
        <f t="shared" si="5"/>
        <v/>
      </c>
      <c r="F312" s="717" t="str">
        <f t="shared" si="2"/>
        <v/>
      </c>
      <c r="G312" s="238" t="str">
        <f t="shared" si="3"/>
        <v/>
      </c>
      <c r="H312" s="925" t="str">
        <f t="shared" si="6"/>
        <v/>
      </c>
      <c r="I312" s="351"/>
    </row>
    <row r="313" ht="19.5" customHeight="1">
      <c r="B313" s="613">
        <v>305.0</v>
      </c>
      <c r="C313" s="923" t="str">
        <f t="shared" si="4"/>
        <v/>
      </c>
      <c r="D313" s="791" t="str">
        <f t="shared" si="1"/>
        <v/>
      </c>
      <c r="E313" s="238" t="str">
        <f t="shared" si="5"/>
        <v/>
      </c>
      <c r="F313" s="717" t="str">
        <f t="shared" si="2"/>
        <v/>
      </c>
      <c r="G313" s="238" t="str">
        <f t="shared" si="3"/>
        <v/>
      </c>
      <c r="H313" s="925" t="str">
        <f t="shared" si="6"/>
        <v/>
      </c>
      <c r="I313" s="351"/>
    </row>
    <row r="314" ht="19.5" customHeight="1">
      <c r="B314" s="613">
        <v>306.0</v>
      </c>
      <c r="C314" s="923" t="str">
        <f t="shared" si="4"/>
        <v/>
      </c>
      <c r="D314" s="791" t="str">
        <f t="shared" si="1"/>
        <v/>
      </c>
      <c r="E314" s="238" t="str">
        <f t="shared" si="5"/>
        <v/>
      </c>
      <c r="F314" s="717" t="str">
        <f t="shared" si="2"/>
        <v/>
      </c>
      <c r="G314" s="238" t="str">
        <f t="shared" si="3"/>
        <v/>
      </c>
      <c r="H314" s="925" t="str">
        <f t="shared" si="6"/>
        <v/>
      </c>
      <c r="I314" s="351"/>
    </row>
    <row r="315" ht="19.5" customHeight="1">
      <c r="B315" s="613">
        <v>307.0</v>
      </c>
      <c r="C315" s="923" t="str">
        <f t="shared" si="4"/>
        <v/>
      </c>
      <c r="D315" s="791" t="str">
        <f t="shared" si="1"/>
        <v/>
      </c>
      <c r="E315" s="238" t="str">
        <f t="shared" si="5"/>
        <v/>
      </c>
      <c r="F315" s="717" t="str">
        <f t="shared" si="2"/>
        <v/>
      </c>
      <c r="G315" s="238" t="str">
        <f t="shared" si="3"/>
        <v/>
      </c>
      <c r="H315" s="925" t="str">
        <f t="shared" si="6"/>
        <v/>
      </c>
      <c r="I315" s="351"/>
    </row>
    <row r="316" ht="19.5" customHeight="1">
      <c r="B316" s="613">
        <v>308.0</v>
      </c>
      <c r="C316" s="923" t="str">
        <f t="shared" si="4"/>
        <v/>
      </c>
      <c r="D316" s="791" t="str">
        <f t="shared" si="1"/>
        <v/>
      </c>
      <c r="E316" s="238" t="str">
        <f t="shared" si="5"/>
        <v/>
      </c>
      <c r="F316" s="717" t="str">
        <f t="shared" si="2"/>
        <v/>
      </c>
      <c r="G316" s="238" t="str">
        <f t="shared" si="3"/>
        <v/>
      </c>
      <c r="H316" s="925" t="str">
        <f t="shared" si="6"/>
        <v/>
      </c>
      <c r="I316" s="351"/>
    </row>
    <row r="317" ht="19.5" customHeight="1">
      <c r="B317" s="613">
        <v>309.0</v>
      </c>
      <c r="C317" s="923" t="str">
        <f t="shared" si="4"/>
        <v/>
      </c>
      <c r="D317" s="791" t="str">
        <f t="shared" si="1"/>
        <v/>
      </c>
      <c r="E317" s="238" t="str">
        <f t="shared" si="5"/>
        <v/>
      </c>
      <c r="F317" s="717" t="str">
        <f t="shared" si="2"/>
        <v/>
      </c>
      <c r="G317" s="238" t="str">
        <f t="shared" si="3"/>
        <v/>
      </c>
      <c r="H317" s="925" t="str">
        <f t="shared" si="6"/>
        <v/>
      </c>
      <c r="I317" s="351"/>
    </row>
    <row r="318" ht="19.5" customHeight="1">
      <c r="B318" s="613">
        <v>310.0</v>
      </c>
      <c r="C318" s="923" t="str">
        <f t="shared" si="4"/>
        <v/>
      </c>
      <c r="D318" s="791" t="str">
        <f t="shared" si="1"/>
        <v/>
      </c>
      <c r="E318" s="238" t="str">
        <f t="shared" si="5"/>
        <v/>
      </c>
      <c r="F318" s="717" t="str">
        <f t="shared" si="2"/>
        <v/>
      </c>
      <c r="G318" s="238" t="str">
        <f t="shared" si="3"/>
        <v/>
      </c>
      <c r="H318" s="925" t="str">
        <f t="shared" si="6"/>
        <v/>
      </c>
      <c r="I318" s="351"/>
    </row>
    <row r="319" ht="19.5" customHeight="1">
      <c r="B319" s="613">
        <v>311.0</v>
      </c>
      <c r="C319" s="923" t="str">
        <f t="shared" si="4"/>
        <v/>
      </c>
      <c r="D319" s="791" t="str">
        <f t="shared" si="1"/>
        <v/>
      </c>
      <c r="E319" s="238" t="str">
        <f t="shared" si="5"/>
        <v/>
      </c>
      <c r="F319" s="717" t="str">
        <f t="shared" si="2"/>
        <v/>
      </c>
      <c r="G319" s="238" t="str">
        <f t="shared" si="3"/>
        <v/>
      </c>
      <c r="H319" s="925" t="str">
        <f t="shared" si="6"/>
        <v/>
      </c>
      <c r="I319" s="351"/>
    </row>
    <row r="320" ht="19.5" customHeight="1">
      <c r="B320" s="613">
        <v>312.0</v>
      </c>
      <c r="C320" s="923" t="str">
        <f t="shared" si="4"/>
        <v/>
      </c>
      <c r="D320" s="791" t="str">
        <f t="shared" si="1"/>
        <v/>
      </c>
      <c r="E320" s="238" t="str">
        <f t="shared" si="5"/>
        <v/>
      </c>
      <c r="F320" s="717" t="str">
        <f t="shared" si="2"/>
        <v/>
      </c>
      <c r="G320" s="238" t="str">
        <f t="shared" si="3"/>
        <v/>
      </c>
      <c r="H320" s="925" t="str">
        <f t="shared" si="6"/>
        <v/>
      </c>
      <c r="I320" s="351"/>
    </row>
    <row r="321" ht="19.5" customHeight="1">
      <c r="B321" s="613">
        <v>313.0</v>
      </c>
      <c r="C321" s="923" t="str">
        <f t="shared" si="4"/>
        <v/>
      </c>
      <c r="D321" s="791" t="str">
        <f t="shared" si="1"/>
        <v/>
      </c>
      <c r="E321" s="238" t="str">
        <f t="shared" si="5"/>
        <v/>
      </c>
      <c r="F321" s="717" t="str">
        <f t="shared" si="2"/>
        <v/>
      </c>
      <c r="G321" s="238" t="str">
        <f t="shared" si="3"/>
        <v/>
      </c>
      <c r="H321" s="925" t="str">
        <f t="shared" si="6"/>
        <v/>
      </c>
      <c r="I321" s="351"/>
    </row>
    <row r="322" ht="19.5" customHeight="1">
      <c r="B322" s="613">
        <v>314.0</v>
      </c>
      <c r="C322" s="923" t="str">
        <f t="shared" si="4"/>
        <v/>
      </c>
      <c r="D322" s="791" t="str">
        <f t="shared" si="1"/>
        <v/>
      </c>
      <c r="E322" s="238" t="str">
        <f t="shared" si="5"/>
        <v/>
      </c>
      <c r="F322" s="717" t="str">
        <f t="shared" si="2"/>
        <v/>
      </c>
      <c r="G322" s="238" t="str">
        <f t="shared" si="3"/>
        <v/>
      </c>
      <c r="H322" s="925" t="str">
        <f t="shared" si="6"/>
        <v/>
      </c>
      <c r="I322" s="351"/>
    </row>
    <row r="323" ht="19.5" customHeight="1">
      <c r="B323" s="613">
        <v>315.0</v>
      </c>
      <c r="C323" s="923" t="str">
        <f t="shared" si="4"/>
        <v/>
      </c>
      <c r="D323" s="791" t="str">
        <f t="shared" si="1"/>
        <v/>
      </c>
      <c r="E323" s="238" t="str">
        <f t="shared" si="5"/>
        <v/>
      </c>
      <c r="F323" s="717" t="str">
        <f t="shared" si="2"/>
        <v/>
      </c>
      <c r="G323" s="238" t="str">
        <f t="shared" si="3"/>
        <v/>
      </c>
      <c r="H323" s="925" t="str">
        <f t="shared" si="6"/>
        <v/>
      </c>
      <c r="I323" s="351"/>
    </row>
    <row r="324" ht="19.5" customHeight="1">
      <c r="B324" s="613">
        <v>316.0</v>
      </c>
      <c r="C324" s="923" t="str">
        <f t="shared" si="4"/>
        <v/>
      </c>
      <c r="D324" s="791" t="str">
        <f t="shared" si="1"/>
        <v/>
      </c>
      <c r="E324" s="238" t="str">
        <f t="shared" si="5"/>
        <v/>
      </c>
      <c r="F324" s="717" t="str">
        <f t="shared" si="2"/>
        <v/>
      </c>
      <c r="G324" s="238" t="str">
        <f t="shared" si="3"/>
        <v/>
      </c>
      <c r="H324" s="925" t="str">
        <f t="shared" si="6"/>
        <v/>
      </c>
      <c r="I324" s="351"/>
    </row>
    <row r="325" ht="19.5" customHeight="1">
      <c r="B325" s="613">
        <v>317.0</v>
      </c>
      <c r="C325" s="923" t="str">
        <f t="shared" si="4"/>
        <v/>
      </c>
      <c r="D325" s="791" t="str">
        <f t="shared" si="1"/>
        <v/>
      </c>
      <c r="E325" s="238" t="str">
        <f t="shared" si="5"/>
        <v/>
      </c>
      <c r="F325" s="717" t="str">
        <f t="shared" si="2"/>
        <v/>
      </c>
      <c r="G325" s="238" t="str">
        <f t="shared" si="3"/>
        <v/>
      </c>
      <c r="H325" s="925" t="str">
        <f t="shared" si="6"/>
        <v/>
      </c>
      <c r="I325" s="351"/>
    </row>
    <row r="326" ht="19.5" customHeight="1">
      <c r="B326" s="613">
        <v>318.0</v>
      </c>
      <c r="C326" s="923" t="str">
        <f t="shared" si="4"/>
        <v/>
      </c>
      <c r="D326" s="791" t="str">
        <f t="shared" si="1"/>
        <v/>
      </c>
      <c r="E326" s="238" t="str">
        <f t="shared" si="5"/>
        <v/>
      </c>
      <c r="F326" s="717" t="str">
        <f t="shared" si="2"/>
        <v/>
      </c>
      <c r="G326" s="238" t="str">
        <f t="shared" si="3"/>
        <v/>
      </c>
      <c r="H326" s="925" t="str">
        <f t="shared" si="6"/>
        <v/>
      </c>
      <c r="I326" s="351"/>
    </row>
    <row r="327" ht="19.5" customHeight="1">
      <c r="B327" s="613">
        <v>319.0</v>
      </c>
      <c r="C327" s="923" t="str">
        <f t="shared" si="4"/>
        <v/>
      </c>
      <c r="D327" s="791" t="str">
        <f t="shared" si="1"/>
        <v/>
      </c>
      <c r="E327" s="238" t="str">
        <f t="shared" si="5"/>
        <v/>
      </c>
      <c r="F327" s="717" t="str">
        <f t="shared" si="2"/>
        <v/>
      </c>
      <c r="G327" s="238" t="str">
        <f t="shared" si="3"/>
        <v/>
      </c>
      <c r="H327" s="925" t="str">
        <f t="shared" si="6"/>
        <v/>
      </c>
      <c r="I327" s="351"/>
    </row>
    <row r="328" ht="19.5" customHeight="1">
      <c r="B328" s="613">
        <v>320.0</v>
      </c>
      <c r="C328" s="923" t="str">
        <f t="shared" si="4"/>
        <v/>
      </c>
      <c r="D328" s="791" t="str">
        <f t="shared" si="1"/>
        <v/>
      </c>
      <c r="E328" s="238" t="str">
        <f t="shared" si="5"/>
        <v/>
      </c>
      <c r="F328" s="717" t="str">
        <f t="shared" si="2"/>
        <v/>
      </c>
      <c r="G328" s="238" t="str">
        <f t="shared" si="3"/>
        <v/>
      </c>
      <c r="H328" s="925" t="str">
        <f t="shared" si="6"/>
        <v/>
      </c>
      <c r="I328" s="351"/>
    </row>
    <row r="329" ht="19.5" customHeight="1">
      <c r="B329" s="613">
        <v>321.0</v>
      </c>
      <c r="C329" s="923" t="str">
        <f t="shared" si="4"/>
        <v/>
      </c>
      <c r="D329" s="791" t="str">
        <f t="shared" si="1"/>
        <v/>
      </c>
      <c r="E329" s="238" t="str">
        <f t="shared" si="5"/>
        <v/>
      </c>
      <c r="F329" s="717" t="str">
        <f t="shared" si="2"/>
        <v/>
      </c>
      <c r="G329" s="238" t="str">
        <f t="shared" si="3"/>
        <v/>
      </c>
      <c r="H329" s="925" t="str">
        <f t="shared" si="6"/>
        <v/>
      </c>
      <c r="I329" s="351"/>
    </row>
    <row r="330" ht="19.5" customHeight="1">
      <c r="B330" s="613">
        <v>322.0</v>
      </c>
      <c r="C330" s="923" t="str">
        <f t="shared" si="4"/>
        <v/>
      </c>
      <c r="D330" s="791" t="str">
        <f t="shared" si="1"/>
        <v/>
      </c>
      <c r="E330" s="238" t="str">
        <f t="shared" si="5"/>
        <v/>
      </c>
      <c r="F330" s="717" t="str">
        <f t="shared" si="2"/>
        <v/>
      </c>
      <c r="G330" s="238" t="str">
        <f t="shared" si="3"/>
        <v/>
      </c>
      <c r="H330" s="925" t="str">
        <f t="shared" si="6"/>
        <v/>
      </c>
      <c r="I330" s="351"/>
    </row>
    <row r="331" ht="19.5" customHeight="1">
      <c r="B331" s="613">
        <v>323.0</v>
      </c>
      <c r="C331" s="923" t="str">
        <f t="shared" si="4"/>
        <v/>
      </c>
      <c r="D331" s="791" t="str">
        <f t="shared" si="1"/>
        <v/>
      </c>
      <c r="E331" s="238" t="str">
        <f t="shared" si="5"/>
        <v/>
      </c>
      <c r="F331" s="717" t="str">
        <f t="shared" si="2"/>
        <v/>
      </c>
      <c r="G331" s="238" t="str">
        <f t="shared" si="3"/>
        <v/>
      </c>
      <c r="H331" s="925" t="str">
        <f t="shared" si="6"/>
        <v/>
      </c>
      <c r="I331" s="351"/>
    </row>
    <row r="332" ht="19.5" customHeight="1">
      <c r="B332" s="613">
        <v>324.0</v>
      </c>
      <c r="C332" s="923" t="str">
        <f t="shared" si="4"/>
        <v/>
      </c>
      <c r="D332" s="791" t="str">
        <f t="shared" si="1"/>
        <v/>
      </c>
      <c r="E332" s="238" t="str">
        <f t="shared" si="5"/>
        <v/>
      </c>
      <c r="F332" s="717" t="str">
        <f t="shared" si="2"/>
        <v/>
      </c>
      <c r="G332" s="238" t="str">
        <f t="shared" si="3"/>
        <v/>
      </c>
      <c r="H332" s="925" t="str">
        <f t="shared" si="6"/>
        <v/>
      </c>
      <c r="I332" s="351"/>
    </row>
    <row r="333" ht="19.5" customHeight="1">
      <c r="B333" s="613">
        <v>325.0</v>
      </c>
      <c r="C333" s="923" t="str">
        <f t="shared" si="4"/>
        <v/>
      </c>
      <c r="D333" s="791" t="str">
        <f t="shared" si="1"/>
        <v/>
      </c>
      <c r="E333" s="238" t="str">
        <f t="shared" si="5"/>
        <v/>
      </c>
      <c r="F333" s="717" t="str">
        <f t="shared" si="2"/>
        <v/>
      </c>
      <c r="G333" s="238" t="str">
        <f t="shared" si="3"/>
        <v/>
      </c>
      <c r="H333" s="925" t="str">
        <f t="shared" si="6"/>
        <v/>
      </c>
      <c r="I333" s="351"/>
    </row>
    <row r="334" ht="19.5" customHeight="1">
      <c r="B334" s="613">
        <v>326.0</v>
      </c>
      <c r="C334" s="923" t="str">
        <f t="shared" si="4"/>
        <v/>
      </c>
      <c r="D334" s="791" t="str">
        <f t="shared" si="1"/>
        <v/>
      </c>
      <c r="E334" s="238" t="str">
        <f t="shared" si="5"/>
        <v/>
      </c>
      <c r="F334" s="717" t="str">
        <f t="shared" si="2"/>
        <v/>
      </c>
      <c r="G334" s="238" t="str">
        <f t="shared" si="3"/>
        <v/>
      </c>
      <c r="H334" s="925" t="str">
        <f t="shared" si="6"/>
        <v/>
      </c>
      <c r="I334" s="351"/>
    </row>
    <row r="335" ht="19.5" customHeight="1">
      <c r="B335" s="613">
        <v>327.0</v>
      </c>
      <c r="C335" s="923" t="str">
        <f t="shared" si="4"/>
        <v/>
      </c>
      <c r="D335" s="791" t="str">
        <f t="shared" si="1"/>
        <v/>
      </c>
      <c r="E335" s="238" t="str">
        <f t="shared" si="5"/>
        <v/>
      </c>
      <c r="F335" s="717" t="str">
        <f t="shared" si="2"/>
        <v/>
      </c>
      <c r="G335" s="238" t="str">
        <f t="shared" si="3"/>
        <v/>
      </c>
      <c r="H335" s="925" t="str">
        <f t="shared" si="6"/>
        <v/>
      </c>
      <c r="I335" s="351"/>
    </row>
    <row r="336" ht="19.5" customHeight="1">
      <c r="B336" s="613">
        <v>328.0</v>
      </c>
      <c r="C336" s="923" t="str">
        <f t="shared" si="4"/>
        <v/>
      </c>
      <c r="D336" s="791" t="str">
        <f t="shared" si="1"/>
        <v/>
      </c>
      <c r="E336" s="238" t="str">
        <f t="shared" si="5"/>
        <v/>
      </c>
      <c r="F336" s="717" t="str">
        <f t="shared" si="2"/>
        <v/>
      </c>
      <c r="G336" s="238" t="str">
        <f t="shared" si="3"/>
        <v/>
      </c>
      <c r="H336" s="925" t="str">
        <f t="shared" si="6"/>
        <v/>
      </c>
      <c r="I336" s="351"/>
    </row>
    <row r="337" ht="19.5" customHeight="1">
      <c r="B337" s="613">
        <v>329.0</v>
      </c>
      <c r="C337" s="923" t="str">
        <f t="shared" si="4"/>
        <v/>
      </c>
      <c r="D337" s="791" t="str">
        <f t="shared" si="1"/>
        <v/>
      </c>
      <c r="E337" s="238" t="str">
        <f t="shared" si="5"/>
        <v/>
      </c>
      <c r="F337" s="717" t="str">
        <f t="shared" si="2"/>
        <v/>
      </c>
      <c r="G337" s="238" t="str">
        <f t="shared" si="3"/>
        <v/>
      </c>
      <c r="H337" s="925" t="str">
        <f t="shared" si="6"/>
        <v/>
      </c>
      <c r="I337" s="351"/>
    </row>
    <row r="338" ht="19.5" customHeight="1">
      <c r="B338" s="613">
        <v>330.0</v>
      </c>
      <c r="C338" s="923" t="str">
        <f t="shared" si="4"/>
        <v/>
      </c>
      <c r="D338" s="791" t="str">
        <f t="shared" si="1"/>
        <v/>
      </c>
      <c r="E338" s="238" t="str">
        <f t="shared" si="5"/>
        <v/>
      </c>
      <c r="F338" s="717" t="str">
        <f t="shared" si="2"/>
        <v/>
      </c>
      <c r="G338" s="238" t="str">
        <f t="shared" si="3"/>
        <v/>
      </c>
      <c r="H338" s="925" t="str">
        <f t="shared" si="6"/>
        <v/>
      </c>
      <c r="I338" s="351"/>
    </row>
    <row r="339" ht="19.5" customHeight="1">
      <c r="B339" s="613">
        <v>331.0</v>
      </c>
      <c r="C339" s="923" t="str">
        <f t="shared" si="4"/>
        <v/>
      </c>
      <c r="D339" s="791" t="str">
        <f t="shared" si="1"/>
        <v/>
      </c>
      <c r="E339" s="238" t="str">
        <f t="shared" si="5"/>
        <v/>
      </c>
      <c r="F339" s="717" t="str">
        <f t="shared" si="2"/>
        <v/>
      </c>
      <c r="G339" s="238" t="str">
        <f t="shared" si="3"/>
        <v/>
      </c>
      <c r="H339" s="925" t="str">
        <f t="shared" si="6"/>
        <v/>
      </c>
      <c r="I339" s="351"/>
    </row>
    <row r="340" ht="19.5" customHeight="1">
      <c r="B340" s="613">
        <v>332.0</v>
      </c>
      <c r="C340" s="923" t="str">
        <f t="shared" si="4"/>
        <v/>
      </c>
      <c r="D340" s="791" t="str">
        <f t="shared" si="1"/>
        <v/>
      </c>
      <c r="E340" s="238" t="str">
        <f t="shared" si="5"/>
        <v/>
      </c>
      <c r="F340" s="717" t="str">
        <f t="shared" si="2"/>
        <v/>
      </c>
      <c r="G340" s="238" t="str">
        <f t="shared" si="3"/>
        <v/>
      </c>
      <c r="H340" s="925" t="str">
        <f t="shared" si="6"/>
        <v/>
      </c>
      <c r="I340" s="351"/>
    </row>
    <row r="341" ht="19.5" customHeight="1">
      <c r="B341" s="613">
        <v>333.0</v>
      </c>
      <c r="C341" s="923" t="str">
        <f t="shared" si="4"/>
        <v/>
      </c>
      <c r="D341" s="791" t="str">
        <f t="shared" si="1"/>
        <v/>
      </c>
      <c r="E341" s="238" t="str">
        <f t="shared" si="5"/>
        <v/>
      </c>
      <c r="F341" s="717" t="str">
        <f t="shared" si="2"/>
        <v/>
      </c>
      <c r="G341" s="238" t="str">
        <f t="shared" si="3"/>
        <v/>
      </c>
      <c r="H341" s="925" t="str">
        <f t="shared" si="6"/>
        <v/>
      </c>
      <c r="I341" s="351"/>
    </row>
    <row r="342" ht="19.5" customHeight="1">
      <c r="B342" s="613">
        <v>334.0</v>
      </c>
      <c r="C342" s="923" t="str">
        <f t="shared" si="4"/>
        <v/>
      </c>
      <c r="D342" s="791" t="str">
        <f t="shared" si="1"/>
        <v/>
      </c>
      <c r="E342" s="238" t="str">
        <f t="shared" si="5"/>
        <v/>
      </c>
      <c r="F342" s="717" t="str">
        <f t="shared" si="2"/>
        <v/>
      </c>
      <c r="G342" s="238" t="str">
        <f t="shared" si="3"/>
        <v/>
      </c>
      <c r="H342" s="925" t="str">
        <f t="shared" si="6"/>
        <v/>
      </c>
      <c r="I342" s="351"/>
    </row>
    <row r="343" ht="19.5" customHeight="1">
      <c r="B343" s="613">
        <v>335.0</v>
      </c>
      <c r="C343" s="923" t="str">
        <f t="shared" si="4"/>
        <v/>
      </c>
      <c r="D343" s="791" t="str">
        <f t="shared" si="1"/>
        <v/>
      </c>
      <c r="E343" s="238" t="str">
        <f t="shared" si="5"/>
        <v/>
      </c>
      <c r="F343" s="717" t="str">
        <f t="shared" si="2"/>
        <v/>
      </c>
      <c r="G343" s="238" t="str">
        <f t="shared" si="3"/>
        <v/>
      </c>
      <c r="H343" s="925" t="str">
        <f t="shared" si="6"/>
        <v/>
      </c>
      <c r="I343" s="351"/>
    </row>
    <row r="344" ht="19.5" customHeight="1">
      <c r="B344" s="613">
        <v>336.0</v>
      </c>
      <c r="C344" s="923" t="str">
        <f t="shared" si="4"/>
        <v/>
      </c>
      <c r="D344" s="791" t="str">
        <f t="shared" si="1"/>
        <v/>
      </c>
      <c r="E344" s="238" t="str">
        <f t="shared" si="5"/>
        <v/>
      </c>
      <c r="F344" s="717" t="str">
        <f t="shared" si="2"/>
        <v/>
      </c>
      <c r="G344" s="238" t="str">
        <f t="shared" si="3"/>
        <v/>
      </c>
      <c r="H344" s="925" t="str">
        <f t="shared" si="6"/>
        <v/>
      </c>
      <c r="I344" s="351"/>
    </row>
    <row r="345" ht="19.5" customHeight="1">
      <c r="B345" s="613">
        <v>337.0</v>
      </c>
      <c r="C345" s="923" t="str">
        <f t="shared" si="4"/>
        <v/>
      </c>
      <c r="D345" s="791" t="str">
        <f t="shared" si="1"/>
        <v/>
      </c>
      <c r="E345" s="238" t="str">
        <f t="shared" si="5"/>
        <v/>
      </c>
      <c r="F345" s="717" t="str">
        <f t="shared" si="2"/>
        <v/>
      </c>
      <c r="G345" s="238" t="str">
        <f t="shared" si="3"/>
        <v/>
      </c>
      <c r="H345" s="925" t="str">
        <f t="shared" si="6"/>
        <v/>
      </c>
      <c r="I345" s="351"/>
    </row>
    <row r="346" ht="19.5" customHeight="1">
      <c r="B346" s="613">
        <v>338.0</v>
      </c>
      <c r="C346" s="923" t="str">
        <f t="shared" si="4"/>
        <v/>
      </c>
      <c r="D346" s="791" t="str">
        <f t="shared" si="1"/>
        <v/>
      </c>
      <c r="E346" s="238" t="str">
        <f t="shared" si="5"/>
        <v/>
      </c>
      <c r="F346" s="717" t="str">
        <f t="shared" si="2"/>
        <v/>
      </c>
      <c r="G346" s="238" t="str">
        <f t="shared" si="3"/>
        <v/>
      </c>
      <c r="H346" s="925" t="str">
        <f t="shared" si="6"/>
        <v/>
      </c>
      <c r="I346" s="351"/>
    </row>
    <row r="347" ht="19.5" customHeight="1">
      <c r="B347" s="613">
        <v>339.0</v>
      </c>
      <c r="C347" s="923" t="str">
        <f t="shared" si="4"/>
        <v/>
      </c>
      <c r="D347" s="791" t="str">
        <f t="shared" si="1"/>
        <v/>
      </c>
      <c r="E347" s="238" t="str">
        <f t="shared" si="5"/>
        <v/>
      </c>
      <c r="F347" s="717" t="str">
        <f t="shared" si="2"/>
        <v/>
      </c>
      <c r="G347" s="238" t="str">
        <f t="shared" si="3"/>
        <v/>
      </c>
      <c r="H347" s="925" t="str">
        <f t="shared" si="6"/>
        <v/>
      </c>
      <c r="I347" s="351"/>
    </row>
    <row r="348" ht="19.5" customHeight="1">
      <c r="B348" s="613">
        <v>340.0</v>
      </c>
      <c r="C348" s="923" t="str">
        <f t="shared" si="4"/>
        <v/>
      </c>
      <c r="D348" s="791" t="str">
        <f t="shared" si="1"/>
        <v/>
      </c>
      <c r="E348" s="238" t="str">
        <f t="shared" si="5"/>
        <v/>
      </c>
      <c r="F348" s="717" t="str">
        <f t="shared" si="2"/>
        <v/>
      </c>
      <c r="G348" s="238" t="str">
        <f t="shared" si="3"/>
        <v/>
      </c>
      <c r="H348" s="925" t="str">
        <f t="shared" si="6"/>
        <v/>
      </c>
      <c r="I348" s="351"/>
    </row>
    <row r="349" ht="19.5" customHeight="1">
      <c r="B349" s="613">
        <v>341.0</v>
      </c>
      <c r="C349" s="923" t="str">
        <f t="shared" si="4"/>
        <v/>
      </c>
      <c r="D349" s="791" t="str">
        <f t="shared" si="1"/>
        <v/>
      </c>
      <c r="E349" s="238" t="str">
        <f t="shared" si="5"/>
        <v/>
      </c>
      <c r="F349" s="717" t="str">
        <f t="shared" si="2"/>
        <v/>
      </c>
      <c r="G349" s="238" t="str">
        <f t="shared" si="3"/>
        <v/>
      </c>
      <c r="H349" s="925" t="str">
        <f t="shared" si="6"/>
        <v/>
      </c>
      <c r="I349" s="351"/>
    </row>
    <row r="350" ht="19.5" customHeight="1">
      <c r="B350" s="613">
        <v>342.0</v>
      </c>
      <c r="C350" s="923" t="str">
        <f t="shared" si="4"/>
        <v/>
      </c>
      <c r="D350" s="791" t="str">
        <f t="shared" si="1"/>
        <v/>
      </c>
      <c r="E350" s="238" t="str">
        <f t="shared" si="5"/>
        <v/>
      </c>
      <c r="F350" s="717" t="str">
        <f t="shared" si="2"/>
        <v/>
      </c>
      <c r="G350" s="238" t="str">
        <f t="shared" si="3"/>
        <v/>
      </c>
      <c r="H350" s="925" t="str">
        <f t="shared" si="6"/>
        <v/>
      </c>
      <c r="I350" s="351"/>
    </row>
    <row r="351" ht="19.5" customHeight="1">
      <c r="B351" s="613">
        <v>343.0</v>
      </c>
      <c r="C351" s="923" t="str">
        <f t="shared" si="4"/>
        <v/>
      </c>
      <c r="D351" s="791" t="str">
        <f t="shared" si="1"/>
        <v/>
      </c>
      <c r="E351" s="238" t="str">
        <f t="shared" si="5"/>
        <v/>
      </c>
      <c r="F351" s="717" t="str">
        <f t="shared" si="2"/>
        <v/>
      </c>
      <c r="G351" s="238" t="str">
        <f t="shared" si="3"/>
        <v/>
      </c>
      <c r="H351" s="925" t="str">
        <f t="shared" si="6"/>
        <v/>
      </c>
      <c r="I351" s="351"/>
    </row>
    <row r="352" ht="19.5" customHeight="1">
      <c r="B352" s="613">
        <v>344.0</v>
      </c>
      <c r="C352" s="923" t="str">
        <f t="shared" si="4"/>
        <v/>
      </c>
      <c r="D352" s="791" t="str">
        <f t="shared" si="1"/>
        <v/>
      </c>
      <c r="E352" s="238" t="str">
        <f t="shared" si="5"/>
        <v/>
      </c>
      <c r="F352" s="717" t="str">
        <f t="shared" si="2"/>
        <v/>
      </c>
      <c r="G352" s="238" t="str">
        <f t="shared" si="3"/>
        <v/>
      </c>
      <c r="H352" s="925" t="str">
        <f t="shared" si="6"/>
        <v/>
      </c>
      <c r="I352" s="351"/>
    </row>
    <row r="353" ht="19.5" customHeight="1">
      <c r="B353" s="613">
        <v>345.0</v>
      </c>
      <c r="C353" s="923" t="str">
        <f t="shared" si="4"/>
        <v/>
      </c>
      <c r="D353" s="791" t="str">
        <f t="shared" si="1"/>
        <v/>
      </c>
      <c r="E353" s="238" t="str">
        <f t="shared" si="5"/>
        <v/>
      </c>
      <c r="F353" s="717" t="str">
        <f t="shared" si="2"/>
        <v/>
      </c>
      <c r="G353" s="238" t="str">
        <f t="shared" si="3"/>
        <v/>
      </c>
      <c r="H353" s="925" t="str">
        <f t="shared" si="6"/>
        <v/>
      </c>
      <c r="I353" s="351"/>
    </row>
    <row r="354" ht="19.5" customHeight="1">
      <c r="B354" s="613">
        <v>346.0</v>
      </c>
      <c r="C354" s="923" t="str">
        <f t="shared" si="4"/>
        <v/>
      </c>
      <c r="D354" s="791" t="str">
        <f t="shared" si="1"/>
        <v/>
      </c>
      <c r="E354" s="238" t="str">
        <f t="shared" si="5"/>
        <v/>
      </c>
      <c r="F354" s="717" t="str">
        <f t="shared" si="2"/>
        <v/>
      </c>
      <c r="G354" s="238" t="str">
        <f t="shared" si="3"/>
        <v/>
      </c>
      <c r="H354" s="925" t="str">
        <f t="shared" si="6"/>
        <v/>
      </c>
      <c r="I354" s="351"/>
    </row>
    <row r="355" ht="19.5" customHeight="1">
      <c r="B355" s="613">
        <v>347.0</v>
      </c>
      <c r="C355" s="923" t="str">
        <f t="shared" si="4"/>
        <v/>
      </c>
      <c r="D355" s="791" t="str">
        <f t="shared" si="1"/>
        <v/>
      </c>
      <c r="E355" s="238" t="str">
        <f t="shared" si="5"/>
        <v/>
      </c>
      <c r="F355" s="717" t="str">
        <f t="shared" si="2"/>
        <v/>
      </c>
      <c r="G355" s="238" t="str">
        <f t="shared" si="3"/>
        <v/>
      </c>
      <c r="H355" s="925" t="str">
        <f t="shared" si="6"/>
        <v/>
      </c>
      <c r="I355" s="351"/>
    </row>
    <row r="356" ht="19.5" customHeight="1">
      <c r="B356" s="613">
        <v>348.0</v>
      </c>
      <c r="C356" s="923" t="str">
        <f t="shared" si="4"/>
        <v/>
      </c>
      <c r="D356" s="791" t="str">
        <f t="shared" si="1"/>
        <v/>
      </c>
      <c r="E356" s="238" t="str">
        <f t="shared" si="5"/>
        <v/>
      </c>
      <c r="F356" s="717" t="str">
        <f t="shared" si="2"/>
        <v/>
      </c>
      <c r="G356" s="238" t="str">
        <f t="shared" si="3"/>
        <v/>
      </c>
      <c r="H356" s="925" t="str">
        <f t="shared" si="6"/>
        <v/>
      </c>
      <c r="I356" s="351"/>
    </row>
    <row r="357" ht="19.5" customHeight="1">
      <c r="B357" s="613">
        <v>349.0</v>
      </c>
      <c r="C357" s="923" t="str">
        <f t="shared" si="4"/>
        <v/>
      </c>
      <c r="D357" s="791" t="str">
        <f t="shared" si="1"/>
        <v/>
      </c>
      <c r="E357" s="238" t="str">
        <f t="shared" si="5"/>
        <v/>
      </c>
      <c r="F357" s="717" t="str">
        <f t="shared" si="2"/>
        <v/>
      </c>
      <c r="G357" s="238" t="str">
        <f t="shared" si="3"/>
        <v/>
      </c>
      <c r="H357" s="925" t="str">
        <f t="shared" si="6"/>
        <v/>
      </c>
      <c r="I357" s="351"/>
    </row>
    <row r="358" ht="19.5" customHeight="1">
      <c r="B358" s="613">
        <v>350.0</v>
      </c>
      <c r="C358" s="923" t="str">
        <f t="shared" si="4"/>
        <v/>
      </c>
      <c r="D358" s="791" t="str">
        <f t="shared" si="1"/>
        <v/>
      </c>
      <c r="E358" s="238" t="str">
        <f t="shared" si="5"/>
        <v/>
      </c>
      <c r="F358" s="717" t="str">
        <f t="shared" si="2"/>
        <v/>
      </c>
      <c r="G358" s="238" t="str">
        <f t="shared" si="3"/>
        <v/>
      </c>
      <c r="H358" s="925" t="str">
        <f t="shared" si="6"/>
        <v/>
      </c>
      <c r="I358" s="351"/>
    </row>
    <row r="359" ht="19.5" customHeight="1">
      <c r="B359" s="613">
        <v>351.0</v>
      </c>
      <c r="C359" s="923" t="str">
        <f t="shared" si="4"/>
        <v/>
      </c>
      <c r="D359" s="791" t="str">
        <f t="shared" si="1"/>
        <v/>
      </c>
      <c r="E359" s="238" t="str">
        <f t="shared" si="5"/>
        <v/>
      </c>
      <c r="F359" s="717" t="str">
        <f t="shared" si="2"/>
        <v/>
      </c>
      <c r="G359" s="238" t="str">
        <f t="shared" si="3"/>
        <v/>
      </c>
      <c r="H359" s="925" t="str">
        <f t="shared" si="6"/>
        <v/>
      </c>
      <c r="I359" s="351"/>
    </row>
    <row r="360" ht="19.5" customHeight="1">
      <c r="B360" s="613">
        <v>352.0</v>
      </c>
      <c r="C360" s="923" t="str">
        <f t="shared" si="4"/>
        <v/>
      </c>
      <c r="D360" s="791" t="str">
        <f t="shared" si="1"/>
        <v/>
      </c>
      <c r="E360" s="238" t="str">
        <f t="shared" si="5"/>
        <v/>
      </c>
      <c r="F360" s="717" t="str">
        <f t="shared" si="2"/>
        <v/>
      </c>
      <c r="G360" s="238" t="str">
        <f t="shared" si="3"/>
        <v/>
      </c>
      <c r="H360" s="925" t="str">
        <f t="shared" si="6"/>
        <v/>
      </c>
      <c r="I360" s="351"/>
    </row>
    <row r="361" ht="19.5" customHeight="1">
      <c r="B361" s="613">
        <v>353.0</v>
      </c>
      <c r="C361" s="923" t="str">
        <f t="shared" si="4"/>
        <v/>
      </c>
      <c r="D361" s="791" t="str">
        <f t="shared" si="1"/>
        <v/>
      </c>
      <c r="E361" s="238" t="str">
        <f t="shared" si="5"/>
        <v/>
      </c>
      <c r="F361" s="717" t="str">
        <f t="shared" si="2"/>
        <v/>
      </c>
      <c r="G361" s="238" t="str">
        <f t="shared" si="3"/>
        <v/>
      </c>
      <c r="H361" s="925" t="str">
        <f t="shared" si="6"/>
        <v/>
      </c>
      <c r="I361" s="351"/>
    </row>
    <row r="362" ht="19.5" customHeight="1">
      <c r="B362" s="613">
        <v>354.0</v>
      </c>
      <c r="C362" s="923" t="str">
        <f t="shared" si="4"/>
        <v/>
      </c>
      <c r="D362" s="791" t="str">
        <f t="shared" si="1"/>
        <v/>
      </c>
      <c r="E362" s="238" t="str">
        <f t="shared" si="5"/>
        <v/>
      </c>
      <c r="F362" s="717" t="str">
        <f t="shared" si="2"/>
        <v/>
      </c>
      <c r="G362" s="238" t="str">
        <f t="shared" si="3"/>
        <v/>
      </c>
      <c r="H362" s="925" t="str">
        <f t="shared" si="6"/>
        <v/>
      </c>
      <c r="I362" s="351"/>
    </row>
    <row r="363" ht="19.5" customHeight="1">
      <c r="B363" s="613">
        <v>355.0</v>
      </c>
      <c r="C363" s="923" t="str">
        <f t="shared" si="4"/>
        <v/>
      </c>
      <c r="D363" s="791" t="str">
        <f t="shared" si="1"/>
        <v/>
      </c>
      <c r="E363" s="238" t="str">
        <f t="shared" si="5"/>
        <v/>
      </c>
      <c r="F363" s="717" t="str">
        <f t="shared" si="2"/>
        <v/>
      </c>
      <c r="G363" s="238" t="str">
        <f t="shared" si="3"/>
        <v/>
      </c>
      <c r="H363" s="925" t="str">
        <f t="shared" si="6"/>
        <v/>
      </c>
      <c r="I363" s="351"/>
    </row>
    <row r="364" ht="19.5" customHeight="1">
      <c r="B364" s="613">
        <v>356.0</v>
      </c>
      <c r="C364" s="923" t="str">
        <f t="shared" si="4"/>
        <v/>
      </c>
      <c r="D364" s="791" t="str">
        <f t="shared" si="1"/>
        <v/>
      </c>
      <c r="E364" s="238" t="str">
        <f t="shared" si="5"/>
        <v/>
      </c>
      <c r="F364" s="717" t="str">
        <f t="shared" si="2"/>
        <v/>
      </c>
      <c r="G364" s="238" t="str">
        <f t="shared" si="3"/>
        <v/>
      </c>
      <c r="H364" s="925" t="str">
        <f t="shared" si="6"/>
        <v/>
      </c>
      <c r="I364" s="351"/>
    </row>
    <row r="365" ht="19.5" customHeight="1">
      <c r="B365" s="613">
        <v>357.0</v>
      </c>
      <c r="C365" s="923" t="str">
        <f t="shared" si="4"/>
        <v/>
      </c>
      <c r="D365" s="791" t="str">
        <f t="shared" si="1"/>
        <v/>
      </c>
      <c r="E365" s="238" t="str">
        <f t="shared" si="5"/>
        <v/>
      </c>
      <c r="F365" s="717" t="str">
        <f t="shared" si="2"/>
        <v/>
      </c>
      <c r="G365" s="238" t="str">
        <f t="shared" si="3"/>
        <v/>
      </c>
      <c r="H365" s="925" t="str">
        <f t="shared" si="6"/>
        <v/>
      </c>
      <c r="I365" s="351"/>
    </row>
    <row r="366" ht="19.5" customHeight="1">
      <c r="B366" s="613">
        <v>358.0</v>
      </c>
      <c r="C366" s="923" t="str">
        <f t="shared" si="4"/>
        <v/>
      </c>
      <c r="D366" s="791" t="str">
        <f t="shared" si="1"/>
        <v/>
      </c>
      <c r="E366" s="238" t="str">
        <f t="shared" si="5"/>
        <v/>
      </c>
      <c r="F366" s="717" t="str">
        <f t="shared" si="2"/>
        <v/>
      </c>
      <c r="G366" s="238" t="str">
        <f t="shared" si="3"/>
        <v/>
      </c>
      <c r="H366" s="925" t="str">
        <f t="shared" si="6"/>
        <v/>
      </c>
      <c r="I366" s="351"/>
    </row>
    <row r="367" ht="19.5" customHeight="1">
      <c r="B367" s="613">
        <v>359.0</v>
      </c>
      <c r="C367" s="923" t="str">
        <f t="shared" si="4"/>
        <v/>
      </c>
      <c r="D367" s="791" t="str">
        <f t="shared" si="1"/>
        <v/>
      </c>
      <c r="E367" s="238" t="str">
        <f t="shared" si="5"/>
        <v/>
      </c>
      <c r="F367" s="717" t="str">
        <f t="shared" si="2"/>
        <v/>
      </c>
      <c r="G367" s="238" t="str">
        <f t="shared" si="3"/>
        <v/>
      </c>
      <c r="H367" s="925" t="str">
        <f t="shared" si="6"/>
        <v/>
      </c>
      <c r="I367" s="351"/>
    </row>
    <row r="368" ht="19.5" customHeight="1">
      <c r="B368" s="613">
        <v>360.0</v>
      </c>
      <c r="C368" s="923" t="str">
        <f t="shared" si="4"/>
        <v/>
      </c>
      <c r="D368" s="791" t="str">
        <f t="shared" si="1"/>
        <v/>
      </c>
      <c r="E368" s="238" t="str">
        <f t="shared" si="5"/>
        <v/>
      </c>
      <c r="F368" s="717" t="str">
        <f t="shared" si="2"/>
        <v/>
      </c>
      <c r="G368" s="238" t="str">
        <f t="shared" si="3"/>
        <v/>
      </c>
      <c r="H368" s="925" t="str">
        <f t="shared" si="6"/>
        <v/>
      </c>
      <c r="I368" s="351"/>
    </row>
    <row r="369" ht="19.5" customHeight="1">
      <c r="B369" s="613">
        <v>361.0</v>
      </c>
      <c r="C369" s="923" t="str">
        <f t="shared" si="4"/>
        <v/>
      </c>
      <c r="D369" s="791" t="str">
        <f t="shared" si="1"/>
        <v/>
      </c>
      <c r="E369" s="238" t="str">
        <f t="shared" si="5"/>
        <v/>
      </c>
      <c r="F369" s="717" t="str">
        <f t="shared" si="2"/>
        <v/>
      </c>
      <c r="G369" s="238" t="str">
        <f t="shared" si="3"/>
        <v/>
      </c>
      <c r="H369" s="925" t="str">
        <f t="shared" si="6"/>
        <v/>
      </c>
      <c r="I369" s="351"/>
    </row>
    <row r="370" ht="19.5" customHeight="1">
      <c r="B370" s="613">
        <v>362.0</v>
      </c>
      <c r="C370" s="923" t="str">
        <f t="shared" si="4"/>
        <v/>
      </c>
      <c r="D370" s="791" t="str">
        <f t="shared" si="1"/>
        <v/>
      </c>
      <c r="E370" s="238" t="str">
        <f t="shared" si="5"/>
        <v/>
      </c>
      <c r="F370" s="717" t="str">
        <f t="shared" si="2"/>
        <v/>
      </c>
      <c r="G370" s="238" t="str">
        <f t="shared" si="3"/>
        <v/>
      </c>
      <c r="H370" s="925" t="str">
        <f t="shared" si="6"/>
        <v/>
      </c>
      <c r="I370" s="351"/>
    </row>
    <row r="371" ht="19.5" customHeight="1">
      <c r="B371" s="613">
        <v>363.0</v>
      </c>
      <c r="C371" s="923" t="str">
        <f t="shared" si="4"/>
        <v/>
      </c>
      <c r="D371" s="791" t="str">
        <f t="shared" si="1"/>
        <v/>
      </c>
      <c r="E371" s="238" t="str">
        <f t="shared" si="5"/>
        <v/>
      </c>
      <c r="F371" s="717" t="str">
        <f t="shared" si="2"/>
        <v/>
      </c>
      <c r="G371" s="238" t="str">
        <f t="shared" si="3"/>
        <v/>
      </c>
      <c r="H371" s="925" t="str">
        <f t="shared" si="6"/>
        <v/>
      </c>
      <c r="I371" s="351"/>
    </row>
    <row r="372" ht="19.5" customHeight="1">
      <c r="B372" s="613">
        <v>364.0</v>
      </c>
      <c r="C372" s="923" t="str">
        <f t="shared" si="4"/>
        <v/>
      </c>
      <c r="D372" s="791" t="str">
        <f t="shared" si="1"/>
        <v/>
      </c>
      <c r="E372" s="238" t="str">
        <f t="shared" si="5"/>
        <v/>
      </c>
      <c r="F372" s="717" t="str">
        <f t="shared" si="2"/>
        <v/>
      </c>
      <c r="G372" s="238" t="str">
        <f t="shared" si="3"/>
        <v/>
      </c>
      <c r="H372" s="925" t="str">
        <f t="shared" si="6"/>
        <v/>
      </c>
      <c r="I372" s="351"/>
    </row>
    <row r="373" ht="19.5" customHeight="1">
      <c r="B373" s="613">
        <v>365.0</v>
      </c>
      <c r="C373" s="923" t="str">
        <f t="shared" si="4"/>
        <v/>
      </c>
      <c r="D373" s="791" t="str">
        <f t="shared" si="1"/>
        <v/>
      </c>
      <c r="E373" s="238" t="str">
        <f t="shared" si="5"/>
        <v/>
      </c>
      <c r="F373" s="717" t="str">
        <f t="shared" si="2"/>
        <v/>
      </c>
      <c r="G373" s="238" t="str">
        <f t="shared" si="3"/>
        <v/>
      </c>
      <c r="H373" s="925" t="str">
        <f t="shared" si="6"/>
        <v/>
      </c>
      <c r="I373" s="351"/>
    </row>
    <row r="374" ht="19.5" customHeight="1">
      <c r="B374" s="613">
        <v>366.0</v>
      </c>
      <c r="C374" s="923" t="str">
        <f t="shared" si="4"/>
        <v/>
      </c>
      <c r="D374" s="791" t="str">
        <f t="shared" si="1"/>
        <v/>
      </c>
      <c r="E374" s="238" t="str">
        <f t="shared" si="5"/>
        <v/>
      </c>
      <c r="F374" s="717" t="str">
        <f t="shared" si="2"/>
        <v/>
      </c>
      <c r="G374" s="238" t="str">
        <f t="shared" si="3"/>
        <v/>
      </c>
      <c r="H374" s="925" t="str">
        <f t="shared" si="6"/>
        <v/>
      </c>
      <c r="I374" s="351"/>
    </row>
    <row r="375" ht="19.5" customHeight="1">
      <c r="B375" s="613">
        <v>367.0</v>
      </c>
      <c r="C375" s="923" t="str">
        <f t="shared" si="4"/>
        <v/>
      </c>
      <c r="D375" s="791" t="str">
        <f t="shared" si="1"/>
        <v/>
      </c>
      <c r="E375" s="238" t="str">
        <f t="shared" si="5"/>
        <v/>
      </c>
      <c r="F375" s="717" t="str">
        <f t="shared" si="2"/>
        <v/>
      </c>
      <c r="G375" s="238" t="str">
        <f t="shared" si="3"/>
        <v/>
      </c>
      <c r="H375" s="925" t="str">
        <f t="shared" si="6"/>
        <v/>
      </c>
      <c r="I375" s="351"/>
    </row>
    <row r="376" ht="19.5" customHeight="1">
      <c r="B376" s="613">
        <v>368.0</v>
      </c>
      <c r="C376" s="923" t="str">
        <f t="shared" si="4"/>
        <v/>
      </c>
      <c r="D376" s="791" t="str">
        <f t="shared" si="1"/>
        <v/>
      </c>
      <c r="E376" s="238" t="str">
        <f t="shared" si="5"/>
        <v/>
      </c>
      <c r="F376" s="717" t="str">
        <f t="shared" si="2"/>
        <v/>
      </c>
      <c r="G376" s="238" t="str">
        <f t="shared" si="3"/>
        <v/>
      </c>
      <c r="H376" s="925" t="str">
        <f t="shared" si="6"/>
        <v/>
      </c>
      <c r="I376" s="351"/>
    </row>
    <row r="377" ht="19.5" customHeight="1">
      <c r="B377" s="613">
        <v>369.0</v>
      </c>
      <c r="C377" s="923" t="str">
        <f t="shared" si="4"/>
        <v/>
      </c>
      <c r="D377" s="791" t="str">
        <f t="shared" si="1"/>
        <v/>
      </c>
      <c r="E377" s="238" t="str">
        <f t="shared" si="5"/>
        <v/>
      </c>
      <c r="F377" s="717" t="str">
        <f t="shared" si="2"/>
        <v/>
      </c>
      <c r="G377" s="238" t="str">
        <f t="shared" si="3"/>
        <v/>
      </c>
      <c r="H377" s="925" t="str">
        <f t="shared" si="6"/>
        <v/>
      </c>
      <c r="I377" s="351"/>
    </row>
    <row r="378" ht="19.5" customHeight="1">
      <c r="B378" s="613">
        <v>370.0</v>
      </c>
      <c r="C378" s="923" t="str">
        <f t="shared" si="4"/>
        <v/>
      </c>
      <c r="D378" s="791" t="str">
        <f t="shared" si="1"/>
        <v/>
      </c>
      <c r="E378" s="238" t="str">
        <f t="shared" si="5"/>
        <v/>
      </c>
      <c r="F378" s="717" t="str">
        <f t="shared" si="2"/>
        <v/>
      </c>
      <c r="G378" s="238" t="str">
        <f t="shared" si="3"/>
        <v/>
      </c>
      <c r="H378" s="925" t="str">
        <f t="shared" si="6"/>
        <v/>
      </c>
      <c r="I378" s="351"/>
    </row>
    <row r="379" ht="19.5" customHeight="1">
      <c r="B379" s="613">
        <v>371.0</v>
      </c>
      <c r="C379" s="923" t="str">
        <f t="shared" si="4"/>
        <v/>
      </c>
      <c r="D379" s="791" t="str">
        <f t="shared" si="1"/>
        <v/>
      </c>
      <c r="E379" s="238" t="str">
        <f t="shared" si="5"/>
        <v/>
      </c>
      <c r="F379" s="717" t="str">
        <f t="shared" si="2"/>
        <v/>
      </c>
      <c r="G379" s="238" t="str">
        <f t="shared" si="3"/>
        <v/>
      </c>
      <c r="H379" s="925" t="str">
        <f t="shared" si="6"/>
        <v/>
      </c>
      <c r="I379" s="351"/>
    </row>
    <row r="380" ht="19.5" customHeight="1">
      <c r="B380" s="613">
        <v>372.0</v>
      </c>
      <c r="C380" s="923" t="str">
        <f t="shared" si="4"/>
        <v/>
      </c>
      <c r="D380" s="791" t="str">
        <f t="shared" si="1"/>
        <v/>
      </c>
      <c r="E380" s="238" t="str">
        <f t="shared" si="5"/>
        <v/>
      </c>
      <c r="F380" s="717" t="str">
        <f t="shared" si="2"/>
        <v/>
      </c>
      <c r="G380" s="238" t="str">
        <f t="shared" si="3"/>
        <v/>
      </c>
      <c r="H380" s="925" t="str">
        <f t="shared" si="6"/>
        <v/>
      </c>
      <c r="I380" s="351"/>
    </row>
    <row r="381" ht="19.5" customHeight="1">
      <c r="B381" s="613">
        <v>373.0</v>
      </c>
      <c r="C381" s="923" t="str">
        <f t="shared" si="4"/>
        <v/>
      </c>
      <c r="D381" s="791" t="str">
        <f t="shared" si="1"/>
        <v/>
      </c>
      <c r="E381" s="238" t="str">
        <f t="shared" si="5"/>
        <v/>
      </c>
      <c r="F381" s="717" t="str">
        <f t="shared" si="2"/>
        <v/>
      </c>
      <c r="G381" s="238" t="str">
        <f t="shared" si="3"/>
        <v/>
      </c>
      <c r="H381" s="925" t="str">
        <f t="shared" si="6"/>
        <v/>
      </c>
      <c r="I381" s="351"/>
    </row>
    <row r="382" ht="19.5" customHeight="1">
      <c r="B382" s="613">
        <v>374.0</v>
      </c>
      <c r="C382" s="923" t="str">
        <f t="shared" si="4"/>
        <v/>
      </c>
      <c r="D382" s="791" t="str">
        <f t="shared" si="1"/>
        <v/>
      </c>
      <c r="E382" s="238" t="str">
        <f t="shared" si="5"/>
        <v/>
      </c>
      <c r="F382" s="717" t="str">
        <f t="shared" si="2"/>
        <v/>
      </c>
      <c r="G382" s="238" t="str">
        <f t="shared" si="3"/>
        <v/>
      </c>
      <c r="H382" s="925" t="str">
        <f t="shared" si="6"/>
        <v/>
      </c>
      <c r="I382" s="351"/>
    </row>
    <row r="383" ht="19.5" customHeight="1">
      <c r="B383" s="613">
        <v>375.0</v>
      </c>
      <c r="C383" s="923" t="str">
        <f t="shared" si="4"/>
        <v/>
      </c>
      <c r="D383" s="791" t="str">
        <f t="shared" si="1"/>
        <v/>
      </c>
      <c r="E383" s="238" t="str">
        <f t="shared" si="5"/>
        <v/>
      </c>
      <c r="F383" s="717" t="str">
        <f t="shared" si="2"/>
        <v/>
      </c>
      <c r="G383" s="238" t="str">
        <f t="shared" si="3"/>
        <v/>
      </c>
      <c r="H383" s="925" t="str">
        <f t="shared" si="6"/>
        <v/>
      </c>
      <c r="I383" s="351"/>
    </row>
    <row r="384" ht="19.5" customHeight="1">
      <c r="B384" s="613">
        <v>376.0</v>
      </c>
      <c r="C384" s="923" t="str">
        <f t="shared" si="4"/>
        <v/>
      </c>
      <c r="D384" s="791" t="str">
        <f t="shared" si="1"/>
        <v/>
      </c>
      <c r="E384" s="238" t="str">
        <f t="shared" si="5"/>
        <v/>
      </c>
      <c r="F384" s="717" t="str">
        <f t="shared" si="2"/>
        <v/>
      </c>
      <c r="G384" s="238" t="str">
        <f t="shared" si="3"/>
        <v/>
      </c>
      <c r="H384" s="925" t="str">
        <f t="shared" si="6"/>
        <v/>
      </c>
      <c r="I384" s="351"/>
    </row>
    <row r="385" ht="19.5" customHeight="1">
      <c r="B385" s="613">
        <v>377.0</v>
      </c>
      <c r="C385" s="923" t="str">
        <f t="shared" si="4"/>
        <v/>
      </c>
      <c r="D385" s="791" t="str">
        <f t="shared" si="1"/>
        <v/>
      </c>
      <c r="E385" s="238" t="str">
        <f t="shared" si="5"/>
        <v/>
      </c>
      <c r="F385" s="717" t="str">
        <f t="shared" si="2"/>
        <v/>
      </c>
      <c r="G385" s="238" t="str">
        <f t="shared" si="3"/>
        <v/>
      </c>
      <c r="H385" s="925" t="str">
        <f t="shared" si="6"/>
        <v/>
      </c>
      <c r="I385" s="351"/>
    </row>
    <row r="386" ht="19.5" customHeight="1">
      <c r="B386" s="613">
        <v>378.0</v>
      </c>
      <c r="C386" s="923" t="str">
        <f t="shared" si="4"/>
        <v/>
      </c>
      <c r="D386" s="791" t="str">
        <f t="shared" si="1"/>
        <v/>
      </c>
      <c r="E386" s="238" t="str">
        <f t="shared" si="5"/>
        <v/>
      </c>
      <c r="F386" s="717" t="str">
        <f t="shared" si="2"/>
        <v/>
      </c>
      <c r="G386" s="238" t="str">
        <f t="shared" si="3"/>
        <v/>
      </c>
      <c r="H386" s="925" t="str">
        <f t="shared" si="6"/>
        <v/>
      </c>
      <c r="I386" s="351"/>
    </row>
    <row r="387" ht="19.5" customHeight="1">
      <c r="B387" s="613">
        <v>379.0</v>
      </c>
      <c r="C387" s="923" t="str">
        <f t="shared" si="4"/>
        <v/>
      </c>
      <c r="D387" s="791" t="str">
        <f t="shared" si="1"/>
        <v/>
      </c>
      <c r="E387" s="238" t="str">
        <f t="shared" si="5"/>
        <v/>
      </c>
      <c r="F387" s="717" t="str">
        <f t="shared" si="2"/>
        <v/>
      </c>
      <c r="G387" s="238" t="str">
        <f t="shared" si="3"/>
        <v/>
      </c>
      <c r="H387" s="925" t="str">
        <f t="shared" si="6"/>
        <v/>
      </c>
      <c r="I387" s="351"/>
    </row>
    <row r="388" ht="19.5" customHeight="1">
      <c r="B388" s="613">
        <v>380.0</v>
      </c>
      <c r="C388" s="923" t="str">
        <f t="shared" si="4"/>
        <v/>
      </c>
      <c r="D388" s="791" t="str">
        <f t="shared" si="1"/>
        <v/>
      </c>
      <c r="E388" s="238" t="str">
        <f t="shared" si="5"/>
        <v/>
      </c>
      <c r="F388" s="717" t="str">
        <f t="shared" si="2"/>
        <v/>
      </c>
      <c r="G388" s="238" t="str">
        <f t="shared" si="3"/>
        <v/>
      </c>
      <c r="H388" s="925" t="str">
        <f t="shared" si="6"/>
        <v/>
      </c>
      <c r="I388" s="351"/>
    </row>
    <row r="389" ht="19.5" customHeight="1">
      <c r="B389" s="613">
        <v>381.0</v>
      </c>
      <c r="C389" s="923" t="str">
        <f t="shared" si="4"/>
        <v/>
      </c>
      <c r="D389" s="791" t="str">
        <f t="shared" si="1"/>
        <v/>
      </c>
      <c r="E389" s="238" t="str">
        <f t="shared" si="5"/>
        <v/>
      </c>
      <c r="F389" s="717" t="str">
        <f t="shared" si="2"/>
        <v/>
      </c>
      <c r="G389" s="238" t="str">
        <f t="shared" si="3"/>
        <v/>
      </c>
      <c r="H389" s="925" t="str">
        <f t="shared" si="6"/>
        <v/>
      </c>
      <c r="I389" s="351"/>
    </row>
    <row r="390" ht="19.5" customHeight="1">
      <c r="B390" s="613">
        <v>382.0</v>
      </c>
      <c r="C390" s="923" t="str">
        <f t="shared" si="4"/>
        <v/>
      </c>
      <c r="D390" s="791" t="str">
        <f t="shared" si="1"/>
        <v/>
      </c>
      <c r="E390" s="238" t="str">
        <f t="shared" si="5"/>
        <v/>
      </c>
      <c r="F390" s="717" t="str">
        <f t="shared" si="2"/>
        <v/>
      </c>
      <c r="G390" s="238" t="str">
        <f t="shared" si="3"/>
        <v/>
      </c>
      <c r="H390" s="925" t="str">
        <f t="shared" si="6"/>
        <v/>
      </c>
      <c r="I390" s="351"/>
    </row>
    <row r="391" ht="19.5" customHeight="1">
      <c r="B391" s="613">
        <v>383.0</v>
      </c>
      <c r="C391" s="923" t="str">
        <f t="shared" si="4"/>
        <v/>
      </c>
      <c r="D391" s="791" t="str">
        <f t="shared" si="1"/>
        <v/>
      </c>
      <c r="E391" s="238" t="str">
        <f t="shared" si="5"/>
        <v/>
      </c>
      <c r="F391" s="717" t="str">
        <f t="shared" si="2"/>
        <v/>
      </c>
      <c r="G391" s="238" t="str">
        <f t="shared" si="3"/>
        <v/>
      </c>
      <c r="H391" s="925" t="str">
        <f t="shared" si="6"/>
        <v/>
      </c>
      <c r="I391" s="351"/>
    </row>
    <row r="392" ht="19.5" customHeight="1">
      <c r="B392" s="613">
        <v>384.0</v>
      </c>
      <c r="C392" s="923" t="str">
        <f t="shared" si="4"/>
        <v/>
      </c>
      <c r="D392" s="791" t="str">
        <f t="shared" si="1"/>
        <v/>
      </c>
      <c r="E392" s="238" t="str">
        <f t="shared" si="5"/>
        <v/>
      </c>
      <c r="F392" s="717" t="str">
        <f t="shared" si="2"/>
        <v/>
      </c>
      <c r="G392" s="238" t="str">
        <f t="shared" si="3"/>
        <v/>
      </c>
      <c r="H392" s="925" t="str">
        <f t="shared" si="6"/>
        <v/>
      </c>
      <c r="I392" s="351"/>
    </row>
    <row r="393" ht="19.5" customHeight="1">
      <c r="B393" s="613">
        <v>385.0</v>
      </c>
      <c r="C393" s="923" t="str">
        <f t="shared" si="4"/>
        <v/>
      </c>
      <c r="D393" s="791" t="str">
        <f t="shared" si="1"/>
        <v/>
      </c>
      <c r="E393" s="238" t="str">
        <f t="shared" si="5"/>
        <v/>
      </c>
      <c r="F393" s="717" t="str">
        <f t="shared" si="2"/>
        <v/>
      </c>
      <c r="G393" s="238" t="str">
        <f t="shared" si="3"/>
        <v/>
      </c>
      <c r="H393" s="925" t="str">
        <f t="shared" si="6"/>
        <v/>
      </c>
      <c r="I393" s="351"/>
    </row>
    <row r="394" ht="19.5" customHeight="1">
      <c r="B394" s="613">
        <v>386.0</v>
      </c>
      <c r="C394" s="923" t="str">
        <f t="shared" si="4"/>
        <v/>
      </c>
      <c r="D394" s="791" t="str">
        <f t="shared" si="1"/>
        <v/>
      </c>
      <c r="E394" s="238" t="str">
        <f t="shared" si="5"/>
        <v/>
      </c>
      <c r="F394" s="717" t="str">
        <f t="shared" si="2"/>
        <v/>
      </c>
      <c r="G394" s="238" t="str">
        <f t="shared" si="3"/>
        <v/>
      </c>
      <c r="H394" s="925" t="str">
        <f t="shared" si="6"/>
        <v/>
      </c>
      <c r="I394" s="351"/>
    </row>
    <row r="395" ht="19.5" customHeight="1">
      <c r="B395" s="613">
        <v>387.0</v>
      </c>
      <c r="C395" s="923" t="str">
        <f t="shared" si="4"/>
        <v/>
      </c>
      <c r="D395" s="791" t="str">
        <f t="shared" si="1"/>
        <v/>
      </c>
      <c r="E395" s="238" t="str">
        <f t="shared" si="5"/>
        <v/>
      </c>
      <c r="F395" s="717" t="str">
        <f t="shared" si="2"/>
        <v/>
      </c>
      <c r="G395" s="238" t="str">
        <f t="shared" si="3"/>
        <v/>
      </c>
      <c r="H395" s="925" t="str">
        <f t="shared" si="6"/>
        <v/>
      </c>
      <c r="I395" s="351"/>
    </row>
    <row r="396" ht="19.5" customHeight="1">
      <c r="B396" s="613">
        <v>388.0</v>
      </c>
      <c r="C396" s="923" t="str">
        <f t="shared" si="4"/>
        <v/>
      </c>
      <c r="D396" s="791" t="str">
        <f t="shared" si="1"/>
        <v/>
      </c>
      <c r="E396" s="238" t="str">
        <f t="shared" si="5"/>
        <v/>
      </c>
      <c r="F396" s="717" t="str">
        <f t="shared" si="2"/>
        <v/>
      </c>
      <c r="G396" s="238" t="str">
        <f t="shared" si="3"/>
        <v/>
      </c>
      <c r="H396" s="925" t="str">
        <f t="shared" si="6"/>
        <v/>
      </c>
      <c r="I396" s="351"/>
    </row>
    <row r="397" ht="19.5" customHeight="1">
      <c r="B397" s="613">
        <v>389.0</v>
      </c>
      <c r="C397" s="923" t="str">
        <f t="shared" si="4"/>
        <v/>
      </c>
      <c r="D397" s="791" t="str">
        <f t="shared" si="1"/>
        <v/>
      </c>
      <c r="E397" s="238" t="str">
        <f t="shared" si="5"/>
        <v/>
      </c>
      <c r="F397" s="717" t="str">
        <f t="shared" si="2"/>
        <v/>
      </c>
      <c r="G397" s="238" t="str">
        <f t="shared" si="3"/>
        <v/>
      </c>
      <c r="H397" s="925" t="str">
        <f t="shared" si="6"/>
        <v/>
      </c>
      <c r="I397" s="351"/>
    </row>
    <row r="398" ht="19.5" customHeight="1">
      <c r="B398" s="613">
        <v>390.0</v>
      </c>
      <c r="C398" s="923" t="str">
        <f t="shared" si="4"/>
        <v/>
      </c>
      <c r="D398" s="791" t="str">
        <f t="shared" si="1"/>
        <v/>
      </c>
      <c r="E398" s="238" t="str">
        <f t="shared" si="5"/>
        <v/>
      </c>
      <c r="F398" s="717" t="str">
        <f t="shared" si="2"/>
        <v/>
      </c>
      <c r="G398" s="238" t="str">
        <f t="shared" si="3"/>
        <v/>
      </c>
      <c r="H398" s="925" t="str">
        <f t="shared" si="6"/>
        <v/>
      </c>
      <c r="I398" s="351"/>
    </row>
    <row r="399" ht="19.5" customHeight="1">
      <c r="B399" s="613">
        <v>391.0</v>
      </c>
      <c r="C399" s="923" t="str">
        <f t="shared" si="4"/>
        <v/>
      </c>
      <c r="D399" s="791" t="str">
        <f t="shared" si="1"/>
        <v/>
      </c>
      <c r="E399" s="238" t="str">
        <f t="shared" si="5"/>
        <v/>
      </c>
      <c r="F399" s="717" t="str">
        <f t="shared" si="2"/>
        <v/>
      </c>
      <c r="G399" s="238" t="str">
        <f t="shared" si="3"/>
        <v/>
      </c>
      <c r="H399" s="925" t="str">
        <f t="shared" si="6"/>
        <v/>
      </c>
      <c r="I399" s="351"/>
    </row>
    <row r="400" ht="19.5" customHeight="1">
      <c r="B400" s="613">
        <v>392.0</v>
      </c>
      <c r="C400" s="923" t="str">
        <f t="shared" si="4"/>
        <v/>
      </c>
      <c r="D400" s="791" t="str">
        <f t="shared" si="1"/>
        <v/>
      </c>
      <c r="E400" s="238" t="str">
        <f t="shared" si="5"/>
        <v/>
      </c>
      <c r="F400" s="717" t="str">
        <f t="shared" si="2"/>
        <v/>
      </c>
      <c r="G400" s="238" t="str">
        <f t="shared" si="3"/>
        <v/>
      </c>
      <c r="H400" s="925" t="str">
        <f t="shared" si="6"/>
        <v/>
      </c>
      <c r="I400" s="351"/>
    </row>
    <row r="401" ht="19.5" customHeight="1">
      <c r="B401" s="613">
        <v>393.0</v>
      </c>
      <c r="C401" s="923" t="str">
        <f t="shared" si="4"/>
        <v/>
      </c>
      <c r="D401" s="791" t="str">
        <f t="shared" si="1"/>
        <v/>
      </c>
      <c r="E401" s="238" t="str">
        <f t="shared" si="5"/>
        <v/>
      </c>
      <c r="F401" s="717" t="str">
        <f t="shared" si="2"/>
        <v/>
      </c>
      <c r="G401" s="238" t="str">
        <f t="shared" si="3"/>
        <v/>
      </c>
      <c r="H401" s="925" t="str">
        <f t="shared" si="6"/>
        <v/>
      </c>
      <c r="I401" s="351"/>
    </row>
    <row r="402" ht="19.5" customHeight="1">
      <c r="B402" s="613">
        <v>394.0</v>
      </c>
      <c r="C402" s="923" t="str">
        <f t="shared" si="4"/>
        <v/>
      </c>
      <c r="D402" s="791" t="str">
        <f t="shared" si="1"/>
        <v/>
      </c>
      <c r="E402" s="238" t="str">
        <f t="shared" si="5"/>
        <v/>
      </c>
      <c r="F402" s="717" t="str">
        <f t="shared" si="2"/>
        <v/>
      </c>
      <c r="G402" s="238" t="str">
        <f t="shared" si="3"/>
        <v/>
      </c>
      <c r="H402" s="925" t="str">
        <f t="shared" si="6"/>
        <v/>
      </c>
      <c r="I402" s="351"/>
    </row>
    <row r="403" ht="19.5" customHeight="1">
      <c r="B403" s="613">
        <v>395.0</v>
      </c>
      <c r="C403" s="923" t="str">
        <f t="shared" si="4"/>
        <v/>
      </c>
      <c r="D403" s="791" t="str">
        <f t="shared" si="1"/>
        <v/>
      </c>
      <c r="E403" s="238" t="str">
        <f t="shared" si="5"/>
        <v/>
      </c>
      <c r="F403" s="717" t="str">
        <f t="shared" si="2"/>
        <v/>
      </c>
      <c r="G403" s="238" t="str">
        <f t="shared" si="3"/>
        <v/>
      </c>
      <c r="H403" s="925" t="str">
        <f t="shared" si="6"/>
        <v/>
      </c>
      <c r="I403" s="351"/>
    </row>
    <row r="404" ht="19.5" customHeight="1">
      <c r="B404" s="613">
        <v>396.0</v>
      </c>
      <c r="C404" s="923" t="str">
        <f t="shared" si="4"/>
        <v/>
      </c>
      <c r="D404" s="791" t="str">
        <f t="shared" si="1"/>
        <v/>
      </c>
      <c r="E404" s="238" t="str">
        <f t="shared" si="5"/>
        <v/>
      </c>
      <c r="F404" s="717" t="str">
        <f t="shared" si="2"/>
        <v/>
      </c>
      <c r="G404" s="238" t="str">
        <f t="shared" si="3"/>
        <v/>
      </c>
      <c r="H404" s="925" t="str">
        <f t="shared" si="6"/>
        <v/>
      </c>
      <c r="I404" s="351"/>
    </row>
    <row r="405" ht="19.5" customHeight="1">
      <c r="B405" s="613">
        <v>397.0</v>
      </c>
      <c r="C405" s="923" t="str">
        <f t="shared" si="4"/>
        <v/>
      </c>
      <c r="D405" s="791" t="str">
        <f t="shared" si="1"/>
        <v/>
      </c>
      <c r="E405" s="238" t="str">
        <f t="shared" si="5"/>
        <v/>
      </c>
      <c r="F405" s="717" t="str">
        <f t="shared" si="2"/>
        <v/>
      </c>
      <c r="G405" s="238" t="str">
        <f t="shared" si="3"/>
        <v/>
      </c>
      <c r="H405" s="925" t="str">
        <f t="shared" si="6"/>
        <v/>
      </c>
      <c r="I405" s="351"/>
    </row>
    <row r="406" ht="19.5" customHeight="1">
      <c r="B406" s="613">
        <v>398.0</v>
      </c>
      <c r="C406" s="923" t="str">
        <f t="shared" si="4"/>
        <v/>
      </c>
      <c r="D406" s="791" t="str">
        <f t="shared" si="1"/>
        <v/>
      </c>
      <c r="E406" s="238" t="str">
        <f t="shared" si="5"/>
        <v/>
      </c>
      <c r="F406" s="717" t="str">
        <f t="shared" si="2"/>
        <v/>
      </c>
      <c r="G406" s="238" t="str">
        <f t="shared" si="3"/>
        <v/>
      </c>
      <c r="H406" s="925" t="str">
        <f t="shared" si="6"/>
        <v/>
      </c>
      <c r="I406" s="351"/>
    </row>
    <row r="407" ht="19.5" customHeight="1">
      <c r="B407" s="613">
        <v>399.0</v>
      </c>
      <c r="C407" s="923" t="str">
        <f t="shared" si="4"/>
        <v/>
      </c>
      <c r="D407" s="791" t="str">
        <f t="shared" si="1"/>
        <v/>
      </c>
      <c r="E407" s="238" t="str">
        <f t="shared" si="5"/>
        <v/>
      </c>
      <c r="F407" s="717" t="str">
        <f t="shared" si="2"/>
        <v/>
      </c>
      <c r="G407" s="238" t="str">
        <f t="shared" si="3"/>
        <v/>
      </c>
      <c r="H407" s="925" t="str">
        <f t="shared" si="6"/>
        <v/>
      </c>
      <c r="I407" s="351"/>
    </row>
    <row r="408" ht="19.5" customHeight="1">
      <c r="B408" s="613">
        <v>400.0</v>
      </c>
      <c r="C408" s="923" t="str">
        <f t="shared" si="4"/>
        <v/>
      </c>
      <c r="D408" s="791" t="str">
        <f t="shared" si="1"/>
        <v/>
      </c>
      <c r="E408" s="238" t="str">
        <f t="shared" si="5"/>
        <v/>
      </c>
      <c r="F408" s="717" t="str">
        <f t="shared" si="2"/>
        <v/>
      </c>
      <c r="G408" s="238" t="str">
        <f t="shared" si="3"/>
        <v/>
      </c>
      <c r="H408" s="925" t="str">
        <f t="shared" si="6"/>
        <v/>
      </c>
      <c r="I408" s="351"/>
    </row>
    <row r="409" ht="19.5" customHeight="1">
      <c r="B409" s="613">
        <v>401.0</v>
      </c>
      <c r="C409" s="923" t="str">
        <f t="shared" si="4"/>
        <v/>
      </c>
      <c r="D409" s="791" t="str">
        <f t="shared" si="1"/>
        <v/>
      </c>
      <c r="E409" s="238" t="str">
        <f t="shared" si="5"/>
        <v/>
      </c>
      <c r="F409" s="717" t="str">
        <f t="shared" si="2"/>
        <v/>
      </c>
      <c r="G409" s="238" t="str">
        <f t="shared" si="3"/>
        <v/>
      </c>
      <c r="H409" s="925" t="str">
        <f t="shared" si="6"/>
        <v/>
      </c>
      <c r="I409" s="351"/>
    </row>
    <row r="410" ht="19.5" customHeight="1">
      <c r="B410" s="613">
        <v>402.0</v>
      </c>
      <c r="C410" s="923" t="str">
        <f t="shared" si="4"/>
        <v/>
      </c>
      <c r="D410" s="791" t="str">
        <f t="shared" si="1"/>
        <v/>
      </c>
      <c r="E410" s="238" t="str">
        <f t="shared" si="5"/>
        <v/>
      </c>
      <c r="F410" s="717" t="str">
        <f t="shared" si="2"/>
        <v/>
      </c>
      <c r="G410" s="238" t="str">
        <f t="shared" si="3"/>
        <v/>
      </c>
      <c r="H410" s="925" t="str">
        <f t="shared" si="6"/>
        <v/>
      </c>
      <c r="I410" s="351"/>
    </row>
    <row r="411" ht="19.5" customHeight="1">
      <c r="B411" s="613">
        <v>403.0</v>
      </c>
      <c r="C411" s="923" t="str">
        <f t="shared" si="4"/>
        <v/>
      </c>
      <c r="D411" s="791" t="str">
        <f t="shared" si="1"/>
        <v/>
      </c>
      <c r="E411" s="238" t="str">
        <f t="shared" si="5"/>
        <v/>
      </c>
      <c r="F411" s="717" t="str">
        <f t="shared" si="2"/>
        <v/>
      </c>
      <c r="G411" s="238" t="str">
        <f t="shared" si="3"/>
        <v/>
      </c>
      <c r="H411" s="925" t="str">
        <f t="shared" si="6"/>
        <v/>
      </c>
      <c r="I411" s="351"/>
    </row>
    <row r="412" ht="19.5" customHeight="1">
      <c r="B412" s="613">
        <v>404.0</v>
      </c>
      <c r="C412" s="923" t="str">
        <f t="shared" si="4"/>
        <v/>
      </c>
      <c r="D412" s="791" t="str">
        <f t="shared" si="1"/>
        <v/>
      </c>
      <c r="E412" s="238" t="str">
        <f t="shared" si="5"/>
        <v/>
      </c>
      <c r="F412" s="717" t="str">
        <f t="shared" si="2"/>
        <v/>
      </c>
      <c r="G412" s="238" t="str">
        <f t="shared" si="3"/>
        <v/>
      </c>
      <c r="H412" s="925" t="str">
        <f t="shared" si="6"/>
        <v/>
      </c>
      <c r="I412" s="351"/>
    </row>
    <row r="413" ht="19.5" customHeight="1">
      <c r="B413" s="613">
        <v>405.0</v>
      </c>
      <c r="C413" s="923" t="str">
        <f t="shared" si="4"/>
        <v/>
      </c>
      <c r="D413" s="791" t="str">
        <f t="shared" si="1"/>
        <v/>
      </c>
      <c r="E413" s="238" t="str">
        <f t="shared" si="5"/>
        <v/>
      </c>
      <c r="F413" s="717" t="str">
        <f t="shared" si="2"/>
        <v/>
      </c>
      <c r="G413" s="238" t="str">
        <f t="shared" si="3"/>
        <v/>
      </c>
      <c r="H413" s="925" t="str">
        <f t="shared" si="6"/>
        <v/>
      </c>
      <c r="I413" s="351"/>
    </row>
    <row r="414" ht="19.5" customHeight="1">
      <c r="B414" s="613">
        <v>406.0</v>
      </c>
      <c r="C414" s="923" t="str">
        <f t="shared" si="4"/>
        <v/>
      </c>
      <c r="D414" s="791" t="str">
        <f t="shared" si="1"/>
        <v/>
      </c>
      <c r="E414" s="238" t="str">
        <f t="shared" si="5"/>
        <v/>
      </c>
      <c r="F414" s="717" t="str">
        <f t="shared" si="2"/>
        <v/>
      </c>
      <c r="G414" s="238" t="str">
        <f t="shared" si="3"/>
        <v/>
      </c>
      <c r="H414" s="925" t="str">
        <f t="shared" si="6"/>
        <v/>
      </c>
      <c r="I414" s="351"/>
    </row>
    <row r="415" ht="19.5" customHeight="1">
      <c r="B415" s="613">
        <v>407.0</v>
      </c>
      <c r="C415" s="923" t="str">
        <f t="shared" si="4"/>
        <v/>
      </c>
      <c r="D415" s="791" t="str">
        <f t="shared" si="1"/>
        <v/>
      </c>
      <c r="E415" s="238" t="str">
        <f t="shared" si="5"/>
        <v/>
      </c>
      <c r="F415" s="717" t="str">
        <f t="shared" si="2"/>
        <v/>
      </c>
      <c r="G415" s="238" t="str">
        <f t="shared" si="3"/>
        <v/>
      </c>
      <c r="H415" s="925" t="str">
        <f t="shared" si="6"/>
        <v/>
      </c>
      <c r="I415" s="351"/>
    </row>
    <row r="416" ht="19.5" customHeight="1">
      <c r="B416" s="613">
        <v>408.0</v>
      </c>
      <c r="C416" s="923" t="str">
        <f t="shared" si="4"/>
        <v/>
      </c>
      <c r="D416" s="791" t="str">
        <f t="shared" si="1"/>
        <v/>
      </c>
      <c r="E416" s="238" t="str">
        <f t="shared" si="5"/>
        <v/>
      </c>
      <c r="F416" s="717" t="str">
        <f t="shared" si="2"/>
        <v/>
      </c>
      <c r="G416" s="238" t="str">
        <f t="shared" si="3"/>
        <v/>
      </c>
      <c r="H416" s="925" t="str">
        <f t="shared" si="6"/>
        <v/>
      </c>
      <c r="I416" s="351"/>
    </row>
    <row r="417" ht="19.5" customHeight="1">
      <c r="B417" s="613">
        <v>409.0</v>
      </c>
      <c r="C417" s="923" t="str">
        <f t="shared" si="4"/>
        <v/>
      </c>
      <c r="D417" s="791" t="str">
        <f t="shared" si="1"/>
        <v/>
      </c>
      <c r="E417" s="238" t="str">
        <f t="shared" si="5"/>
        <v/>
      </c>
      <c r="F417" s="717" t="str">
        <f t="shared" si="2"/>
        <v/>
      </c>
      <c r="G417" s="238" t="str">
        <f t="shared" si="3"/>
        <v/>
      </c>
      <c r="H417" s="925" t="str">
        <f t="shared" si="6"/>
        <v/>
      </c>
      <c r="I417" s="351"/>
    </row>
    <row r="418" ht="19.5" customHeight="1">
      <c r="B418" s="613">
        <v>410.0</v>
      </c>
      <c r="C418" s="923" t="str">
        <f t="shared" si="4"/>
        <v/>
      </c>
      <c r="D418" s="791" t="str">
        <f t="shared" si="1"/>
        <v/>
      </c>
      <c r="E418" s="238" t="str">
        <f t="shared" si="5"/>
        <v/>
      </c>
      <c r="F418" s="717" t="str">
        <f t="shared" si="2"/>
        <v/>
      </c>
      <c r="G418" s="238" t="str">
        <f t="shared" si="3"/>
        <v/>
      </c>
      <c r="H418" s="925" t="str">
        <f t="shared" si="6"/>
        <v/>
      </c>
      <c r="I418" s="351"/>
    </row>
    <row r="419" ht="19.5" customHeight="1">
      <c r="B419" s="613">
        <v>411.0</v>
      </c>
      <c r="C419" s="923" t="str">
        <f t="shared" si="4"/>
        <v/>
      </c>
      <c r="D419" s="791" t="str">
        <f t="shared" si="1"/>
        <v/>
      </c>
      <c r="E419" s="238" t="str">
        <f t="shared" si="5"/>
        <v/>
      </c>
      <c r="F419" s="717" t="str">
        <f t="shared" si="2"/>
        <v/>
      </c>
      <c r="G419" s="238" t="str">
        <f t="shared" si="3"/>
        <v/>
      </c>
      <c r="H419" s="925" t="str">
        <f t="shared" si="6"/>
        <v/>
      </c>
      <c r="I419" s="351"/>
    </row>
    <row r="420" ht="19.5" customHeight="1">
      <c r="B420" s="613">
        <v>412.0</v>
      </c>
      <c r="C420" s="923" t="str">
        <f t="shared" si="4"/>
        <v/>
      </c>
      <c r="D420" s="791" t="str">
        <f t="shared" si="1"/>
        <v/>
      </c>
      <c r="E420" s="238" t="str">
        <f t="shared" si="5"/>
        <v/>
      </c>
      <c r="F420" s="717" t="str">
        <f t="shared" si="2"/>
        <v/>
      </c>
      <c r="G420" s="238" t="str">
        <f t="shared" si="3"/>
        <v/>
      </c>
      <c r="H420" s="925" t="str">
        <f t="shared" si="6"/>
        <v/>
      </c>
      <c r="I420" s="351"/>
    </row>
    <row r="421" ht="19.5" customHeight="1">
      <c r="B421" s="613">
        <v>413.0</v>
      </c>
      <c r="C421" s="923" t="str">
        <f t="shared" si="4"/>
        <v/>
      </c>
      <c r="D421" s="791" t="str">
        <f t="shared" si="1"/>
        <v/>
      </c>
      <c r="E421" s="238" t="str">
        <f t="shared" si="5"/>
        <v/>
      </c>
      <c r="F421" s="717" t="str">
        <f t="shared" si="2"/>
        <v/>
      </c>
      <c r="G421" s="238" t="str">
        <f t="shared" si="3"/>
        <v/>
      </c>
      <c r="H421" s="925" t="str">
        <f t="shared" si="6"/>
        <v/>
      </c>
      <c r="I421" s="351"/>
    </row>
    <row r="422" ht="19.5" customHeight="1">
      <c r="B422" s="613">
        <v>414.0</v>
      </c>
      <c r="C422" s="923" t="str">
        <f t="shared" si="4"/>
        <v/>
      </c>
      <c r="D422" s="791" t="str">
        <f t="shared" si="1"/>
        <v/>
      </c>
      <c r="E422" s="238" t="str">
        <f t="shared" si="5"/>
        <v/>
      </c>
      <c r="F422" s="717" t="str">
        <f t="shared" si="2"/>
        <v/>
      </c>
      <c r="G422" s="238" t="str">
        <f t="shared" si="3"/>
        <v/>
      </c>
      <c r="H422" s="925" t="str">
        <f t="shared" si="6"/>
        <v/>
      </c>
      <c r="I422" s="351"/>
    </row>
    <row r="423" ht="19.5" customHeight="1">
      <c r="B423" s="613">
        <v>415.0</v>
      </c>
      <c r="C423" s="923" t="str">
        <f t="shared" si="4"/>
        <v/>
      </c>
      <c r="D423" s="791" t="str">
        <f t="shared" si="1"/>
        <v/>
      </c>
      <c r="E423" s="238" t="str">
        <f t="shared" si="5"/>
        <v/>
      </c>
      <c r="F423" s="717" t="str">
        <f t="shared" si="2"/>
        <v/>
      </c>
      <c r="G423" s="238" t="str">
        <f t="shared" si="3"/>
        <v/>
      </c>
      <c r="H423" s="925" t="str">
        <f t="shared" si="6"/>
        <v/>
      </c>
      <c r="I423" s="351"/>
    </row>
    <row r="424" ht="19.5" customHeight="1">
      <c r="B424" s="613">
        <v>416.0</v>
      </c>
      <c r="C424" s="923" t="str">
        <f t="shared" si="4"/>
        <v/>
      </c>
      <c r="D424" s="791" t="str">
        <f t="shared" si="1"/>
        <v/>
      </c>
      <c r="E424" s="238" t="str">
        <f t="shared" si="5"/>
        <v/>
      </c>
      <c r="F424" s="717" t="str">
        <f t="shared" si="2"/>
        <v/>
      </c>
      <c r="G424" s="238" t="str">
        <f t="shared" si="3"/>
        <v/>
      </c>
      <c r="H424" s="925" t="str">
        <f t="shared" si="6"/>
        <v/>
      </c>
      <c r="I424" s="351"/>
    </row>
    <row r="425" ht="19.5" customHeight="1">
      <c r="B425" s="613">
        <v>417.0</v>
      </c>
      <c r="C425" s="923" t="str">
        <f t="shared" si="4"/>
        <v/>
      </c>
      <c r="D425" s="791" t="str">
        <f t="shared" si="1"/>
        <v/>
      </c>
      <c r="E425" s="238" t="str">
        <f t="shared" si="5"/>
        <v/>
      </c>
      <c r="F425" s="717" t="str">
        <f t="shared" si="2"/>
        <v/>
      </c>
      <c r="G425" s="238" t="str">
        <f t="shared" si="3"/>
        <v/>
      </c>
      <c r="H425" s="925" t="str">
        <f t="shared" si="6"/>
        <v/>
      </c>
      <c r="I425" s="351"/>
    </row>
    <row r="426" ht="19.5" customHeight="1">
      <c r="B426" s="613">
        <v>418.0</v>
      </c>
      <c r="C426" s="923" t="str">
        <f t="shared" si="4"/>
        <v/>
      </c>
      <c r="D426" s="791" t="str">
        <f t="shared" si="1"/>
        <v/>
      </c>
      <c r="E426" s="238" t="str">
        <f t="shared" si="5"/>
        <v/>
      </c>
      <c r="F426" s="717" t="str">
        <f t="shared" si="2"/>
        <v/>
      </c>
      <c r="G426" s="238" t="str">
        <f t="shared" si="3"/>
        <v/>
      </c>
      <c r="H426" s="925" t="str">
        <f t="shared" si="6"/>
        <v/>
      </c>
      <c r="I426" s="351"/>
    </row>
    <row r="427" ht="19.5" customHeight="1">
      <c r="B427" s="613">
        <v>419.0</v>
      </c>
      <c r="C427" s="923" t="str">
        <f t="shared" si="4"/>
        <v/>
      </c>
      <c r="D427" s="791" t="str">
        <f t="shared" si="1"/>
        <v/>
      </c>
      <c r="E427" s="238" t="str">
        <f t="shared" si="5"/>
        <v/>
      </c>
      <c r="F427" s="717" t="str">
        <f t="shared" si="2"/>
        <v/>
      </c>
      <c r="G427" s="238" t="str">
        <f t="shared" si="3"/>
        <v/>
      </c>
      <c r="H427" s="925" t="str">
        <f t="shared" si="6"/>
        <v/>
      </c>
      <c r="I427" s="351"/>
    </row>
    <row r="428" ht="19.5" customHeight="1">
      <c r="B428" s="613">
        <v>420.0</v>
      </c>
      <c r="C428" s="923" t="str">
        <f t="shared" si="4"/>
        <v/>
      </c>
      <c r="D428" s="791" t="str">
        <f t="shared" si="1"/>
        <v/>
      </c>
      <c r="E428" s="238" t="str">
        <f t="shared" si="5"/>
        <v/>
      </c>
      <c r="F428" s="717" t="str">
        <f t="shared" si="2"/>
        <v/>
      </c>
      <c r="G428" s="238" t="str">
        <f t="shared" si="3"/>
        <v/>
      </c>
      <c r="H428" s="925" t="str">
        <f t="shared" si="6"/>
        <v/>
      </c>
      <c r="I428" s="351"/>
    </row>
    <row r="429" ht="19.5" customHeight="1">
      <c r="B429" s="613">
        <v>421.0</v>
      </c>
      <c r="C429" s="923" t="str">
        <f t="shared" si="4"/>
        <v/>
      </c>
      <c r="D429" s="791" t="str">
        <f t="shared" si="1"/>
        <v/>
      </c>
      <c r="E429" s="238" t="str">
        <f t="shared" si="5"/>
        <v/>
      </c>
      <c r="F429" s="717" t="str">
        <f t="shared" si="2"/>
        <v/>
      </c>
      <c r="G429" s="238" t="str">
        <f t="shared" si="3"/>
        <v/>
      </c>
      <c r="H429" s="925" t="str">
        <f t="shared" si="6"/>
        <v/>
      </c>
      <c r="I429" s="351"/>
    </row>
    <row r="430" ht="19.5" customHeight="1">
      <c r="B430" s="613">
        <v>422.0</v>
      </c>
      <c r="C430" s="923" t="str">
        <f t="shared" si="4"/>
        <v/>
      </c>
      <c r="D430" s="791" t="str">
        <f t="shared" si="1"/>
        <v/>
      </c>
      <c r="E430" s="238" t="str">
        <f t="shared" si="5"/>
        <v/>
      </c>
      <c r="F430" s="717" t="str">
        <f t="shared" si="2"/>
        <v/>
      </c>
      <c r="G430" s="238" t="str">
        <f t="shared" si="3"/>
        <v/>
      </c>
      <c r="H430" s="925" t="str">
        <f t="shared" si="6"/>
        <v/>
      </c>
      <c r="I430" s="351"/>
    </row>
    <row r="431" ht="19.5" customHeight="1">
      <c r="B431" s="613">
        <v>423.0</v>
      </c>
      <c r="C431" s="923" t="str">
        <f t="shared" si="4"/>
        <v/>
      </c>
      <c r="D431" s="791" t="str">
        <f t="shared" si="1"/>
        <v/>
      </c>
      <c r="E431" s="238" t="str">
        <f t="shared" si="5"/>
        <v/>
      </c>
      <c r="F431" s="717" t="str">
        <f t="shared" si="2"/>
        <v/>
      </c>
      <c r="G431" s="238" t="str">
        <f t="shared" si="3"/>
        <v/>
      </c>
      <c r="H431" s="925" t="str">
        <f t="shared" si="6"/>
        <v/>
      </c>
      <c r="I431" s="351"/>
    </row>
    <row r="432" ht="19.5" customHeight="1">
      <c r="B432" s="613">
        <v>424.0</v>
      </c>
      <c r="C432" s="923" t="str">
        <f t="shared" si="4"/>
        <v/>
      </c>
      <c r="D432" s="791" t="str">
        <f t="shared" si="1"/>
        <v/>
      </c>
      <c r="E432" s="238" t="str">
        <f t="shared" si="5"/>
        <v/>
      </c>
      <c r="F432" s="717" t="str">
        <f t="shared" si="2"/>
        <v/>
      </c>
      <c r="G432" s="238" t="str">
        <f t="shared" si="3"/>
        <v/>
      </c>
      <c r="H432" s="925" t="str">
        <f t="shared" si="6"/>
        <v/>
      </c>
      <c r="I432" s="351"/>
    </row>
    <row r="433" ht="19.5" customHeight="1">
      <c r="B433" s="613">
        <v>425.0</v>
      </c>
      <c r="C433" s="923" t="str">
        <f t="shared" si="4"/>
        <v/>
      </c>
      <c r="D433" s="791" t="str">
        <f t="shared" si="1"/>
        <v/>
      </c>
      <c r="E433" s="238" t="str">
        <f t="shared" si="5"/>
        <v/>
      </c>
      <c r="F433" s="717" t="str">
        <f t="shared" si="2"/>
        <v/>
      </c>
      <c r="G433" s="238" t="str">
        <f t="shared" si="3"/>
        <v/>
      </c>
      <c r="H433" s="925" t="str">
        <f t="shared" si="6"/>
        <v/>
      </c>
      <c r="I433" s="351"/>
    </row>
    <row r="434" ht="19.5" customHeight="1">
      <c r="B434" s="613">
        <v>426.0</v>
      </c>
      <c r="C434" s="923" t="str">
        <f t="shared" si="4"/>
        <v/>
      </c>
      <c r="D434" s="791" t="str">
        <f t="shared" si="1"/>
        <v/>
      </c>
      <c r="E434" s="238" t="str">
        <f t="shared" si="5"/>
        <v/>
      </c>
      <c r="F434" s="717" t="str">
        <f t="shared" si="2"/>
        <v/>
      </c>
      <c r="G434" s="238" t="str">
        <f t="shared" si="3"/>
        <v/>
      </c>
      <c r="H434" s="925" t="str">
        <f t="shared" si="6"/>
        <v/>
      </c>
      <c r="I434" s="351"/>
    </row>
    <row r="435" ht="19.5" customHeight="1">
      <c r="B435" s="613">
        <v>427.0</v>
      </c>
      <c r="C435" s="923" t="str">
        <f t="shared" si="4"/>
        <v/>
      </c>
      <c r="D435" s="791" t="str">
        <f t="shared" si="1"/>
        <v/>
      </c>
      <c r="E435" s="238" t="str">
        <f t="shared" si="5"/>
        <v/>
      </c>
      <c r="F435" s="717" t="str">
        <f t="shared" si="2"/>
        <v/>
      </c>
      <c r="G435" s="238" t="str">
        <f t="shared" si="3"/>
        <v/>
      </c>
      <c r="H435" s="925" t="str">
        <f t="shared" si="6"/>
        <v/>
      </c>
      <c r="I435" s="351"/>
    </row>
    <row r="436" ht="19.5" customHeight="1">
      <c r="B436" s="613">
        <v>428.0</v>
      </c>
      <c r="C436" s="923" t="str">
        <f t="shared" si="4"/>
        <v/>
      </c>
      <c r="D436" s="791" t="str">
        <f t="shared" si="1"/>
        <v/>
      </c>
      <c r="E436" s="238" t="str">
        <f t="shared" si="5"/>
        <v/>
      </c>
      <c r="F436" s="717" t="str">
        <f t="shared" si="2"/>
        <v/>
      </c>
      <c r="G436" s="238" t="str">
        <f t="shared" si="3"/>
        <v/>
      </c>
      <c r="H436" s="925" t="str">
        <f t="shared" si="6"/>
        <v/>
      </c>
      <c r="I436" s="351"/>
    </row>
    <row r="437" ht="19.5" customHeight="1">
      <c r="B437" s="613">
        <v>429.0</v>
      </c>
      <c r="C437" s="923" t="str">
        <f t="shared" si="4"/>
        <v/>
      </c>
      <c r="D437" s="791" t="str">
        <f t="shared" si="1"/>
        <v/>
      </c>
      <c r="E437" s="238" t="str">
        <f t="shared" si="5"/>
        <v/>
      </c>
      <c r="F437" s="717" t="str">
        <f t="shared" si="2"/>
        <v/>
      </c>
      <c r="G437" s="238" t="str">
        <f t="shared" si="3"/>
        <v/>
      </c>
      <c r="H437" s="925" t="str">
        <f t="shared" si="6"/>
        <v/>
      </c>
      <c r="I437" s="351"/>
    </row>
    <row r="438" ht="19.5" customHeight="1">
      <c r="B438" s="613">
        <v>430.0</v>
      </c>
      <c r="C438" s="923" t="str">
        <f t="shared" si="4"/>
        <v/>
      </c>
      <c r="D438" s="791" t="str">
        <f t="shared" si="1"/>
        <v/>
      </c>
      <c r="E438" s="238" t="str">
        <f t="shared" si="5"/>
        <v/>
      </c>
      <c r="F438" s="717" t="str">
        <f t="shared" si="2"/>
        <v/>
      </c>
      <c r="G438" s="238" t="str">
        <f t="shared" si="3"/>
        <v/>
      </c>
      <c r="H438" s="925" t="str">
        <f t="shared" si="6"/>
        <v/>
      </c>
      <c r="I438" s="351"/>
    </row>
    <row r="439" ht="19.5" customHeight="1">
      <c r="B439" s="613">
        <v>431.0</v>
      </c>
      <c r="C439" s="923" t="str">
        <f t="shared" si="4"/>
        <v/>
      </c>
      <c r="D439" s="791" t="str">
        <f t="shared" si="1"/>
        <v/>
      </c>
      <c r="E439" s="238" t="str">
        <f t="shared" si="5"/>
        <v/>
      </c>
      <c r="F439" s="717" t="str">
        <f t="shared" si="2"/>
        <v/>
      </c>
      <c r="G439" s="238" t="str">
        <f t="shared" si="3"/>
        <v/>
      </c>
      <c r="H439" s="925" t="str">
        <f t="shared" si="6"/>
        <v/>
      </c>
      <c r="I439" s="351"/>
    </row>
    <row r="440" ht="19.5" customHeight="1">
      <c r="B440" s="613">
        <v>432.0</v>
      </c>
      <c r="C440" s="923" t="str">
        <f t="shared" si="4"/>
        <v/>
      </c>
      <c r="D440" s="791" t="str">
        <f t="shared" si="1"/>
        <v/>
      </c>
      <c r="E440" s="238" t="str">
        <f t="shared" si="5"/>
        <v/>
      </c>
      <c r="F440" s="717" t="str">
        <f t="shared" si="2"/>
        <v/>
      </c>
      <c r="G440" s="238" t="str">
        <f t="shared" si="3"/>
        <v/>
      </c>
      <c r="H440" s="925" t="str">
        <f t="shared" si="6"/>
        <v/>
      </c>
      <c r="I440" s="351"/>
    </row>
    <row r="441" ht="19.5" customHeight="1">
      <c r="B441" s="613">
        <v>433.0</v>
      </c>
      <c r="C441" s="923" t="str">
        <f t="shared" si="4"/>
        <v/>
      </c>
      <c r="D441" s="791" t="str">
        <f t="shared" si="1"/>
        <v/>
      </c>
      <c r="E441" s="238" t="str">
        <f t="shared" si="5"/>
        <v/>
      </c>
      <c r="F441" s="717" t="str">
        <f t="shared" si="2"/>
        <v/>
      </c>
      <c r="G441" s="238" t="str">
        <f t="shared" si="3"/>
        <v/>
      </c>
      <c r="H441" s="925" t="str">
        <f t="shared" si="6"/>
        <v/>
      </c>
      <c r="I441" s="351"/>
    </row>
    <row r="442" ht="19.5" customHeight="1">
      <c r="B442" s="613">
        <v>434.0</v>
      </c>
      <c r="C442" s="923" t="str">
        <f t="shared" si="4"/>
        <v/>
      </c>
      <c r="D442" s="791" t="str">
        <f t="shared" si="1"/>
        <v/>
      </c>
      <c r="E442" s="238" t="str">
        <f t="shared" si="5"/>
        <v/>
      </c>
      <c r="F442" s="717" t="str">
        <f t="shared" si="2"/>
        <v/>
      </c>
      <c r="G442" s="238" t="str">
        <f t="shared" si="3"/>
        <v/>
      </c>
      <c r="H442" s="925" t="str">
        <f t="shared" si="6"/>
        <v/>
      </c>
      <c r="I442" s="351"/>
    </row>
    <row r="443" ht="19.5" customHeight="1">
      <c r="B443" s="613">
        <v>435.0</v>
      </c>
      <c r="C443" s="923" t="str">
        <f t="shared" si="4"/>
        <v/>
      </c>
      <c r="D443" s="791" t="str">
        <f t="shared" si="1"/>
        <v/>
      </c>
      <c r="E443" s="238" t="str">
        <f t="shared" si="5"/>
        <v/>
      </c>
      <c r="F443" s="717" t="str">
        <f t="shared" si="2"/>
        <v/>
      </c>
      <c r="G443" s="238" t="str">
        <f t="shared" si="3"/>
        <v/>
      </c>
      <c r="H443" s="925" t="str">
        <f t="shared" si="6"/>
        <v/>
      </c>
      <c r="I443" s="351"/>
    </row>
    <row r="444" ht="19.5" customHeight="1">
      <c r="B444" s="613">
        <v>436.0</v>
      </c>
      <c r="C444" s="923" t="str">
        <f t="shared" si="4"/>
        <v/>
      </c>
      <c r="D444" s="791" t="str">
        <f t="shared" si="1"/>
        <v/>
      </c>
      <c r="E444" s="238" t="str">
        <f t="shared" si="5"/>
        <v/>
      </c>
      <c r="F444" s="717" t="str">
        <f t="shared" si="2"/>
        <v/>
      </c>
      <c r="G444" s="238" t="str">
        <f t="shared" si="3"/>
        <v/>
      </c>
      <c r="H444" s="925" t="str">
        <f t="shared" si="6"/>
        <v/>
      </c>
      <c r="I444" s="351"/>
    </row>
    <row r="445" ht="19.5" customHeight="1">
      <c r="B445" s="613">
        <v>437.0</v>
      </c>
      <c r="C445" s="923" t="str">
        <f t="shared" si="4"/>
        <v/>
      </c>
      <c r="D445" s="791" t="str">
        <f t="shared" si="1"/>
        <v/>
      </c>
      <c r="E445" s="238" t="str">
        <f t="shared" si="5"/>
        <v/>
      </c>
      <c r="F445" s="717" t="str">
        <f t="shared" si="2"/>
        <v/>
      </c>
      <c r="G445" s="238" t="str">
        <f t="shared" si="3"/>
        <v/>
      </c>
      <c r="H445" s="925" t="str">
        <f t="shared" si="6"/>
        <v/>
      </c>
      <c r="I445" s="351"/>
    </row>
    <row r="446" ht="19.5" customHeight="1">
      <c r="B446" s="613">
        <v>438.0</v>
      </c>
      <c r="C446" s="923" t="str">
        <f t="shared" si="4"/>
        <v/>
      </c>
      <c r="D446" s="791" t="str">
        <f t="shared" si="1"/>
        <v/>
      </c>
      <c r="E446" s="238" t="str">
        <f t="shared" si="5"/>
        <v/>
      </c>
      <c r="F446" s="717" t="str">
        <f t="shared" si="2"/>
        <v/>
      </c>
      <c r="G446" s="238" t="str">
        <f t="shared" si="3"/>
        <v/>
      </c>
      <c r="H446" s="925" t="str">
        <f t="shared" si="6"/>
        <v/>
      </c>
      <c r="I446" s="351"/>
    </row>
    <row r="447" ht="19.5" customHeight="1">
      <c r="B447" s="613">
        <v>439.0</v>
      </c>
      <c r="C447" s="923" t="str">
        <f t="shared" si="4"/>
        <v/>
      </c>
      <c r="D447" s="791" t="str">
        <f t="shared" si="1"/>
        <v/>
      </c>
      <c r="E447" s="238" t="str">
        <f t="shared" si="5"/>
        <v/>
      </c>
      <c r="F447" s="717" t="str">
        <f t="shared" si="2"/>
        <v/>
      </c>
      <c r="G447" s="238" t="str">
        <f t="shared" si="3"/>
        <v/>
      </c>
      <c r="H447" s="925" t="str">
        <f t="shared" si="6"/>
        <v/>
      </c>
      <c r="I447" s="351"/>
    </row>
    <row r="448" ht="19.5" customHeight="1">
      <c r="B448" s="613">
        <v>440.0</v>
      </c>
      <c r="C448" s="923" t="str">
        <f t="shared" si="4"/>
        <v/>
      </c>
      <c r="D448" s="791" t="str">
        <f t="shared" si="1"/>
        <v/>
      </c>
      <c r="E448" s="238" t="str">
        <f t="shared" si="5"/>
        <v/>
      </c>
      <c r="F448" s="717" t="str">
        <f t="shared" si="2"/>
        <v/>
      </c>
      <c r="G448" s="238" t="str">
        <f t="shared" si="3"/>
        <v/>
      </c>
      <c r="H448" s="925" t="str">
        <f t="shared" si="6"/>
        <v/>
      </c>
      <c r="I448" s="351"/>
    </row>
    <row r="449" ht="19.5" customHeight="1">
      <c r="B449" s="613">
        <v>441.0</v>
      </c>
      <c r="C449" s="923" t="str">
        <f t="shared" si="4"/>
        <v/>
      </c>
      <c r="D449" s="791" t="str">
        <f t="shared" si="1"/>
        <v/>
      </c>
      <c r="E449" s="238" t="str">
        <f t="shared" si="5"/>
        <v/>
      </c>
      <c r="F449" s="717" t="str">
        <f t="shared" si="2"/>
        <v/>
      </c>
      <c r="G449" s="238" t="str">
        <f t="shared" si="3"/>
        <v/>
      </c>
      <c r="H449" s="925" t="str">
        <f t="shared" si="6"/>
        <v/>
      </c>
      <c r="I449" s="351"/>
    </row>
    <row r="450" ht="19.5" customHeight="1">
      <c r="B450" s="613">
        <v>442.0</v>
      </c>
      <c r="C450" s="923" t="str">
        <f t="shared" si="4"/>
        <v/>
      </c>
      <c r="D450" s="791" t="str">
        <f t="shared" si="1"/>
        <v/>
      </c>
      <c r="E450" s="238" t="str">
        <f t="shared" si="5"/>
        <v/>
      </c>
      <c r="F450" s="717" t="str">
        <f t="shared" si="2"/>
        <v/>
      </c>
      <c r="G450" s="238" t="str">
        <f t="shared" si="3"/>
        <v/>
      </c>
      <c r="H450" s="925" t="str">
        <f t="shared" si="6"/>
        <v/>
      </c>
      <c r="I450" s="351"/>
    </row>
    <row r="451" ht="19.5" customHeight="1">
      <c r="B451" s="613">
        <v>443.0</v>
      </c>
      <c r="C451" s="923" t="str">
        <f t="shared" si="4"/>
        <v/>
      </c>
      <c r="D451" s="791" t="str">
        <f t="shared" si="1"/>
        <v/>
      </c>
      <c r="E451" s="238" t="str">
        <f t="shared" si="5"/>
        <v/>
      </c>
      <c r="F451" s="717" t="str">
        <f t="shared" si="2"/>
        <v/>
      </c>
      <c r="G451" s="238" t="str">
        <f t="shared" si="3"/>
        <v/>
      </c>
      <c r="H451" s="925" t="str">
        <f t="shared" si="6"/>
        <v/>
      </c>
      <c r="I451" s="351"/>
    </row>
    <row r="452" ht="19.5" customHeight="1">
      <c r="B452" s="613">
        <v>444.0</v>
      </c>
      <c r="C452" s="923" t="str">
        <f t="shared" si="4"/>
        <v/>
      </c>
      <c r="D452" s="791" t="str">
        <f t="shared" si="1"/>
        <v/>
      </c>
      <c r="E452" s="238" t="str">
        <f t="shared" si="5"/>
        <v/>
      </c>
      <c r="F452" s="717" t="str">
        <f t="shared" si="2"/>
        <v/>
      </c>
      <c r="G452" s="238" t="str">
        <f t="shared" si="3"/>
        <v/>
      </c>
      <c r="H452" s="925" t="str">
        <f t="shared" si="6"/>
        <v/>
      </c>
      <c r="I452" s="351"/>
    </row>
    <row r="453" ht="19.5" customHeight="1">
      <c r="B453" s="613">
        <v>445.0</v>
      </c>
      <c r="C453" s="923" t="str">
        <f t="shared" si="4"/>
        <v/>
      </c>
      <c r="D453" s="791" t="str">
        <f t="shared" si="1"/>
        <v/>
      </c>
      <c r="E453" s="238" t="str">
        <f t="shared" si="5"/>
        <v/>
      </c>
      <c r="F453" s="717" t="str">
        <f t="shared" si="2"/>
        <v/>
      </c>
      <c r="G453" s="238" t="str">
        <f t="shared" si="3"/>
        <v/>
      </c>
      <c r="H453" s="925" t="str">
        <f t="shared" si="6"/>
        <v/>
      </c>
      <c r="I453" s="351"/>
    </row>
    <row r="454" ht="19.5" customHeight="1">
      <c r="B454" s="613">
        <v>446.0</v>
      </c>
      <c r="C454" s="923" t="str">
        <f t="shared" si="4"/>
        <v/>
      </c>
      <c r="D454" s="791" t="str">
        <f t="shared" si="1"/>
        <v/>
      </c>
      <c r="E454" s="238" t="str">
        <f t="shared" si="5"/>
        <v/>
      </c>
      <c r="F454" s="717" t="str">
        <f t="shared" si="2"/>
        <v/>
      </c>
      <c r="G454" s="238" t="str">
        <f t="shared" si="3"/>
        <v/>
      </c>
      <c r="H454" s="925" t="str">
        <f t="shared" si="6"/>
        <v/>
      </c>
      <c r="I454" s="351"/>
    </row>
    <row r="455" ht="19.5" customHeight="1">
      <c r="B455" s="613">
        <v>447.0</v>
      </c>
      <c r="C455" s="923" t="str">
        <f t="shared" si="4"/>
        <v/>
      </c>
      <c r="D455" s="791" t="str">
        <f t="shared" si="1"/>
        <v/>
      </c>
      <c r="E455" s="238" t="str">
        <f t="shared" si="5"/>
        <v/>
      </c>
      <c r="F455" s="717" t="str">
        <f t="shared" si="2"/>
        <v/>
      </c>
      <c r="G455" s="238" t="str">
        <f t="shared" si="3"/>
        <v/>
      </c>
      <c r="H455" s="925" t="str">
        <f t="shared" si="6"/>
        <v/>
      </c>
      <c r="I455" s="351"/>
    </row>
    <row r="456" ht="19.5" customHeight="1">
      <c r="B456" s="613">
        <v>448.0</v>
      </c>
      <c r="C456" s="923" t="str">
        <f t="shared" si="4"/>
        <v/>
      </c>
      <c r="D456" s="791" t="str">
        <f t="shared" si="1"/>
        <v/>
      </c>
      <c r="E456" s="238" t="str">
        <f t="shared" si="5"/>
        <v/>
      </c>
      <c r="F456" s="717" t="str">
        <f t="shared" si="2"/>
        <v/>
      </c>
      <c r="G456" s="238" t="str">
        <f t="shared" si="3"/>
        <v/>
      </c>
      <c r="H456" s="925" t="str">
        <f t="shared" si="6"/>
        <v/>
      </c>
      <c r="I456" s="351"/>
    </row>
    <row r="457" ht="19.5" customHeight="1">
      <c r="B457" s="613">
        <v>449.0</v>
      </c>
      <c r="C457" s="923" t="str">
        <f t="shared" si="4"/>
        <v/>
      </c>
      <c r="D457" s="791" t="str">
        <f t="shared" si="1"/>
        <v/>
      </c>
      <c r="E457" s="238" t="str">
        <f t="shared" si="5"/>
        <v/>
      </c>
      <c r="F457" s="717" t="str">
        <f t="shared" si="2"/>
        <v/>
      </c>
      <c r="G457" s="238" t="str">
        <f t="shared" si="3"/>
        <v/>
      </c>
      <c r="H457" s="925" t="str">
        <f t="shared" si="6"/>
        <v/>
      </c>
      <c r="I457" s="351"/>
    </row>
    <row r="458" ht="19.5" customHeight="1">
      <c r="B458" s="613">
        <v>450.0</v>
      </c>
      <c r="C458" s="923" t="str">
        <f t="shared" si="4"/>
        <v/>
      </c>
      <c r="D458" s="791" t="str">
        <f t="shared" si="1"/>
        <v/>
      </c>
      <c r="E458" s="238" t="str">
        <f t="shared" si="5"/>
        <v/>
      </c>
      <c r="F458" s="717" t="str">
        <f t="shared" si="2"/>
        <v/>
      </c>
      <c r="G458" s="238" t="str">
        <f t="shared" si="3"/>
        <v/>
      </c>
      <c r="H458" s="925" t="str">
        <f t="shared" si="6"/>
        <v/>
      </c>
      <c r="I458" s="351"/>
    </row>
    <row r="459" ht="19.5" customHeight="1">
      <c r="B459" s="613">
        <v>451.0</v>
      </c>
      <c r="C459" s="923" t="str">
        <f t="shared" si="4"/>
        <v/>
      </c>
      <c r="D459" s="791" t="str">
        <f t="shared" si="1"/>
        <v/>
      </c>
      <c r="E459" s="238" t="str">
        <f t="shared" si="5"/>
        <v/>
      </c>
      <c r="F459" s="717" t="str">
        <f t="shared" si="2"/>
        <v/>
      </c>
      <c r="G459" s="238" t="str">
        <f t="shared" si="3"/>
        <v/>
      </c>
      <c r="H459" s="925" t="str">
        <f t="shared" si="6"/>
        <v/>
      </c>
      <c r="I459" s="351"/>
    </row>
    <row r="460" ht="19.5" customHeight="1">
      <c r="B460" s="613">
        <v>452.0</v>
      </c>
      <c r="C460" s="923" t="str">
        <f t="shared" si="4"/>
        <v/>
      </c>
      <c r="D460" s="791" t="str">
        <f t="shared" si="1"/>
        <v/>
      </c>
      <c r="E460" s="238" t="str">
        <f t="shared" si="5"/>
        <v/>
      </c>
      <c r="F460" s="717" t="str">
        <f t="shared" si="2"/>
        <v/>
      </c>
      <c r="G460" s="238" t="str">
        <f t="shared" si="3"/>
        <v/>
      </c>
      <c r="H460" s="925" t="str">
        <f t="shared" si="6"/>
        <v/>
      </c>
      <c r="I460" s="351"/>
    </row>
    <row r="461" ht="19.5" customHeight="1">
      <c r="B461" s="613">
        <v>453.0</v>
      </c>
      <c r="C461" s="923" t="str">
        <f t="shared" si="4"/>
        <v/>
      </c>
      <c r="D461" s="791" t="str">
        <f t="shared" si="1"/>
        <v/>
      </c>
      <c r="E461" s="238" t="str">
        <f t="shared" si="5"/>
        <v/>
      </c>
      <c r="F461" s="717" t="str">
        <f t="shared" si="2"/>
        <v/>
      </c>
      <c r="G461" s="238" t="str">
        <f t="shared" si="3"/>
        <v/>
      </c>
      <c r="H461" s="925" t="str">
        <f t="shared" si="6"/>
        <v/>
      </c>
      <c r="I461" s="351"/>
    </row>
    <row r="462" ht="19.5" customHeight="1">
      <c r="B462" s="613">
        <v>454.0</v>
      </c>
      <c r="C462" s="923" t="str">
        <f t="shared" si="4"/>
        <v/>
      </c>
      <c r="D462" s="791" t="str">
        <f t="shared" si="1"/>
        <v/>
      </c>
      <c r="E462" s="238" t="str">
        <f t="shared" si="5"/>
        <v/>
      </c>
      <c r="F462" s="717" t="str">
        <f t="shared" si="2"/>
        <v/>
      </c>
      <c r="G462" s="238" t="str">
        <f t="shared" si="3"/>
        <v/>
      </c>
      <c r="H462" s="925" t="str">
        <f t="shared" si="6"/>
        <v/>
      </c>
      <c r="I462" s="351"/>
    </row>
    <row r="463" ht="19.5" customHeight="1">
      <c r="B463" s="613">
        <v>455.0</v>
      </c>
      <c r="C463" s="923" t="str">
        <f t="shared" si="4"/>
        <v/>
      </c>
      <c r="D463" s="791" t="str">
        <f t="shared" si="1"/>
        <v/>
      </c>
      <c r="E463" s="238" t="str">
        <f t="shared" si="5"/>
        <v/>
      </c>
      <c r="F463" s="717" t="str">
        <f t="shared" si="2"/>
        <v/>
      </c>
      <c r="G463" s="238" t="str">
        <f t="shared" si="3"/>
        <v/>
      </c>
      <c r="H463" s="925" t="str">
        <f t="shared" si="6"/>
        <v/>
      </c>
      <c r="I463" s="351"/>
    </row>
    <row r="464" ht="19.5" customHeight="1">
      <c r="B464" s="613">
        <v>456.0</v>
      </c>
      <c r="C464" s="923" t="str">
        <f t="shared" si="4"/>
        <v/>
      </c>
      <c r="D464" s="791" t="str">
        <f t="shared" si="1"/>
        <v/>
      </c>
      <c r="E464" s="238" t="str">
        <f t="shared" si="5"/>
        <v/>
      </c>
      <c r="F464" s="717" t="str">
        <f t="shared" si="2"/>
        <v/>
      </c>
      <c r="G464" s="238" t="str">
        <f t="shared" si="3"/>
        <v/>
      </c>
      <c r="H464" s="925" t="str">
        <f t="shared" si="6"/>
        <v/>
      </c>
      <c r="I464" s="351"/>
    </row>
    <row r="465" ht="19.5" customHeight="1">
      <c r="B465" s="613">
        <v>457.0</v>
      </c>
      <c r="C465" s="923" t="str">
        <f t="shared" si="4"/>
        <v/>
      </c>
      <c r="D465" s="791" t="str">
        <f t="shared" si="1"/>
        <v/>
      </c>
      <c r="E465" s="238" t="str">
        <f t="shared" si="5"/>
        <v/>
      </c>
      <c r="F465" s="717" t="str">
        <f t="shared" si="2"/>
        <v/>
      </c>
      <c r="G465" s="238" t="str">
        <f t="shared" si="3"/>
        <v/>
      </c>
      <c r="H465" s="925" t="str">
        <f t="shared" si="6"/>
        <v/>
      </c>
      <c r="I465" s="351"/>
    </row>
    <row r="466" ht="19.5" customHeight="1">
      <c r="B466" s="613">
        <v>458.0</v>
      </c>
      <c r="C466" s="923" t="str">
        <f t="shared" si="4"/>
        <v/>
      </c>
      <c r="D466" s="791" t="str">
        <f t="shared" si="1"/>
        <v/>
      </c>
      <c r="E466" s="238" t="str">
        <f t="shared" si="5"/>
        <v/>
      </c>
      <c r="F466" s="717" t="str">
        <f t="shared" si="2"/>
        <v/>
      </c>
      <c r="G466" s="238" t="str">
        <f t="shared" si="3"/>
        <v/>
      </c>
      <c r="H466" s="925" t="str">
        <f t="shared" si="6"/>
        <v/>
      </c>
      <c r="I466" s="351"/>
    </row>
    <row r="467" ht="19.5" customHeight="1">
      <c r="B467" s="613">
        <v>459.0</v>
      </c>
      <c r="C467" s="923" t="str">
        <f t="shared" si="4"/>
        <v/>
      </c>
      <c r="D467" s="791" t="str">
        <f t="shared" si="1"/>
        <v/>
      </c>
      <c r="E467" s="238" t="str">
        <f t="shared" si="5"/>
        <v/>
      </c>
      <c r="F467" s="717" t="str">
        <f t="shared" si="2"/>
        <v/>
      </c>
      <c r="G467" s="238" t="str">
        <f t="shared" si="3"/>
        <v/>
      </c>
      <c r="H467" s="925" t="str">
        <f t="shared" si="6"/>
        <v/>
      </c>
      <c r="I467" s="351"/>
    </row>
    <row r="468" ht="19.5" customHeight="1">
      <c r="B468" s="613">
        <v>460.0</v>
      </c>
      <c r="C468" s="923" t="str">
        <f t="shared" si="4"/>
        <v/>
      </c>
      <c r="D468" s="791" t="str">
        <f t="shared" si="1"/>
        <v/>
      </c>
      <c r="E468" s="238" t="str">
        <f t="shared" si="5"/>
        <v/>
      </c>
      <c r="F468" s="717" t="str">
        <f t="shared" si="2"/>
        <v/>
      </c>
      <c r="G468" s="238" t="str">
        <f t="shared" si="3"/>
        <v/>
      </c>
      <c r="H468" s="925" t="str">
        <f t="shared" si="6"/>
        <v/>
      </c>
      <c r="I468" s="351"/>
    </row>
    <row r="469" ht="19.5" customHeight="1">
      <c r="B469" s="613">
        <v>461.0</v>
      </c>
      <c r="C469" s="923" t="str">
        <f t="shared" si="4"/>
        <v/>
      </c>
      <c r="D469" s="791" t="str">
        <f t="shared" si="1"/>
        <v/>
      </c>
      <c r="E469" s="238" t="str">
        <f t="shared" si="5"/>
        <v/>
      </c>
      <c r="F469" s="717" t="str">
        <f t="shared" si="2"/>
        <v/>
      </c>
      <c r="G469" s="238" t="str">
        <f t="shared" si="3"/>
        <v/>
      </c>
      <c r="H469" s="925" t="str">
        <f t="shared" si="6"/>
        <v/>
      </c>
      <c r="I469" s="351"/>
    </row>
    <row r="470" ht="19.5" customHeight="1">
      <c r="B470" s="613">
        <v>462.0</v>
      </c>
      <c r="C470" s="923" t="str">
        <f t="shared" si="4"/>
        <v/>
      </c>
      <c r="D470" s="791" t="str">
        <f t="shared" si="1"/>
        <v/>
      </c>
      <c r="E470" s="238" t="str">
        <f t="shared" si="5"/>
        <v/>
      </c>
      <c r="F470" s="717" t="str">
        <f t="shared" si="2"/>
        <v/>
      </c>
      <c r="G470" s="238" t="str">
        <f t="shared" si="3"/>
        <v/>
      </c>
      <c r="H470" s="925" t="str">
        <f t="shared" si="6"/>
        <v/>
      </c>
      <c r="I470" s="351"/>
    </row>
    <row r="471" ht="19.5" customHeight="1">
      <c r="B471" s="613">
        <v>463.0</v>
      </c>
      <c r="C471" s="923" t="str">
        <f t="shared" si="4"/>
        <v/>
      </c>
      <c r="D471" s="791" t="str">
        <f t="shared" si="1"/>
        <v/>
      </c>
      <c r="E471" s="238" t="str">
        <f t="shared" si="5"/>
        <v/>
      </c>
      <c r="F471" s="717" t="str">
        <f t="shared" si="2"/>
        <v/>
      </c>
      <c r="G471" s="238" t="str">
        <f t="shared" si="3"/>
        <v/>
      </c>
      <c r="H471" s="925" t="str">
        <f t="shared" si="6"/>
        <v/>
      </c>
      <c r="I471" s="351"/>
    </row>
    <row r="472" ht="19.5" customHeight="1">
      <c r="B472" s="613">
        <v>464.0</v>
      </c>
      <c r="C472" s="923" t="str">
        <f t="shared" si="4"/>
        <v/>
      </c>
      <c r="D472" s="791" t="str">
        <f t="shared" si="1"/>
        <v/>
      </c>
      <c r="E472" s="238" t="str">
        <f t="shared" si="5"/>
        <v/>
      </c>
      <c r="F472" s="717" t="str">
        <f t="shared" si="2"/>
        <v/>
      </c>
      <c r="G472" s="238" t="str">
        <f t="shared" si="3"/>
        <v/>
      </c>
      <c r="H472" s="925" t="str">
        <f t="shared" si="6"/>
        <v/>
      </c>
      <c r="I472" s="351"/>
    </row>
    <row r="473" ht="19.5" customHeight="1">
      <c r="B473" s="613">
        <v>465.0</v>
      </c>
      <c r="C473" s="923" t="str">
        <f t="shared" si="4"/>
        <v/>
      </c>
      <c r="D473" s="791" t="str">
        <f t="shared" si="1"/>
        <v/>
      </c>
      <c r="E473" s="238" t="str">
        <f t="shared" si="5"/>
        <v/>
      </c>
      <c r="F473" s="717" t="str">
        <f t="shared" si="2"/>
        <v/>
      </c>
      <c r="G473" s="238" t="str">
        <f t="shared" si="3"/>
        <v/>
      </c>
      <c r="H473" s="925" t="str">
        <f t="shared" si="6"/>
        <v/>
      </c>
      <c r="I473" s="351"/>
    </row>
    <row r="474" ht="19.5" customHeight="1">
      <c r="B474" s="613">
        <v>466.0</v>
      </c>
      <c r="C474" s="923" t="str">
        <f t="shared" si="4"/>
        <v/>
      </c>
      <c r="D474" s="791" t="str">
        <f t="shared" si="1"/>
        <v/>
      </c>
      <c r="E474" s="238" t="str">
        <f t="shared" si="5"/>
        <v/>
      </c>
      <c r="F474" s="717" t="str">
        <f t="shared" si="2"/>
        <v/>
      </c>
      <c r="G474" s="238" t="str">
        <f t="shared" si="3"/>
        <v/>
      </c>
      <c r="H474" s="925" t="str">
        <f t="shared" si="6"/>
        <v/>
      </c>
      <c r="I474" s="351"/>
    </row>
    <row r="475" ht="19.5" customHeight="1">
      <c r="B475" s="613">
        <v>467.0</v>
      </c>
      <c r="C475" s="923" t="str">
        <f t="shared" si="4"/>
        <v/>
      </c>
      <c r="D475" s="791" t="str">
        <f t="shared" si="1"/>
        <v/>
      </c>
      <c r="E475" s="238" t="str">
        <f t="shared" si="5"/>
        <v/>
      </c>
      <c r="F475" s="717" t="str">
        <f t="shared" si="2"/>
        <v/>
      </c>
      <c r="G475" s="238" t="str">
        <f t="shared" si="3"/>
        <v/>
      </c>
      <c r="H475" s="925" t="str">
        <f t="shared" si="6"/>
        <v/>
      </c>
      <c r="I475" s="351"/>
    </row>
    <row r="476" ht="19.5" customHeight="1">
      <c r="B476" s="613">
        <v>468.0</v>
      </c>
      <c r="C476" s="923" t="str">
        <f t="shared" si="4"/>
        <v/>
      </c>
      <c r="D476" s="791" t="str">
        <f t="shared" si="1"/>
        <v/>
      </c>
      <c r="E476" s="238" t="str">
        <f t="shared" si="5"/>
        <v/>
      </c>
      <c r="F476" s="717" t="str">
        <f t="shared" si="2"/>
        <v/>
      </c>
      <c r="G476" s="238" t="str">
        <f t="shared" si="3"/>
        <v/>
      </c>
      <c r="H476" s="925" t="str">
        <f t="shared" si="6"/>
        <v/>
      </c>
      <c r="I476" s="351"/>
    </row>
    <row r="477" ht="19.5" customHeight="1">
      <c r="B477" s="613">
        <v>469.0</v>
      </c>
      <c r="C477" s="923" t="str">
        <f t="shared" si="4"/>
        <v/>
      </c>
      <c r="D477" s="791" t="str">
        <f t="shared" si="1"/>
        <v/>
      </c>
      <c r="E477" s="238" t="str">
        <f t="shared" si="5"/>
        <v/>
      </c>
      <c r="F477" s="717" t="str">
        <f t="shared" si="2"/>
        <v/>
      </c>
      <c r="G477" s="238" t="str">
        <f t="shared" si="3"/>
        <v/>
      </c>
      <c r="H477" s="925" t="str">
        <f t="shared" si="6"/>
        <v/>
      </c>
      <c r="I477" s="351"/>
    </row>
    <row r="478" ht="19.5" customHeight="1">
      <c r="B478" s="613">
        <v>470.0</v>
      </c>
      <c r="C478" s="923" t="str">
        <f t="shared" si="4"/>
        <v/>
      </c>
      <c r="D478" s="791" t="str">
        <f t="shared" si="1"/>
        <v/>
      </c>
      <c r="E478" s="238" t="str">
        <f t="shared" si="5"/>
        <v/>
      </c>
      <c r="F478" s="717" t="str">
        <f t="shared" si="2"/>
        <v/>
      </c>
      <c r="G478" s="238" t="str">
        <f t="shared" si="3"/>
        <v/>
      </c>
      <c r="H478" s="925" t="str">
        <f t="shared" si="6"/>
        <v/>
      </c>
      <c r="I478" s="351"/>
    </row>
    <row r="479" ht="19.5" customHeight="1">
      <c r="B479" s="613">
        <v>471.0</v>
      </c>
      <c r="C479" s="923" t="str">
        <f t="shared" si="4"/>
        <v/>
      </c>
      <c r="D479" s="791" t="str">
        <f t="shared" si="1"/>
        <v/>
      </c>
      <c r="E479" s="238" t="str">
        <f t="shared" si="5"/>
        <v/>
      </c>
      <c r="F479" s="717" t="str">
        <f t="shared" si="2"/>
        <v/>
      </c>
      <c r="G479" s="238" t="str">
        <f t="shared" si="3"/>
        <v/>
      </c>
      <c r="H479" s="925" t="str">
        <f t="shared" si="6"/>
        <v/>
      </c>
      <c r="I479" s="351"/>
    </row>
    <row r="480" ht="19.5" customHeight="1">
      <c r="B480" s="613">
        <v>472.0</v>
      </c>
      <c r="C480" s="923" t="str">
        <f t="shared" si="4"/>
        <v/>
      </c>
      <c r="D480" s="791" t="str">
        <f t="shared" si="1"/>
        <v/>
      </c>
      <c r="E480" s="238" t="str">
        <f t="shared" si="5"/>
        <v/>
      </c>
      <c r="F480" s="717" t="str">
        <f t="shared" si="2"/>
        <v/>
      </c>
      <c r="G480" s="238" t="str">
        <f t="shared" si="3"/>
        <v/>
      </c>
      <c r="H480" s="925" t="str">
        <f t="shared" si="6"/>
        <v/>
      </c>
      <c r="I480" s="351"/>
    </row>
    <row r="481" ht="19.5" customHeight="1">
      <c r="B481" s="613">
        <v>473.0</v>
      </c>
      <c r="C481" s="923" t="str">
        <f t="shared" si="4"/>
        <v/>
      </c>
      <c r="D481" s="791" t="str">
        <f t="shared" si="1"/>
        <v/>
      </c>
      <c r="E481" s="238" t="str">
        <f t="shared" si="5"/>
        <v/>
      </c>
      <c r="F481" s="717" t="str">
        <f t="shared" si="2"/>
        <v/>
      </c>
      <c r="G481" s="238" t="str">
        <f t="shared" si="3"/>
        <v/>
      </c>
      <c r="H481" s="925" t="str">
        <f t="shared" si="6"/>
        <v/>
      </c>
      <c r="I481" s="351"/>
    </row>
    <row r="482" ht="19.5" customHeight="1">
      <c r="B482" s="613">
        <v>474.0</v>
      </c>
      <c r="C482" s="923" t="str">
        <f t="shared" si="4"/>
        <v/>
      </c>
      <c r="D482" s="791" t="str">
        <f t="shared" si="1"/>
        <v/>
      </c>
      <c r="E482" s="238" t="str">
        <f t="shared" si="5"/>
        <v/>
      </c>
      <c r="F482" s="717" t="str">
        <f t="shared" si="2"/>
        <v/>
      </c>
      <c r="G482" s="238" t="str">
        <f t="shared" si="3"/>
        <v/>
      </c>
      <c r="H482" s="925" t="str">
        <f t="shared" si="6"/>
        <v/>
      </c>
      <c r="I482" s="351"/>
    </row>
    <row r="483" ht="19.5" customHeight="1">
      <c r="B483" s="613">
        <v>475.0</v>
      </c>
      <c r="C483" s="923" t="str">
        <f t="shared" si="4"/>
        <v/>
      </c>
      <c r="D483" s="791" t="str">
        <f t="shared" si="1"/>
        <v/>
      </c>
      <c r="E483" s="238" t="str">
        <f t="shared" si="5"/>
        <v/>
      </c>
      <c r="F483" s="717" t="str">
        <f t="shared" si="2"/>
        <v/>
      </c>
      <c r="G483" s="238" t="str">
        <f t="shared" si="3"/>
        <v/>
      </c>
      <c r="H483" s="925" t="str">
        <f t="shared" si="6"/>
        <v/>
      </c>
      <c r="I483" s="351"/>
    </row>
    <row r="484" ht="19.5" customHeight="1">
      <c r="B484" s="613">
        <v>476.0</v>
      </c>
      <c r="C484" s="923" t="str">
        <f t="shared" si="4"/>
        <v/>
      </c>
      <c r="D484" s="791" t="str">
        <f t="shared" si="1"/>
        <v/>
      </c>
      <c r="E484" s="238" t="str">
        <f t="shared" si="5"/>
        <v/>
      </c>
      <c r="F484" s="717" t="str">
        <f t="shared" si="2"/>
        <v/>
      </c>
      <c r="G484" s="238" t="str">
        <f t="shared" si="3"/>
        <v/>
      </c>
      <c r="H484" s="925" t="str">
        <f t="shared" si="6"/>
        <v/>
      </c>
      <c r="I484" s="351"/>
    </row>
    <row r="485" ht="19.5" customHeight="1">
      <c r="B485" s="613">
        <v>477.0</v>
      </c>
      <c r="C485" s="923" t="str">
        <f t="shared" si="4"/>
        <v/>
      </c>
      <c r="D485" s="791" t="str">
        <f t="shared" si="1"/>
        <v/>
      </c>
      <c r="E485" s="238" t="str">
        <f t="shared" si="5"/>
        <v/>
      </c>
      <c r="F485" s="717" t="str">
        <f t="shared" si="2"/>
        <v/>
      </c>
      <c r="G485" s="238" t="str">
        <f t="shared" si="3"/>
        <v/>
      </c>
      <c r="H485" s="925" t="str">
        <f t="shared" si="6"/>
        <v/>
      </c>
      <c r="I485" s="351"/>
    </row>
    <row r="486" ht="19.5" customHeight="1">
      <c r="B486" s="613">
        <v>478.0</v>
      </c>
      <c r="C486" s="923" t="str">
        <f t="shared" si="4"/>
        <v/>
      </c>
      <c r="D486" s="791" t="str">
        <f t="shared" si="1"/>
        <v/>
      </c>
      <c r="E486" s="238" t="str">
        <f t="shared" si="5"/>
        <v/>
      </c>
      <c r="F486" s="717" t="str">
        <f t="shared" si="2"/>
        <v/>
      </c>
      <c r="G486" s="238" t="str">
        <f t="shared" si="3"/>
        <v/>
      </c>
      <c r="H486" s="925" t="str">
        <f t="shared" si="6"/>
        <v/>
      </c>
      <c r="I486" s="351"/>
    </row>
    <row r="487" ht="19.5" customHeight="1">
      <c r="B487" s="613">
        <v>479.0</v>
      </c>
      <c r="C487" s="923" t="str">
        <f t="shared" si="4"/>
        <v/>
      </c>
      <c r="D487" s="791" t="str">
        <f t="shared" si="1"/>
        <v/>
      </c>
      <c r="E487" s="238" t="str">
        <f t="shared" si="5"/>
        <v/>
      </c>
      <c r="F487" s="717" t="str">
        <f t="shared" si="2"/>
        <v/>
      </c>
      <c r="G487" s="238" t="str">
        <f t="shared" si="3"/>
        <v/>
      </c>
      <c r="H487" s="925" t="str">
        <f t="shared" si="6"/>
        <v/>
      </c>
      <c r="I487" s="351"/>
    </row>
    <row r="488" ht="19.5" customHeight="1">
      <c r="B488" s="613">
        <v>480.0</v>
      </c>
      <c r="C488" s="923" t="str">
        <f t="shared" si="4"/>
        <v/>
      </c>
      <c r="D488" s="791" t="str">
        <f t="shared" si="1"/>
        <v/>
      </c>
      <c r="E488" s="238" t="str">
        <f t="shared" si="5"/>
        <v/>
      </c>
      <c r="F488" s="717" t="str">
        <f t="shared" si="2"/>
        <v/>
      </c>
      <c r="G488" s="238" t="str">
        <f t="shared" si="3"/>
        <v/>
      </c>
      <c r="H488" s="925" t="str">
        <f t="shared" si="6"/>
        <v/>
      </c>
      <c r="I488" s="351"/>
    </row>
    <row r="489" ht="19.5" customHeight="1">
      <c r="B489" s="613">
        <v>481.0</v>
      </c>
      <c r="C489" s="923" t="str">
        <f t="shared" si="4"/>
        <v/>
      </c>
      <c r="D489" s="791" t="str">
        <f t="shared" si="1"/>
        <v/>
      </c>
      <c r="E489" s="238" t="str">
        <f t="shared" si="5"/>
        <v/>
      </c>
      <c r="F489" s="717" t="str">
        <f t="shared" si="2"/>
        <v/>
      </c>
      <c r="G489" s="238" t="str">
        <f t="shared" si="3"/>
        <v/>
      </c>
      <c r="H489" s="925" t="str">
        <f t="shared" si="6"/>
        <v/>
      </c>
      <c r="I489" s="351"/>
    </row>
    <row r="490" ht="19.5" customHeight="1">
      <c r="B490" s="613">
        <v>482.0</v>
      </c>
      <c r="C490" s="923" t="str">
        <f t="shared" si="4"/>
        <v/>
      </c>
      <c r="D490" s="791" t="str">
        <f t="shared" si="1"/>
        <v/>
      </c>
      <c r="E490" s="238" t="str">
        <f t="shared" si="5"/>
        <v/>
      </c>
      <c r="F490" s="717" t="str">
        <f t="shared" si="2"/>
        <v/>
      </c>
      <c r="G490" s="238" t="str">
        <f t="shared" si="3"/>
        <v/>
      </c>
      <c r="H490" s="925" t="str">
        <f t="shared" si="6"/>
        <v/>
      </c>
      <c r="I490" s="351"/>
    </row>
    <row r="491" ht="19.5" customHeight="1">
      <c r="B491" s="613">
        <v>483.0</v>
      </c>
      <c r="C491" s="923" t="str">
        <f t="shared" si="4"/>
        <v/>
      </c>
      <c r="D491" s="791" t="str">
        <f t="shared" si="1"/>
        <v/>
      </c>
      <c r="E491" s="238" t="str">
        <f t="shared" si="5"/>
        <v/>
      </c>
      <c r="F491" s="717" t="str">
        <f t="shared" si="2"/>
        <v/>
      </c>
      <c r="G491" s="238" t="str">
        <f t="shared" si="3"/>
        <v/>
      </c>
      <c r="H491" s="925" t="str">
        <f t="shared" si="6"/>
        <v/>
      </c>
      <c r="I491" s="351"/>
    </row>
    <row r="492" ht="19.5" customHeight="1">
      <c r="B492" s="613">
        <v>484.0</v>
      </c>
      <c r="C492" s="923" t="str">
        <f t="shared" si="4"/>
        <v/>
      </c>
      <c r="D492" s="791" t="str">
        <f t="shared" si="1"/>
        <v/>
      </c>
      <c r="E492" s="238" t="str">
        <f t="shared" si="5"/>
        <v/>
      </c>
      <c r="F492" s="717" t="str">
        <f t="shared" si="2"/>
        <v/>
      </c>
      <c r="G492" s="238" t="str">
        <f t="shared" si="3"/>
        <v/>
      </c>
      <c r="H492" s="925" t="str">
        <f t="shared" si="6"/>
        <v/>
      </c>
      <c r="I492" s="351"/>
    </row>
    <row r="493" ht="19.5" customHeight="1">
      <c r="B493" s="613">
        <v>485.0</v>
      </c>
      <c r="C493" s="923" t="str">
        <f t="shared" si="4"/>
        <v/>
      </c>
      <c r="D493" s="791" t="str">
        <f t="shared" si="1"/>
        <v/>
      </c>
      <c r="E493" s="238" t="str">
        <f t="shared" si="5"/>
        <v/>
      </c>
      <c r="F493" s="717" t="str">
        <f t="shared" si="2"/>
        <v/>
      </c>
      <c r="G493" s="238" t="str">
        <f t="shared" si="3"/>
        <v/>
      </c>
      <c r="H493" s="925" t="str">
        <f t="shared" si="6"/>
        <v/>
      </c>
      <c r="I493" s="351"/>
    </row>
    <row r="494" ht="19.5" customHeight="1">
      <c r="B494" s="613">
        <v>486.0</v>
      </c>
      <c r="C494" s="923" t="str">
        <f t="shared" si="4"/>
        <v/>
      </c>
      <c r="D494" s="791" t="str">
        <f t="shared" si="1"/>
        <v/>
      </c>
      <c r="E494" s="238" t="str">
        <f t="shared" si="5"/>
        <v/>
      </c>
      <c r="F494" s="717" t="str">
        <f t="shared" si="2"/>
        <v/>
      </c>
      <c r="G494" s="238" t="str">
        <f t="shared" si="3"/>
        <v/>
      </c>
      <c r="H494" s="925" t="str">
        <f t="shared" si="6"/>
        <v/>
      </c>
      <c r="I494" s="351"/>
    </row>
    <row r="495" ht="19.5" customHeight="1">
      <c r="B495" s="613">
        <v>487.0</v>
      </c>
      <c r="C495" s="923" t="str">
        <f t="shared" si="4"/>
        <v/>
      </c>
      <c r="D495" s="791" t="str">
        <f t="shared" si="1"/>
        <v/>
      </c>
      <c r="E495" s="238" t="str">
        <f t="shared" si="5"/>
        <v/>
      </c>
      <c r="F495" s="717" t="str">
        <f t="shared" si="2"/>
        <v/>
      </c>
      <c r="G495" s="238" t="str">
        <f t="shared" si="3"/>
        <v/>
      </c>
      <c r="H495" s="925" t="str">
        <f t="shared" si="6"/>
        <v/>
      </c>
      <c r="I495" s="351"/>
    </row>
    <row r="496" ht="19.5" customHeight="1">
      <c r="B496" s="613">
        <v>488.0</v>
      </c>
      <c r="C496" s="923" t="str">
        <f t="shared" si="4"/>
        <v/>
      </c>
      <c r="D496" s="791" t="str">
        <f t="shared" si="1"/>
        <v/>
      </c>
      <c r="E496" s="238" t="str">
        <f t="shared" si="5"/>
        <v/>
      </c>
      <c r="F496" s="717" t="str">
        <f t="shared" si="2"/>
        <v/>
      </c>
      <c r="G496" s="238" t="str">
        <f t="shared" si="3"/>
        <v/>
      </c>
      <c r="H496" s="925" t="str">
        <f t="shared" si="6"/>
        <v/>
      </c>
      <c r="I496" s="351"/>
    </row>
    <row r="497" ht="19.5" customHeight="1">
      <c r="B497" s="613">
        <v>489.0</v>
      </c>
      <c r="C497" s="923" t="str">
        <f t="shared" si="4"/>
        <v/>
      </c>
      <c r="D497" s="791" t="str">
        <f t="shared" si="1"/>
        <v/>
      </c>
      <c r="E497" s="238" t="str">
        <f t="shared" si="5"/>
        <v/>
      </c>
      <c r="F497" s="717" t="str">
        <f t="shared" si="2"/>
        <v/>
      </c>
      <c r="G497" s="238" t="str">
        <f t="shared" si="3"/>
        <v/>
      </c>
      <c r="H497" s="925" t="str">
        <f t="shared" si="6"/>
        <v/>
      </c>
      <c r="I497" s="351"/>
    </row>
    <row r="498" ht="19.5" customHeight="1">
      <c r="B498" s="613">
        <v>490.0</v>
      </c>
      <c r="C498" s="923" t="str">
        <f t="shared" si="4"/>
        <v/>
      </c>
      <c r="D498" s="791" t="str">
        <f t="shared" si="1"/>
        <v/>
      </c>
      <c r="E498" s="238" t="str">
        <f t="shared" si="5"/>
        <v/>
      </c>
      <c r="F498" s="717" t="str">
        <f t="shared" si="2"/>
        <v/>
      </c>
      <c r="G498" s="238" t="str">
        <f t="shared" si="3"/>
        <v/>
      </c>
      <c r="H498" s="925" t="str">
        <f t="shared" si="6"/>
        <v/>
      </c>
      <c r="I498" s="351"/>
    </row>
    <row r="499" ht="19.5" customHeight="1">
      <c r="B499" s="613">
        <v>491.0</v>
      </c>
      <c r="C499" s="923" t="str">
        <f t="shared" si="4"/>
        <v/>
      </c>
      <c r="D499" s="791" t="str">
        <f t="shared" si="1"/>
        <v/>
      </c>
      <c r="E499" s="238" t="str">
        <f t="shared" si="5"/>
        <v/>
      </c>
      <c r="F499" s="717" t="str">
        <f t="shared" si="2"/>
        <v/>
      </c>
      <c r="G499" s="238" t="str">
        <f t="shared" si="3"/>
        <v/>
      </c>
      <c r="H499" s="925" t="str">
        <f t="shared" si="6"/>
        <v/>
      </c>
      <c r="I499" s="351"/>
    </row>
    <row r="500" ht="19.5" customHeight="1">
      <c r="B500" s="613">
        <v>492.0</v>
      </c>
      <c r="C500" s="923" t="str">
        <f t="shared" si="4"/>
        <v/>
      </c>
      <c r="D500" s="791" t="str">
        <f t="shared" si="1"/>
        <v/>
      </c>
      <c r="E500" s="238" t="str">
        <f t="shared" si="5"/>
        <v/>
      </c>
      <c r="F500" s="717" t="str">
        <f t="shared" si="2"/>
        <v/>
      </c>
      <c r="G500" s="238" t="str">
        <f t="shared" si="3"/>
        <v/>
      </c>
      <c r="H500" s="925" t="str">
        <f t="shared" si="6"/>
        <v/>
      </c>
      <c r="I500" s="351"/>
    </row>
    <row r="501" ht="19.5" customHeight="1">
      <c r="B501" s="613">
        <v>493.0</v>
      </c>
      <c r="C501" s="923" t="str">
        <f t="shared" si="4"/>
        <v/>
      </c>
      <c r="D501" s="791" t="str">
        <f t="shared" si="1"/>
        <v/>
      </c>
      <c r="E501" s="238" t="str">
        <f t="shared" si="5"/>
        <v/>
      </c>
      <c r="F501" s="717" t="str">
        <f t="shared" si="2"/>
        <v/>
      </c>
      <c r="G501" s="238" t="str">
        <f t="shared" si="3"/>
        <v/>
      </c>
      <c r="H501" s="925" t="str">
        <f t="shared" si="6"/>
        <v/>
      </c>
      <c r="I501" s="351"/>
    </row>
    <row r="502" ht="19.5" customHeight="1">
      <c r="B502" s="613">
        <v>494.0</v>
      </c>
      <c r="C502" s="923" t="str">
        <f t="shared" si="4"/>
        <v/>
      </c>
      <c r="D502" s="791" t="str">
        <f t="shared" si="1"/>
        <v/>
      </c>
      <c r="E502" s="238" t="str">
        <f t="shared" si="5"/>
        <v/>
      </c>
      <c r="F502" s="717" t="str">
        <f t="shared" si="2"/>
        <v/>
      </c>
      <c r="G502" s="238" t="str">
        <f t="shared" si="3"/>
        <v/>
      </c>
      <c r="H502" s="925" t="str">
        <f t="shared" si="6"/>
        <v/>
      </c>
      <c r="I502" s="351"/>
    </row>
    <row r="503" ht="19.5" customHeight="1">
      <c r="B503" s="613">
        <v>495.0</v>
      </c>
      <c r="C503" s="923" t="str">
        <f t="shared" si="4"/>
        <v/>
      </c>
      <c r="D503" s="791" t="str">
        <f t="shared" si="1"/>
        <v/>
      </c>
      <c r="E503" s="238" t="str">
        <f t="shared" si="5"/>
        <v/>
      </c>
      <c r="F503" s="717" t="str">
        <f t="shared" si="2"/>
        <v/>
      </c>
      <c r="G503" s="238" t="str">
        <f t="shared" si="3"/>
        <v/>
      </c>
      <c r="H503" s="925" t="str">
        <f t="shared" si="6"/>
        <v/>
      </c>
      <c r="I503" s="351"/>
    </row>
    <row r="504" ht="19.5" customHeight="1">
      <c r="B504" s="613">
        <v>496.0</v>
      </c>
      <c r="C504" s="923" t="str">
        <f t="shared" si="4"/>
        <v/>
      </c>
      <c r="D504" s="791" t="str">
        <f t="shared" si="1"/>
        <v/>
      </c>
      <c r="E504" s="238" t="str">
        <f t="shared" si="5"/>
        <v/>
      </c>
      <c r="F504" s="717" t="str">
        <f t="shared" si="2"/>
        <v/>
      </c>
      <c r="G504" s="238" t="str">
        <f t="shared" si="3"/>
        <v/>
      </c>
      <c r="H504" s="925" t="str">
        <f t="shared" si="6"/>
        <v/>
      </c>
      <c r="I504" s="351"/>
    </row>
    <row r="505" ht="19.5" customHeight="1">
      <c r="B505" s="613">
        <v>497.0</v>
      </c>
      <c r="C505" s="923" t="str">
        <f t="shared" si="4"/>
        <v/>
      </c>
      <c r="D505" s="791" t="str">
        <f t="shared" si="1"/>
        <v/>
      </c>
      <c r="E505" s="238" t="str">
        <f t="shared" si="5"/>
        <v/>
      </c>
      <c r="F505" s="717" t="str">
        <f t="shared" si="2"/>
        <v/>
      </c>
      <c r="G505" s="238" t="str">
        <f t="shared" si="3"/>
        <v/>
      </c>
      <c r="H505" s="925" t="str">
        <f t="shared" si="6"/>
        <v/>
      </c>
      <c r="I505" s="351"/>
    </row>
    <row r="506" ht="19.5" customHeight="1">
      <c r="B506" s="613">
        <v>498.0</v>
      </c>
      <c r="C506" s="923" t="str">
        <f t="shared" si="4"/>
        <v/>
      </c>
      <c r="D506" s="791" t="str">
        <f t="shared" si="1"/>
        <v/>
      </c>
      <c r="E506" s="238" t="str">
        <f t="shared" si="5"/>
        <v/>
      </c>
      <c r="F506" s="717" t="str">
        <f t="shared" si="2"/>
        <v/>
      </c>
      <c r="G506" s="238" t="str">
        <f t="shared" si="3"/>
        <v/>
      </c>
      <c r="H506" s="925" t="str">
        <f t="shared" si="6"/>
        <v/>
      </c>
      <c r="I506" s="351"/>
    </row>
    <row r="507" ht="19.5" customHeight="1">
      <c r="B507" s="613">
        <v>499.0</v>
      </c>
      <c r="C507" s="923" t="str">
        <f t="shared" si="4"/>
        <v/>
      </c>
      <c r="D507" s="791" t="str">
        <f t="shared" si="1"/>
        <v/>
      </c>
      <c r="E507" s="238" t="str">
        <f t="shared" si="5"/>
        <v/>
      </c>
      <c r="F507" s="717" t="str">
        <f t="shared" si="2"/>
        <v/>
      </c>
      <c r="G507" s="238" t="str">
        <f t="shared" si="3"/>
        <v/>
      </c>
      <c r="H507" s="925" t="str">
        <f t="shared" si="6"/>
        <v/>
      </c>
      <c r="I507" s="351"/>
    </row>
    <row r="508" ht="19.5" customHeight="1">
      <c r="B508" s="613">
        <v>500.0</v>
      </c>
      <c r="C508" s="923" t="str">
        <f t="shared" si="4"/>
        <v/>
      </c>
      <c r="D508" s="791" t="str">
        <f t="shared" si="1"/>
        <v/>
      </c>
      <c r="E508" s="238" t="str">
        <f t="shared" si="5"/>
        <v/>
      </c>
      <c r="F508" s="717" t="str">
        <f t="shared" si="2"/>
        <v/>
      </c>
      <c r="G508" s="238" t="str">
        <f t="shared" si="3"/>
        <v/>
      </c>
      <c r="H508" s="925" t="str">
        <f t="shared" si="6"/>
        <v/>
      </c>
      <c r="I508" s="351"/>
    </row>
    <row r="509" ht="19.5" customHeight="1">
      <c r="B509" s="613">
        <v>501.0</v>
      </c>
      <c r="C509" s="923" t="str">
        <f t="shared" si="4"/>
        <v/>
      </c>
      <c r="D509" s="791" t="str">
        <f t="shared" si="1"/>
        <v/>
      </c>
      <c r="E509" s="238" t="str">
        <f t="shared" si="5"/>
        <v/>
      </c>
      <c r="F509" s="717" t="str">
        <f t="shared" si="2"/>
        <v/>
      </c>
      <c r="G509" s="238" t="str">
        <f t="shared" si="3"/>
        <v/>
      </c>
      <c r="H509" s="925" t="str">
        <f t="shared" si="6"/>
        <v/>
      </c>
      <c r="I509" s="351"/>
    </row>
    <row r="510" ht="19.5" customHeight="1">
      <c r="B510" s="613">
        <v>502.0</v>
      </c>
      <c r="C510" s="923" t="str">
        <f t="shared" si="4"/>
        <v/>
      </c>
      <c r="D510" s="791" t="str">
        <f t="shared" si="1"/>
        <v/>
      </c>
      <c r="E510" s="238" t="str">
        <f t="shared" si="5"/>
        <v/>
      </c>
      <c r="F510" s="717" t="str">
        <f t="shared" si="2"/>
        <v/>
      </c>
      <c r="G510" s="238" t="str">
        <f t="shared" si="3"/>
        <v/>
      </c>
      <c r="H510" s="925" t="str">
        <f t="shared" si="6"/>
        <v/>
      </c>
      <c r="I510" s="351"/>
    </row>
    <row r="511" ht="19.5" customHeight="1">
      <c r="B511" s="613">
        <v>503.0</v>
      </c>
      <c r="C511" s="923" t="str">
        <f t="shared" si="4"/>
        <v/>
      </c>
      <c r="D511" s="791" t="str">
        <f t="shared" si="1"/>
        <v/>
      </c>
      <c r="E511" s="238" t="str">
        <f t="shared" si="5"/>
        <v/>
      </c>
      <c r="F511" s="717" t="str">
        <f t="shared" si="2"/>
        <v/>
      </c>
      <c r="G511" s="238" t="str">
        <f t="shared" si="3"/>
        <v/>
      </c>
      <c r="H511" s="925" t="str">
        <f t="shared" si="6"/>
        <v/>
      </c>
      <c r="I511" s="351"/>
    </row>
    <row r="512" ht="19.5" customHeight="1">
      <c r="B512" s="613">
        <v>504.0</v>
      </c>
      <c r="C512" s="923" t="str">
        <f t="shared" si="4"/>
        <v/>
      </c>
      <c r="D512" s="791" t="str">
        <f t="shared" si="1"/>
        <v/>
      </c>
      <c r="E512" s="238" t="str">
        <f t="shared" si="5"/>
        <v/>
      </c>
      <c r="F512" s="717" t="str">
        <f t="shared" si="2"/>
        <v/>
      </c>
      <c r="G512" s="238" t="str">
        <f t="shared" si="3"/>
        <v/>
      </c>
      <c r="H512" s="925" t="str">
        <f t="shared" si="6"/>
        <v/>
      </c>
      <c r="I512" s="351"/>
    </row>
    <row r="513" ht="19.5" customHeight="1">
      <c r="B513" s="613">
        <v>505.0</v>
      </c>
      <c r="C513" s="923" t="str">
        <f t="shared" si="4"/>
        <v/>
      </c>
      <c r="D513" s="791" t="str">
        <f t="shared" si="1"/>
        <v/>
      </c>
      <c r="E513" s="238" t="str">
        <f t="shared" si="5"/>
        <v/>
      </c>
      <c r="F513" s="717" t="str">
        <f t="shared" si="2"/>
        <v/>
      </c>
      <c r="G513" s="238" t="str">
        <f t="shared" si="3"/>
        <v/>
      </c>
      <c r="H513" s="925" t="str">
        <f t="shared" si="6"/>
        <v/>
      </c>
      <c r="I513" s="351"/>
    </row>
    <row r="514" ht="19.5" customHeight="1">
      <c r="B514" s="613">
        <v>506.0</v>
      </c>
      <c r="C514" s="923" t="str">
        <f t="shared" si="4"/>
        <v/>
      </c>
      <c r="D514" s="791" t="str">
        <f t="shared" si="1"/>
        <v/>
      </c>
      <c r="E514" s="238" t="str">
        <f t="shared" si="5"/>
        <v/>
      </c>
      <c r="F514" s="717" t="str">
        <f t="shared" si="2"/>
        <v/>
      </c>
      <c r="G514" s="238" t="str">
        <f t="shared" si="3"/>
        <v/>
      </c>
      <c r="H514" s="925" t="str">
        <f t="shared" si="6"/>
        <v/>
      </c>
      <c r="I514" s="351"/>
    </row>
    <row r="515" ht="19.5" customHeight="1">
      <c r="B515" s="613">
        <v>507.0</v>
      </c>
      <c r="C515" s="923" t="str">
        <f t="shared" si="4"/>
        <v/>
      </c>
      <c r="D515" s="791" t="str">
        <f t="shared" si="1"/>
        <v/>
      </c>
      <c r="E515" s="238" t="str">
        <f t="shared" si="5"/>
        <v/>
      </c>
      <c r="F515" s="717" t="str">
        <f t="shared" si="2"/>
        <v/>
      </c>
      <c r="G515" s="238" t="str">
        <f t="shared" si="3"/>
        <v/>
      </c>
      <c r="H515" s="925" t="str">
        <f t="shared" si="6"/>
        <v/>
      </c>
      <c r="I515" s="351"/>
    </row>
    <row r="516" ht="19.5" customHeight="1">
      <c r="B516" s="613">
        <v>508.0</v>
      </c>
      <c r="C516" s="923" t="str">
        <f t="shared" si="4"/>
        <v/>
      </c>
      <c r="D516" s="791" t="str">
        <f t="shared" si="1"/>
        <v/>
      </c>
      <c r="E516" s="238" t="str">
        <f t="shared" si="5"/>
        <v/>
      </c>
      <c r="F516" s="717" t="str">
        <f t="shared" si="2"/>
        <v/>
      </c>
      <c r="G516" s="238" t="str">
        <f t="shared" si="3"/>
        <v/>
      </c>
      <c r="H516" s="925" t="str">
        <f t="shared" si="6"/>
        <v/>
      </c>
      <c r="I516" s="351"/>
    </row>
    <row r="517" ht="19.5" customHeight="1">
      <c r="B517" s="613">
        <v>509.0</v>
      </c>
      <c r="C517" s="923" t="str">
        <f t="shared" si="4"/>
        <v/>
      </c>
      <c r="D517" s="791" t="str">
        <f t="shared" si="1"/>
        <v/>
      </c>
      <c r="E517" s="238" t="str">
        <f t="shared" si="5"/>
        <v/>
      </c>
      <c r="F517" s="717" t="str">
        <f t="shared" si="2"/>
        <v/>
      </c>
      <c r="G517" s="238" t="str">
        <f t="shared" si="3"/>
        <v/>
      </c>
      <c r="H517" s="925" t="str">
        <f t="shared" si="6"/>
        <v/>
      </c>
      <c r="I517" s="351"/>
    </row>
    <row r="518" ht="19.5" customHeight="1">
      <c r="B518" s="613">
        <v>510.0</v>
      </c>
      <c r="C518" s="923" t="str">
        <f t="shared" si="4"/>
        <v/>
      </c>
      <c r="D518" s="791" t="str">
        <f t="shared" si="1"/>
        <v/>
      </c>
      <c r="E518" s="238" t="str">
        <f t="shared" si="5"/>
        <v/>
      </c>
      <c r="F518" s="717" t="str">
        <f t="shared" si="2"/>
        <v/>
      </c>
      <c r="G518" s="238" t="str">
        <f t="shared" si="3"/>
        <v/>
      </c>
      <c r="H518" s="925" t="str">
        <f t="shared" si="6"/>
        <v/>
      </c>
      <c r="I518" s="351"/>
    </row>
    <row r="519" ht="19.5" customHeight="1">
      <c r="B519" s="613">
        <v>511.0</v>
      </c>
      <c r="C519" s="923" t="str">
        <f t="shared" si="4"/>
        <v/>
      </c>
      <c r="D519" s="791" t="str">
        <f t="shared" si="1"/>
        <v/>
      </c>
      <c r="E519" s="238" t="str">
        <f t="shared" si="5"/>
        <v/>
      </c>
      <c r="F519" s="717" t="str">
        <f t="shared" si="2"/>
        <v/>
      </c>
      <c r="G519" s="238" t="str">
        <f t="shared" si="3"/>
        <v/>
      </c>
      <c r="H519" s="925" t="str">
        <f t="shared" si="6"/>
        <v/>
      </c>
      <c r="I519" s="351"/>
    </row>
    <row r="520" ht="19.5" customHeight="1">
      <c r="B520" s="613">
        <v>512.0</v>
      </c>
      <c r="C520" s="923" t="str">
        <f t="shared" si="4"/>
        <v/>
      </c>
      <c r="D520" s="791" t="str">
        <f t="shared" si="1"/>
        <v/>
      </c>
      <c r="E520" s="238" t="str">
        <f t="shared" si="5"/>
        <v/>
      </c>
      <c r="F520" s="717" t="str">
        <f t="shared" si="2"/>
        <v/>
      </c>
      <c r="G520" s="238" t="str">
        <f t="shared" si="3"/>
        <v/>
      </c>
      <c r="H520" s="925" t="str">
        <f t="shared" si="6"/>
        <v/>
      </c>
      <c r="I520" s="351"/>
    </row>
    <row r="521" ht="19.5" customHeight="1">
      <c r="B521" s="613">
        <v>513.0</v>
      </c>
      <c r="C521" s="923" t="str">
        <f t="shared" si="4"/>
        <v/>
      </c>
      <c r="D521" s="791" t="str">
        <f t="shared" si="1"/>
        <v/>
      </c>
      <c r="E521" s="238" t="str">
        <f t="shared" si="5"/>
        <v/>
      </c>
      <c r="F521" s="717" t="str">
        <f t="shared" si="2"/>
        <v/>
      </c>
      <c r="G521" s="238" t="str">
        <f t="shared" si="3"/>
        <v/>
      </c>
      <c r="H521" s="925" t="str">
        <f t="shared" si="6"/>
        <v/>
      </c>
      <c r="I521" s="351"/>
    </row>
    <row r="522" ht="19.5" customHeight="1">
      <c r="B522" s="613">
        <v>514.0</v>
      </c>
      <c r="C522" s="923" t="str">
        <f t="shared" si="4"/>
        <v/>
      </c>
      <c r="D522" s="791" t="str">
        <f t="shared" si="1"/>
        <v/>
      </c>
      <c r="E522" s="238" t="str">
        <f t="shared" si="5"/>
        <v/>
      </c>
      <c r="F522" s="717" t="str">
        <f t="shared" si="2"/>
        <v/>
      </c>
      <c r="G522" s="238" t="str">
        <f t="shared" si="3"/>
        <v/>
      </c>
      <c r="H522" s="925" t="str">
        <f t="shared" si="6"/>
        <v/>
      </c>
      <c r="I522" s="351"/>
    </row>
    <row r="523" ht="19.5" customHeight="1">
      <c r="B523" s="613">
        <v>515.0</v>
      </c>
      <c r="C523" s="923" t="str">
        <f t="shared" si="4"/>
        <v/>
      </c>
      <c r="D523" s="791" t="str">
        <f t="shared" si="1"/>
        <v/>
      </c>
      <c r="E523" s="238" t="str">
        <f t="shared" si="5"/>
        <v/>
      </c>
      <c r="F523" s="717" t="str">
        <f t="shared" si="2"/>
        <v/>
      </c>
      <c r="G523" s="238" t="str">
        <f t="shared" si="3"/>
        <v/>
      </c>
      <c r="H523" s="925" t="str">
        <f t="shared" si="6"/>
        <v/>
      </c>
      <c r="I523" s="351"/>
    </row>
    <row r="524" ht="19.5" customHeight="1">
      <c r="B524" s="613">
        <v>516.0</v>
      </c>
      <c r="C524" s="923" t="str">
        <f t="shared" si="4"/>
        <v/>
      </c>
      <c r="D524" s="791" t="str">
        <f t="shared" si="1"/>
        <v/>
      </c>
      <c r="E524" s="238" t="str">
        <f t="shared" si="5"/>
        <v/>
      </c>
      <c r="F524" s="717" t="str">
        <f t="shared" si="2"/>
        <v/>
      </c>
      <c r="G524" s="238" t="str">
        <f t="shared" si="3"/>
        <v/>
      </c>
      <c r="H524" s="925" t="str">
        <f t="shared" si="6"/>
        <v/>
      </c>
      <c r="I524" s="351"/>
    </row>
    <row r="525" ht="19.5" customHeight="1">
      <c r="B525" s="613">
        <v>517.0</v>
      </c>
      <c r="C525" s="923" t="str">
        <f t="shared" si="4"/>
        <v/>
      </c>
      <c r="D525" s="791" t="str">
        <f t="shared" si="1"/>
        <v/>
      </c>
      <c r="E525" s="238" t="str">
        <f t="shared" si="5"/>
        <v/>
      </c>
      <c r="F525" s="717" t="str">
        <f t="shared" si="2"/>
        <v/>
      </c>
      <c r="G525" s="238" t="str">
        <f t="shared" si="3"/>
        <v/>
      </c>
      <c r="H525" s="925" t="str">
        <f t="shared" si="6"/>
        <v/>
      </c>
      <c r="I525" s="351"/>
    </row>
    <row r="526" ht="19.5" customHeight="1">
      <c r="B526" s="613">
        <v>518.0</v>
      </c>
      <c r="C526" s="923" t="str">
        <f t="shared" si="4"/>
        <v/>
      </c>
      <c r="D526" s="791" t="str">
        <f t="shared" si="1"/>
        <v/>
      </c>
      <c r="E526" s="238" t="str">
        <f t="shared" si="5"/>
        <v/>
      </c>
      <c r="F526" s="717" t="str">
        <f t="shared" si="2"/>
        <v/>
      </c>
      <c r="G526" s="238" t="str">
        <f t="shared" si="3"/>
        <v/>
      </c>
      <c r="H526" s="925" t="str">
        <f t="shared" si="6"/>
        <v/>
      </c>
      <c r="I526" s="351"/>
    </row>
    <row r="527" ht="19.5" customHeight="1">
      <c r="B527" s="613">
        <v>519.0</v>
      </c>
      <c r="C527" s="923" t="str">
        <f t="shared" si="4"/>
        <v/>
      </c>
      <c r="D527" s="791" t="str">
        <f t="shared" si="1"/>
        <v/>
      </c>
      <c r="E527" s="238" t="str">
        <f t="shared" si="5"/>
        <v/>
      </c>
      <c r="F527" s="717" t="str">
        <f t="shared" si="2"/>
        <v/>
      </c>
      <c r="G527" s="238" t="str">
        <f t="shared" si="3"/>
        <v/>
      </c>
      <c r="H527" s="925" t="str">
        <f t="shared" si="6"/>
        <v/>
      </c>
      <c r="I527" s="351"/>
    </row>
    <row r="528" ht="19.5" customHeight="1">
      <c r="B528" s="613">
        <v>520.0</v>
      </c>
      <c r="C528" s="923" t="str">
        <f t="shared" si="4"/>
        <v/>
      </c>
      <c r="D528" s="791" t="str">
        <f t="shared" si="1"/>
        <v/>
      </c>
      <c r="E528" s="238" t="str">
        <f t="shared" si="5"/>
        <v/>
      </c>
      <c r="F528" s="717" t="str">
        <f t="shared" si="2"/>
        <v/>
      </c>
      <c r="G528" s="238" t="str">
        <f t="shared" si="3"/>
        <v/>
      </c>
      <c r="H528" s="925" t="str">
        <f t="shared" si="6"/>
        <v/>
      </c>
      <c r="I528" s="351"/>
    </row>
    <row r="529" ht="19.5" customHeight="1">
      <c r="B529" s="613">
        <v>521.0</v>
      </c>
      <c r="C529" s="923" t="str">
        <f t="shared" si="4"/>
        <v/>
      </c>
      <c r="D529" s="791" t="str">
        <f t="shared" si="1"/>
        <v/>
      </c>
      <c r="E529" s="238" t="str">
        <f t="shared" si="5"/>
        <v/>
      </c>
      <c r="F529" s="717" t="str">
        <f t="shared" si="2"/>
        <v/>
      </c>
      <c r="G529" s="238" t="str">
        <f t="shared" si="3"/>
        <v/>
      </c>
      <c r="H529" s="925" t="str">
        <f t="shared" si="6"/>
        <v/>
      </c>
      <c r="I529" s="351"/>
    </row>
    <row r="530" ht="19.5" customHeight="1">
      <c r="B530" s="613">
        <v>522.0</v>
      </c>
      <c r="C530" s="923" t="str">
        <f t="shared" si="4"/>
        <v/>
      </c>
      <c r="D530" s="791" t="str">
        <f t="shared" si="1"/>
        <v/>
      </c>
      <c r="E530" s="238" t="str">
        <f t="shared" si="5"/>
        <v/>
      </c>
      <c r="F530" s="717" t="str">
        <f t="shared" si="2"/>
        <v/>
      </c>
      <c r="G530" s="238" t="str">
        <f t="shared" si="3"/>
        <v/>
      </c>
      <c r="H530" s="925" t="str">
        <f t="shared" si="6"/>
        <v/>
      </c>
      <c r="I530" s="351"/>
    </row>
    <row r="531" ht="19.5" customHeight="1">
      <c r="B531" s="613">
        <v>523.0</v>
      </c>
      <c r="C531" s="923" t="str">
        <f t="shared" si="4"/>
        <v/>
      </c>
      <c r="D531" s="791" t="str">
        <f t="shared" si="1"/>
        <v/>
      </c>
      <c r="E531" s="238" t="str">
        <f t="shared" si="5"/>
        <v/>
      </c>
      <c r="F531" s="717" t="str">
        <f t="shared" si="2"/>
        <v/>
      </c>
      <c r="G531" s="238" t="str">
        <f t="shared" si="3"/>
        <v/>
      </c>
      <c r="H531" s="925" t="str">
        <f t="shared" si="6"/>
        <v/>
      </c>
      <c r="I531" s="351"/>
    </row>
    <row r="532" ht="19.5" customHeight="1">
      <c r="B532" s="613">
        <v>524.0</v>
      </c>
      <c r="C532" s="923" t="str">
        <f t="shared" si="4"/>
        <v/>
      </c>
      <c r="D532" s="791" t="str">
        <f t="shared" si="1"/>
        <v/>
      </c>
      <c r="E532" s="238" t="str">
        <f t="shared" si="5"/>
        <v/>
      </c>
      <c r="F532" s="717" t="str">
        <f t="shared" si="2"/>
        <v/>
      </c>
      <c r="G532" s="238" t="str">
        <f t="shared" si="3"/>
        <v/>
      </c>
      <c r="H532" s="925" t="str">
        <f t="shared" si="6"/>
        <v/>
      </c>
      <c r="I532" s="351"/>
    </row>
    <row r="533" ht="19.5" customHeight="1">
      <c r="B533" s="613">
        <v>525.0</v>
      </c>
      <c r="C533" s="923" t="str">
        <f t="shared" si="4"/>
        <v/>
      </c>
      <c r="D533" s="791" t="str">
        <f t="shared" si="1"/>
        <v/>
      </c>
      <c r="E533" s="238" t="str">
        <f t="shared" si="5"/>
        <v/>
      </c>
      <c r="F533" s="717" t="str">
        <f t="shared" si="2"/>
        <v/>
      </c>
      <c r="G533" s="238" t="str">
        <f t="shared" si="3"/>
        <v/>
      </c>
      <c r="H533" s="925" t="str">
        <f t="shared" si="6"/>
        <v/>
      </c>
      <c r="I533" s="351"/>
    </row>
    <row r="534" ht="19.5" customHeight="1">
      <c r="B534" s="613">
        <v>526.0</v>
      </c>
      <c r="C534" s="923" t="str">
        <f t="shared" si="4"/>
        <v/>
      </c>
      <c r="D534" s="791" t="str">
        <f t="shared" si="1"/>
        <v/>
      </c>
      <c r="E534" s="238" t="str">
        <f t="shared" si="5"/>
        <v/>
      </c>
      <c r="F534" s="717" t="str">
        <f t="shared" si="2"/>
        <v/>
      </c>
      <c r="G534" s="238" t="str">
        <f t="shared" si="3"/>
        <v/>
      </c>
      <c r="H534" s="925" t="str">
        <f t="shared" si="6"/>
        <v/>
      </c>
      <c r="I534" s="351"/>
    </row>
    <row r="535" ht="19.5" customHeight="1">
      <c r="B535" s="613">
        <v>527.0</v>
      </c>
      <c r="C535" s="923" t="str">
        <f t="shared" si="4"/>
        <v/>
      </c>
      <c r="D535" s="791" t="str">
        <f t="shared" si="1"/>
        <v/>
      </c>
      <c r="E535" s="238" t="str">
        <f t="shared" si="5"/>
        <v/>
      </c>
      <c r="F535" s="717" t="str">
        <f t="shared" si="2"/>
        <v/>
      </c>
      <c r="G535" s="238" t="str">
        <f t="shared" si="3"/>
        <v/>
      </c>
      <c r="H535" s="925" t="str">
        <f t="shared" si="6"/>
        <v/>
      </c>
      <c r="I535" s="351"/>
    </row>
    <row r="536" ht="19.5" customHeight="1">
      <c r="B536" s="613">
        <v>528.0</v>
      </c>
      <c r="C536" s="923" t="str">
        <f t="shared" si="4"/>
        <v/>
      </c>
      <c r="D536" s="791" t="str">
        <f t="shared" si="1"/>
        <v/>
      </c>
      <c r="E536" s="238" t="str">
        <f t="shared" si="5"/>
        <v/>
      </c>
      <c r="F536" s="717" t="str">
        <f t="shared" si="2"/>
        <v/>
      </c>
      <c r="G536" s="238" t="str">
        <f t="shared" si="3"/>
        <v/>
      </c>
      <c r="H536" s="925" t="str">
        <f t="shared" si="6"/>
        <v/>
      </c>
      <c r="I536" s="351"/>
    </row>
    <row r="537" ht="19.5" customHeight="1">
      <c r="B537" s="613">
        <v>529.0</v>
      </c>
      <c r="C537" s="923" t="str">
        <f t="shared" si="4"/>
        <v/>
      </c>
      <c r="D537" s="791" t="str">
        <f t="shared" si="1"/>
        <v/>
      </c>
      <c r="E537" s="238" t="str">
        <f t="shared" si="5"/>
        <v/>
      </c>
      <c r="F537" s="717" t="str">
        <f t="shared" si="2"/>
        <v/>
      </c>
      <c r="G537" s="238" t="str">
        <f t="shared" si="3"/>
        <v/>
      </c>
      <c r="H537" s="925" t="str">
        <f t="shared" si="6"/>
        <v/>
      </c>
      <c r="I537" s="351"/>
    </row>
    <row r="538" ht="19.5" customHeight="1">
      <c r="B538" s="613">
        <v>530.0</v>
      </c>
      <c r="C538" s="923" t="str">
        <f t="shared" si="4"/>
        <v/>
      </c>
      <c r="D538" s="791" t="str">
        <f t="shared" si="1"/>
        <v/>
      </c>
      <c r="E538" s="238" t="str">
        <f t="shared" si="5"/>
        <v/>
      </c>
      <c r="F538" s="717" t="str">
        <f t="shared" si="2"/>
        <v/>
      </c>
      <c r="G538" s="238" t="str">
        <f t="shared" si="3"/>
        <v/>
      </c>
      <c r="H538" s="925" t="str">
        <f t="shared" si="6"/>
        <v/>
      </c>
      <c r="I538" s="351"/>
    </row>
    <row r="539" ht="19.5" customHeight="1">
      <c r="B539" s="613">
        <v>531.0</v>
      </c>
      <c r="C539" s="923" t="str">
        <f t="shared" si="4"/>
        <v/>
      </c>
      <c r="D539" s="791" t="str">
        <f t="shared" si="1"/>
        <v/>
      </c>
      <c r="E539" s="238" t="str">
        <f t="shared" si="5"/>
        <v/>
      </c>
      <c r="F539" s="717" t="str">
        <f t="shared" si="2"/>
        <v/>
      </c>
      <c r="G539" s="238" t="str">
        <f t="shared" si="3"/>
        <v/>
      </c>
      <c r="H539" s="925" t="str">
        <f t="shared" si="6"/>
        <v/>
      </c>
      <c r="I539" s="351"/>
    </row>
    <row r="540" ht="19.5" customHeight="1">
      <c r="B540" s="613">
        <v>532.0</v>
      </c>
      <c r="C540" s="923" t="str">
        <f t="shared" si="4"/>
        <v/>
      </c>
      <c r="D540" s="791" t="str">
        <f t="shared" si="1"/>
        <v/>
      </c>
      <c r="E540" s="238" t="str">
        <f t="shared" si="5"/>
        <v/>
      </c>
      <c r="F540" s="717" t="str">
        <f t="shared" si="2"/>
        <v/>
      </c>
      <c r="G540" s="238" t="str">
        <f t="shared" si="3"/>
        <v/>
      </c>
      <c r="H540" s="925" t="str">
        <f t="shared" si="6"/>
        <v/>
      </c>
      <c r="I540" s="351"/>
    </row>
    <row r="541" ht="19.5" customHeight="1">
      <c r="B541" s="613">
        <v>533.0</v>
      </c>
      <c r="C541" s="923" t="str">
        <f t="shared" si="4"/>
        <v/>
      </c>
      <c r="D541" s="791" t="str">
        <f t="shared" si="1"/>
        <v/>
      </c>
      <c r="E541" s="238" t="str">
        <f t="shared" si="5"/>
        <v/>
      </c>
      <c r="F541" s="717" t="str">
        <f t="shared" si="2"/>
        <v/>
      </c>
      <c r="G541" s="238" t="str">
        <f t="shared" si="3"/>
        <v/>
      </c>
      <c r="H541" s="925" t="str">
        <f t="shared" si="6"/>
        <v/>
      </c>
      <c r="I541" s="351"/>
    </row>
    <row r="542" ht="19.5" customHeight="1">
      <c r="B542" s="613">
        <v>534.0</v>
      </c>
      <c r="C542" s="923" t="str">
        <f t="shared" si="4"/>
        <v/>
      </c>
      <c r="D542" s="791" t="str">
        <f t="shared" si="1"/>
        <v/>
      </c>
      <c r="E542" s="238" t="str">
        <f t="shared" si="5"/>
        <v/>
      </c>
      <c r="F542" s="717" t="str">
        <f t="shared" si="2"/>
        <v/>
      </c>
      <c r="G542" s="238" t="str">
        <f t="shared" si="3"/>
        <v/>
      </c>
      <c r="H542" s="925" t="str">
        <f t="shared" si="6"/>
        <v/>
      </c>
      <c r="I542" s="351"/>
    </row>
    <row r="543" ht="19.5" customHeight="1">
      <c r="B543" s="613">
        <v>535.0</v>
      </c>
      <c r="C543" s="923" t="str">
        <f t="shared" si="4"/>
        <v/>
      </c>
      <c r="D543" s="791" t="str">
        <f t="shared" si="1"/>
        <v/>
      </c>
      <c r="E543" s="238" t="str">
        <f t="shared" si="5"/>
        <v/>
      </c>
      <c r="F543" s="717" t="str">
        <f t="shared" si="2"/>
        <v/>
      </c>
      <c r="G543" s="238" t="str">
        <f t="shared" si="3"/>
        <v/>
      </c>
      <c r="H543" s="925" t="str">
        <f t="shared" si="6"/>
        <v/>
      </c>
      <c r="I543" s="351"/>
    </row>
    <row r="544" ht="19.5" customHeight="1">
      <c r="B544" s="613">
        <v>536.0</v>
      </c>
      <c r="C544" s="923" t="str">
        <f t="shared" si="4"/>
        <v/>
      </c>
      <c r="D544" s="791" t="str">
        <f t="shared" si="1"/>
        <v/>
      </c>
      <c r="E544" s="238" t="str">
        <f t="shared" si="5"/>
        <v/>
      </c>
      <c r="F544" s="717" t="str">
        <f t="shared" si="2"/>
        <v/>
      </c>
      <c r="G544" s="238" t="str">
        <f t="shared" si="3"/>
        <v/>
      </c>
      <c r="H544" s="925" t="str">
        <f t="shared" si="6"/>
        <v/>
      </c>
      <c r="I544" s="351"/>
    </row>
    <row r="545" ht="19.5" customHeight="1">
      <c r="B545" s="613">
        <v>537.0</v>
      </c>
      <c r="C545" s="923" t="str">
        <f t="shared" si="4"/>
        <v/>
      </c>
      <c r="D545" s="791" t="str">
        <f t="shared" si="1"/>
        <v/>
      </c>
      <c r="E545" s="238" t="str">
        <f t="shared" si="5"/>
        <v/>
      </c>
      <c r="F545" s="717" t="str">
        <f t="shared" si="2"/>
        <v/>
      </c>
      <c r="G545" s="238" t="str">
        <f t="shared" si="3"/>
        <v/>
      </c>
      <c r="H545" s="925" t="str">
        <f t="shared" si="6"/>
        <v/>
      </c>
      <c r="I545" s="351"/>
    </row>
    <row r="546" ht="19.5" customHeight="1">
      <c r="B546" s="613">
        <v>538.0</v>
      </c>
      <c r="C546" s="923" t="str">
        <f t="shared" si="4"/>
        <v/>
      </c>
      <c r="D546" s="791" t="str">
        <f t="shared" si="1"/>
        <v/>
      </c>
      <c r="E546" s="238" t="str">
        <f t="shared" si="5"/>
        <v/>
      </c>
      <c r="F546" s="717" t="str">
        <f t="shared" si="2"/>
        <v/>
      </c>
      <c r="G546" s="238" t="str">
        <f t="shared" si="3"/>
        <v/>
      </c>
      <c r="H546" s="925" t="str">
        <f t="shared" si="6"/>
        <v/>
      </c>
      <c r="I546" s="351"/>
    </row>
    <row r="547" ht="19.5" customHeight="1">
      <c r="B547" s="613">
        <v>539.0</v>
      </c>
      <c r="C547" s="923" t="str">
        <f t="shared" si="4"/>
        <v/>
      </c>
      <c r="D547" s="791" t="str">
        <f t="shared" si="1"/>
        <v/>
      </c>
      <c r="E547" s="238" t="str">
        <f t="shared" si="5"/>
        <v/>
      </c>
      <c r="F547" s="717" t="str">
        <f t="shared" si="2"/>
        <v/>
      </c>
      <c r="G547" s="238" t="str">
        <f t="shared" si="3"/>
        <v/>
      </c>
      <c r="H547" s="925" t="str">
        <f t="shared" si="6"/>
        <v/>
      </c>
      <c r="I547" s="351"/>
    </row>
    <row r="548" ht="19.5" customHeight="1">
      <c r="B548" s="613">
        <v>540.0</v>
      </c>
      <c r="C548" s="923" t="str">
        <f t="shared" si="4"/>
        <v/>
      </c>
      <c r="D548" s="791" t="str">
        <f t="shared" si="1"/>
        <v/>
      </c>
      <c r="E548" s="238" t="str">
        <f t="shared" si="5"/>
        <v/>
      </c>
      <c r="F548" s="717" t="str">
        <f t="shared" si="2"/>
        <v/>
      </c>
      <c r="G548" s="238" t="str">
        <f t="shared" si="3"/>
        <v/>
      </c>
      <c r="H548" s="925" t="str">
        <f t="shared" si="6"/>
        <v/>
      </c>
      <c r="I548" s="351"/>
    </row>
    <row r="549" ht="19.5" customHeight="1">
      <c r="B549" s="613">
        <v>541.0</v>
      </c>
      <c r="C549" s="923" t="str">
        <f t="shared" si="4"/>
        <v/>
      </c>
      <c r="D549" s="791" t="str">
        <f t="shared" si="1"/>
        <v/>
      </c>
      <c r="E549" s="238" t="str">
        <f t="shared" si="5"/>
        <v/>
      </c>
      <c r="F549" s="717" t="str">
        <f t="shared" si="2"/>
        <v/>
      </c>
      <c r="G549" s="238" t="str">
        <f t="shared" si="3"/>
        <v/>
      </c>
      <c r="H549" s="925" t="str">
        <f t="shared" si="6"/>
        <v/>
      </c>
      <c r="I549" s="351"/>
    </row>
    <row r="550" ht="19.5" customHeight="1">
      <c r="B550" s="613">
        <v>542.0</v>
      </c>
      <c r="C550" s="923" t="str">
        <f t="shared" si="4"/>
        <v/>
      </c>
      <c r="D550" s="791" t="str">
        <f t="shared" si="1"/>
        <v/>
      </c>
      <c r="E550" s="238" t="str">
        <f t="shared" si="5"/>
        <v/>
      </c>
      <c r="F550" s="717" t="str">
        <f t="shared" si="2"/>
        <v/>
      </c>
      <c r="G550" s="238" t="str">
        <f t="shared" si="3"/>
        <v/>
      </c>
      <c r="H550" s="925" t="str">
        <f t="shared" si="6"/>
        <v/>
      </c>
      <c r="I550" s="351"/>
    </row>
    <row r="551" ht="19.5" customHeight="1">
      <c r="B551" s="613">
        <v>543.0</v>
      </c>
      <c r="C551" s="923" t="str">
        <f t="shared" si="4"/>
        <v/>
      </c>
      <c r="D551" s="791" t="str">
        <f t="shared" si="1"/>
        <v/>
      </c>
      <c r="E551" s="238" t="str">
        <f t="shared" si="5"/>
        <v/>
      </c>
      <c r="F551" s="717" t="str">
        <f t="shared" si="2"/>
        <v/>
      </c>
      <c r="G551" s="238" t="str">
        <f t="shared" si="3"/>
        <v/>
      </c>
      <c r="H551" s="925" t="str">
        <f t="shared" si="6"/>
        <v/>
      </c>
      <c r="I551" s="351"/>
    </row>
    <row r="552" ht="19.5" customHeight="1">
      <c r="B552" s="613">
        <v>544.0</v>
      </c>
      <c r="C552" s="923" t="str">
        <f t="shared" si="4"/>
        <v/>
      </c>
      <c r="D552" s="791" t="str">
        <f t="shared" si="1"/>
        <v/>
      </c>
      <c r="E552" s="238" t="str">
        <f t="shared" si="5"/>
        <v/>
      </c>
      <c r="F552" s="717" t="str">
        <f t="shared" si="2"/>
        <v/>
      </c>
      <c r="G552" s="238" t="str">
        <f t="shared" si="3"/>
        <v/>
      </c>
      <c r="H552" s="925" t="str">
        <f t="shared" si="6"/>
        <v/>
      </c>
      <c r="I552" s="351"/>
    </row>
    <row r="553" ht="19.5" customHeight="1">
      <c r="B553" s="613">
        <v>545.0</v>
      </c>
      <c r="C553" s="923" t="str">
        <f t="shared" si="4"/>
        <v/>
      </c>
      <c r="D553" s="791" t="str">
        <f t="shared" si="1"/>
        <v/>
      </c>
      <c r="E553" s="238" t="str">
        <f t="shared" si="5"/>
        <v/>
      </c>
      <c r="F553" s="717" t="str">
        <f t="shared" si="2"/>
        <v/>
      </c>
      <c r="G553" s="238" t="str">
        <f t="shared" si="3"/>
        <v/>
      </c>
      <c r="H553" s="925" t="str">
        <f t="shared" si="6"/>
        <v/>
      </c>
      <c r="I553" s="351"/>
    </row>
    <row r="554" ht="19.5" customHeight="1">
      <c r="B554" s="613">
        <v>546.0</v>
      </c>
      <c r="C554" s="923" t="str">
        <f t="shared" si="4"/>
        <v/>
      </c>
      <c r="D554" s="791" t="str">
        <f t="shared" si="1"/>
        <v/>
      </c>
      <c r="E554" s="238" t="str">
        <f t="shared" si="5"/>
        <v/>
      </c>
      <c r="F554" s="717" t="str">
        <f t="shared" si="2"/>
        <v/>
      </c>
      <c r="G554" s="238" t="str">
        <f t="shared" si="3"/>
        <v/>
      </c>
      <c r="H554" s="925" t="str">
        <f t="shared" si="6"/>
        <v/>
      </c>
      <c r="I554" s="351"/>
    </row>
    <row r="555" ht="19.5" customHeight="1">
      <c r="B555" s="613">
        <v>547.0</v>
      </c>
      <c r="C555" s="923" t="str">
        <f t="shared" si="4"/>
        <v/>
      </c>
      <c r="D555" s="791" t="str">
        <f t="shared" si="1"/>
        <v/>
      </c>
      <c r="E555" s="238" t="str">
        <f t="shared" si="5"/>
        <v/>
      </c>
      <c r="F555" s="717" t="str">
        <f t="shared" si="2"/>
        <v/>
      </c>
      <c r="G555" s="238" t="str">
        <f t="shared" si="3"/>
        <v/>
      </c>
      <c r="H555" s="925" t="str">
        <f t="shared" si="6"/>
        <v/>
      </c>
      <c r="I555" s="351"/>
    </row>
    <row r="556" ht="19.5" customHeight="1">
      <c r="B556" s="613">
        <v>548.0</v>
      </c>
      <c r="C556" s="923" t="str">
        <f t="shared" si="4"/>
        <v/>
      </c>
      <c r="D556" s="791" t="str">
        <f t="shared" si="1"/>
        <v/>
      </c>
      <c r="E556" s="238" t="str">
        <f t="shared" si="5"/>
        <v/>
      </c>
      <c r="F556" s="717" t="str">
        <f t="shared" si="2"/>
        <v/>
      </c>
      <c r="G556" s="238" t="str">
        <f t="shared" si="3"/>
        <v/>
      </c>
      <c r="H556" s="925" t="str">
        <f t="shared" si="6"/>
        <v/>
      </c>
      <c r="I556" s="351"/>
    </row>
    <row r="557" ht="19.5" customHeight="1">
      <c r="B557" s="613">
        <v>549.0</v>
      </c>
      <c r="C557" s="923" t="str">
        <f t="shared" si="4"/>
        <v/>
      </c>
      <c r="D557" s="791" t="str">
        <f t="shared" si="1"/>
        <v/>
      </c>
      <c r="E557" s="238" t="str">
        <f t="shared" si="5"/>
        <v/>
      </c>
      <c r="F557" s="717" t="str">
        <f t="shared" si="2"/>
        <v/>
      </c>
      <c r="G557" s="238" t="str">
        <f t="shared" si="3"/>
        <v/>
      </c>
      <c r="H557" s="925" t="str">
        <f t="shared" si="6"/>
        <v/>
      </c>
      <c r="I557" s="351"/>
    </row>
    <row r="558" ht="19.5" customHeight="1">
      <c r="B558" s="613">
        <v>550.0</v>
      </c>
      <c r="C558" s="923" t="str">
        <f t="shared" si="4"/>
        <v/>
      </c>
      <c r="D558" s="791" t="str">
        <f t="shared" si="1"/>
        <v/>
      </c>
      <c r="E558" s="238" t="str">
        <f t="shared" si="5"/>
        <v/>
      </c>
      <c r="F558" s="717" t="str">
        <f t="shared" si="2"/>
        <v/>
      </c>
      <c r="G558" s="238" t="str">
        <f t="shared" si="3"/>
        <v/>
      </c>
      <c r="H558" s="925" t="str">
        <f t="shared" si="6"/>
        <v/>
      </c>
      <c r="I558" s="351"/>
    </row>
    <row r="559" ht="19.5" customHeight="1">
      <c r="B559" s="613">
        <v>551.0</v>
      </c>
      <c r="C559" s="923" t="str">
        <f t="shared" si="4"/>
        <v/>
      </c>
      <c r="D559" s="791" t="str">
        <f t="shared" si="1"/>
        <v/>
      </c>
      <c r="E559" s="238" t="str">
        <f t="shared" si="5"/>
        <v/>
      </c>
      <c r="F559" s="717" t="str">
        <f t="shared" si="2"/>
        <v/>
      </c>
      <c r="G559" s="238" t="str">
        <f t="shared" si="3"/>
        <v/>
      </c>
      <c r="H559" s="925" t="str">
        <f t="shared" si="6"/>
        <v/>
      </c>
      <c r="I559" s="351"/>
    </row>
    <row r="560" ht="19.5" customHeight="1">
      <c r="B560" s="613">
        <v>552.0</v>
      </c>
      <c r="C560" s="923" t="str">
        <f t="shared" si="4"/>
        <v/>
      </c>
      <c r="D560" s="791" t="str">
        <f t="shared" si="1"/>
        <v/>
      </c>
      <c r="E560" s="238" t="str">
        <f t="shared" si="5"/>
        <v/>
      </c>
      <c r="F560" s="717" t="str">
        <f t="shared" si="2"/>
        <v/>
      </c>
      <c r="G560" s="238" t="str">
        <f t="shared" si="3"/>
        <v/>
      </c>
      <c r="H560" s="925" t="str">
        <f t="shared" si="6"/>
        <v/>
      </c>
      <c r="I560" s="351"/>
    </row>
    <row r="561" ht="19.5" customHeight="1">
      <c r="B561" s="613">
        <v>553.0</v>
      </c>
      <c r="C561" s="923" t="str">
        <f t="shared" si="4"/>
        <v/>
      </c>
      <c r="D561" s="791" t="str">
        <f t="shared" si="1"/>
        <v/>
      </c>
      <c r="E561" s="238" t="str">
        <f t="shared" si="5"/>
        <v/>
      </c>
      <c r="F561" s="717" t="str">
        <f t="shared" si="2"/>
        <v/>
      </c>
      <c r="G561" s="238" t="str">
        <f t="shared" si="3"/>
        <v/>
      </c>
      <c r="H561" s="925" t="str">
        <f t="shared" si="6"/>
        <v/>
      </c>
      <c r="I561" s="351"/>
    </row>
    <row r="562" ht="19.5" customHeight="1">
      <c r="B562" s="613">
        <v>554.0</v>
      </c>
      <c r="C562" s="923" t="str">
        <f t="shared" si="4"/>
        <v/>
      </c>
      <c r="D562" s="791" t="str">
        <f t="shared" si="1"/>
        <v/>
      </c>
      <c r="E562" s="238" t="str">
        <f t="shared" si="5"/>
        <v/>
      </c>
      <c r="F562" s="717" t="str">
        <f t="shared" si="2"/>
        <v/>
      </c>
      <c r="G562" s="238" t="str">
        <f t="shared" si="3"/>
        <v/>
      </c>
      <c r="H562" s="925" t="str">
        <f t="shared" si="6"/>
        <v/>
      </c>
      <c r="I562" s="351"/>
    </row>
    <row r="563" ht="19.5" customHeight="1">
      <c r="B563" s="613">
        <v>555.0</v>
      </c>
      <c r="C563" s="923" t="str">
        <f t="shared" si="4"/>
        <v/>
      </c>
      <c r="D563" s="791" t="str">
        <f t="shared" si="1"/>
        <v/>
      </c>
      <c r="E563" s="238" t="str">
        <f t="shared" si="5"/>
        <v/>
      </c>
      <c r="F563" s="717" t="str">
        <f t="shared" si="2"/>
        <v/>
      </c>
      <c r="G563" s="238" t="str">
        <f t="shared" si="3"/>
        <v/>
      </c>
      <c r="H563" s="925" t="str">
        <f t="shared" si="6"/>
        <v/>
      </c>
      <c r="I563" s="351"/>
    </row>
    <row r="564" ht="19.5" customHeight="1">
      <c r="B564" s="613">
        <v>556.0</v>
      </c>
      <c r="C564" s="923" t="str">
        <f t="shared" si="4"/>
        <v/>
      </c>
      <c r="D564" s="791" t="str">
        <f t="shared" si="1"/>
        <v/>
      </c>
      <c r="E564" s="238" t="str">
        <f t="shared" si="5"/>
        <v/>
      </c>
      <c r="F564" s="717" t="str">
        <f t="shared" si="2"/>
        <v/>
      </c>
      <c r="G564" s="238" t="str">
        <f t="shared" si="3"/>
        <v/>
      </c>
      <c r="H564" s="925" t="str">
        <f t="shared" si="6"/>
        <v/>
      </c>
      <c r="I564" s="351"/>
    </row>
    <row r="565" ht="19.5" customHeight="1">
      <c r="B565" s="613">
        <v>557.0</v>
      </c>
      <c r="C565" s="923" t="str">
        <f t="shared" si="4"/>
        <v/>
      </c>
      <c r="D565" s="791" t="str">
        <f t="shared" si="1"/>
        <v/>
      </c>
      <c r="E565" s="238" t="str">
        <f t="shared" si="5"/>
        <v/>
      </c>
      <c r="F565" s="717" t="str">
        <f t="shared" si="2"/>
        <v/>
      </c>
      <c r="G565" s="238" t="str">
        <f t="shared" si="3"/>
        <v/>
      </c>
      <c r="H565" s="925" t="str">
        <f t="shared" si="6"/>
        <v/>
      </c>
      <c r="I565" s="351"/>
    </row>
    <row r="566" ht="19.5" customHeight="1">
      <c r="B566" s="613">
        <v>558.0</v>
      </c>
      <c r="C566" s="923" t="str">
        <f t="shared" si="4"/>
        <v/>
      </c>
      <c r="D566" s="791" t="str">
        <f t="shared" si="1"/>
        <v/>
      </c>
      <c r="E566" s="238" t="str">
        <f t="shared" si="5"/>
        <v/>
      </c>
      <c r="F566" s="717" t="str">
        <f t="shared" si="2"/>
        <v/>
      </c>
      <c r="G566" s="238" t="str">
        <f t="shared" si="3"/>
        <v/>
      </c>
      <c r="H566" s="925" t="str">
        <f t="shared" si="6"/>
        <v/>
      </c>
      <c r="I566" s="351"/>
    </row>
    <row r="567" ht="19.5" customHeight="1">
      <c r="B567" s="613">
        <v>559.0</v>
      </c>
      <c r="C567" s="923" t="str">
        <f t="shared" si="4"/>
        <v/>
      </c>
      <c r="D567" s="791" t="str">
        <f t="shared" si="1"/>
        <v/>
      </c>
      <c r="E567" s="238" t="str">
        <f t="shared" si="5"/>
        <v/>
      </c>
      <c r="F567" s="717" t="str">
        <f t="shared" si="2"/>
        <v/>
      </c>
      <c r="G567" s="238" t="str">
        <f t="shared" si="3"/>
        <v/>
      </c>
      <c r="H567" s="925" t="str">
        <f t="shared" si="6"/>
        <v/>
      </c>
      <c r="I567" s="351"/>
    </row>
    <row r="568" ht="19.5" customHeight="1">
      <c r="B568" s="613">
        <v>560.0</v>
      </c>
      <c r="C568" s="923" t="str">
        <f t="shared" si="4"/>
        <v/>
      </c>
      <c r="D568" s="791" t="str">
        <f t="shared" si="1"/>
        <v/>
      </c>
      <c r="E568" s="238" t="str">
        <f t="shared" si="5"/>
        <v/>
      </c>
      <c r="F568" s="717" t="str">
        <f t="shared" si="2"/>
        <v/>
      </c>
      <c r="G568" s="238" t="str">
        <f t="shared" si="3"/>
        <v/>
      </c>
      <c r="H568" s="925" t="str">
        <f t="shared" si="6"/>
        <v/>
      </c>
      <c r="I568" s="351"/>
    </row>
    <row r="569" ht="19.5" customHeight="1">
      <c r="B569" s="613">
        <v>561.0</v>
      </c>
      <c r="C569" s="923" t="str">
        <f t="shared" si="4"/>
        <v/>
      </c>
      <c r="D569" s="791" t="str">
        <f t="shared" si="1"/>
        <v/>
      </c>
      <c r="E569" s="238" t="str">
        <f t="shared" si="5"/>
        <v/>
      </c>
      <c r="F569" s="717" t="str">
        <f t="shared" si="2"/>
        <v/>
      </c>
      <c r="G569" s="238" t="str">
        <f t="shared" si="3"/>
        <v/>
      </c>
      <c r="H569" s="925" t="str">
        <f t="shared" si="6"/>
        <v/>
      </c>
      <c r="I569" s="351"/>
    </row>
    <row r="570" ht="19.5" customHeight="1">
      <c r="B570" s="613">
        <v>562.0</v>
      </c>
      <c r="C570" s="923" t="str">
        <f t="shared" si="4"/>
        <v/>
      </c>
      <c r="D570" s="791" t="str">
        <f t="shared" si="1"/>
        <v/>
      </c>
      <c r="E570" s="238" t="str">
        <f t="shared" si="5"/>
        <v/>
      </c>
      <c r="F570" s="717" t="str">
        <f t="shared" si="2"/>
        <v/>
      </c>
      <c r="G570" s="238" t="str">
        <f t="shared" si="3"/>
        <v/>
      </c>
      <c r="H570" s="925" t="str">
        <f t="shared" si="6"/>
        <v/>
      </c>
      <c r="I570" s="351"/>
    </row>
    <row r="571" ht="19.5" customHeight="1">
      <c r="B571" s="613">
        <v>563.0</v>
      </c>
      <c r="C571" s="923" t="str">
        <f t="shared" si="4"/>
        <v/>
      </c>
      <c r="D571" s="791" t="str">
        <f t="shared" si="1"/>
        <v/>
      </c>
      <c r="E571" s="238" t="str">
        <f t="shared" si="5"/>
        <v/>
      </c>
      <c r="F571" s="717" t="str">
        <f t="shared" si="2"/>
        <v/>
      </c>
      <c r="G571" s="238" t="str">
        <f t="shared" si="3"/>
        <v/>
      </c>
      <c r="H571" s="925" t="str">
        <f t="shared" si="6"/>
        <v/>
      </c>
      <c r="I571" s="351"/>
    </row>
    <row r="572" ht="19.5" customHeight="1">
      <c r="B572" s="613">
        <v>564.0</v>
      </c>
      <c r="C572" s="923" t="str">
        <f t="shared" si="4"/>
        <v/>
      </c>
      <c r="D572" s="791" t="str">
        <f t="shared" si="1"/>
        <v/>
      </c>
      <c r="E572" s="238" t="str">
        <f t="shared" si="5"/>
        <v/>
      </c>
      <c r="F572" s="717" t="str">
        <f t="shared" si="2"/>
        <v/>
      </c>
      <c r="G572" s="238" t="str">
        <f t="shared" si="3"/>
        <v/>
      </c>
      <c r="H572" s="925" t="str">
        <f t="shared" si="6"/>
        <v/>
      </c>
      <c r="I572" s="351"/>
    </row>
    <row r="573" ht="19.5" customHeight="1">
      <c r="B573" s="613">
        <v>565.0</v>
      </c>
      <c r="C573" s="923" t="str">
        <f t="shared" si="4"/>
        <v/>
      </c>
      <c r="D573" s="791" t="str">
        <f t="shared" si="1"/>
        <v/>
      </c>
      <c r="E573" s="238" t="str">
        <f t="shared" si="5"/>
        <v/>
      </c>
      <c r="F573" s="717" t="str">
        <f t="shared" si="2"/>
        <v/>
      </c>
      <c r="G573" s="238" t="str">
        <f t="shared" si="3"/>
        <v/>
      </c>
      <c r="H573" s="925" t="str">
        <f t="shared" si="6"/>
        <v/>
      </c>
      <c r="I573" s="351"/>
    </row>
    <row r="574" ht="19.5" customHeight="1">
      <c r="B574" s="613">
        <v>566.0</v>
      </c>
      <c r="C574" s="923" t="str">
        <f t="shared" si="4"/>
        <v/>
      </c>
      <c r="D574" s="791" t="str">
        <f t="shared" si="1"/>
        <v/>
      </c>
      <c r="E574" s="238" t="str">
        <f t="shared" si="5"/>
        <v/>
      </c>
      <c r="F574" s="717" t="str">
        <f t="shared" si="2"/>
        <v/>
      </c>
      <c r="G574" s="238" t="str">
        <f t="shared" si="3"/>
        <v/>
      </c>
      <c r="H574" s="925" t="str">
        <f t="shared" si="6"/>
        <v/>
      </c>
      <c r="I574" s="351"/>
    </row>
    <row r="575" ht="19.5" customHeight="1">
      <c r="B575" s="613">
        <v>567.0</v>
      </c>
      <c r="C575" s="923" t="str">
        <f t="shared" si="4"/>
        <v/>
      </c>
      <c r="D575" s="791" t="str">
        <f t="shared" si="1"/>
        <v/>
      </c>
      <c r="E575" s="238" t="str">
        <f t="shared" si="5"/>
        <v/>
      </c>
      <c r="F575" s="717" t="str">
        <f t="shared" si="2"/>
        <v/>
      </c>
      <c r="G575" s="238" t="str">
        <f t="shared" si="3"/>
        <v/>
      </c>
      <c r="H575" s="925" t="str">
        <f t="shared" si="6"/>
        <v/>
      </c>
      <c r="I575" s="351"/>
    </row>
    <row r="576" ht="19.5" customHeight="1">
      <c r="B576" s="613">
        <v>568.0</v>
      </c>
      <c r="C576" s="923" t="str">
        <f t="shared" si="4"/>
        <v/>
      </c>
      <c r="D576" s="791" t="str">
        <f t="shared" si="1"/>
        <v/>
      </c>
      <c r="E576" s="238" t="str">
        <f t="shared" si="5"/>
        <v/>
      </c>
      <c r="F576" s="717" t="str">
        <f t="shared" si="2"/>
        <v/>
      </c>
      <c r="G576" s="238" t="str">
        <f t="shared" si="3"/>
        <v/>
      </c>
      <c r="H576" s="925" t="str">
        <f t="shared" si="6"/>
        <v/>
      </c>
      <c r="I576" s="351"/>
    </row>
    <row r="577" ht="19.5" customHeight="1">
      <c r="B577" s="613">
        <v>569.0</v>
      </c>
      <c r="C577" s="923" t="str">
        <f t="shared" si="4"/>
        <v/>
      </c>
      <c r="D577" s="791" t="str">
        <f t="shared" si="1"/>
        <v/>
      </c>
      <c r="E577" s="238" t="str">
        <f t="shared" si="5"/>
        <v/>
      </c>
      <c r="F577" s="717" t="str">
        <f t="shared" si="2"/>
        <v/>
      </c>
      <c r="G577" s="238" t="str">
        <f t="shared" si="3"/>
        <v/>
      </c>
      <c r="H577" s="925" t="str">
        <f t="shared" si="6"/>
        <v/>
      </c>
      <c r="I577" s="351"/>
    </row>
    <row r="578" ht="19.5" customHeight="1">
      <c r="B578" s="613">
        <v>570.0</v>
      </c>
      <c r="C578" s="923" t="str">
        <f t="shared" si="4"/>
        <v/>
      </c>
      <c r="D578" s="791" t="str">
        <f t="shared" si="1"/>
        <v/>
      </c>
      <c r="E578" s="238" t="str">
        <f t="shared" si="5"/>
        <v/>
      </c>
      <c r="F578" s="717" t="str">
        <f t="shared" si="2"/>
        <v/>
      </c>
      <c r="G578" s="238" t="str">
        <f t="shared" si="3"/>
        <v/>
      </c>
      <c r="H578" s="925" t="str">
        <f t="shared" si="6"/>
        <v/>
      </c>
      <c r="I578" s="351"/>
    </row>
    <row r="579" ht="19.5" customHeight="1">
      <c r="B579" s="613">
        <v>571.0</v>
      </c>
      <c r="C579" s="923" t="str">
        <f t="shared" si="4"/>
        <v/>
      </c>
      <c r="D579" s="791" t="str">
        <f t="shared" si="1"/>
        <v/>
      </c>
      <c r="E579" s="238" t="str">
        <f t="shared" si="5"/>
        <v/>
      </c>
      <c r="F579" s="717" t="str">
        <f t="shared" si="2"/>
        <v/>
      </c>
      <c r="G579" s="238" t="str">
        <f t="shared" si="3"/>
        <v/>
      </c>
      <c r="H579" s="925" t="str">
        <f t="shared" si="6"/>
        <v/>
      </c>
      <c r="I579" s="351"/>
    </row>
    <row r="580" ht="19.5" customHeight="1">
      <c r="B580" s="613">
        <v>572.0</v>
      </c>
      <c r="C580" s="923" t="str">
        <f t="shared" si="4"/>
        <v/>
      </c>
      <c r="D580" s="791" t="str">
        <f t="shared" si="1"/>
        <v/>
      </c>
      <c r="E580" s="238" t="str">
        <f t="shared" si="5"/>
        <v/>
      </c>
      <c r="F580" s="717" t="str">
        <f t="shared" si="2"/>
        <v/>
      </c>
      <c r="G580" s="238" t="str">
        <f t="shared" si="3"/>
        <v/>
      </c>
      <c r="H580" s="925" t="str">
        <f t="shared" si="6"/>
        <v/>
      </c>
      <c r="I580" s="351"/>
    </row>
    <row r="581" ht="19.5" customHeight="1">
      <c r="B581" s="613">
        <v>573.0</v>
      </c>
      <c r="C581" s="923" t="str">
        <f t="shared" si="4"/>
        <v/>
      </c>
      <c r="D581" s="791" t="str">
        <f t="shared" si="1"/>
        <v/>
      </c>
      <c r="E581" s="238" t="str">
        <f t="shared" si="5"/>
        <v/>
      </c>
      <c r="F581" s="717" t="str">
        <f t="shared" si="2"/>
        <v/>
      </c>
      <c r="G581" s="238" t="str">
        <f t="shared" si="3"/>
        <v/>
      </c>
      <c r="H581" s="925" t="str">
        <f t="shared" si="6"/>
        <v/>
      </c>
      <c r="I581" s="351"/>
    </row>
    <row r="582" ht="19.5" customHeight="1">
      <c r="B582" s="613">
        <v>574.0</v>
      </c>
      <c r="C582" s="923" t="str">
        <f t="shared" si="4"/>
        <v/>
      </c>
      <c r="D582" s="791" t="str">
        <f t="shared" si="1"/>
        <v/>
      </c>
      <c r="E582" s="238" t="str">
        <f t="shared" si="5"/>
        <v/>
      </c>
      <c r="F582" s="717" t="str">
        <f t="shared" si="2"/>
        <v/>
      </c>
      <c r="G582" s="238" t="str">
        <f t="shared" si="3"/>
        <v/>
      </c>
      <c r="H582" s="925" t="str">
        <f t="shared" si="6"/>
        <v/>
      </c>
      <c r="I582" s="351"/>
    </row>
    <row r="583" ht="19.5" customHeight="1">
      <c r="B583" s="613">
        <v>575.0</v>
      </c>
      <c r="C583" s="923" t="str">
        <f t="shared" si="4"/>
        <v/>
      </c>
      <c r="D583" s="791" t="str">
        <f t="shared" si="1"/>
        <v/>
      </c>
      <c r="E583" s="238" t="str">
        <f t="shared" si="5"/>
        <v/>
      </c>
      <c r="F583" s="717" t="str">
        <f t="shared" si="2"/>
        <v/>
      </c>
      <c r="G583" s="238" t="str">
        <f t="shared" si="3"/>
        <v/>
      </c>
      <c r="H583" s="925" t="str">
        <f t="shared" si="6"/>
        <v/>
      </c>
      <c r="I583" s="351"/>
    </row>
    <row r="584" ht="19.5" customHeight="1">
      <c r="B584" s="613">
        <v>576.0</v>
      </c>
      <c r="C584" s="923" t="str">
        <f t="shared" si="4"/>
        <v/>
      </c>
      <c r="D584" s="791" t="str">
        <f t="shared" si="1"/>
        <v/>
      </c>
      <c r="E584" s="238" t="str">
        <f t="shared" si="5"/>
        <v/>
      </c>
      <c r="F584" s="717" t="str">
        <f t="shared" si="2"/>
        <v/>
      </c>
      <c r="G584" s="238" t="str">
        <f t="shared" si="3"/>
        <v/>
      </c>
      <c r="H584" s="925" t="str">
        <f t="shared" si="6"/>
        <v/>
      </c>
      <c r="I584" s="351"/>
    </row>
    <row r="585" ht="19.5" customHeight="1">
      <c r="B585" s="613">
        <v>577.0</v>
      </c>
      <c r="C585" s="923" t="str">
        <f t="shared" si="4"/>
        <v/>
      </c>
      <c r="D585" s="791" t="str">
        <f t="shared" si="1"/>
        <v/>
      </c>
      <c r="E585" s="238" t="str">
        <f t="shared" si="5"/>
        <v/>
      </c>
      <c r="F585" s="717" t="str">
        <f t="shared" si="2"/>
        <v/>
      </c>
      <c r="G585" s="238" t="str">
        <f t="shared" si="3"/>
        <v/>
      </c>
      <c r="H585" s="925" t="str">
        <f t="shared" si="6"/>
        <v/>
      </c>
      <c r="I585" s="351"/>
    </row>
    <row r="586" ht="19.5" customHeight="1">
      <c r="B586" s="613">
        <v>578.0</v>
      </c>
      <c r="C586" s="923" t="str">
        <f t="shared" si="4"/>
        <v/>
      </c>
      <c r="D586" s="791" t="str">
        <f t="shared" si="1"/>
        <v/>
      </c>
      <c r="E586" s="238" t="str">
        <f t="shared" si="5"/>
        <v/>
      </c>
      <c r="F586" s="717" t="str">
        <f t="shared" si="2"/>
        <v/>
      </c>
      <c r="G586" s="238" t="str">
        <f t="shared" si="3"/>
        <v/>
      </c>
      <c r="H586" s="925" t="str">
        <f t="shared" si="6"/>
        <v/>
      </c>
      <c r="I586" s="351"/>
    </row>
    <row r="587" ht="19.5" customHeight="1">
      <c r="B587" s="613">
        <v>579.0</v>
      </c>
      <c r="C587" s="923" t="str">
        <f t="shared" si="4"/>
        <v/>
      </c>
      <c r="D587" s="791" t="str">
        <f t="shared" si="1"/>
        <v/>
      </c>
      <c r="E587" s="238" t="str">
        <f t="shared" si="5"/>
        <v/>
      </c>
      <c r="F587" s="717" t="str">
        <f t="shared" si="2"/>
        <v/>
      </c>
      <c r="G587" s="238" t="str">
        <f t="shared" si="3"/>
        <v/>
      </c>
      <c r="H587" s="925" t="str">
        <f t="shared" si="6"/>
        <v/>
      </c>
      <c r="I587" s="351"/>
    </row>
    <row r="588" ht="19.5" customHeight="1">
      <c r="B588" s="613">
        <v>580.0</v>
      </c>
      <c r="C588" s="923" t="str">
        <f t="shared" si="4"/>
        <v/>
      </c>
      <c r="D588" s="791" t="str">
        <f t="shared" si="1"/>
        <v/>
      </c>
      <c r="E588" s="238" t="str">
        <f t="shared" si="5"/>
        <v/>
      </c>
      <c r="F588" s="717" t="str">
        <f t="shared" si="2"/>
        <v/>
      </c>
      <c r="G588" s="238" t="str">
        <f t="shared" si="3"/>
        <v/>
      </c>
      <c r="H588" s="925" t="str">
        <f t="shared" si="6"/>
        <v/>
      </c>
      <c r="I588" s="351"/>
    </row>
    <row r="589" ht="19.5" customHeight="1">
      <c r="B589" s="613">
        <v>581.0</v>
      </c>
      <c r="C589" s="923" t="str">
        <f t="shared" si="4"/>
        <v/>
      </c>
      <c r="D589" s="791" t="str">
        <f t="shared" si="1"/>
        <v/>
      </c>
      <c r="E589" s="238" t="str">
        <f t="shared" si="5"/>
        <v/>
      </c>
      <c r="F589" s="717" t="str">
        <f t="shared" si="2"/>
        <v/>
      </c>
      <c r="G589" s="238" t="str">
        <f t="shared" si="3"/>
        <v/>
      </c>
      <c r="H589" s="925" t="str">
        <f t="shared" si="6"/>
        <v/>
      </c>
      <c r="I589" s="351"/>
    </row>
    <row r="590" ht="19.5" customHeight="1">
      <c r="B590" s="613">
        <v>582.0</v>
      </c>
      <c r="C590" s="923" t="str">
        <f t="shared" si="4"/>
        <v/>
      </c>
      <c r="D590" s="791" t="str">
        <f t="shared" si="1"/>
        <v/>
      </c>
      <c r="E590" s="238" t="str">
        <f t="shared" si="5"/>
        <v/>
      </c>
      <c r="F590" s="717" t="str">
        <f t="shared" si="2"/>
        <v/>
      </c>
      <c r="G590" s="238" t="str">
        <f t="shared" si="3"/>
        <v/>
      </c>
      <c r="H590" s="925" t="str">
        <f t="shared" si="6"/>
        <v/>
      </c>
      <c r="I590" s="351"/>
    </row>
    <row r="591" ht="19.5" customHeight="1">
      <c r="B591" s="613">
        <v>583.0</v>
      </c>
      <c r="C591" s="923" t="str">
        <f t="shared" si="4"/>
        <v/>
      </c>
      <c r="D591" s="791" t="str">
        <f t="shared" si="1"/>
        <v/>
      </c>
      <c r="E591" s="238" t="str">
        <f t="shared" si="5"/>
        <v/>
      </c>
      <c r="F591" s="717" t="str">
        <f t="shared" si="2"/>
        <v/>
      </c>
      <c r="G591" s="238" t="str">
        <f t="shared" si="3"/>
        <v/>
      </c>
      <c r="H591" s="925" t="str">
        <f t="shared" si="6"/>
        <v/>
      </c>
      <c r="I591" s="351"/>
    </row>
    <row r="592" ht="19.5" customHeight="1">
      <c r="B592" s="613">
        <v>584.0</v>
      </c>
      <c r="C592" s="923" t="str">
        <f t="shared" si="4"/>
        <v/>
      </c>
      <c r="D592" s="791" t="str">
        <f t="shared" si="1"/>
        <v/>
      </c>
      <c r="E592" s="238" t="str">
        <f t="shared" si="5"/>
        <v/>
      </c>
      <c r="F592" s="717" t="str">
        <f t="shared" si="2"/>
        <v/>
      </c>
      <c r="G592" s="238" t="str">
        <f t="shared" si="3"/>
        <v/>
      </c>
      <c r="H592" s="925" t="str">
        <f t="shared" si="6"/>
        <v/>
      </c>
      <c r="I592" s="351"/>
    </row>
    <row r="593" ht="19.5" customHeight="1">
      <c r="B593" s="613">
        <v>585.0</v>
      </c>
      <c r="C593" s="923" t="str">
        <f t="shared" si="4"/>
        <v/>
      </c>
      <c r="D593" s="791" t="str">
        <f t="shared" si="1"/>
        <v/>
      </c>
      <c r="E593" s="238" t="str">
        <f t="shared" si="5"/>
        <v/>
      </c>
      <c r="F593" s="717" t="str">
        <f t="shared" si="2"/>
        <v/>
      </c>
      <c r="G593" s="238" t="str">
        <f t="shared" si="3"/>
        <v/>
      </c>
      <c r="H593" s="925" t="str">
        <f t="shared" si="6"/>
        <v/>
      </c>
      <c r="I593" s="351"/>
    </row>
    <row r="594" ht="19.5" customHeight="1">
      <c r="B594" s="613">
        <v>586.0</v>
      </c>
      <c r="C594" s="923" t="str">
        <f t="shared" si="4"/>
        <v/>
      </c>
      <c r="D594" s="791" t="str">
        <f t="shared" si="1"/>
        <v/>
      </c>
      <c r="E594" s="238" t="str">
        <f t="shared" si="5"/>
        <v/>
      </c>
      <c r="F594" s="717" t="str">
        <f t="shared" si="2"/>
        <v/>
      </c>
      <c r="G594" s="238" t="str">
        <f t="shared" si="3"/>
        <v/>
      </c>
      <c r="H594" s="925" t="str">
        <f t="shared" si="6"/>
        <v/>
      </c>
      <c r="I594" s="351"/>
    </row>
    <row r="595" ht="19.5" customHeight="1">
      <c r="B595" s="613">
        <v>587.0</v>
      </c>
      <c r="C595" s="923" t="str">
        <f t="shared" si="4"/>
        <v/>
      </c>
      <c r="D595" s="791" t="str">
        <f t="shared" si="1"/>
        <v/>
      </c>
      <c r="E595" s="238" t="str">
        <f t="shared" si="5"/>
        <v/>
      </c>
      <c r="F595" s="717" t="str">
        <f t="shared" si="2"/>
        <v/>
      </c>
      <c r="G595" s="238" t="str">
        <f t="shared" si="3"/>
        <v/>
      </c>
      <c r="H595" s="925" t="str">
        <f t="shared" si="6"/>
        <v/>
      </c>
      <c r="I595" s="351"/>
    </row>
    <row r="596" ht="19.5" customHeight="1">
      <c r="B596" s="613">
        <v>588.0</v>
      </c>
      <c r="C596" s="923" t="str">
        <f t="shared" si="4"/>
        <v/>
      </c>
      <c r="D596" s="791" t="str">
        <f t="shared" si="1"/>
        <v/>
      </c>
      <c r="E596" s="238" t="str">
        <f t="shared" si="5"/>
        <v/>
      </c>
      <c r="F596" s="717" t="str">
        <f t="shared" si="2"/>
        <v/>
      </c>
      <c r="G596" s="238" t="str">
        <f t="shared" si="3"/>
        <v/>
      </c>
      <c r="H596" s="925" t="str">
        <f t="shared" si="6"/>
        <v/>
      </c>
      <c r="I596" s="351"/>
    </row>
    <row r="597" ht="19.5" customHeight="1">
      <c r="B597" s="613">
        <v>589.0</v>
      </c>
      <c r="C597" s="923" t="str">
        <f t="shared" si="4"/>
        <v/>
      </c>
      <c r="D597" s="791" t="str">
        <f t="shared" si="1"/>
        <v/>
      </c>
      <c r="E597" s="238" t="str">
        <f t="shared" si="5"/>
        <v/>
      </c>
      <c r="F597" s="717" t="str">
        <f t="shared" si="2"/>
        <v/>
      </c>
      <c r="G597" s="238" t="str">
        <f t="shared" si="3"/>
        <v/>
      </c>
      <c r="H597" s="925" t="str">
        <f t="shared" si="6"/>
        <v/>
      </c>
      <c r="I597" s="351"/>
    </row>
    <row r="598" ht="19.5" customHeight="1">
      <c r="B598" s="613">
        <v>590.0</v>
      </c>
      <c r="C598" s="923" t="str">
        <f t="shared" si="4"/>
        <v/>
      </c>
      <c r="D598" s="791" t="str">
        <f t="shared" si="1"/>
        <v/>
      </c>
      <c r="E598" s="238" t="str">
        <f t="shared" si="5"/>
        <v/>
      </c>
      <c r="F598" s="717" t="str">
        <f t="shared" si="2"/>
        <v/>
      </c>
      <c r="G598" s="238" t="str">
        <f t="shared" si="3"/>
        <v/>
      </c>
      <c r="H598" s="925" t="str">
        <f t="shared" si="6"/>
        <v/>
      </c>
      <c r="I598" s="351"/>
    </row>
    <row r="599" ht="19.5" customHeight="1">
      <c r="B599" s="613">
        <v>591.0</v>
      </c>
      <c r="C599" s="923" t="str">
        <f t="shared" si="4"/>
        <v/>
      </c>
      <c r="D599" s="791" t="str">
        <f t="shared" si="1"/>
        <v/>
      </c>
      <c r="E599" s="238" t="str">
        <f t="shared" si="5"/>
        <v/>
      </c>
      <c r="F599" s="717" t="str">
        <f t="shared" si="2"/>
        <v/>
      </c>
      <c r="G599" s="238" t="str">
        <f t="shared" si="3"/>
        <v/>
      </c>
      <c r="H599" s="925" t="str">
        <f t="shared" si="6"/>
        <v/>
      </c>
      <c r="I599" s="351"/>
    </row>
    <row r="600" ht="19.5" customHeight="1">
      <c r="B600" s="613">
        <v>592.0</v>
      </c>
      <c r="C600" s="923" t="str">
        <f t="shared" si="4"/>
        <v/>
      </c>
      <c r="D600" s="791" t="str">
        <f t="shared" si="1"/>
        <v/>
      </c>
      <c r="E600" s="238" t="str">
        <f t="shared" si="5"/>
        <v/>
      </c>
      <c r="F600" s="717" t="str">
        <f t="shared" si="2"/>
        <v/>
      </c>
      <c r="G600" s="238" t="str">
        <f t="shared" si="3"/>
        <v/>
      </c>
      <c r="H600" s="925" t="str">
        <f t="shared" si="6"/>
        <v/>
      </c>
      <c r="I600" s="351"/>
    </row>
    <row r="601" ht="19.5" customHeight="1">
      <c r="B601" s="613">
        <v>593.0</v>
      </c>
      <c r="C601" s="923" t="str">
        <f t="shared" si="4"/>
        <v/>
      </c>
      <c r="D601" s="791" t="str">
        <f t="shared" si="1"/>
        <v/>
      </c>
      <c r="E601" s="238" t="str">
        <f t="shared" si="5"/>
        <v/>
      </c>
      <c r="F601" s="717" t="str">
        <f t="shared" si="2"/>
        <v/>
      </c>
      <c r="G601" s="238" t="str">
        <f t="shared" si="3"/>
        <v/>
      </c>
      <c r="H601" s="925" t="str">
        <f t="shared" si="6"/>
        <v/>
      </c>
      <c r="I601" s="351"/>
    </row>
    <row r="602" ht="19.5" customHeight="1">
      <c r="B602" s="613">
        <v>594.0</v>
      </c>
      <c r="C602" s="923" t="str">
        <f t="shared" si="4"/>
        <v/>
      </c>
      <c r="D602" s="791" t="str">
        <f t="shared" si="1"/>
        <v/>
      </c>
      <c r="E602" s="238" t="str">
        <f t="shared" si="5"/>
        <v/>
      </c>
      <c r="F602" s="717" t="str">
        <f t="shared" si="2"/>
        <v/>
      </c>
      <c r="G602" s="238" t="str">
        <f t="shared" si="3"/>
        <v/>
      </c>
      <c r="H602" s="925" t="str">
        <f t="shared" si="6"/>
        <v/>
      </c>
      <c r="I602" s="351"/>
    </row>
    <row r="603" ht="19.5" customHeight="1">
      <c r="B603" s="613">
        <v>595.0</v>
      </c>
      <c r="C603" s="923" t="str">
        <f t="shared" si="4"/>
        <v/>
      </c>
      <c r="D603" s="791" t="str">
        <f t="shared" si="1"/>
        <v/>
      </c>
      <c r="E603" s="238" t="str">
        <f t="shared" si="5"/>
        <v/>
      </c>
      <c r="F603" s="717" t="str">
        <f t="shared" si="2"/>
        <v/>
      </c>
      <c r="G603" s="238" t="str">
        <f t="shared" si="3"/>
        <v/>
      </c>
      <c r="H603" s="925" t="str">
        <f t="shared" si="6"/>
        <v/>
      </c>
      <c r="I603" s="351"/>
    </row>
    <row r="604" ht="19.5" customHeight="1">
      <c r="B604" s="613">
        <v>596.0</v>
      </c>
      <c r="C604" s="923" t="str">
        <f t="shared" si="4"/>
        <v/>
      </c>
      <c r="D604" s="791" t="str">
        <f t="shared" si="1"/>
        <v/>
      </c>
      <c r="E604" s="238" t="str">
        <f t="shared" si="5"/>
        <v/>
      </c>
      <c r="F604" s="717" t="str">
        <f t="shared" si="2"/>
        <v/>
      </c>
      <c r="G604" s="238" t="str">
        <f t="shared" si="3"/>
        <v/>
      </c>
      <c r="H604" s="925" t="str">
        <f t="shared" si="6"/>
        <v/>
      </c>
      <c r="I604" s="351"/>
    </row>
    <row r="605" ht="19.5" customHeight="1">
      <c r="B605" s="613">
        <v>597.0</v>
      </c>
      <c r="C605" s="923" t="str">
        <f t="shared" si="4"/>
        <v/>
      </c>
      <c r="D605" s="791" t="str">
        <f t="shared" si="1"/>
        <v/>
      </c>
      <c r="E605" s="238" t="str">
        <f t="shared" si="5"/>
        <v/>
      </c>
      <c r="F605" s="717" t="str">
        <f t="shared" si="2"/>
        <v/>
      </c>
      <c r="G605" s="238" t="str">
        <f t="shared" si="3"/>
        <v/>
      </c>
      <c r="H605" s="925" t="str">
        <f t="shared" si="6"/>
        <v/>
      </c>
      <c r="I605" s="351"/>
    </row>
    <row r="606" ht="19.5" customHeight="1">
      <c r="B606" s="613">
        <v>598.0</v>
      </c>
      <c r="C606" s="923" t="str">
        <f t="shared" si="4"/>
        <v/>
      </c>
      <c r="D606" s="791" t="str">
        <f t="shared" si="1"/>
        <v/>
      </c>
      <c r="E606" s="238" t="str">
        <f t="shared" si="5"/>
        <v/>
      </c>
      <c r="F606" s="717" t="str">
        <f t="shared" si="2"/>
        <v/>
      </c>
      <c r="G606" s="238" t="str">
        <f t="shared" si="3"/>
        <v/>
      </c>
      <c r="H606" s="925" t="str">
        <f t="shared" si="6"/>
        <v/>
      </c>
      <c r="I606" s="351"/>
    </row>
    <row r="607" ht="19.5" customHeight="1">
      <c r="B607" s="613">
        <v>599.0</v>
      </c>
      <c r="C607" s="923" t="str">
        <f t="shared" si="4"/>
        <v/>
      </c>
      <c r="D607" s="791" t="str">
        <f t="shared" si="1"/>
        <v/>
      </c>
      <c r="E607" s="238" t="str">
        <f t="shared" si="5"/>
        <v/>
      </c>
      <c r="F607" s="717" t="str">
        <f t="shared" si="2"/>
        <v/>
      </c>
      <c r="G607" s="238" t="str">
        <f t="shared" si="3"/>
        <v/>
      </c>
      <c r="H607" s="925" t="str">
        <f t="shared" si="6"/>
        <v/>
      </c>
      <c r="I607" s="351"/>
    </row>
    <row r="608" ht="19.5" customHeight="1">
      <c r="B608" s="613">
        <v>600.0</v>
      </c>
      <c r="C608" s="923" t="str">
        <f t="shared" si="4"/>
        <v/>
      </c>
      <c r="D608" s="791" t="str">
        <f t="shared" si="1"/>
        <v/>
      </c>
      <c r="E608" s="238" t="str">
        <f t="shared" si="5"/>
        <v/>
      </c>
      <c r="F608" s="717" t="str">
        <f t="shared" si="2"/>
        <v/>
      </c>
      <c r="G608" s="238" t="str">
        <f t="shared" si="3"/>
        <v/>
      </c>
      <c r="H608" s="925" t="str">
        <f t="shared" si="6"/>
        <v/>
      </c>
      <c r="I608" s="351"/>
    </row>
    <row r="609" ht="16.5" customHeight="1">
      <c r="B609" s="215"/>
      <c r="C609" s="215"/>
      <c r="D609" s="218"/>
      <c r="E609" s="220"/>
      <c r="F609" s="220"/>
      <c r="G609" s="220"/>
      <c r="H609" s="926"/>
    </row>
    <row r="610" ht="16.5" customHeight="1">
      <c r="B610" s="219"/>
      <c r="C610" s="219"/>
      <c r="D610" s="214"/>
      <c r="E610" s="217"/>
      <c r="F610" s="217"/>
      <c r="G610" s="217"/>
      <c r="H610" s="927"/>
    </row>
    <row r="611" ht="16.5" customHeight="1">
      <c r="B611" s="219"/>
      <c r="C611" s="219"/>
      <c r="D611" s="214"/>
      <c r="E611" s="217"/>
      <c r="F611" s="217"/>
      <c r="G611" s="217"/>
      <c r="H611" s="927"/>
    </row>
    <row r="612" ht="16.5" customHeight="1">
      <c r="B612" s="219"/>
      <c r="C612" s="219"/>
      <c r="D612" s="214"/>
      <c r="E612" s="217"/>
      <c r="F612" s="217"/>
      <c r="G612" s="217"/>
      <c r="H612" s="927"/>
    </row>
    <row r="613" ht="16.5" customHeight="1">
      <c r="B613" s="219"/>
      <c r="C613" s="219"/>
      <c r="D613" s="214"/>
      <c r="E613" s="217"/>
      <c r="F613" s="217"/>
      <c r="G613" s="217"/>
      <c r="H613" s="927"/>
    </row>
    <row r="614" ht="16.5" customHeight="1">
      <c r="B614" s="219"/>
      <c r="C614" s="219"/>
      <c r="D614" s="214"/>
      <c r="E614" s="217"/>
      <c r="F614" s="217"/>
      <c r="G614" s="217"/>
      <c r="H614" s="927"/>
    </row>
    <row r="615" ht="16.5" customHeight="1">
      <c r="B615" s="219"/>
      <c r="C615" s="219"/>
      <c r="D615" s="214"/>
      <c r="E615" s="217"/>
      <c r="F615" s="217"/>
      <c r="G615" s="217"/>
      <c r="H615" s="927"/>
    </row>
    <row r="616" ht="16.5" customHeight="1">
      <c r="B616" s="219"/>
      <c r="C616" s="219"/>
      <c r="D616" s="214"/>
      <c r="E616" s="217"/>
      <c r="F616" s="217"/>
      <c r="G616" s="217"/>
      <c r="H616" s="927"/>
    </row>
    <row r="617" ht="16.5" customHeight="1">
      <c r="B617" s="219"/>
      <c r="C617" s="219"/>
      <c r="D617" s="214"/>
      <c r="E617" s="217"/>
      <c r="F617" s="217"/>
      <c r="G617" s="217"/>
      <c r="H617" s="927"/>
    </row>
    <row r="618" ht="16.5" customHeight="1">
      <c r="B618" s="219"/>
      <c r="C618" s="219"/>
      <c r="D618" s="214"/>
      <c r="E618" s="217"/>
      <c r="F618" s="217"/>
      <c r="G618" s="217"/>
      <c r="H618" s="927"/>
    </row>
    <row r="619" ht="16.5" customHeight="1">
      <c r="B619" s="219"/>
      <c r="C619" s="219"/>
      <c r="D619" s="214"/>
      <c r="E619" s="217"/>
      <c r="F619" s="217"/>
      <c r="G619" s="217"/>
      <c r="H619" s="927"/>
    </row>
    <row r="620" ht="16.5" customHeight="1">
      <c r="B620" s="219"/>
      <c r="C620" s="219"/>
      <c r="D620" s="214"/>
      <c r="E620" s="217"/>
      <c r="F620" s="217"/>
      <c r="G620" s="217"/>
      <c r="H620" s="927"/>
    </row>
    <row r="621" ht="16.5" customHeight="1">
      <c r="B621" s="219"/>
      <c r="C621" s="219"/>
      <c r="D621" s="214"/>
      <c r="E621" s="217"/>
      <c r="F621" s="217"/>
      <c r="G621" s="217"/>
      <c r="H621" s="927"/>
    </row>
    <row r="622" ht="16.5" customHeight="1">
      <c r="B622" s="219"/>
      <c r="C622" s="219"/>
      <c r="D622" s="214"/>
      <c r="E622" s="217"/>
      <c r="F622" s="217"/>
      <c r="G622" s="217"/>
      <c r="H622" s="927"/>
    </row>
    <row r="623" ht="16.5" customHeight="1">
      <c r="B623" s="219"/>
      <c r="C623" s="219"/>
      <c r="D623" s="214"/>
      <c r="E623" s="217"/>
      <c r="F623" s="217"/>
      <c r="G623" s="217"/>
      <c r="H623" s="927"/>
    </row>
    <row r="624" ht="16.5" customHeight="1">
      <c r="B624" s="219"/>
      <c r="C624" s="219"/>
      <c r="D624" s="214"/>
      <c r="E624" s="217"/>
      <c r="F624" s="217"/>
      <c r="G624" s="217"/>
      <c r="H624" s="927"/>
    </row>
    <row r="625" ht="16.5" customHeight="1">
      <c r="B625" s="219"/>
      <c r="C625" s="219"/>
      <c r="D625" s="214"/>
      <c r="E625" s="217"/>
      <c r="F625" s="217"/>
      <c r="G625" s="217"/>
      <c r="H625" s="927"/>
    </row>
    <row r="626" ht="16.5" customHeight="1">
      <c r="B626" s="219"/>
      <c r="C626" s="219"/>
      <c r="D626" s="214"/>
      <c r="E626" s="217"/>
      <c r="F626" s="217"/>
      <c r="G626" s="217"/>
      <c r="H626" s="927"/>
    </row>
    <row r="627" ht="16.5" customHeight="1">
      <c r="B627" s="219"/>
      <c r="C627" s="219"/>
      <c r="D627" s="214"/>
      <c r="E627" s="217"/>
      <c r="F627" s="217"/>
      <c r="G627" s="217"/>
      <c r="H627" s="927"/>
    </row>
    <row r="628" ht="16.5" customHeight="1">
      <c r="B628" s="219"/>
      <c r="C628" s="219"/>
      <c r="D628" s="214"/>
      <c r="E628" s="217"/>
      <c r="F628" s="217"/>
      <c r="G628" s="217"/>
      <c r="H628" s="927"/>
    </row>
    <row r="629" ht="16.5" customHeight="1">
      <c r="B629" s="219"/>
      <c r="C629" s="219"/>
      <c r="D629" s="214"/>
      <c r="E629" s="217"/>
      <c r="F629" s="217"/>
      <c r="G629" s="217"/>
      <c r="H629" s="927"/>
    </row>
    <row r="630" ht="16.5" customHeight="1">
      <c r="B630" s="219"/>
      <c r="C630" s="219"/>
      <c r="D630" s="214"/>
      <c r="E630" s="217"/>
      <c r="F630" s="217"/>
      <c r="G630" s="217"/>
      <c r="H630" s="927"/>
    </row>
    <row r="631" ht="16.5" customHeight="1">
      <c r="B631" s="219"/>
      <c r="C631" s="219"/>
      <c r="D631" s="214"/>
      <c r="E631" s="217"/>
      <c r="F631" s="217"/>
      <c r="G631" s="217"/>
      <c r="H631" s="927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>
      <c r="B761" s="699"/>
      <c r="C761" s="699"/>
      <c r="D761" s="699"/>
      <c r="E761" s="699"/>
      <c r="F761" s="699"/>
      <c r="G761" s="699"/>
    </row>
    <row r="762" ht="16.5" customHeight="1">
      <c r="B762" s="699"/>
      <c r="C762" s="699"/>
      <c r="D762" s="699"/>
      <c r="E762" s="699"/>
      <c r="F762" s="699"/>
      <c r="G762" s="699"/>
    </row>
    <row r="763" ht="16.5" customHeight="1">
      <c r="B763" s="699"/>
      <c r="C763" s="699"/>
      <c r="D763" s="699"/>
      <c r="E763" s="699"/>
      <c r="F763" s="699"/>
      <c r="G763" s="699"/>
    </row>
    <row r="764" ht="16.5" customHeight="1">
      <c r="B764" s="699"/>
      <c r="C764" s="699"/>
      <c r="D764" s="699"/>
      <c r="E764" s="699"/>
      <c r="F764" s="699"/>
      <c r="G764" s="699"/>
    </row>
    <row r="765" ht="16.5" customHeight="1">
      <c r="B765" s="699"/>
      <c r="C765" s="699"/>
      <c r="D765" s="699"/>
      <c r="E765" s="699"/>
      <c r="F765" s="699"/>
      <c r="G765" s="699"/>
    </row>
    <row r="766" ht="16.5" customHeight="1">
      <c r="B766" s="699"/>
      <c r="C766" s="699"/>
      <c r="D766" s="699"/>
      <c r="E766" s="699"/>
      <c r="F766" s="699"/>
      <c r="G766" s="699"/>
    </row>
    <row r="767" ht="16.5" customHeight="1">
      <c r="B767" s="699"/>
      <c r="C767" s="699"/>
      <c r="D767" s="699"/>
      <c r="E767" s="699"/>
      <c r="F767" s="699"/>
      <c r="G767" s="699"/>
    </row>
    <row r="768" ht="16.5" customHeight="1">
      <c r="B768" s="699"/>
      <c r="C768" s="699"/>
      <c r="D768" s="699"/>
      <c r="E768" s="699"/>
      <c r="F768" s="699"/>
      <c r="G768" s="699"/>
    </row>
    <row r="769" ht="16.5" customHeight="1">
      <c r="B769" s="699"/>
      <c r="C769" s="699"/>
      <c r="D769" s="699"/>
      <c r="E769" s="699"/>
      <c r="F769" s="699"/>
      <c r="G769" s="699"/>
    </row>
    <row r="770" ht="16.5" customHeight="1">
      <c r="B770" s="699"/>
      <c r="C770" s="699"/>
      <c r="D770" s="699"/>
      <c r="E770" s="699"/>
      <c r="F770" s="699"/>
      <c r="G770" s="699"/>
    </row>
    <row r="771" ht="16.5" customHeight="1">
      <c r="B771" s="699"/>
      <c r="C771" s="699"/>
      <c r="D771" s="699"/>
      <c r="E771" s="699"/>
      <c r="F771" s="699"/>
      <c r="G771" s="699"/>
    </row>
    <row r="772" ht="16.5" customHeight="1">
      <c r="B772" s="699"/>
      <c r="C772" s="699"/>
      <c r="D772" s="699"/>
      <c r="E772" s="699"/>
      <c r="F772" s="699"/>
      <c r="G772" s="699"/>
    </row>
    <row r="773" ht="16.5" customHeight="1">
      <c r="B773" s="699"/>
      <c r="C773" s="699"/>
      <c r="D773" s="699"/>
      <c r="E773" s="699"/>
      <c r="F773" s="699"/>
      <c r="G773" s="699"/>
    </row>
    <row r="774" ht="16.5" customHeight="1">
      <c r="B774" s="699"/>
      <c r="C774" s="699"/>
      <c r="D774" s="699"/>
      <c r="E774" s="699"/>
      <c r="F774" s="699"/>
      <c r="G774" s="699"/>
    </row>
    <row r="775" ht="16.5" customHeight="1">
      <c r="B775" s="699"/>
      <c r="C775" s="699"/>
      <c r="D775" s="699"/>
      <c r="E775" s="699"/>
      <c r="F775" s="699"/>
      <c r="G775" s="699"/>
    </row>
    <row r="776" ht="16.5" customHeight="1">
      <c r="B776" s="699"/>
      <c r="C776" s="699"/>
      <c r="D776" s="699"/>
      <c r="E776" s="699"/>
      <c r="F776" s="699"/>
      <c r="G776" s="699"/>
    </row>
    <row r="777" ht="16.5" customHeight="1">
      <c r="B777" s="699"/>
      <c r="C777" s="699"/>
      <c r="D777" s="699"/>
      <c r="E777" s="699"/>
      <c r="F777" s="699"/>
      <c r="G777" s="699"/>
    </row>
    <row r="778" ht="16.5" customHeight="1">
      <c r="B778" s="699"/>
      <c r="C778" s="699"/>
      <c r="D778" s="699"/>
      <c r="E778" s="699"/>
      <c r="F778" s="699"/>
      <c r="G778" s="699"/>
    </row>
    <row r="779" ht="16.5" customHeight="1">
      <c r="B779" s="699"/>
      <c r="C779" s="699"/>
      <c r="D779" s="699"/>
      <c r="E779" s="699"/>
      <c r="F779" s="699"/>
      <c r="G779" s="699"/>
    </row>
    <row r="780" ht="16.5" customHeight="1">
      <c r="B780" s="699"/>
      <c r="C780" s="699"/>
      <c r="D780" s="699"/>
      <c r="E780" s="699"/>
      <c r="F780" s="699"/>
      <c r="G780" s="699"/>
    </row>
    <row r="781" ht="16.5" customHeight="1">
      <c r="B781" s="699"/>
      <c r="C781" s="699"/>
      <c r="D781" s="699"/>
      <c r="E781" s="699"/>
      <c r="F781" s="699"/>
      <c r="G781" s="699"/>
    </row>
    <row r="782" ht="16.5" customHeight="1">
      <c r="B782" s="699"/>
      <c r="C782" s="699"/>
      <c r="D782" s="699"/>
      <c r="E782" s="699"/>
      <c r="F782" s="699"/>
      <c r="G782" s="699"/>
    </row>
    <row r="783" ht="16.5" customHeight="1">
      <c r="B783" s="699"/>
      <c r="C783" s="699"/>
      <c r="D783" s="699"/>
      <c r="E783" s="699"/>
      <c r="F783" s="699"/>
      <c r="G783" s="699"/>
    </row>
    <row r="784" ht="16.5" customHeight="1">
      <c r="B784" s="699"/>
      <c r="C784" s="699"/>
      <c r="D784" s="699"/>
      <c r="E784" s="699"/>
      <c r="F784" s="699"/>
      <c r="G784" s="699"/>
    </row>
    <row r="785" ht="16.5" customHeight="1">
      <c r="B785" s="699"/>
      <c r="C785" s="699"/>
      <c r="D785" s="699"/>
      <c r="E785" s="699"/>
      <c r="F785" s="699"/>
      <c r="G785" s="699"/>
    </row>
    <row r="786" ht="16.5" customHeight="1">
      <c r="B786" s="699"/>
      <c r="C786" s="699"/>
      <c r="D786" s="699"/>
      <c r="E786" s="699"/>
      <c r="F786" s="699"/>
      <c r="G786" s="699"/>
    </row>
    <row r="787" ht="16.5" customHeight="1">
      <c r="B787" s="699"/>
      <c r="C787" s="699"/>
      <c r="D787" s="699"/>
      <c r="E787" s="699"/>
      <c r="F787" s="699"/>
      <c r="G787" s="699"/>
    </row>
    <row r="788" ht="16.5" customHeight="1">
      <c r="B788" s="699"/>
      <c r="C788" s="699"/>
      <c r="D788" s="699"/>
      <c r="E788" s="699"/>
      <c r="F788" s="699"/>
      <c r="G788" s="699"/>
    </row>
    <row r="789" ht="16.5" customHeight="1">
      <c r="B789" s="699"/>
      <c r="C789" s="699"/>
      <c r="D789" s="699"/>
      <c r="E789" s="699"/>
      <c r="F789" s="699"/>
      <c r="G789" s="699"/>
    </row>
    <row r="790" ht="16.5" customHeight="1">
      <c r="B790" s="699"/>
      <c r="C790" s="699"/>
      <c r="D790" s="699"/>
      <c r="E790" s="699"/>
      <c r="F790" s="699"/>
      <c r="G790" s="699"/>
    </row>
    <row r="791" ht="16.5" customHeight="1">
      <c r="B791" s="699"/>
      <c r="C791" s="699"/>
      <c r="D791" s="699"/>
      <c r="E791" s="699"/>
      <c r="F791" s="699"/>
      <c r="G791" s="699"/>
    </row>
    <row r="792" ht="16.5" customHeight="1">
      <c r="B792" s="699"/>
      <c r="C792" s="699"/>
      <c r="D792" s="699"/>
      <c r="E792" s="699"/>
      <c r="F792" s="699"/>
      <c r="G792" s="699"/>
    </row>
    <row r="793" ht="16.5" customHeight="1">
      <c r="B793" s="699"/>
      <c r="C793" s="699"/>
      <c r="D793" s="699"/>
      <c r="E793" s="699"/>
      <c r="F793" s="699"/>
      <c r="G793" s="699"/>
    </row>
    <row r="794" ht="16.5" customHeight="1">
      <c r="B794" s="699"/>
      <c r="C794" s="699"/>
      <c r="D794" s="699"/>
      <c r="E794" s="699"/>
      <c r="F794" s="699"/>
      <c r="G794" s="699"/>
    </row>
    <row r="795" ht="16.5" customHeight="1">
      <c r="B795" s="699"/>
      <c r="C795" s="699"/>
      <c r="D795" s="699"/>
      <c r="E795" s="699"/>
      <c r="F795" s="699"/>
      <c r="G795" s="699"/>
    </row>
    <row r="796" ht="16.5" customHeight="1">
      <c r="B796" s="699"/>
      <c r="C796" s="699"/>
      <c r="D796" s="699"/>
      <c r="E796" s="699"/>
      <c r="F796" s="699"/>
      <c r="G796" s="699"/>
    </row>
    <row r="797" ht="16.5" customHeight="1">
      <c r="B797" s="699"/>
      <c r="C797" s="699"/>
      <c r="D797" s="699"/>
      <c r="E797" s="699"/>
      <c r="F797" s="699"/>
      <c r="G797" s="699"/>
    </row>
    <row r="798" ht="16.5" customHeight="1">
      <c r="B798" s="699"/>
      <c r="C798" s="699"/>
      <c r="D798" s="699"/>
      <c r="E798" s="699"/>
      <c r="F798" s="699"/>
      <c r="G798" s="699"/>
    </row>
    <row r="799" ht="16.5" customHeight="1">
      <c r="B799" s="699"/>
      <c r="C799" s="699"/>
      <c r="D799" s="699"/>
      <c r="E799" s="699"/>
      <c r="F799" s="699"/>
      <c r="G799" s="699"/>
    </row>
    <row r="800" ht="16.5" customHeight="1">
      <c r="B800" s="699"/>
      <c r="C800" s="699"/>
      <c r="D800" s="699"/>
      <c r="E800" s="699"/>
      <c r="F800" s="699"/>
      <c r="G800" s="699"/>
    </row>
    <row r="801" ht="16.5" customHeight="1">
      <c r="B801" s="699"/>
      <c r="C801" s="699"/>
      <c r="D801" s="699"/>
      <c r="E801" s="699"/>
      <c r="F801" s="699"/>
      <c r="G801" s="699"/>
    </row>
    <row r="802" ht="16.5" customHeight="1">
      <c r="B802" s="699"/>
      <c r="C802" s="699"/>
      <c r="D802" s="699"/>
      <c r="E802" s="699"/>
      <c r="F802" s="699"/>
      <c r="G802" s="699"/>
    </row>
    <row r="803" ht="16.5" customHeight="1">
      <c r="B803" s="699"/>
      <c r="C803" s="699"/>
      <c r="D803" s="699"/>
      <c r="E803" s="699"/>
      <c r="F803" s="699"/>
      <c r="G803" s="699"/>
    </row>
    <row r="804" ht="16.5" customHeight="1">
      <c r="B804" s="699"/>
      <c r="C804" s="699"/>
      <c r="D804" s="699"/>
      <c r="E804" s="699"/>
      <c r="F804" s="699"/>
      <c r="G804" s="699"/>
    </row>
    <row r="805" ht="16.5" customHeight="1">
      <c r="B805" s="699"/>
      <c r="C805" s="699"/>
      <c r="D805" s="699"/>
      <c r="E805" s="699"/>
      <c r="F805" s="699"/>
      <c r="G805" s="699"/>
    </row>
    <row r="806" ht="16.5" customHeight="1">
      <c r="B806" s="699"/>
      <c r="C806" s="699"/>
      <c r="D806" s="699"/>
      <c r="E806" s="699"/>
      <c r="F806" s="699"/>
      <c r="G806" s="699"/>
    </row>
    <row r="807" ht="16.5" customHeight="1">
      <c r="B807" s="699"/>
      <c r="C807" s="699"/>
      <c r="D807" s="699"/>
      <c r="E807" s="699"/>
      <c r="F807" s="699"/>
      <c r="G807" s="699"/>
    </row>
    <row r="808" ht="16.5" customHeight="1">
      <c r="B808" s="699"/>
      <c r="C808" s="699"/>
      <c r="D808" s="699"/>
      <c r="E808" s="699"/>
      <c r="F808" s="699"/>
      <c r="G808" s="699"/>
    </row>
    <row r="809" ht="16.5" customHeight="1">
      <c r="B809" s="699"/>
      <c r="C809" s="699"/>
      <c r="D809" s="699"/>
      <c r="E809" s="699"/>
      <c r="F809" s="699"/>
      <c r="G809" s="699"/>
    </row>
    <row r="810" ht="16.5" customHeight="1">
      <c r="B810" s="699"/>
      <c r="C810" s="699"/>
      <c r="D810" s="699"/>
      <c r="E810" s="699"/>
      <c r="F810" s="699"/>
      <c r="G810" s="699"/>
    </row>
    <row r="811" ht="16.5" customHeight="1">
      <c r="B811" s="699"/>
      <c r="C811" s="699"/>
      <c r="D811" s="699"/>
      <c r="E811" s="699"/>
      <c r="F811" s="699"/>
      <c r="G811" s="699"/>
    </row>
    <row r="812" ht="16.5" customHeight="1">
      <c r="B812" s="699"/>
      <c r="C812" s="699"/>
      <c r="D812" s="699"/>
      <c r="E812" s="699"/>
      <c r="F812" s="699"/>
      <c r="G812" s="699"/>
    </row>
    <row r="813" ht="16.5" customHeight="1">
      <c r="B813" s="699"/>
      <c r="C813" s="699"/>
      <c r="D813" s="699"/>
      <c r="E813" s="699"/>
      <c r="F813" s="699"/>
      <c r="G813" s="699"/>
    </row>
    <row r="814" ht="16.5" customHeight="1">
      <c r="B814" s="699"/>
      <c r="C814" s="699"/>
      <c r="D814" s="699"/>
      <c r="E814" s="699"/>
      <c r="F814" s="699"/>
      <c r="G814" s="699"/>
    </row>
    <row r="815" ht="16.5" customHeight="1">
      <c r="B815" s="699"/>
      <c r="C815" s="699"/>
      <c r="D815" s="699"/>
      <c r="E815" s="699"/>
      <c r="F815" s="699"/>
      <c r="G815" s="699"/>
    </row>
    <row r="816" ht="16.5" customHeight="1">
      <c r="B816" s="699"/>
      <c r="C816" s="699"/>
      <c r="D816" s="699"/>
      <c r="E816" s="699"/>
      <c r="F816" s="699"/>
      <c r="G816" s="699"/>
    </row>
    <row r="817" ht="16.5" customHeight="1">
      <c r="B817" s="699"/>
      <c r="C817" s="699"/>
      <c r="D817" s="699"/>
      <c r="E817" s="699"/>
      <c r="F817" s="699"/>
      <c r="G817" s="699"/>
    </row>
    <row r="818" ht="16.5" customHeight="1">
      <c r="B818" s="699"/>
      <c r="C818" s="699"/>
      <c r="D818" s="699"/>
      <c r="E818" s="699"/>
      <c r="F818" s="699"/>
      <c r="G818" s="699"/>
    </row>
    <row r="819" ht="16.5" customHeight="1">
      <c r="B819" s="699"/>
      <c r="C819" s="699"/>
      <c r="D819" s="699"/>
      <c r="E819" s="699"/>
      <c r="F819" s="699"/>
      <c r="G819" s="699"/>
    </row>
    <row r="820" ht="16.5" customHeight="1">
      <c r="B820" s="699"/>
      <c r="C820" s="699"/>
      <c r="D820" s="699"/>
      <c r="E820" s="699"/>
      <c r="F820" s="699"/>
      <c r="G820" s="699"/>
    </row>
    <row r="821" ht="16.5" customHeight="1">
      <c r="B821" s="699"/>
      <c r="C821" s="699"/>
      <c r="D821" s="699"/>
      <c r="E821" s="699"/>
      <c r="F821" s="699"/>
      <c r="G821" s="699"/>
    </row>
    <row r="822" ht="16.5" customHeight="1">
      <c r="B822" s="699"/>
      <c r="C822" s="699"/>
      <c r="D822" s="699"/>
      <c r="E822" s="699"/>
      <c r="F822" s="699"/>
      <c r="G822" s="699"/>
    </row>
    <row r="823" ht="16.5" customHeight="1">
      <c r="B823" s="699"/>
      <c r="C823" s="699"/>
      <c r="D823" s="699"/>
      <c r="E823" s="699"/>
      <c r="F823" s="699"/>
      <c r="G823" s="699"/>
    </row>
    <row r="824" ht="16.5" customHeight="1">
      <c r="B824" s="699"/>
      <c r="C824" s="699"/>
      <c r="D824" s="699"/>
      <c r="E824" s="699"/>
      <c r="F824" s="699"/>
      <c r="G824" s="699"/>
    </row>
    <row r="825" ht="16.5" customHeight="1">
      <c r="B825" s="699"/>
      <c r="C825" s="699"/>
      <c r="D825" s="699"/>
      <c r="E825" s="699"/>
      <c r="F825" s="699"/>
      <c r="G825" s="699"/>
    </row>
    <row r="826" ht="16.5" customHeight="1">
      <c r="B826" s="699"/>
      <c r="C826" s="699"/>
      <c r="D826" s="699"/>
      <c r="E826" s="699"/>
      <c r="F826" s="699"/>
      <c r="G826" s="699"/>
    </row>
    <row r="827" ht="16.5" customHeight="1">
      <c r="B827" s="699"/>
      <c r="C827" s="699"/>
      <c r="D827" s="699"/>
      <c r="E827" s="699"/>
      <c r="F827" s="699"/>
      <c r="G827" s="699"/>
    </row>
    <row r="828" ht="16.5" customHeight="1">
      <c r="B828" s="699"/>
      <c r="C828" s="699"/>
      <c r="D828" s="699"/>
      <c r="E828" s="699"/>
      <c r="F828" s="699"/>
      <c r="G828" s="699"/>
    </row>
    <row r="829" ht="16.5" customHeight="1">
      <c r="B829" s="699"/>
      <c r="C829" s="699"/>
      <c r="D829" s="699"/>
      <c r="E829" s="699"/>
      <c r="F829" s="699"/>
      <c r="G829" s="699"/>
    </row>
    <row r="830" ht="16.5" customHeight="1">
      <c r="B830" s="699"/>
      <c r="C830" s="699"/>
      <c r="D830" s="699"/>
      <c r="E830" s="699"/>
      <c r="F830" s="699"/>
      <c r="G830" s="699"/>
    </row>
    <row r="831" ht="16.5" customHeight="1">
      <c r="B831" s="699"/>
      <c r="C831" s="699"/>
      <c r="D831" s="699"/>
      <c r="E831" s="699"/>
      <c r="F831" s="699"/>
      <c r="G831" s="699"/>
    </row>
    <row r="832" ht="16.5" customHeight="1">
      <c r="B832" s="699"/>
      <c r="C832" s="699"/>
      <c r="D832" s="699"/>
      <c r="E832" s="699"/>
      <c r="F832" s="699"/>
      <c r="G832" s="699"/>
    </row>
    <row r="833" ht="16.5" customHeight="1">
      <c r="B833" s="699"/>
      <c r="C833" s="699"/>
      <c r="D833" s="699"/>
      <c r="E833" s="699"/>
      <c r="F833" s="699"/>
      <c r="G833" s="699"/>
    </row>
    <row r="834" ht="16.5" customHeight="1">
      <c r="B834" s="699"/>
      <c r="C834" s="699"/>
      <c r="D834" s="699"/>
      <c r="E834" s="699"/>
      <c r="F834" s="699"/>
      <c r="G834" s="699"/>
    </row>
    <row r="835" ht="16.5" customHeight="1">
      <c r="B835" s="699"/>
      <c r="C835" s="699"/>
      <c r="D835" s="699"/>
      <c r="E835" s="699"/>
      <c r="F835" s="699"/>
      <c r="G835" s="699"/>
    </row>
    <row r="836" ht="16.5" customHeight="1">
      <c r="B836" s="699"/>
      <c r="C836" s="699"/>
      <c r="D836" s="699"/>
      <c r="E836" s="699"/>
      <c r="F836" s="699"/>
      <c r="G836" s="699"/>
    </row>
    <row r="837" ht="16.5" customHeight="1">
      <c r="B837" s="699"/>
      <c r="C837" s="699"/>
      <c r="D837" s="699"/>
      <c r="E837" s="699"/>
      <c r="F837" s="699"/>
      <c r="G837" s="699"/>
    </row>
    <row r="838" ht="16.5" customHeight="1">
      <c r="B838" s="699"/>
      <c r="C838" s="699"/>
      <c r="D838" s="699"/>
      <c r="E838" s="699"/>
      <c r="F838" s="699"/>
      <c r="G838" s="699"/>
    </row>
    <row r="839" ht="16.5" customHeight="1">
      <c r="B839" s="699"/>
      <c r="C839" s="699"/>
      <c r="D839" s="699"/>
      <c r="E839" s="699"/>
      <c r="F839" s="699"/>
      <c r="G839" s="699"/>
    </row>
    <row r="840" ht="16.5" customHeight="1">
      <c r="B840" s="699"/>
      <c r="C840" s="699"/>
      <c r="D840" s="699"/>
      <c r="E840" s="699"/>
      <c r="F840" s="699"/>
      <c r="G840" s="699"/>
    </row>
    <row r="841" ht="16.5" customHeight="1">
      <c r="B841" s="699"/>
      <c r="C841" s="699"/>
      <c r="D841" s="699"/>
      <c r="E841" s="699"/>
      <c r="F841" s="699"/>
      <c r="G841" s="699"/>
    </row>
    <row r="842" ht="16.5" customHeight="1">
      <c r="B842" s="699"/>
      <c r="C842" s="699"/>
      <c r="D842" s="699"/>
      <c r="E842" s="699"/>
      <c r="F842" s="699"/>
      <c r="G842" s="699"/>
    </row>
    <row r="843" ht="16.5" customHeight="1">
      <c r="B843" s="699"/>
      <c r="C843" s="699"/>
      <c r="D843" s="699"/>
      <c r="E843" s="699"/>
      <c r="F843" s="699"/>
      <c r="G843" s="699"/>
    </row>
    <row r="844" ht="16.5" customHeight="1">
      <c r="B844" s="699"/>
      <c r="C844" s="699"/>
      <c r="D844" s="699"/>
      <c r="E844" s="699"/>
      <c r="F844" s="699"/>
      <c r="G844" s="699"/>
    </row>
    <row r="845" ht="16.5" customHeight="1">
      <c r="B845" s="699"/>
      <c r="C845" s="699"/>
      <c r="D845" s="699"/>
      <c r="E845" s="699"/>
      <c r="F845" s="699"/>
      <c r="G845" s="699"/>
    </row>
    <row r="846" ht="16.5" customHeight="1">
      <c r="B846" s="699"/>
      <c r="C846" s="699"/>
      <c r="D846" s="699"/>
      <c r="E846" s="699"/>
      <c r="F846" s="699"/>
      <c r="G846" s="699"/>
    </row>
    <row r="847" ht="16.5" customHeight="1">
      <c r="B847" s="699"/>
      <c r="C847" s="699"/>
      <c r="D847" s="699"/>
      <c r="E847" s="699"/>
      <c r="F847" s="699"/>
      <c r="G847" s="699"/>
    </row>
    <row r="848" ht="16.5" customHeight="1">
      <c r="B848" s="699"/>
      <c r="C848" s="699"/>
      <c r="D848" s="699"/>
      <c r="E848" s="699"/>
      <c r="F848" s="699"/>
      <c r="G848" s="699"/>
    </row>
    <row r="849" ht="16.5" customHeight="1">
      <c r="B849" s="699"/>
      <c r="C849" s="699"/>
      <c r="D849" s="699"/>
      <c r="E849" s="699"/>
      <c r="F849" s="699"/>
      <c r="G849" s="699"/>
    </row>
    <row r="850" ht="16.5" customHeight="1">
      <c r="B850" s="699"/>
      <c r="C850" s="699"/>
      <c r="D850" s="699"/>
      <c r="E850" s="699"/>
      <c r="F850" s="699"/>
      <c r="G850" s="699"/>
    </row>
    <row r="851" ht="16.5" customHeight="1">
      <c r="B851" s="699"/>
      <c r="C851" s="699"/>
      <c r="D851" s="699"/>
      <c r="E851" s="699"/>
      <c r="F851" s="699"/>
      <c r="G851" s="699"/>
    </row>
    <row r="852" ht="16.5" customHeight="1">
      <c r="B852" s="699"/>
      <c r="C852" s="699"/>
      <c r="D852" s="699"/>
      <c r="E852" s="699"/>
      <c r="F852" s="699"/>
      <c r="G852" s="699"/>
    </row>
    <row r="853" ht="16.5" customHeight="1">
      <c r="B853" s="699"/>
      <c r="C853" s="699"/>
      <c r="D853" s="699"/>
      <c r="E853" s="699"/>
      <c r="F853" s="699"/>
      <c r="G853" s="699"/>
    </row>
    <row r="854" ht="16.5" customHeight="1">
      <c r="B854" s="699"/>
      <c r="C854" s="699"/>
      <c r="D854" s="699"/>
      <c r="E854" s="699"/>
      <c r="F854" s="699"/>
      <c r="G854" s="699"/>
    </row>
    <row r="855" ht="16.5" customHeight="1">
      <c r="B855" s="699"/>
      <c r="C855" s="699"/>
      <c r="D855" s="699"/>
      <c r="E855" s="699"/>
      <c r="F855" s="699"/>
      <c r="G855" s="699"/>
    </row>
    <row r="856" ht="16.5" customHeight="1">
      <c r="B856" s="699"/>
      <c r="C856" s="699"/>
      <c r="D856" s="699"/>
      <c r="E856" s="699"/>
      <c r="F856" s="699"/>
      <c r="G856" s="699"/>
    </row>
    <row r="857" ht="16.5" customHeight="1">
      <c r="B857" s="699"/>
      <c r="C857" s="699"/>
      <c r="D857" s="699"/>
      <c r="E857" s="699"/>
      <c r="F857" s="699"/>
      <c r="G857" s="699"/>
    </row>
    <row r="858" ht="16.5" customHeight="1">
      <c r="B858" s="699"/>
      <c r="C858" s="699"/>
      <c r="D858" s="699"/>
      <c r="E858" s="699"/>
      <c r="F858" s="699"/>
      <c r="G858" s="699"/>
    </row>
    <row r="859" ht="16.5" customHeight="1">
      <c r="B859" s="699"/>
      <c r="C859" s="699"/>
      <c r="D859" s="699"/>
      <c r="E859" s="699"/>
      <c r="F859" s="699"/>
      <c r="G859" s="699"/>
    </row>
    <row r="860" ht="16.5" customHeight="1">
      <c r="B860" s="699"/>
      <c r="C860" s="699"/>
      <c r="D860" s="699"/>
      <c r="E860" s="699"/>
      <c r="F860" s="699"/>
      <c r="G860" s="699"/>
    </row>
    <row r="861" ht="16.5" customHeight="1">
      <c r="B861" s="699"/>
      <c r="C861" s="699"/>
      <c r="D861" s="699"/>
      <c r="E861" s="699"/>
      <c r="F861" s="699"/>
      <c r="G861" s="699"/>
    </row>
    <row r="862" ht="16.5" customHeight="1">
      <c r="B862" s="699"/>
      <c r="C862" s="699"/>
      <c r="D862" s="699"/>
      <c r="E862" s="699"/>
      <c r="F862" s="699"/>
      <c r="G862" s="699"/>
    </row>
    <row r="863" ht="16.5" customHeight="1">
      <c r="B863" s="699"/>
      <c r="C863" s="699"/>
      <c r="D863" s="699"/>
      <c r="E863" s="699"/>
      <c r="F863" s="699"/>
      <c r="G863" s="699"/>
    </row>
    <row r="864" ht="16.5" customHeight="1">
      <c r="B864" s="699"/>
      <c r="C864" s="699"/>
      <c r="D864" s="699"/>
      <c r="E864" s="699"/>
      <c r="F864" s="699"/>
      <c r="G864" s="699"/>
    </row>
    <row r="865" ht="16.5" customHeight="1">
      <c r="B865" s="699"/>
      <c r="C865" s="699"/>
      <c r="D865" s="699"/>
      <c r="E865" s="699"/>
      <c r="F865" s="699"/>
      <c r="G865" s="699"/>
    </row>
    <row r="866" ht="16.5" customHeight="1">
      <c r="B866" s="699"/>
      <c r="C866" s="699"/>
      <c r="D866" s="699"/>
      <c r="E866" s="699"/>
      <c r="F866" s="699"/>
      <c r="G866" s="699"/>
    </row>
    <row r="867" ht="16.5" customHeight="1">
      <c r="B867" s="699"/>
      <c r="C867" s="699"/>
      <c r="D867" s="699"/>
      <c r="E867" s="699"/>
      <c r="F867" s="699"/>
      <c r="G867" s="699"/>
    </row>
    <row r="868" ht="16.5" customHeight="1">
      <c r="B868" s="699"/>
      <c r="C868" s="699"/>
      <c r="D868" s="699"/>
      <c r="E868" s="699"/>
      <c r="F868" s="699"/>
      <c r="G868" s="699"/>
    </row>
    <row r="869" ht="16.5" customHeight="1">
      <c r="B869" s="699"/>
      <c r="C869" s="699"/>
      <c r="D869" s="699"/>
      <c r="E869" s="699"/>
      <c r="F869" s="699"/>
      <c r="G869" s="699"/>
    </row>
    <row r="870" ht="16.5" customHeight="1">
      <c r="B870" s="699"/>
      <c r="C870" s="699"/>
      <c r="D870" s="699"/>
      <c r="E870" s="699"/>
      <c r="F870" s="699"/>
      <c r="G870" s="699"/>
    </row>
    <row r="871" ht="16.5" customHeight="1">
      <c r="B871" s="699"/>
      <c r="C871" s="699"/>
      <c r="D871" s="699"/>
      <c r="E871" s="699"/>
      <c r="F871" s="699"/>
      <c r="G871" s="699"/>
    </row>
    <row r="872" ht="16.5" customHeight="1">
      <c r="B872" s="699"/>
      <c r="C872" s="699"/>
      <c r="D872" s="699"/>
      <c r="E872" s="699"/>
      <c r="F872" s="699"/>
      <c r="G872" s="699"/>
    </row>
    <row r="873" ht="16.5" customHeight="1">
      <c r="B873" s="699"/>
      <c r="C873" s="699"/>
      <c r="D873" s="699"/>
      <c r="E873" s="699"/>
      <c r="F873" s="699"/>
      <c r="G873" s="699"/>
    </row>
    <row r="874" ht="16.5" customHeight="1">
      <c r="B874" s="699"/>
      <c r="C874" s="699"/>
      <c r="D874" s="699"/>
      <c r="E874" s="699"/>
      <c r="F874" s="699"/>
      <c r="G874" s="699"/>
    </row>
    <row r="875" ht="16.5" customHeight="1">
      <c r="B875" s="699"/>
      <c r="C875" s="699"/>
      <c r="D875" s="699"/>
      <c r="E875" s="699"/>
      <c r="F875" s="699"/>
      <c r="G875" s="699"/>
    </row>
    <row r="876" ht="16.5" customHeight="1">
      <c r="B876" s="699"/>
      <c r="C876" s="699"/>
      <c r="D876" s="699"/>
      <c r="E876" s="699"/>
      <c r="F876" s="699"/>
      <c r="G876" s="699"/>
    </row>
    <row r="877" ht="16.5" customHeight="1">
      <c r="B877" s="699"/>
      <c r="C877" s="699"/>
      <c r="D877" s="699"/>
      <c r="E877" s="699"/>
      <c r="F877" s="699"/>
      <c r="G877" s="699"/>
    </row>
    <row r="878" ht="16.5" customHeight="1">
      <c r="B878" s="699"/>
      <c r="C878" s="699"/>
      <c r="D878" s="699"/>
      <c r="E878" s="699"/>
      <c r="F878" s="699"/>
      <c r="G878" s="699"/>
    </row>
    <row r="879" ht="16.5" customHeight="1">
      <c r="B879" s="699"/>
      <c r="C879" s="699"/>
      <c r="D879" s="699"/>
      <c r="E879" s="699"/>
      <c r="F879" s="699"/>
      <c r="G879" s="699"/>
    </row>
    <row r="880" ht="16.5" customHeight="1">
      <c r="B880" s="699"/>
      <c r="C880" s="699"/>
      <c r="D880" s="699"/>
      <c r="E880" s="699"/>
      <c r="F880" s="699"/>
      <c r="G880" s="699"/>
    </row>
    <row r="881" ht="16.5" customHeight="1">
      <c r="B881" s="699"/>
      <c r="C881" s="699"/>
      <c r="D881" s="699"/>
      <c r="E881" s="699"/>
      <c r="F881" s="699"/>
      <c r="G881" s="699"/>
    </row>
    <row r="882" ht="16.5" customHeight="1">
      <c r="B882" s="699"/>
      <c r="C882" s="699"/>
      <c r="D882" s="699"/>
      <c r="E882" s="699"/>
      <c r="F882" s="699"/>
      <c r="G882" s="699"/>
    </row>
    <row r="883" ht="16.5" customHeight="1">
      <c r="B883" s="699"/>
      <c r="C883" s="699"/>
      <c r="D883" s="699"/>
      <c r="E883" s="699"/>
      <c r="F883" s="699"/>
      <c r="G883" s="699"/>
    </row>
    <row r="884" ht="16.5" customHeight="1">
      <c r="B884" s="699"/>
      <c r="C884" s="699"/>
      <c r="D884" s="699"/>
      <c r="E884" s="699"/>
      <c r="F884" s="699"/>
      <c r="G884" s="699"/>
    </row>
    <row r="885" ht="16.5" customHeight="1">
      <c r="B885" s="699"/>
      <c r="C885" s="699"/>
      <c r="D885" s="699"/>
      <c r="E885" s="699"/>
      <c r="F885" s="699"/>
      <c r="G885" s="699"/>
    </row>
    <row r="886" ht="16.5" customHeight="1">
      <c r="B886" s="699"/>
      <c r="C886" s="699"/>
      <c r="D886" s="699"/>
      <c r="E886" s="699"/>
      <c r="F886" s="699"/>
      <c r="G886" s="699"/>
    </row>
    <row r="887" ht="16.5" customHeight="1">
      <c r="B887" s="699"/>
      <c r="C887" s="699"/>
      <c r="D887" s="699"/>
      <c r="E887" s="699"/>
      <c r="F887" s="699"/>
      <c r="G887" s="699"/>
    </row>
    <row r="888" ht="16.5" customHeight="1">
      <c r="B888" s="699"/>
      <c r="C888" s="699"/>
      <c r="D888" s="699"/>
      <c r="E888" s="699"/>
      <c r="F888" s="699"/>
      <c r="G888" s="699"/>
    </row>
    <row r="889" ht="16.5" customHeight="1">
      <c r="B889" s="699"/>
      <c r="C889" s="699"/>
      <c r="D889" s="699"/>
      <c r="E889" s="699"/>
      <c r="F889" s="699"/>
      <c r="G889" s="699"/>
    </row>
    <row r="890" ht="16.5" customHeight="1">
      <c r="B890" s="699"/>
      <c r="C890" s="699"/>
      <c r="D890" s="699"/>
      <c r="E890" s="699"/>
      <c r="F890" s="699"/>
      <c r="G890" s="699"/>
    </row>
    <row r="891" ht="16.5" customHeight="1">
      <c r="B891" s="699"/>
      <c r="C891" s="699"/>
      <c r="D891" s="699"/>
      <c r="E891" s="699"/>
      <c r="F891" s="699"/>
      <c r="G891" s="699"/>
    </row>
    <row r="892" ht="16.5" customHeight="1">
      <c r="B892" s="699"/>
      <c r="C892" s="699"/>
      <c r="D892" s="699"/>
      <c r="E892" s="699"/>
      <c r="F892" s="699"/>
      <c r="G892" s="699"/>
    </row>
    <row r="893" ht="16.5" customHeight="1">
      <c r="B893" s="699"/>
      <c r="C893" s="699"/>
      <c r="D893" s="699"/>
      <c r="E893" s="699"/>
      <c r="F893" s="699"/>
      <c r="G893" s="699"/>
    </row>
    <row r="894" ht="16.5" customHeight="1">
      <c r="B894" s="699"/>
      <c r="C894" s="699"/>
      <c r="D894" s="699"/>
      <c r="E894" s="699"/>
      <c r="F894" s="699"/>
      <c r="G894" s="699"/>
    </row>
    <row r="895" ht="16.5" customHeight="1">
      <c r="B895" s="699"/>
      <c r="C895" s="699"/>
      <c r="D895" s="699"/>
      <c r="E895" s="699"/>
      <c r="F895" s="699"/>
      <c r="G895" s="699"/>
    </row>
    <row r="896" ht="16.5" customHeight="1">
      <c r="B896" s="699"/>
      <c r="C896" s="699"/>
      <c r="D896" s="699"/>
      <c r="E896" s="699"/>
      <c r="F896" s="699"/>
      <c r="G896" s="699"/>
    </row>
    <row r="897" ht="16.5" customHeight="1">
      <c r="B897" s="699"/>
      <c r="C897" s="699"/>
      <c r="D897" s="699"/>
      <c r="E897" s="699"/>
      <c r="F897" s="699"/>
      <c r="G897" s="699"/>
    </row>
    <row r="898" ht="16.5" customHeight="1">
      <c r="B898" s="699"/>
      <c r="C898" s="699"/>
      <c r="D898" s="699"/>
      <c r="E898" s="699"/>
      <c r="F898" s="699"/>
      <c r="G898" s="699"/>
    </row>
    <row r="899" ht="16.5" customHeight="1">
      <c r="B899" s="699"/>
      <c r="C899" s="699"/>
      <c r="D899" s="699"/>
      <c r="E899" s="699"/>
      <c r="F899" s="699"/>
      <c r="G899" s="699"/>
    </row>
    <row r="900" ht="16.5" customHeight="1">
      <c r="B900" s="699"/>
      <c r="C900" s="699"/>
      <c r="D900" s="699"/>
      <c r="E900" s="699"/>
      <c r="F900" s="699"/>
      <c r="G900" s="699"/>
    </row>
    <row r="901" ht="16.5" customHeight="1">
      <c r="B901" s="699"/>
      <c r="C901" s="699"/>
      <c r="D901" s="699"/>
      <c r="E901" s="699"/>
      <c r="F901" s="699"/>
      <c r="G901" s="699"/>
    </row>
    <row r="902" ht="16.5" customHeight="1">
      <c r="B902" s="699"/>
      <c r="C902" s="699"/>
      <c r="D902" s="699"/>
      <c r="E902" s="699"/>
      <c r="F902" s="699"/>
      <c r="G902" s="699"/>
    </row>
    <row r="903" ht="16.5" customHeight="1">
      <c r="B903" s="699"/>
      <c r="C903" s="699"/>
      <c r="D903" s="699"/>
      <c r="E903" s="699"/>
      <c r="F903" s="699"/>
      <c r="G903" s="699"/>
    </row>
    <row r="904" ht="16.5" customHeight="1">
      <c r="B904" s="699"/>
      <c r="C904" s="699"/>
      <c r="D904" s="699"/>
      <c r="E904" s="699"/>
      <c r="F904" s="699"/>
      <c r="G904" s="699"/>
    </row>
    <row r="905" ht="16.5" customHeight="1">
      <c r="B905" s="699"/>
      <c r="C905" s="699"/>
      <c r="D905" s="699"/>
      <c r="E905" s="699"/>
      <c r="F905" s="699"/>
      <c r="G905" s="699"/>
    </row>
    <row r="906" ht="16.5" customHeight="1">
      <c r="B906" s="699"/>
      <c r="C906" s="699"/>
      <c r="D906" s="699"/>
      <c r="E906" s="699"/>
      <c r="F906" s="699"/>
      <c r="G906" s="699"/>
    </row>
    <row r="907" ht="16.5" customHeight="1">
      <c r="B907" s="699"/>
      <c r="C907" s="699"/>
      <c r="D907" s="699"/>
      <c r="E907" s="699"/>
      <c r="F907" s="699"/>
      <c r="G907" s="699"/>
    </row>
    <row r="908" ht="16.5" customHeight="1">
      <c r="B908" s="699"/>
      <c r="C908" s="699"/>
      <c r="D908" s="699"/>
      <c r="E908" s="699"/>
      <c r="F908" s="699"/>
      <c r="G908" s="699"/>
    </row>
    <row r="909" ht="16.5" customHeight="1">
      <c r="B909" s="699"/>
      <c r="C909" s="699"/>
      <c r="D909" s="699"/>
      <c r="E909" s="699"/>
      <c r="F909" s="699"/>
      <c r="G909" s="699"/>
    </row>
    <row r="910" ht="16.5" customHeight="1">
      <c r="B910" s="699"/>
      <c r="C910" s="699"/>
      <c r="D910" s="699"/>
      <c r="E910" s="699"/>
      <c r="F910" s="699"/>
      <c r="G910" s="699"/>
    </row>
    <row r="911" ht="16.5" customHeight="1">
      <c r="B911" s="699"/>
      <c r="C911" s="699"/>
      <c r="D911" s="699"/>
      <c r="E911" s="699"/>
      <c r="F911" s="699"/>
      <c r="G911" s="699"/>
    </row>
    <row r="912" ht="16.5" customHeight="1">
      <c r="B912" s="699"/>
      <c r="C912" s="699"/>
      <c r="D912" s="699"/>
      <c r="E912" s="699"/>
      <c r="F912" s="699"/>
      <c r="G912" s="699"/>
    </row>
    <row r="913" ht="16.5" customHeight="1">
      <c r="B913" s="699"/>
      <c r="C913" s="699"/>
      <c r="D913" s="699"/>
      <c r="E913" s="699"/>
      <c r="F913" s="699"/>
      <c r="G913" s="699"/>
    </row>
    <row r="914" ht="16.5" customHeight="1">
      <c r="B914" s="699"/>
      <c r="C914" s="699"/>
      <c r="D914" s="699"/>
      <c r="E914" s="699"/>
      <c r="F914" s="699"/>
      <c r="G914" s="699"/>
    </row>
    <row r="915" ht="16.5" customHeight="1">
      <c r="B915" s="699"/>
      <c r="C915" s="699"/>
      <c r="D915" s="699"/>
      <c r="E915" s="699"/>
      <c r="F915" s="699"/>
      <c r="G915" s="699"/>
    </row>
    <row r="916" ht="16.5" customHeight="1">
      <c r="B916" s="699"/>
      <c r="C916" s="699"/>
      <c r="D916" s="699"/>
      <c r="E916" s="699"/>
      <c r="F916" s="699"/>
      <c r="G916" s="699"/>
    </row>
    <row r="917" ht="16.5" customHeight="1">
      <c r="B917" s="699"/>
      <c r="C917" s="699"/>
      <c r="D917" s="699"/>
      <c r="E917" s="699"/>
      <c r="F917" s="699"/>
      <c r="G917" s="699"/>
    </row>
    <row r="918" ht="16.5" customHeight="1">
      <c r="B918" s="699"/>
      <c r="C918" s="699"/>
      <c r="D918" s="699"/>
      <c r="E918" s="699"/>
      <c r="F918" s="699"/>
      <c r="G918" s="699"/>
    </row>
    <row r="919" ht="16.5" customHeight="1">
      <c r="B919" s="699"/>
      <c r="C919" s="699"/>
      <c r="D919" s="699"/>
      <c r="E919" s="699"/>
      <c r="F919" s="699"/>
      <c r="G919" s="699"/>
    </row>
    <row r="920" ht="16.5" customHeight="1">
      <c r="B920" s="699"/>
      <c r="C920" s="699"/>
      <c r="D920" s="699"/>
      <c r="E920" s="699"/>
      <c r="F920" s="699"/>
      <c r="G920" s="699"/>
    </row>
    <row r="921" ht="16.5" customHeight="1">
      <c r="B921" s="699"/>
      <c r="C921" s="699"/>
      <c r="D921" s="699"/>
      <c r="E921" s="699"/>
      <c r="F921" s="699"/>
      <c r="G921" s="699"/>
    </row>
    <row r="922" ht="16.5" customHeight="1">
      <c r="B922" s="699"/>
      <c r="C922" s="699"/>
      <c r="D922" s="699"/>
      <c r="E922" s="699"/>
      <c r="F922" s="699"/>
      <c r="G922" s="699"/>
    </row>
    <row r="923" ht="16.5" customHeight="1">
      <c r="B923" s="699"/>
      <c r="C923" s="699"/>
      <c r="D923" s="699"/>
      <c r="E923" s="699"/>
      <c r="F923" s="699"/>
      <c r="G923" s="699"/>
    </row>
    <row r="924" ht="16.5" customHeight="1">
      <c r="B924" s="699"/>
      <c r="C924" s="699"/>
      <c r="D924" s="699"/>
      <c r="E924" s="699"/>
      <c r="F924" s="699"/>
      <c r="G924" s="699"/>
    </row>
    <row r="925" ht="16.5" customHeight="1">
      <c r="B925" s="699"/>
      <c r="C925" s="699"/>
      <c r="D925" s="699"/>
      <c r="E925" s="699"/>
      <c r="F925" s="699"/>
      <c r="G925" s="699"/>
    </row>
    <row r="926" ht="16.5" customHeight="1">
      <c r="B926" s="699"/>
      <c r="C926" s="699"/>
      <c r="D926" s="699"/>
      <c r="E926" s="699"/>
      <c r="F926" s="699"/>
      <c r="G926" s="699"/>
    </row>
    <row r="927" ht="16.5" customHeight="1">
      <c r="B927" s="699"/>
      <c r="C927" s="699"/>
      <c r="D927" s="699"/>
      <c r="E927" s="699"/>
      <c r="F927" s="699"/>
      <c r="G927" s="699"/>
    </row>
    <row r="928" ht="16.5" customHeight="1">
      <c r="B928" s="699"/>
      <c r="C928" s="699"/>
      <c r="D928" s="699"/>
      <c r="E928" s="699"/>
      <c r="F928" s="699"/>
      <c r="G928" s="699"/>
    </row>
    <row r="929" ht="16.5" customHeight="1">
      <c r="B929" s="699"/>
      <c r="C929" s="699"/>
      <c r="D929" s="699"/>
      <c r="E929" s="699"/>
      <c r="F929" s="699"/>
      <c r="G929" s="699"/>
    </row>
    <row r="930" ht="16.5" customHeight="1">
      <c r="B930" s="699"/>
      <c r="C930" s="699"/>
      <c r="D930" s="699"/>
      <c r="E930" s="699"/>
      <c r="F930" s="699"/>
      <c r="G930" s="699"/>
    </row>
    <row r="931" ht="16.5" customHeight="1">
      <c r="B931" s="699"/>
      <c r="C931" s="699"/>
      <c r="D931" s="699"/>
      <c r="E931" s="699"/>
      <c r="F931" s="699"/>
      <c r="G931" s="699"/>
    </row>
    <row r="932" ht="16.5" customHeight="1">
      <c r="B932" s="699"/>
      <c r="C932" s="699"/>
      <c r="D932" s="699"/>
      <c r="E932" s="699"/>
      <c r="F932" s="699"/>
      <c r="G932" s="699"/>
    </row>
    <row r="933" ht="16.5" customHeight="1">
      <c r="B933" s="699"/>
      <c r="C933" s="699"/>
      <c r="D933" s="699"/>
      <c r="E933" s="699"/>
      <c r="F933" s="699"/>
      <c r="G933" s="699"/>
    </row>
    <row r="934" ht="16.5" customHeight="1">
      <c r="B934" s="699"/>
      <c r="C934" s="699"/>
      <c r="D934" s="699"/>
      <c r="E934" s="699"/>
      <c r="F934" s="699"/>
      <c r="G934" s="699"/>
    </row>
    <row r="935" ht="16.5" customHeight="1">
      <c r="B935" s="699"/>
      <c r="C935" s="699"/>
      <c r="D935" s="699"/>
      <c r="E935" s="699"/>
      <c r="F935" s="699"/>
      <c r="G935" s="699"/>
    </row>
    <row r="936" ht="16.5" customHeight="1">
      <c r="B936" s="699"/>
      <c r="C936" s="699"/>
      <c r="D936" s="699"/>
      <c r="E936" s="699"/>
      <c r="F936" s="699"/>
      <c r="G936" s="699"/>
    </row>
    <row r="937" ht="16.5" customHeight="1">
      <c r="B937" s="699"/>
      <c r="C937" s="699"/>
      <c r="D937" s="699"/>
      <c r="E937" s="699"/>
      <c r="F937" s="699"/>
      <c r="G937" s="699"/>
    </row>
    <row r="938" ht="16.5" customHeight="1">
      <c r="B938" s="699"/>
      <c r="C938" s="699"/>
      <c r="D938" s="699"/>
      <c r="E938" s="699"/>
      <c r="F938" s="699"/>
      <c r="G938" s="699"/>
    </row>
    <row r="939" ht="16.5" customHeight="1">
      <c r="B939" s="699"/>
      <c r="C939" s="699"/>
      <c r="D939" s="699"/>
      <c r="E939" s="699"/>
      <c r="F939" s="699"/>
      <c r="G939" s="699"/>
    </row>
    <row r="940" ht="16.5" customHeight="1">
      <c r="B940" s="699"/>
      <c r="C940" s="699"/>
      <c r="D940" s="699"/>
      <c r="E940" s="699"/>
      <c r="F940" s="699"/>
      <c r="G940" s="699"/>
    </row>
    <row r="941" ht="16.5" customHeight="1">
      <c r="B941" s="699"/>
      <c r="C941" s="699"/>
      <c r="D941" s="699"/>
      <c r="E941" s="699"/>
      <c r="F941" s="699"/>
      <c r="G941" s="699"/>
    </row>
    <row r="942" ht="16.5" customHeight="1">
      <c r="B942" s="699"/>
      <c r="C942" s="699"/>
      <c r="D942" s="699"/>
      <c r="E942" s="699"/>
      <c r="F942" s="699"/>
      <c r="G942" s="699"/>
    </row>
    <row r="943" ht="16.5" customHeight="1">
      <c r="B943" s="699"/>
      <c r="C943" s="699"/>
      <c r="D943" s="699"/>
      <c r="E943" s="699"/>
      <c r="F943" s="699"/>
      <c r="G943" s="699"/>
    </row>
    <row r="944" ht="16.5" customHeight="1">
      <c r="B944" s="699"/>
      <c r="C944" s="699"/>
      <c r="D944" s="699"/>
      <c r="E944" s="699"/>
      <c r="F944" s="699"/>
      <c r="G944" s="699"/>
    </row>
    <row r="945" ht="16.5" customHeight="1">
      <c r="B945" s="699"/>
      <c r="C945" s="699"/>
      <c r="D945" s="699"/>
      <c r="E945" s="699"/>
      <c r="F945" s="699"/>
      <c r="G945" s="699"/>
    </row>
    <row r="946" ht="16.5" customHeight="1">
      <c r="B946" s="699"/>
      <c r="C946" s="699"/>
      <c r="D946" s="699"/>
      <c r="E946" s="699"/>
      <c r="F946" s="699"/>
      <c r="G946" s="699"/>
    </row>
    <row r="947" ht="16.5" customHeight="1">
      <c r="B947" s="699"/>
      <c r="C947" s="699"/>
      <c r="D947" s="699"/>
      <c r="E947" s="699"/>
      <c r="F947" s="699"/>
      <c r="G947" s="699"/>
    </row>
    <row r="948" ht="16.5" customHeight="1">
      <c r="B948" s="699"/>
      <c r="C948" s="699"/>
      <c r="D948" s="699"/>
      <c r="E948" s="699"/>
      <c r="F948" s="699"/>
      <c r="G948" s="699"/>
    </row>
    <row r="949" ht="16.5" customHeight="1">
      <c r="B949" s="699"/>
      <c r="C949" s="699"/>
      <c r="D949" s="699"/>
      <c r="E949" s="699"/>
      <c r="F949" s="699"/>
      <c r="G949" s="699"/>
    </row>
    <row r="950" ht="16.5" customHeight="1">
      <c r="B950" s="699"/>
      <c r="C950" s="699"/>
      <c r="D950" s="699"/>
      <c r="E950" s="699"/>
      <c r="F950" s="699"/>
      <c r="G950" s="699"/>
    </row>
    <row r="951" ht="16.5" customHeight="1">
      <c r="B951" s="699"/>
      <c r="C951" s="699"/>
      <c r="D951" s="699"/>
      <c r="E951" s="699"/>
      <c r="F951" s="699"/>
      <c r="G951" s="699"/>
    </row>
    <row r="952" ht="16.5" customHeight="1">
      <c r="B952" s="699"/>
      <c r="C952" s="699"/>
      <c r="D952" s="699"/>
      <c r="E952" s="699"/>
      <c r="F952" s="699"/>
      <c r="G952" s="699"/>
    </row>
    <row r="953" ht="16.5" customHeight="1">
      <c r="B953" s="699"/>
      <c r="C953" s="699"/>
      <c r="D953" s="699"/>
      <c r="E953" s="699"/>
      <c r="F953" s="699"/>
      <c r="G953" s="699"/>
    </row>
    <row r="954" ht="16.5" customHeight="1">
      <c r="B954" s="699"/>
      <c r="C954" s="699"/>
      <c r="D954" s="699"/>
      <c r="E954" s="699"/>
      <c r="F954" s="699"/>
      <c r="G954" s="699"/>
    </row>
    <row r="955" ht="16.5" customHeight="1">
      <c r="B955" s="699"/>
      <c r="C955" s="699"/>
      <c r="D955" s="699"/>
      <c r="E955" s="699"/>
      <c r="F955" s="699"/>
      <c r="G955" s="699"/>
    </row>
    <row r="956" ht="16.5" customHeight="1">
      <c r="B956" s="699"/>
      <c r="C956" s="699"/>
      <c r="D956" s="699"/>
      <c r="E956" s="699"/>
      <c r="F956" s="699"/>
      <c r="G956" s="699"/>
    </row>
    <row r="957" ht="16.5" customHeight="1">
      <c r="B957" s="699"/>
      <c r="C957" s="699"/>
      <c r="D957" s="699"/>
      <c r="E957" s="699"/>
      <c r="F957" s="699"/>
      <c r="G957" s="699"/>
    </row>
    <row r="958" ht="16.5" customHeight="1">
      <c r="B958" s="699"/>
      <c r="C958" s="699"/>
      <c r="D958" s="699"/>
      <c r="E958" s="699"/>
      <c r="F958" s="699"/>
      <c r="G958" s="699"/>
    </row>
    <row r="959" ht="16.5" customHeight="1">
      <c r="B959" s="699"/>
      <c r="C959" s="699"/>
      <c r="D959" s="699"/>
      <c r="E959" s="699"/>
      <c r="F959" s="699"/>
      <c r="G959" s="699"/>
    </row>
    <row r="960" ht="16.5" customHeight="1">
      <c r="B960" s="699"/>
      <c r="C960" s="699"/>
      <c r="D960" s="699"/>
      <c r="E960" s="699"/>
      <c r="F960" s="699"/>
      <c r="G960" s="699"/>
    </row>
    <row r="961" ht="16.5" customHeight="1">
      <c r="B961" s="699"/>
      <c r="C961" s="699"/>
      <c r="D961" s="699"/>
      <c r="E961" s="699"/>
      <c r="F961" s="699"/>
      <c r="G961" s="699"/>
    </row>
    <row r="962" ht="16.5" customHeight="1">
      <c r="B962" s="699"/>
      <c r="C962" s="699"/>
      <c r="D962" s="699"/>
      <c r="E962" s="699"/>
      <c r="F962" s="699"/>
      <c r="G962" s="699"/>
    </row>
    <row r="963" ht="16.5" customHeight="1">
      <c r="B963" s="699"/>
      <c r="C963" s="699"/>
      <c r="D963" s="699"/>
      <c r="E963" s="699"/>
      <c r="F963" s="699"/>
      <c r="G963" s="699"/>
    </row>
    <row r="964" ht="16.5" customHeight="1">
      <c r="B964" s="699"/>
      <c r="C964" s="699"/>
      <c r="D964" s="699"/>
      <c r="E964" s="699"/>
      <c r="F964" s="699"/>
      <c r="G964" s="699"/>
    </row>
    <row r="965" ht="16.5" customHeight="1">
      <c r="B965" s="699"/>
      <c r="C965" s="699"/>
      <c r="D965" s="699"/>
      <c r="E965" s="699"/>
      <c r="F965" s="699"/>
      <c r="G965" s="699"/>
    </row>
    <row r="966" ht="16.5" customHeight="1">
      <c r="B966" s="699"/>
      <c r="C966" s="699"/>
      <c r="D966" s="699"/>
      <c r="E966" s="699"/>
      <c r="F966" s="699"/>
      <c r="G966" s="699"/>
    </row>
    <row r="967" ht="16.5" customHeight="1">
      <c r="B967" s="699"/>
      <c r="C967" s="699"/>
      <c r="D967" s="699"/>
      <c r="E967" s="699"/>
      <c r="F967" s="699"/>
      <c r="G967" s="699"/>
    </row>
    <row r="968" ht="16.5" customHeight="1">
      <c r="B968" s="699"/>
      <c r="C968" s="699"/>
      <c r="D968" s="699"/>
      <c r="E968" s="699"/>
      <c r="F968" s="699"/>
      <c r="G968" s="699"/>
    </row>
    <row r="969" ht="16.5" customHeight="1">
      <c r="B969" s="699"/>
      <c r="C969" s="699"/>
      <c r="D969" s="699"/>
      <c r="E969" s="699"/>
      <c r="F969" s="699"/>
      <c r="G969" s="699"/>
    </row>
    <row r="970" ht="16.5" customHeight="1">
      <c r="B970" s="699"/>
      <c r="C970" s="699"/>
      <c r="D970" s="699"/>
      <c r="E970" s="699"/>
      <c r="F970" s="699"/>
      <c r="G970" s="699"/>
    </row>
    <row r="971" ht="16.5" customHeight="1">
      <c r="B971" s="699"/>
      <c r="C971" s="699"/>
      <c r="D971" s="699"/>
      <c r="E971" s="699"/>
      <c r="F971" s="699"/>
      <c r="G971" s="699"/>
    </row>
    <row r="972" ht="16.5" customHeight="1">
      <c r="B972" s="699"/>
      <c r="C972" s="699"/>
      <c r="D972" s="699"/>
      <c r="E972" s="699"/>
      <c r="F972" s="699"/>
      <c r="G972" s="699"/>
    </row>
    <row r="973" ht="16.5" customHeight="1">
      <c r="B973" s="699"/>
      <c r="C973" s="699"/>
      <c r="D973" s="699"/>
      <c r="E973" s="699"/>
      <c r="F973" s="699"/>
      <c r="G973" s="699"/>
    </row>
    <row r="974" ht="16.5" customHeight="1">
      <c r="B974" s="699"/>
      <c r="C974" s="699"/>
      <c r="D974" s="699"/>
      <c r="E974" s="699"/>
      <c r="F974" s="699"/>
      <c r="G974" s="699"/>
    </row>
    <row r="975" ht="16.5" customHeight="1">
      <c r="B975" s="699"/>
      <c r="C975" s="699"/>
      <c r="D975" s="699"/>
      <c r="E975" s="699"/>
      <c r="F975" s="699"/>
      <c r="G975" s="699"/>
    </row>
    <row r="976" ht="16.5" customHeight="1">
      <c r="B976" s="699"/>
      <c r="C976" s="699"/>
      <c r="D976" s="699"/>
      <c r="E976" s="699"/>
      <c r="F976" s="699"/>
      <c r="G976" s="699"/>
    </row>
    <row r="977" ht="16.5" customHeight="1">
      <c r="B977" s="699"/>
      <c r="C977" s="699"/>
      <c r="D977" s="699"/>
      <c r="E977" s="699"/>
      <c r="F977" s="699"/>
      <c r="G977" s="699"/>
    </row>
    <row r="978" ht="16.5" customHeight="1">
      <c r="B978" s="699"/>
      <c r="C978" s="699"/>
      <c r="D978" s="699"/>
      <c r="E978" s="699"/>
      <c r="F978" s="699"/>
      <c r="G978" s="699"/>
    </row>
    <row r="979" ht="16.5" customHeight="1">
      <c r="B979" s="699"/>
      <c r="C979" s="699"/>
      <c r="D979" s="699"/>
      <c r="E979" s="699"/>
      <c r="F979" s="699"/>
      <c r="G979" s="699"/>
    </row>
    <row r="980" ht="16.5" customHeight="1">
      <c r="B980" s="699"/>
      <c r="C980" s="699"/>
      <c r="D980" s="699"/>
      <c r="E980" s="699"/>
      <c r="F980" s="699"/>
      <c r="G980" s="699"/>
    </row>
    <row r="981" ht="16.5" customHeight="1">
      <c r="B981" s="699"/>
      <c r="C981" s="699"/>
      <c r="D981" s="699"/>
      <c r="E981" s="699"/>
      <c r="F981" s="699"/>
      <c r="G981" s="699"/>
    </row>
    <row r="982" ht="16.5" customHeight="1">
      <c r="B982" s="699"/>
      <c r="C982" s="699"/>
      <c r="D982" s="699"/>
      <c r="E982" s="699"/>
      <c r="F982" s="699"/>
      <c r="G982" s="699"/>
    </row>
    <row r="983" ht="16.5" customHeight="1">
      <c r="B983" s="699"/>
      <c r="C983" s="699"/>
      <c r="D983" s="699"/>
      <c r="E983" s="699"/>
      <c r="F983" s="699"/>
      <c r="G983" s="699"/>
    </row>
    <row r="984" ht="16.5" customHeight="1">
      <c r="B984" s="699"/>
      <c r="C984" s="699"/>
      <c r="D984" s="699"/>
      <c r="E984" s="699"/>
      <c r="F984" s="699"/>
      <c r="G984" s="699"/>
    </row>
    <row r="985" ht="16.5" customHeight="1">
      <c r="B985" s="699"/>
      <c r="C985" s="699"/>
      <c r="D985" s="699"/>
      <c r="E985" s="699"/>
      <c r="F985" s="699"/>
      <c r="G985" s="699"/>
    </row>
    <row r="986" ht="16.5" customHeight="1">
      <c r="B986" s="699"/>
      <c r="C986" s="699"/>
      <c r="D986" s="699"/>
      <c r="E986" s="699"/>
      <c r="F986" s="699"/>
      <c r="G986" s="699"/>
    </row>
    <row r="987" ht="16.5" customHeight="1">
      <c r="B987" s="699"/>
      <c r="C987" s="699"/>
      <c r="D987" s="699"/>
      <c r="E987" s="699"/>
      <c r="F987" s="699"/>
      <c r="G987" s="699"/>
    </row>
    <row r="988" ht="16.5" customHeight="1">
      <c r="B988" s="699"/>
      <c r="C988" s="699"/>
      <c r="D988" s="699"/>
      <c r="E988" s="699"/>
      <c r="F988" s="699"/>
      <c r="G988" s="699"/>
    </row>
    <row r="989" ht="16.5" customHeight="1">
      <c r="B989" s="699"/>
      <c r="C989" s="699"/>
      <c r="D989" s="699"/>
      <c r="E989" s="699"/>
      <c r="F989" s="699"/>
      <c r="G989" s="699"/>
    </row>
    <row r="990" ht="16.5" customHeight="1">
      <c r="B990" s="699"/>
      <c r="C990" s="699"/>
      <c r="D990" s="699"/>
      <c r="E990" s="699"/>
      <c r="F990" s="699"/>
      <c r="G990" s="699"/>
    </row>
    <row r="991" ht="16.5" customHeight="1">
      <c r="B991" s="699"/>
      <c r="C991" s="699"/>
      <c r="D991" s="699"/>
      <c r="E991" s="699"/>
      <c r="F991" s="699"/>
      <c r="G991" s="699"/>
    </row>
    <row r="992" ht="16.5" customHeight="1">
      <c r="B992" s="699"/>
      <c r="C992" s="699"/>
      <c r="D992" s="699"/>
      <c r="E992" s="699"/>
      <c r="F992" s="699"/>
      <c r="G992" s="699"/>
    </row>
    <row r="993" ht="16.5" customHeight="1">
      <c r="B993" s="699"/>
      <c r="C993" s="699"/>
      <c r="D993" s="699"/>
      <c r="E993" s="699"/>
      <c r="F993" s="699"/>
      <c r="G993" s="699"/>
    </row>
    <row r="994" ht="16.5" customHeight="1">
      <c r="B994" s="699"/>
      <c r="C994" s="699"/>
      <c r="D994" s="699"/>
      <c r="E994" s="699"/>
      <c r="F994" s="699"/>
      <c r="G994" s="699"/>
    </row>
    <row r="995" ht="16.5" customHeight="1">
      <c r="B995" s="699"/>
      <c r="C995" s="699"/>
      <c r="D995" s="699"/>
      <c r="E995" s="699"/>
      <c r="F995" s="699"/>
      <c r="G995" s="699"/>
    </row>
    <row r="996" ht="16.5" customHeight="1">
      <c r="B996" s="699"/>
      <c r="C996" s="699"/>
      <c r="D996" s="699"/>
      <c r="E996" s="699"/>
      <c r="F996" s="699"/>
      <c r="G996" s="699"/>
    </row>
    <row r="997" ht="16.5" customHeight="1">
      <c r="B997" s="699"/>
      <c r="C997" s="699"/>
      <c r="D997" s="699"/>
      <c r="E997" s="699"/>
      <c r="F997" s="699"/>
      <c r="G997" s="699"/>
    </row>
    <row r="998" ht="16.5" customHeight="1">
      <c r="B998" s="699"/>
      <c r="C998" s="699"/>
      <c r="D998" s="699"/>
      <c r="E998" s="699"/>
      <c r="F998" s="699"/>
      <c r="G998" s="699"/>
    </row>
    <row r="999" ht="16.5" customHeight="1">
      <c r="B999" s="699"/>
      <c r="C999" s="699"/>
      <c r="D999" s="699"/>
      <c r="E999" s="699"/>
      <c r="F999" s="699"/>
      <c r="G999" s="699"/>
    </row>
    <row r="1000" ht="16.5" customHeight="1">
      <c r="B1000" s="699"/>
      <c r="C1000" s="699"/>
      <c r="D1000" s="699"/>
      <c r="E1000" s="699"/>
      <c r="F1000" s="699"/>
      <c r="G1000" s="699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933" t="s">
        <v>502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426"/>
      <c r="C4" s="79"/>
      <c r="D4" s="928"/>
      <c r="E4" s="929"/>
      <c r="F4" s="79"/>
      <c r="G4" s="930"/>
      <c r="H4" s="931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</row>
    <row r="6" ht="24.75" customHeight="1">
      <c r="B6" s="919" t="str">
        <f>IF(H4="","",DATEDIF(G4,H4,"M")+D6)</f>
        <v/>
      </c>
      <c r="C6" s="714" t="str">
        <f>IF(H4="","",IF(H4&lt;TODAY(),0,DATEDIF(TODAY(),H4,"M")))</f>
        <v/>
      </c>
      <c r="D6" s="932"/>
      <c r="E6" s="238">
        <f>SUM($E$9:$E$697)</f>
        <v>0</v>
      </c>
      <c r="F6" s="238">
        <f>SUM($F$9:$F$697)</f>
        <v>0</v>
      </c>
      <c r="G6" s="238" t="str">
        <f>IF($H$4="","",VLOOKUP(TODAY(),$C$8:$H$697,5,TRUE))</f>
        <v/>
      </c>
      <c r="H6" s="717" t="str">
        <f>IF($H$4="","",VLOOKUP(TODAY(),$C$8:$H$697,6,TRUE))</f>
        <v/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 t="str">
        <f>IF($H$4="","",IF(B9&gt;($B$6),"",IF(B9&lt;=($B$6),DATE(YEAR($G$4),MONTH($G$4),DAY($G$4)),"")))</f>
        <v/>
      </c>
      <c r="D9" s="791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38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17" t="str">
        <f t="shared" ref="F9:F608" si="2">IF($H$4="","",IF($F$4="원리금균등상환",IFERROR(D9+E9,""),IF($F$4="원금균등상환",D9+E9,"")))</f>
        <v/>
      </c>
      <c r="G9" s="238" t="str">
        <f t="shared" ref="G9:G608" si="3">IFERROR(IF(B9&gt;(($D$6+$B$6)*12),"",IF(B9=1,D9,D9+G8)),"")</f>
        <v/>
      </c>
      <c r="H9" s="925" t="str">
        <f>IFERROR(IF($H$4="","",D4-D9),"")</f>
        <v/>
      </c>
      <c r="I9" s="351"/>
    </row>
    <row r="10" ht="19.5" customHeight="1">
      <c r="B10" s="613">
        <v>2.0</v>
      </c>
      <c r="C10" s="923" t="str">
        <f t="shared" ref="C10:C608" si="4">IF($H$4="","",IF(B10&gt;($B$6),"",IF(B10&lt;=($B$6),DATE(YEAR($G$4),MONTH($G$4)+B9,DAY($G$4)),"")))</f>
        <v/>
      </c>
      <c r="D10" s="791" t="str">
        <f t="shared" si="1"/>
        <v/>
      </c>
      <c r="E10" s="238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17" t="str">
        <f t="shared" si="2"/>
        <v/>
      </c>
      <c r="G10" s="238" t="str">
        <f t="shared" si="3"/>
        <v/>
      </c>
      <c r="H10" s="925" t="str">
        <f t="shared" ref="H10:H608" si="6">IFERROR(IF($H$4="","",H9-D10),"")</f>
        <v/>
      </c>
      <c r="I10" s="351"/>
    </row>
    <row r="11" ht="19.5" customHeight="1">
      <c r="B11" s="613">
        <v>3.0</v>
      </c>
      <c r="C11" s="923" t="str">
        <f t="shared" si="4"/>
        <v/>
      </c>
      <c r="D11" s="791" t="str">
        <f t="shared" si="1"/>
        <v/>
      </c>
      <c r="E11" s="238" t="str">
        <f t="shared" si="5"/>
        <v/>
      </c>
      <c r="F11" s="717" t="str">
        <f t="shared" si="2"/>
        <v/>
      </c>
      <c r="G11" s="238" t="str">
        <f t="shared" si="3"/>
        <v/>
      </c>
      <c r="H11" s="925" t="str">
        <f t="shared" si="6"/>
        <v/>
      </c>
      <c r="I11" s="351"/>
    </row>
    <row r="12" ht="19.5" customHeight="1">
      <c r="B12" s="613">
        <v>4.0</v>
      </c>
      <c r="C12" s="923" t="str">
        <f t="shared" si="4"/>
        <v/>
      </c>
      <c r="D12" s="791" t="str">
        <f t="shared" si="1"/>
        <v/>
      </c>
      <c r="E12" s="238" t="str">
        <f t="shared" si="5"/>
        <v/>
      </c>
      <c r="F12" s="717" t="str">
        <f t="shared" si="2"/>
        <v/>
      </c>
      <c r="G12" s="238" t="str">
        <f t="shared" si="3"/>
        <v/>
      </c>
      <c r="H12" s="925" t="str">
        <f t="shared" si="6"/>
        <v/>
      </c>
      <c r="I12" s="351"/>
    </row>
    <row r="13" ht="19.5" customHeight="1">
      <c r="B13" s="613">
        <v>5.0</v>
      </c>
      <c r="C13" s="923" t="str">
        <f t="shared" si="4"/>
        <v/>
      </c>
      <c r="D13" s="791" t="str">
        <f t="shared" si="1"/>
        <v/>
      </c>
      <c r="E13" s="238" t="str">
        <f t="shared" si="5"/>
        <v/>
      </c>
      <c r="F13" s="717" t="str">
        <f t="shared" si="2"/>
        <v/>
      </c>
      <c r="G13" s="238" t="str">
        <f t="shared" si="3"/>
        <v/>
      </c>
      <c r="H13" s="925" t="str">
        <f t="shared" si="6"/>
        <v/>
      </c>
      <c r="I13" s="351"/>
    </row>
    <row r="14" ht="19.5" customHeight="1">
      <c r="B14" s="613">
        <v>6.0</v>
      </c>
      <c r="C14" s="923" t="str">
        <f t="shared" si="4"/>
        <v/>
      </c>
      <c r="D14" s="791" t="str">
        <f t="shared" si="1"/>
        <v/>
      </c>
      <c r="E14" s="238" t="str">
        <f t="shared" si="5"/>
        <v/>
      </c>
      <c r="F14" s="717" t="str">
        <f t="shared" si="2"/>
        <v/>
      </c>
      <c r="G14" s="238" t="str">
        <f t="shared" si="3"/>
        <v/>
      </c>
      <c r="H14" s="925" t="str">
        <f t="shared" si="6"/>
        <v/>
      </c>
      <c r="I14" s="351"/>
    </row>
    <row r="15" ht="19.5" customHeight="1">
      <c r="B15" s="613">
        <v>7.0</v>
      </c>
      <c r="C15" s="923" t="str">
        <f t="shared" si="4"/>
        <v/>
      </c>
      <c r="D15" s="791" t="str">
        <f t="shared" si="1"/>
        <v/>
      </c>
      <c r="E15" s="238" t="str">
        <f t="shared" si="5"/>
        <v/>
      </c>
      <c r="F15" s="717" t="str">
        <f t="shared" si="2"/>
        <v/>
      </c>
      <c r="G15" s="238" t="str">
        <f t="shared" si="3"/>
        <v/>
      </c>
      <c r="H15" s="925" t="str">
        <f t="shared" si="6"/>
        <v/>
      </c>
      <c r="I15" s="351"/>
    </row>
    <row r="16" ht="19.5" customHeight="1">
      <c r="B16" s="613">
        <v>8.0</v>
      </c>
      <c r="C16" s="923" t="str">
        <f t="shared" si="4"/>
        <v/>
      </c>
      <c r="D16" s="791" t="str">
        <f t="shared" si="1"/>
        <v/>
      </c>
      <c r="E16" s="238" t="str">
        <f t="shared" si="5"/>
        <v/>
      </c>
      <c r="F16" s="717" t="str">
        <f t="shared" si="2"/>
        <v/>
      </c>
      <c r="G16" s="238" t="str">
        <f t="shared" si="3"/>
        <v/>
      </c>
      <c r="H16" s="925" t="str">
        <f t="shared" si="6"/>
        <v/>
      </c>
      <c r="I16" s="351"/>
    </row>
    <row r="17" ht="19.5" customHeight="1">
      <c r="B17" s="613">
        <v>9.0</v>
      </c>
      <c r="C17" s="923" t="str">
        <f t="shared" si="4"/>
        <v/>
      </c>
      <c r="D17" s="791" t="str">
        <f t="shared" si="1"/>
        <v/>
      </c>
      <c r="E17" s="238" t="str">
        <f t="shared" si="5"/>
        <v/>
      </c>
      <c r="F17" s="717" t="str">
        <f t="shared" si="2"/>
        <v/>
      </c>
      <c r="G17" s="238" t="str">
        <f t="shared" si="3"/>
        <v/>
      </c>
      <c r="H17" s="925" t="str">
        <f t="shared" si="6"/>
        <v/>
      </c>
      <c r="I17" s="351"/>
    </row>
    <row r="18" ht="19.5" customHeight="1">
      <c r="B18" s="613">
        <v>10.0</v>
      </c>
      <c r="C18" s="923" t="str">
        <f t="shared" si="4"/>
        <v/>
      </c>
      <c r="D18" s="791" t="str">
        <f t="shared" si="1"/>
        <v/>
      </c>
      <c r="E18" s="238" t="str">
        <f t="shared" si="5"/>
        <v/>
      </c>
      <c r="F18" s="717" t="str">
        <f t="shared" si="2"/>
        <v/>
      </c>
      <c r="G18" s="238" t="str">
        <f t="shared" si="3"/>
        <v/>
      </c>
      <c r="H18" s="925" t="str">
        <f t="shared" si="6"/>
        <v/>
      </c>
      <c r="I18" s="351"/>
    </row>
    <row r="19" ht="19.5" customHeight="1">
      <c r="B19" s="613">
        <v>11.0</v>
      </c>
      <c r="C19" s="923" t="str">
        <f t="shared" si="4"/>
        <v/>
      </c>
      <c r="D19" s="791" t="str">
        <f t="shared" si="1"/>
        <v/>
      </c>
      <c r="E19" s="238" t="str">
        <f t="shared" si="5"/>
        <v/>
      </c>
      <c r="F19" s="717" t="str">
        <f t="shared" si="2"/>
        <v/>
      </c>
      <c r="G19" s="238" t="str">
        <f t="shared" si="3"/>
        <v/>
      </c>
      <c r="H19" s="925" t="str">
        <f t="shared" si="6"/>
        <v/>
      </c>
      <c r="I19" s="351"/>
    </row>
    <row r="20" ht="19.5" customHeight="1">
      <c r="B20" s="613">
        <v>12.0</v>
      </c>
      <c r="C20" s="923" t="str">
        <f t="shared" si="4"/>
        <v/>
      </c>
      <c r="D20" s="791" t="str">
        <f t="shared" si="1"/>
        <v/>
      </c>
      <c r="E20" s="238" t="str">
        <f t="shared" si="5"/>
        <v/>
      </c>
      <c r="F20" s="717" t="str">
        <f t="shared" si="2"/>
        <v/>
      </c>
      <c r="G20" s="238" t="str">
        <f t="shared" si="3"/>
        <v/>
      </c>
      <c r="H20" s="925" t="str">
        <f t="shared" si="6"/>
        <v/>
      </c>
      <c r="I20" s="351"/>
    </row>
    <row r="21" ht="19.5" customHeight="1">
      <c r="B21" s="612">
        <v>13.0</v>
      </c>
      <c r="C21" s="923" t="str">
        <f t="shared" si="4"/>
        <v/>
      </c>
      <c r="D21" s="791" t="str">
        <f t="shared" si="1"/>
        <v/>
      </c>
      <c r="E21" s="238" t="str">
        <f t="shared" si="5"/>
        <v/>
      </c>
      <c r="F21" s="717" t="str">
        <f t="shared" si="2"/>
        <v/>
      </c>
      <c r="G21" s="238" t="str">
        <f t="shared" si="3"/>
        <v/>
      </c>
      <c r="H21" s="925" t="str">
        <f t="shared" si="6"/>
        <v/>
      </c>
      <c r="I21" s="351"/>
    </row>
    <row r="22" ht="19.5" customHeight="1">
      <c r="B22" s="613">
        <v>14.0</v>
      </c>
      <c r="C22" s="923" t="str">
        <f t="shared" si="4"/>
        <v/>
      </c>
      <c r="D22" s="791" t="str">
        <f t="shared" si="1"/>
        <v/>
      </c>
      <c r="E22" s="238" t="str">
        <f t="shared" si="5"/>
        <v/>
      </c>
      <c r="F22" s="717" t="str">
        <f t="shared" si="2"/>
        <v/>
      </c>
      <c r="G22" s="238" t="str">
        <f t="shared" si="3"/>
        <v/>
      </c>
      <c r="H22" s="925" t="str">
        <f t="shared" si="6"/>
        <v/>
      </c>
      <c r="I22" s="351"/>
    </row>
    <row r="23" ht="19.5" customHeight="1">
      <c r="B23" s="613">
        <v>15.0</v>
      </c>
      <c r="C23" s="923" t="str">
        <f t="shared" si="4"/>
        <v/>
      </c>
      <c r="D23" s="791" t="str">
        <f t="shared" si="1"/>
        <v/>
      </c>
      <c r="E23" s="238" t="str">
        <f t="shared" si="5"/>
        <v/>
      </c>
      <c r="F23" s="717" t="str">
        <f t="shared" si="2"/>
        <v/>
      </c>
      <c r="G23" s="238" t="str">
        <f t="shared" si="3"/>
        <v/>
      </c>
      <c r="H23" s="925" t="str">
        <f t="shared" si="6"/>
        <v/>
      </c>
      <c r="I23" s="351"/>
    </row>
    <row r="24" ht="19.5" customHeight="1">
      <c r="B24" s="613">
        <v>16.0</v>
      </c>
      <c r="C24" s="923" t="str">
        <f t="shared" si="4"/>
        <v/>
      </c>
      <c r="D24" s="791" t="str">
        <f t="shared" si="1"/>
        <v/>
      </c>
      <c r="E24" s="238" t="str">
        <f t="shared" si="5"/>
        <v/>
      </c>
      <c r="F24" s="717" t="str">
        <f t="shared" si="2"/>
        <v/>
      </c>
      <c r="G24" s="238" t="str">
        <f t="shared" si="3"/>
        <v/>
      </c>
      <c r="H24" s="925" t="str">
        <f t="shared" si="6"/>
        <v/>
      </c>
      <c r="I24" s="351"/>
    </row>
    <row r="25" ht="19.5" customHeight="1">
      <c r="B25" s="613">
        <v>17.0</v>
      </c>
      <c r="C25" s="923" t="str">
        <f t="shared" si="4"/>
        <v/>
      </c>
      <c r="D25" s="791" t="str">
        <f t="shared" si="1"/>
        <v/>
      </c>
      <c r="E25" s="238" t="str">
        <f t="shared" si="5"/>
        <v/>
      </c>
      <c r="F25" s="717" t="str">
        <f t="shared" si="2"/>
        <v/>
      </c>
      <c r="G25" s="238" t="str">
        <f t="shared" si="3"/>
        <v/>
      </c>
      <c r="H25" s="925" t="str">
        <f t="shared" si="6"/>
        <v/>
      </c>
      <c r="I25" s="351"/>
    </row>
    <row r="26" ht="19.5" customHeight="1">
      <c r="B26" s="613">
        <v>18.0</v>
      </c>
      <c r="C26" s="923" t="str">
        <f t="shared" si="4"/>
        <v/>
      </c>
      <c r="D26" s="791" t="str">
        <f t="shared" si="1"/>
        <v/>
      </c>
      <c r="E26" s="238" t="str">
        <f t="shared" si="5"/>
        <v/>
      </c>
      <c r="F26" s="717" t="str">
        <f t="shared" si="2"/>
        <v/>
      </c>
      <c r="G26" s="238" t="str">
        <f t="shared" si="3"/>
        <v/>
      </c>
      <c r="H26" s="925" t="str">
        <f t="shared" si="6"/>
        <v/>
      </c>
      <c r="I26" s="351"/>
    </row>
    <row r="27" ht="19.5" customHeight="1">
      <c r="B27" s="613">
        <v>19.0</v>
      </c>
      <c r="C27" s="923" t="str">
        <f t="shared" si="4"/>
        <v/>
      </c>
      <c r="D27" s="791" t="str">
        <f t="shared" si="1"/>
        <v/>
      </c>
      <c r="E27" s="238" t="str">
        <f t="shared" si="5"/>
        <v/>
      </c>
      <c r="F27" s="717" t="str">
        <f t="shared" si="2"/>
        <v/>
      </c>
      <c r="G27" s="238" t="str">
        <f t="shared" si="3"/>
        <v/>
      </c>
      <c r="H27" s="925" t="str">
        <f t="shared" si="6"/>
        <v/>
      </c>
      <c r="I27" s="351"/>
    </row>
    <row r="28" ht="19.5" customHeight="1">
      <c r="B28" s="613">
        <v>20.0</v>
      </c>
      <c r="C28" s="923" t="str">
        <f t="shared" si="4"/>
        <v/>
      </c>
      <c r="D28" s="791" t="str">
        <f t="shared" si="1"/>
        <v/>
      </c>
      <c r="E28" s="238" t="str">
        <f t="shared" si="5"/>
        <v/>
      </c>
      <c r="F28" s="717" t="str">
        <f t="shared" si="2"/>
        <v/>
      </c>
      <c r="G28" s="238" t="str">
        <f t="shared" si="3"/>
        <v/>
      </c>
      <c r="H28" s="925" t="str">
        <f t="shared" si="6"/>
        <v/>
      </c>
      <c r="I28" s="351"/>
    </row>
    <row r="29" ht="19.5" customHeight="1">
      <c r="B29" s="613">
        <v>21.0</v>
      </c>
      <c r="C29" s="923" t="str">
        <f t="shared" si="4"/>
        <v/>
      </c>
      <c r="D29" s="791" t="str">
        <f t="shared" si="1"/>
        <v/>
      </c>
      <c r="E29" s="238" t="str">
        <f t="shared" si="5"/>
        <v/>
      </c>
      <c r="F29" s="717" t="str">
        <f t="shared" si="2"/>
        <v/>
      </c>
      <c r="G29" s="238" t="str">
        <f t="shared" si="3"/>
        <v/>
      </c>
      <c r="H29" s="925" t="str">
        <f t="shared" si="6"/>
        <v/>
      </c>
      <c r="I29" s="351"/>
    </row>
    <row r="30" ht="19.5" customHeight="1">
      <c r="B30" s="613">
        <v>22.0</v>
      </c>
      <c r="C30" s="923" t="str">
        <f t="shared" si="4"/>
        <v/>
      </c>
      <c r="D30" s="791" t="str">
        <f t="shared" si="1"/>
        <v/>
      </c>
      <c r="E30" s="238" t="str">
        <f t="shared" si="5"/>
        <v/>
      </c>
      <c r="F30" s="717" t="str">
        <f t="shared" si="2"/>
        <v/>
      </c>
      <c r="G30" s="238" t="str">
        <f t="shared" si="3"/>
        <v/>
      </c>
      <c r="H30" s="925" t="str">
        <f t="shared" si="6"/>
        <v/>
      </c>
      <c r="I30" s="351"/>
    </row>
    <row r="31" ht="19.5" customHeight="1">
      <c r="B31" s="613">
        <v>23.0</v>
      </c>
      <c r="C31" s="923" t="str">
        <f t="shared" si="4"/>
        <v/>
      </c>
      <c r="D31" s="791" t="str">
        <f t="shared" si="1"/>
        <v/>
      </c>
      <c r="E31" s="238" t="str">
        <f t="shared" si="5"/>
        <v/>
      </c>
      <c r="F31" s="717" t="str">
        <f t="shared" si="2"/>
        <v/>
      </c>
      <c r="G31" s="238" t="str">
        <f t="shared" si="3"/>
        <v/>
      </c>
      <c r="H31" s="925" t="str">
        <f t="shared" si="6"/>
        <v/>
      </c>
      <c r="I31" s="351"/>
    </row>
    <row r="32" ht="19.5" customHeight="1">
      <c r="B32" s="613">
        <v>24.0</v>
      </c>
      <c r="C32" s="923" t="str">
        <f t="shared" si="4"/>
        <v/>
      </c>
      <c r="D32" s="791" t="str">
        <f t="shared" si="1"/>
        <v/>
      </c>
      <c r="E32" s="238" t="str">
        <f t="shared" si="5"/>
        <v/>
      </c>
      <c r="F32" s="717" t="str">
        <f t="shared" si="2"/>
        <v/>
      </c>
      <c r="G32" s="238" t="str">
        <f t="shared" si="3"/>
        <v/>
      </c>
      <c r="H32" s="925" t="str">
        <f t="shared" si="6"/>
        <v/>
      </c>
      <c r="I32" s="351"/>
    </row>
    <row r="33" ht="19.5" customHeight="1">
      <c r="B33" s="612">
        <v>25.0</v>
      </c>
      <c r="C33" s="923" t="str">
        <f t="shared" si="4"/>
        <v/>
      </c>
      <c r="D33" s="791" t="str">
        <f t="shared" si="1"/>
        <v/>
      </c>
      <c r="E33" s="238" t="str">
        <f t="shared" si="5"/>
        <v/>
      </c>
      <c r="F33" s="717" t="str">
        <f t="shared" si="2"/>
        <v/>
      </c>
      <c r="G33" s="238" t="str">
        <f t="shared" si="3"/>
        <v/>
      </c>
      <c r="H33" s="925" t="str">
        <f t="shared" si="6"/>
        <v/>
      </c>
      <c r="I33" s="351"/>
    </row>
    <row r="34" ht="19.5" customHeight="1">
      <c r="B34" s="613">
        <v>26.0</v>
      </c>
      <c r="C34" s="923" t="str">
        <f t="shared" si="4"/>
        <v/>
      </c>
      <c r="D34" s="791" t="str">
        <f t="shared" si="1"/>
        <v/>
      </c>
      <c r="E34" s="238" t="str">
        <f t="shared" si="5"/>
        <v/>
      </c>
      <c r="F34" s="717" t="str">
        <f t="shared" si="2"/>
        <v/>
      </c>
      <c r="G34" s="238" t="str">
        <f t="shared" si="3"/>
        <v/>
      </c>
      <c r="H34" s="925" t="str">
        <f t="shared" si="6"/>
        <v/>
      </c>
      <c r="I34" s="351"/>
    </row>
    <row r="35" ht="19.5" customHeight="1">
      <c r="B35" s="613">
        <v>27.0</v>
      </c>
      <c r="C35" s="923" t="str">
        <f t="shared" si="4"/>
        <v/>
      </c>
      <c r="D35" s="791" t="str">
        <f t="shared" si="1"/>
        <v/>
      </c>
      <c r="E35" s="238" t="str">
        <f t="shared" si="5"/>
        <v/>
      </c>
      <c r="F35" s="717" t="str">
        <f t="shared" si="2"/>
        <v/>
      </c>
      <c r="G35" s="238" t="str">
        <f t="shared" si="3"/>
        <v/>
      </c>
      <c r="H35" s="925" t="str">
        <f t="shared" si="6"/>
        <v/>
      </c>
      <c r="I35" s="351"/>
    </row>
    <row r="36" ht="19.5" customHeight="1">
      <c r="B36" s="613">
        <v>28.0</v>
      </c>
      <c r="C36" s="923" t="str">
        <f t="shared" si="4"/>
        <v/>
      </c>
      <c r="D36" s="791" t="str">
        <f t="shared" si="1"/>
        <v/>
      </c>
      <c r="E36" s="238" t="str">
        <f t="shared" si="5"/>
        <v/>
      </c>
      <c r="F36" s="717" t="str">
        <f t="shared" si="2"/>
        <v/>
      </c>
      <c r="G36" s="238" t="str">
        <f t="shared" si="3"/>
        <v/>
      </c>
      <c r="H36" s="925" t="str">
        <f t="shared" si="6"/>
        <v/>
      </c>
      <c r="I36" s="351"/>
    </row>
    <row r="37" ht="19.5" customHeight="1">
      <c r="B37" s="613">
        <v>29.0</v>
      </c>
      <c r="C37" s="923" t="str">
        <f t="shared" si="4"/>
        <v/>
      </c>
      <c r="D37" s="791" t="str">
        <f t="shared" si="1"/>
        <v/>
      </c>
      <c r="E37" s="238" t="str">
        <f t="shared" si="5"/>
        <v/>
      </c>
      <c r="F37" s="717" t="str">
        <f t="shared" si="2"/>
        <v/>
      </c>
      <c r="G37" s="238" t="str">
        <f t="shared" si="3"/>
        <v/>
      </c>
      <c r="H37" s="925" t="str">
        <f t="shared" si="6"/>
        <v/>
      </c>
      <c r="I37" s="351"/>
    </row>
    <row r="38" ht="19.5" customHeight="1">
      <c r="B38" s="613">
        <v>30.0</v>
      </c>
      <c r="C38" s="923" t="str">
        <f t="shared" si="4"/>
        <v/>
      </c>
      <c r="D38" s="791" t="str">
        <f t="shared" si="1"/>
        <v/>
      </c>
      <c r="E38" s="238" t="str">
        <f t="shared" si="5"/>
        <v/>
      </c>
      <c r="F38" s="717" t="str">
        <f t="shared" si="2"/>
        <v/>
      </c>
      <c r="G38" s="238" t="str">
        <f t="shared" si="3"/>
        <v/>
      </c>
      <c r="H38" s="925" t="str">
        <f t="shared" si="6"/>
        <v/>
      </c>
      <c r="I38" s="351"/>
    </row>
    <row r="39" ht="19.5" customHeight="1">
      <c r="B39" s="613">
        <v>31.0</v>
      </c>
      <c r="C39" s="923" t="str">
        <f t="shared" si="4"/>
        <v/>
      </c>
      <c r="D39" s="791" t="str">
        <f t="shared" si="1"/>
        <v/>
      </c>
      <c r="E39" s="238" t="str">
        <f t="shared" si="5"/>
        <v/>
      </c>
      <c r="F39" s="717" t="str">
        <f t="shared" si="2"/>
        <v/>
      </c>
      <c r="G39" s="238" t="str">
        <f t="shared" si="3"/>
        <v/>
      </c>
      <c r="H39" s="925" t="str">
        <f t="shared" si="6"/>
        <v/>
      </c>
      <c r="I39" s="351"/>
    </row>
    <row r="40" ht="19.5" customHeight="1">
      <c r="B40" s="613">
        <v>32.0</v>
      </c>
      <c r="C40" s="923" t="str">
        <f t="shared" si="4"/>
        <v/>
      </c>
      <c r="D40" s="791" t="str">
        <f t="shared" si="1"/>
        <v/>
      </c>
      <c r="E40" s="238" t="str">
        <f t="shared" si="5"/>
        <v/>
      </c>
      <c r="F40" s="717" t="str">
        <f t="shared" si="2"/>
        <v/>
      </c>
      <c r="G40" s="238" t="str">
        <f t="shared" si="3"/>
        <v/>
      </c>
      <c r="H40" s="925" t="str">
        <f t="shared" si="6"/>
        <v/>
      </c>
      <c r="I40" s="351"/>
    </row>
    <row r="41" ht="19.5" customHeight="1">
      <c r="B41" s="613">
        <v>33.0</v>
      </c>
      <c r="C41" s="923" t="str">
        <f t="shared" si="4"/>
        <v/>
      </c>
      <c r="D41" s="791" t="str">
        <f t="shared" si="1"/>
        <v/>
      </c>
      <c r="E41" s="238" t="str">
        <f t="shared" si="5"/>
        <v/>
      </c>
      <c r="F41" s="717" t="str">
        <f t="shared" si="2"/>
        <v/>
      </c>
      <c r="G41" s="238" t="str">
        <f t="shared" si="3"/>
        <v/>
      </c>
      <c r="H41" s="925" t="str">
        <f t="shared" si="6"/>
        <v/>
      </c>
      <c r="I41" s="351"/>
    </row>
    <row r="42" ht="19.5" customHeight="1">
      <c r="B42" s="613">
        <v>34.0</v>
      </c>
      <c r="C42" s="923" t="str">
        <f t="shared" si="4"/>
        <v/>
      </c>
      <c r="D42" s="791" t="str">
        <f t="shared" si="1"/>
        <v/>
      </c>
      <c r="E42" s="238" t="str">
        <f t="shared" si="5"/>
        <v/>
      </c>
      <c r="F42" s="717" t="str">
        <f t="shared" si="2"/>
        <v/>
      </c>
      <c r="G42" s="238" t="str">
        <f t="shared" si="3"/>
        <v/>
      </c>
      <c r="H42" s="925" t="str">
        <f t="shared" si="6"/>
        <v/>
      </c>
      <c r="I42" s="351"/>
    </row>
    <row r="43" ht="19.5" customHeight="1">
      <c r="B43" s="613">
        <v>35.0</v>
      </c>
      <c r="C43" s="923" t="str">
        <f t="shared" si="4"/>
        <v/>
      </c>
      <c r="D43" s="791" t="str">
        <f t="shared" si="1"/>
        <v/>
      </c>
      <c r="E43" s="238" t="str">
        <f t="shared" si="5"/>
        <v/>
      </c>
      <c r="F43" s="717" t="str">
        <f t="shared" si="2"/>
        <v/>
      </c>
      <c r="G43" s="238" t="str">
        <f t="shared" si="3"/>
        <v/>
      </c>
      <c r="H43" s="925" t="str">
        <f t="shared" si="6"/>
        <v/>
      </c>
      <c r="I43" s="351"/>
    </row>
    <row r="44" ht="19.5" customHeight="1">
      <c r="B44" s="613">
        <v>36.0</v>
      </c>
      <c r="C44" s="923" t="str">
        <f t="shared" si="4"/>
        <v/>
      </c>
      <c r="D44" s="791" t="str">
        <f t="shared" si="1"/>
        <v/>
      </c>
      <c r="E44" s="238" t="str">
        <f t="shared" si="5"/>
        <v/>
      </c>
      <c r="F44" s="717" t="str">
        <f t="shared" si="2"/>
        <v/>
      </c>
      <c r="G44" s="238" t="str">
        <f t="shared" si="3"/>
        <v/>
      </c>
      <c r="H44" s="925" t="str">
        <f t="shared" si="6"/>
        <v/>
      </c>
      <c r="I44" s="351"/>
    </row>
    <row r="45" ht="19.5" customHeight="1">
      <c r="B45" s="613">
        <v>37.0</v>
      </c>
      <c r="C45" s="923" t="str">
        <f t="shared" si="4"/>
        <v/>
      </c>
      <c r="D45" s="791" t="str">
        <f t="shared" si="1"/>
        <v/>
      </c>
      <c r="E45" s="238" t="str">
        <f t="shared" si="5"/>
        <v/>
      </c>
      <c r="F45" s="717" t="str">
        <f t="shared" si="2"/>
        <v/>
      </c>
      <c r="G45" s="238" t="str">
        <f t="shared" si="3"/>
        <v/>
      </c>
      <c r="H45" s="925" t="str">
        <f t="shared" si="6"/>
        <v/>
      </c>
      <c r="I45" s="351"/>
    </row>
    <row r="46" ht="19.5" customHeight="1">
      <c r="B46" s="613">
        <v>38.0</v>
      </c>
      <c r="C46" s="923" t="str">
        <f t="shared" si="4"/>
        <v/>
      </c>
      <c r="D46" s="791" t="str">
        <f t="shared" si="1"/>
        <v/>
      </c>
      <c r="E46" s="238" t="str">
        <f t="shared" si="5"/>
        <v/>
      </c>
      <c r="F46" s="717" t="str">
        <f t="shared" si="2"/>
        <v/>
      </c>
      <c r="G46" s="238" t="str">
        <f t="shared" si="3"/>
        <v/>
      </c>
      <c r="H46" s="925" t="str">
        <f t="shared" si="6"/>
        <v/>
      </c>
      <c r="I46" s="351"/>
    </row>
    <row r="47" ht="19.5" customHeight="1">
      <c r="B47" s="613">
        <v>39.0</v>
      </c>
      <c r="C47" s="923" t="str">
        <f t="shared" si="4"/>
        <v/>
      </c>
      <c r="D47" s="791" t="str">
        <f t="shared" si="1"/>
        <v/>
      </c>
      <c r="E47" s="238" t="str">
        <f t="shared" si="5"/>
        <v/>
      </c>
      <c r="F47" s="717" t="str">
        <f t="shared" si="2"/>
        <v/>
      </c>
      <c r="G47" s="238" t="str">
        <f t="shared" si="3"/>
        <v/>
      </c>
      <c r="H47" s="925" t="str">
        <f t="shared" si="6"/>
        <v/>
      </c>
      <c r="I47" s="351"/>
    </row>
    <row r="48" ht="19.5" customHeight="1">
      <c r="B48" s="613">
        <v>40.0</v>
      </c>
      <c r="C48" s="923" t="str">
        <f t="shared" si="4"/>
        <v/>
      </c>
      <c r="D48" s="791" t="str">
        <f t="shared" si="1"/>
        <v/>
      </c>
      <c r="E48" s="238" t="str">
        <f t="shared" si="5"/>
        <v/>
      </c>
      <c r="F48" s="717" t="str">
        <f t="shared" si="2"/>
        <v/>
      </c>
      <c r="G48" s="238" t="str">
        <f t="shared" si="3"/>
        <v/>
      </c>
      <c r="H48" s="925" t="str">
        <f t="shared" si="6"/>
        <v/>
      </c>
      <c r="I48" s="351"/>
    </row>
    <row r="49" ht="19.5" customHeight="1">
      <c r="B49" s="613">
        <v>41.0</v>
      </c>
      <c r="C49" s="923" t="str">
        <f t="shared" si="4"/>
        <v/>
      </c>
      <c r="D49" s="791" t="str">
        <f t="shared" si="1"/>
        <v/>
      </c>
      <c r="E49" s="238" t="str">
        <f t="shared" si="5"/>
        <v/>
      </c>
      <c r="F49" s="717" t="str">
        <f t="shared" si="2"/>
        <v/>
      </c>
      <c r="G49" s="238" t="str">
        <f t="shared" si="3"/>
        <v/>
      </c>
      <c r="H49" s="925" t="str">
        <f t="shared" si="6"/>
        <v/>
      </c>
      <c r="I49" s="351"/>
    </row>
    <row r="50" ht="19.5" customHeight="1">
      <c r="B50" s="613">
        <v>42.0</v>
      </c>
      <c r="C50" s="923" t="str">
        <f t="shared" si="4"/>
        <v/>
      </c>
      <c r="D50" s="791" t="str">
        <f t="shared" si="1"/>
        <v/>
      </c>
      <c r="E50" s="238" t="str">
        <f t="shared" si="5"/>
        <v/>
      </c>
      <c r="F50" s="717" t="str">
        <f t="shared" si="2"/>
        <v/>
      </c>
      <c r="G50" s="238" t="str">
        <f t="shared" si="3"/>
        <v/>
      </c>
      <c r="H50" s="925" t="str">
        <f t="shared" si="6"/>
        <v/>
      </c>
      <c r="I50" s="351"/>
    </row>
    <row r="51" ht="19.5" customHeight="1">
      <c r="B51" s="613">
        <v>43.0</v>
      </c>
      <c r="C51" s="923" t="str">
        <f t="shared" si="4"/>
        <v/>
      </c>
      <c r="D51" s="791" t="str">
        <f t="shared" si="1"/>
        <v/>
      </c>
      <c r="E51" s="238" t="str">
        <f t="shared" si="5"/>
        <v/>
      </c>
      <c r="F51" s="717" t="str">
        <f t="shared" si="2"/>
        <v/>
      </c>
      <c r="G51" s="238" t="str">
        <f t="shared" si="3"/>
        <v/>
      </c>
      <c r="H51" s="925" t="str">
        <f t="shared" si="6"/>
        <v/>
      </c>
      <c r="I51" s="351"/>
    </row>
    <row r="52" ht="19.5" customHeight="1">
      <c r="B52" s="613">
        <v>44.0</v>
      </c>
      <c r="C52" s="923" t="str">
        <f t="shared" si="4"/>
        <v/>
      </c>
      <c r="D52" s="791" t="str">
        <f t="shared" si="1"/>
        <v/>
      </c>
      <c r="E52" s="238" t="str">
        <f t="shared" si="5"/>
        <v/>
      </c>
      <c r="F52" s="717" t="str">
        <f t="shared" si="2"/>
        <v/>
      </c>
      <c r="G52" s="238" t="str">
        <f t="shared" si="3"/>
        <v/>
      </c>
      <c r="H52" s="925" t="str">
        <f t="shared" si="6"/>
        <v/>
      </c>
      <c r="I52" s="351"/>
    </row>
    <row r="53" ht="19.5" customHeight="1">
      <c r="B53" s="613">
        <v>45.0</v>
      </c>
      <c r="C53" s="923" t="str">
        <f t="shared" si="4"/>
        <v/>
      </c>
      <c r="D53" s="791" t="str">
        <f t="shared" si="1"/>
        <v/>
      </c>
      <c r="E53" s="238" t="str">
        <f t="shared" si="5"/>
        <v/>
      </c>
      <c r="F53" s="717" t="str">
        <f t="shared" si="2"/>
        <v/>
      </c>
      <c r="G53" s="238" t="str">
        <f t="shared" si="3"/>
        <v/>
      </c>
      <c r="H53" s="925" t="str">
        <f t="shared" si="6"/>
        <v/>
      </c>
      <c r="I53" s="351"/>
    </row>
    <row r="54" ht="19.5" customHeight="1">
      <c r="B54" s="613">
        <v>46.0</v>
      </c>
      <c r="C54" s="923" t="str">
        <f t="shared" si="4"/>
        <v/>
      </c>
      <c r="D54" s="791" t="str">
        <f t="shared" si="1"/>
        <v/>
      </c>
      <c r="E54" s="238" t="str">
        <f t="shared" si="5"/>
        <v/>
      </c>
      <c r="F54" s="717" t="str">
        <f t="shared" si="2"/>
        <v/>
      </c>
      <c r="G54" s="238" t="str">
        <f t="shared" si="3"/>
        <v/>
      </c>
      <c r="H54" s="925" t="str">
        <f t="shared" si="6"/>
        <v/>
      </c>
      <c r="I54" s="351"/>
    </row>
    <row r="55" ht="19.5" customHeight="1">
      <c r="B55" s="613">
        <v>47.0</v>
      </c>
      <c r="C55" s="923" t="str">
        <f t="shared" si="4"/>
        <v/>
      </c>
      <c r="D55" s="791" t="str">
        <f t="shared" si="1"/>
        <v/>
      </c>
      <c r="E55" s="238" t="str">
        <f t="shared" si="5"/>
        <v/>
      </c>
      <c r="F55" s="717" t="str">
        <f t="shared" si="2"/>
        <v/>
      </c>
      <c r="G55" s="238" t="str">
        <f t="shared" si="3"/>
        <v/>
      </c>
      <c r="H55" s="925" t="str">
        <f t="shared" si="6"/>
        <v/>
      </c>
      <c r="I55" s="351"/>
    </row>
    <row r="56" ht="19.5" customHeight="1">
      <c r="B56" s="613">
        <v>48.0</v>
      </c>
      <c r="C56" s="923" t="str">
        <f t="shared" si="4"/>
        <v/>
      </c>
      <c r="D56" s="791" t="str">
        <f t="shared" si="1"/>
        <v/>
      </c>
      <c r="E56" s="238" t="str">
        <f t="shared" si="5"/>
        <v/>
      </c>
      <c r="F56" s="717" t="str">
        <f t="shared" si="2"/>
        <v/>
      </c>
      <c r="G56" s="238" t="str">
        <f t="shared" si="3"/>
        <v/>
      </c>
      <c r="H56" s="925" t="str">
        <f t="shared" si="6"/>
        <v/>
      </c>
      <c r="I56" s="351"/>
    </row>
    <row r="57" ht="19.5" customHeight="1">
      <c r="B57" s="613">
        <v>49.0</v>
      </c>
      <c r="C57" s="923" t="str">
        <f t="shared" si="4"/>
        <v/>
      </c>
      <c r="D57" s="791" t="str">
        <f t="shared" si="1"/>
        <v/>
      </c>
      <c r="E57" s="238" t="str">
        <f t="shared" si="5"/>
        <v/>
      </c>
      <c r="F57" s="717" t="str">
        <f t="shared" si="2"/>
        <v/>
      </c>
      <c r="G57" s="238" t="str">
        <f t="shared" si="3"/>
        <v/>
      </c>
      <c r="H57" s="925" t="str">
        <f t="shared" si="6"/>
        <v/>
      </c>
      <c r="I57" s="351"/>
    </row>
    <row r="58" ht="19.5" customHeight="1">
      <c r="B58" s="613">
        <v>50.0</v>
      </c>
      <c r="C58" s="923" t="str">
        <f t="shared" si="4"/>
        <v/>
      </c>
      <c r="D58" s="791" t="str">
        <f t="shared" si="1"/>
        <v/>
      </c>
      <c r="E58" s="238" t="str">
        <f t="shared" si="5"/>
        <v/>
      </c>
      <c r="F58" s="717" t="str">
        <f t="shared" si="2"/>
        <v/>
      </c>
      <c r="G58" s="238" t="str">
        <f t="shared" si="3"/>
        <v/>
      </c>
      <c r="H58" s="925" t="str">
        <f t="shared" si="6"/>
        <v/>
      </c>
      <c r="I58" s="351"/>
    </row>
    <row r="59" ht="19.5" customHeight="1">
      <c r="B59" s="613">
        <v>51.0</v>
      </c>
      <c r="C59" s="923" t="str">
        <f t="shared" si="4"/>
        <v/>
      </c>
      <c r="D59" s="791" t="str">
        <f t="shared" si="1"/>
        <v/>
      </c>
      <c r="E59" s="238" t="str">
        <f t="shared" si="5"/>
        <v/>
      </c>
      <c r="F59" s="717" t="str">
        <f t="shared" si="2"/>
        <v/>
      </c>
      <c r="G59" s="238" t="str">
        <f t="shared" si="3"/>
        <v/>
      </c>
      <c r="H59" s="925" t="str">
        <f t="shared" si="6"/>
        <v/>
      </c>
      <c r="I59" s="351"/>
    </row>
    <row r="60" ht="19.5" customHeight="1">
      <c r="B60" s="613">
        <v>52.0</v>
      </c>
      <c r="C60" s="923" t="str">
        <f t="shared" si="4"/>
        <v/>
      </c>
      <c r="D60" s="791" t="str">
        <f t="shared" si="1"/>
        <v/>
      </c>
      <c r="E60" s="238" t="str">
        <f t="shared" si="5"/>
        <v/>
      </c>
      <c r="F60" s="717" t="str">
        <f t="shared" si="2"/>
        <v/>
      </c>
      <c r="G60" s="238" t="str">
        <f t="shared" si="3"/>
        <v/>
      </c>
      <c r="H60" s="925" t="str">
        <f t="shared" si="6"/>
        <v/>
      </c>
      <c r="I60" s="351"/>
    </row>
    <row r="61" ht="19.5" customHeight="1">
      <c r="B61" s="613">
        <v>53.0</v>
      </c>
      <c r="C61" s="923" t="str">
        <f t="shared" si="4"/>
        <v/>
      </c>
      <c r="D61" s="791" t="str">
        <f t="shared" si="1"/>
        <v/>
      </c>
      <c r="E61" s="238" t="str">
        <f t="shared" si="5"/>
        <v/>
      </c>
      <c r="F61" s="717" t="str">
        <f t="shared" si="2"/>
        <v/>
      </c>
      <c r="G61" s="238" t="str">
        <f t="shared" si="3"/>
        <v/>
      </c>
      <c r="H61" s="925" t="str">
        <f t="shared" si="6"/>
        <v/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 t="str">
        <f t="shared" si="4"/>
        <v/>
      </c>
      <c r="D62" s="791" t="str">
        <f t="shared" si="1"/>
        <v/>
      </c>
      <c r="E62" s="238" t="str">
        <f t="shared" si="5"/>
        <v/>
      </c>
      <c r="F62" s="717" t="str">
        <f t="shared" si="2"/>
        <v/>
      </c>
      <c r="G62" s="238" t="str">
        <f t="shared" si="3"/>
        <v/>
      </c>
      <c r="H62" s="925" t="str">
        <f t="shared" si="6"/>
        <v/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 t="str">
        <f t="shared" si="4"/>
        <v/>
      </c>
      <c r="D63" s="791" t="str">
        <f t="shared" si="1"/>
        <v/>
      </c>
      <c r="E63" s="238" t="str">
        <f t="shared" si="5"/>
        <v/>
      </c>
      <c r="F63" s="717" t="str">
        <f t="shared" si="2"/>
        <v/>
      </c>
      <c r="G63" s="238" t="str">
        <f t="shared" si="3"/>
        <v/>
      </c>
      <c r="H63" s="925" t="str">
        <f t="shared" si="6"/>
        <v/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 t="str">
        <f t="shared" si="4"/>
        <v/>
      </c>
      <c r="D64" s="791" t="str">
        <f t="shared" si="1"/>
        <v/>
      </c>
      <c r="E64" s="238" t="str">
        <f t="shared" si="5"/>
        <v/>
      </c>
      <c r="F64" s="717" t="str">
        <f t="shared" si="2"/>
        <v/>
      </c>
      <c r="G64" s="238" t="str">
        <f t="shared" si="3"/>
        <v/>
      </c>
      <c r="H64" s="925" t="str">
        <f t="shared" si="6"/>
        <v/>
      </c>
      <c r="I64" s="351"/>
    </row>
    <row r="65" ht="19.5" customHeight="1">
      <c r="B65" s="613">
        <v>57.0</v>
      </c>
      <c r="C65" s="923" t="str">
        <f t="shared" si="4"/>
        <v/>
      </c>
      <c r="D65" s="791" t="str">
        <f t="shared" si="1"/>
        <v/>
      </c>
      <c r="E65" s="238" t="str">
        <f t="shared" si="5"/>
        <v/>
      </c>
      <c r="F65" s="717" t="str">
        <f t="shared" si="2"/>
        <v/>
      </c>
      <c r="G65" s="238" t="str">
        <f t="shared" si="3"/>
        <v/>
      </c>
      <c r="H65" s="925" t="str">
        <f t="shared" si="6"/>
        <v/>
      </c>
      <c r="I65" s="351"/>
    </row>
    <row r="66" ht="19.5" customHeight="1">
      <c r="B66" s="613">
        <v>58.0</v>
      </c>
      <c r="C66" s="923" t="str">
        <f t="shared" si="4"/>
        <v/>
      </c>
      <c r="D66" s="791" t="str">
        <f t="shared" si="1"/>
        <v/>
      </c>
      <c r="E66" s="238" t="str">
        <f t="shared" si="5"/>
        <v/>
      </c>
      <c r="F66" s="717" t="str">
        <f t="shared" si="2"/>
        <v/>
      </c>
      <c r="G66" s="238" t="str">
        <f t="shared" si="3"/>
        <v/>
      </c>
      <c r="H66" s="925" t="str">
        <f t="shared" si="6"/>
        <v/>
      </c>
      <c r="I66" s="351"/>
    </row>
    <row r="67" ht="19.5" customHeight="1">
      <c r="B67" s="613">
        <v>59.0</v>
      </c>
      <c r="C67" s="923" t="str">
        <f t="shared" si="4"/>
        <v/>
      </c>
      <c r="D67" s="791" t="str">
        <f t="shared" si="1"/>
        <v/>
      </c>
      <c r="E67" s="238" t="str">
        <f t="shared" si="5"/>
        <v/>
      </c>
      <c r="F67" s="717" t="str">
        <f t="shared" si="2"/>
        <v/>
      </c>
      <c r="G67" s="238" t="str">
        <f t="shared" si="3"/>
        <v/>
      </c>
      <c r="H67" s="925" t="str">
        <f t="shared" si="6"/>
        <v/>
      </c>
      <c r="I67" s="351"/>
    </row>
    <row r="68" ht="19.5" customHeight="1">
      <c r="B68" s="613">
        <v>60.0</v>
      </c>
      <c r="C68" s="923" t="str">
        <f t="shared" si="4"/>
        <v/>
      </c>
      <c r="D68" s="791" t="str">
        <f t="shared" si="1"/>
        <v/>
      </c>
      <c r="E68" s="238" t="str">
        <f t="shared" si="5"/>
        <v/>
      </c>
      <c r="F68" s="717" t="str">
        <f t="shared" si="2"/>
        <v/>
      </c>
      <c r="G68" s="238" t="str">
        <f t="shared" si="3"/>
        <v/>
      </c>
      <c r="H68" s="925" t="str">
        <f t="shared" si="6"/>
        <v/>
      </c>
      <c r="I68" s="351"/>
    </row>
    <row r="69" ht="19.5" customHeight="1">
      <c r="B69" s="613">
        <v>61.0</v>
      </c>
      <c r="C69" s="923" t="str">
        <f t="shared" si="4"/>
        <v/>
      </c>
      <c r="D69" s="791" t="str">
        <f t="shared" si="1"/>
        <v/>
      </c>
      <c r="E69" s="238" t="str">
        <f t="shared" si="5"/>
        <v/>
      </c>
      <c r="F69" s="717" t="str">
        <f t="shared" si="2"/>
        <v/>
      </c>
      <c r="G69" s="238" t="str">
        <f t="shared" si="3"/>
        <v/>
      </c>
      <c r="H69" s="925" t="str">
        <f t="shared" si="6"/>
        <v/>
      </c>
      <c r="I69" s="351"/>
    </row>
    <row r="70" ht="19.5" customHeight="1">
      <c r="B70" s="613">
        <v>62.0</v>
      </c>
      <c r="C70" s="923" t="str">
        <f t="shared" si="4"/>
        <v/>
      </c>
      <c r="D70" s="791" t="str">
        <f t="shared" si="1"/>
        <v/>
      </c>
      <c r="E70" s="238" t="str">
        <f t="shared" si="5"/>
        <v/>
      </c>
      <c r="F70" s="717" t="str">
        <f t="shared" si="2"/>
        <v/>
      </c>
      <c r="G70" s="238" t="str">
        <f t="shared" si="3"/>
        <v/>
      </c>
      <c r="H70" s="925" t="str">
        <f t="shared" si="6"/>
        <v/>
      </c>
      <c r="I70" s="351"/>
    </row>
    <row r="71" ht="19.5" customHeight="1">
      <c r="B71" s="613">
        <v>63.0</v>
      </c>
      <c r="C71" s="923" t="str">
        <f t="shared" si="4"/>
        <v/>
      </c>
      <c r="D71" s="791" t="str">
        <f t="shared" si="1"/>
        <v/>
      </c>
      <c r="E71" s="238" t="str">
        <f t="shared" si="5"/>
        <v/>
      </c>
      <c r="F71" s="717" t="str">
        <f t="shared" si="2"/>
        <v/>
      </c>
      <c r="G71" s="238" t="str">
        <f t="shared" si="3"/>
        <v/>
      </c>
      <c r="H71" s="925" t="str">
        <f t="shared" si="6"/>
        <v/>
      </c>
      <c r="I71" s="351"/>
    </row>
    <row r="72" ht="19.5" customHeight="1">
      <c r="B72" s="613">
        <v>64.0</v>
      </c>
      <c r="C72" s="923" t="str">
        <f t="shared" si="4"/>
        <v/>
      </c>
      <c r="D72" s="791" t="str">
        <f t="shared" si="1"/>
        <v/>
      </c>
      <c r="E72" s="238" t="str">
        <f t="shared" si="5"/>
        <v/>
      </c>
      <c r="F72" s="717" t="str">
        <f t="shared" si="2"/>
        <v/>
      </c>
      <c r="G72" s="238" t="str">
        <f t="shared" si="3"/>
        <v/>
      </c>
      <c r="H72" s="925" t="str">
        <f t="shared" si="6"/>
        <v/>
      </c>
      <c r="I72" s="351"/>
    </row>
    <row r="73" ht="19.5" customHeight="1">
      <c r="B73" s="613">
        <v>65.0</v>
      </c>
      <c r="C73" s="923" t="str">
        <f t="shared" si="4"/>
        <v/>
      </c>
      <c r="D73" s="791" t="str">
        <f t="shared" si="1"/>
        <v/>
      </c>
      <c r="E73" s="238" t="str">
        <f t="shared" si="5"/>
        <v/>
      </c>
      <c r="F73" s="717" t="str">
        <f t="shared" si="2"/>
        <v/>
      </c>
      <c r="G73" s="238" t="str">
        <f t="shared" si="3"/>
        <v/>
      </c>
      <c r="H73" s="925" t="str">
        <f t="shared" si="6"/>
        <v/>
      </c>
      <c r="I73" s="351"/>
    </row>
    <row r="74" ht="19.5" customHeight="1">
      <c r="B74" s="613">
        <v>66.0</v>
      </c>
      <c r="C74" s="923" t="str">
        <f t="shared" si="4"/>
        <v/>
      </c>
      <c r="D74" s="791" t="str">
        <f t="shared" si="1"/>
        <v/>
      </c>
      <c r="E74" s="238" t="str">
        <f t="shared" si="5"/>
        <v/>
      </c>
      <c r="F74" s="717" t="str">
        <f t="shared" si="2"/>
        <v/>
      </c>
      <c r="G74" s="238" t="str">
        <f t="shared" si="3"/>
        <v/>
      </c>
      <c r="H74" s="925" t="str">
        <f t="shared" si="6"/>
        <v/>
      </c>
      <c r="I74" s="351"/>
    </row>
    <row r="75" ht="19.5" customHeight="1">
      <c r="B75" s="613">
        <v>67.0</v>
      </c>
      <c r="C75" s="923" t="str">
        <f t="shared" si="4"/>
        <v/>
      </c>
      <c r="D75" s="791" t="str">
        <f t="shared" si="1"/>
        <v/>
      </c>
      <c r="E75" s="238" t="str">
        <f t="shared" si="5"/>
        <v/>
      </c>
      <c r="F75" s="717" t="str">
        <f t="shared" si="2"/>
        <v/>
      </c>
      <c r="G75" s="238" t="str">
        <f t="shared" si="3"/>
        <v/>
      </c>
      <c r="H75" s="925" t="str">
        <f t="shared" si="6"/>
        <v/>
      </c>
      <c r="I75" s="351"/>
    </row>
    <row r="76" ht="19.5" customHeight="1">
      <c r="B76" s="613">
        <v>68.0</v>
      </c>
      <c r="C76" s="923" t="str">
        <f t="shared" si="4"/>
        <v/>
      </c>
      <c r="D76" s="791" t="str">
        <f t="shared" si="1"/>
        <v/>
      </c>
      <c r="E76" s="238" t="str">
        <f t="shared" si="5"/>
        <v/>
      </c>
      <c r="F76" s="717" t="str">
        <f t="shared" si="2"/>
        <v/>
      </c>
      <c r="G76" s="238" t="str">
        <f t="shared" si="3"/>
        <v/>
      </c>
      <c r="H76" s="925" t="str">
        <f t="shared" si="6"/>
        <v/>
      </c>
      <c r="I76" s="351"/>
    </row>
    <row r="77" ht="19.5" customHeight="1">
      <c r="B77" s="613">
        <v>69.0</v>
      </c>
      <c r="C77" s="923" t="str">
        <f t="shared" si="4"/>
        <v/>
      </c>
      <c r="D77" s="791" t="str">
        <f t="shared" si="1"/>
        <v/>
      </c>
      <c r="E77" s="238" t="str">
        <f t="shared" si="5"/>
        <v/>
      </c>
      <c r="F77" s="717" t="str">
        <f t="shared" si="2"/>
        <v/>
      </c>
      <c r="G77" s="238" t="str">
        <f t="shared" si="3"/>
        <v/>
      </c>
      <c r="H77" s="925" t="str">
        <f t="shared" si="6"/>
        <v/>
      </c>
      <c r="I77" s="351"/>
    </row>
    <row r="78" ht="19.5" customHeight="1">
      <c r="B78" s="613">
        <v>70.0</v>
      </c>
      <c r="C78" s="923" t="str">
        <f t="shared" si="4"/>
        <v/>
      </c>
      <c r="D78" s="791" t="str">
        <f t="shared" si="1"/>
        <v/>
      </c>
      <c r="E78" s="238" t="str">
        <f t="shared" si="5"/>
        <v/>
      </c>
      <c r="F78" s="717" t="str">
        <f t="shared" si="2"/>
        <v/>
      </c>
      <c r="G78" s="238" t="str">
        <f t="shared" si="3"/>
        <v/>
      </c>
      <c r="H78" s="925" t="str">
        <f t="shared" si="6"/>
        <v/>
      </c>
      <c r="I78" s="351"/>
    </row>
    <row r="79" ht="19.5" customHeight="1">
      <c r="B79" s="613">
        <v>71.0</v>
      </c>
      <c r="C79" s="923" t="str">
        <f t="shared" si="4"/>
        <v/>
      </c>
      <c r="D79" s="791" t="str">
        <f t="shared" si="1"/>
        <v/>
      </c>
      <c r="E79" s="238" t="str">
        <f t="shared" si="5"/>
        <v/>
      </c>
      <c r="F79" s="717" t="str">
        <f t="shared" si="2"/>
        <v/>
      </c>
      <c r="G79" s="238" t="str">
        <f t="shared" si="3"/>
        <v/>
      </c>
      <c r="H79" s="925" t="str">
        <f t="shared" si="6"/>
        <v/>
      </c>
      <c r="I79" s="351"/>
    </row>
    <row r="80" ht="19.5" customHeight="1">
      <c r="B80" s="613">
        <v>72.0</v>
      </c>
      <c r="C80" s="923" t="str">
        <f t="shared" si="4"/>
        <v/>
      </c>
      <c r="D80" s="791" t="str">
        <f t="shared" si="1"/>
        <v/>
      </c>
      <c r="E80" s="238" t="str">
        <f t="shared" si="5"/>
        <v/>
      </c>
      <c r="F80" s="717" t="str">
        <f t="shared" si="2"/>
        <v/>
      </c>
      <c r="G80" s="238" t="str">
        <f t="shared" si="3"/>
        <v/>
      </c>
      <c r="H80" s="925" t="str">
        <f t="shared" si="6"/>
        <v/>
      </c>
      <c r="I80" s="351"/>
    </row>
    <row r="81" ht="19.5" customHeight="1">
      <c r="B81" s="613">
        <v>73.0</v>
      </c>
      <c r="C81" s="923" t="str">
        <f t="shared" si="4"/>
        <v/>
      </c>
      <c r="D81" s="791" t="str">
        <f t="shared" si="1"/>
        <v/>
      </c>
      <c r="E81" s="238" t="str">
        <f t="shared" si="5"/>
        <v/>
      </c>
      <c r="F81" s="717" t="str">
        <f t="shared" si="2"/>
        <v/>
      </c>
      <c r="G81" s="238" t="str">
        <f t="shared" si="3"/>
        <v/>
      </c>
      <c r="H81" s="925" t="str">
        <f t="shared" si="6"/>
        <v/>
      </c>
      <c r="I81" s="351"/>
    </row>
    <row r="82" ht="19.5" customHeight="1">
      <c r="B82" s="613">
        <v>74.0</v>
      </c>
      <c r="C82" s="923" t="str">
        <f t="shared" si="4"/>
        <v/>
      </c>
      <c r="D82" s="791" t="str">
        <f t="shared" si="1"/>
        <v/>
      </c>
      <c r="E82" s="238" t="str">
        <f t="shared" si="5"/>
        <v/>
      </c>
      <c r="F82" s="717" t="str">
        <f t="shared" si="2"/>
        <v/>
      </c>
      <c r="G82" s="238" t="str">
        <f t="shared" si="3"/>
        <v/>
      </c>
      <c r="H82" s="925" t="str">
        <f t="shared" si="6"/>
        <v/>
      </c>
      <c r="I82" s="351"/>
    </row>
    <row r="83" ht="19.5" customHeight="1">
      <c r="B83" s="613">
        <v>75.0</v>
      </c>
      <c r="C83" s="923" t="str">
        <f t="shared" si="4"/>
        <v/>
      </c>
      <c r="D83" s="791" t="str">
        <f t="shared" si="1"/>
        <v/>
      </c>
      <c r="E83" s="238" t="str">
        <f t="shared" si="5"/>
        <v/>
      </c>
      <c r="F83" s="717" t="str">
        <f t="shared" si="2"/>
        <v/>
      </c>
      <c r="G83" s="238" t="str">
        <f t="shared" si="3"/>
        <v/>
      </c>
      <c r="H83" s="925" t="str">
        <f t="shared" si="6"/>
        <v/>
      </c>
      <c r="I83" s="351"/>
    </row>
    <row r="84" ht="19.5" customHeight="1">
      <c r="B84" s="613">
        <v>76.0</v>
      </c>
      <c r="C84" s="923" t="str">
        <f t="shared" si="4"/>
        <v/>
      </c>
      <c r="D84" s="791" t="str">
        <f t="shared" si="1"/>
        <v/>
      </c>
      <c r="E84" s="238" t="str">
        <f t="shared" si="5"/>
        <v/>
      </c>
      <c r="F84" s="717" t="str">
        <f t="shared" si="2"/>
        <v/>
      </c>
      <c r="G84" s="238" t="str">
        <f t="shared" si="3"/>
        <v/>
      </c>
      <c r="H84" s="925" t="str">
        <f t="shared" si="6"/>
        <v/>
      </c>
      <c r="I84" s="351"/>
    </row>
    <row r="85" ht="19.5" customHeight="1">
      <c r="B85" s="613">
        <v>77.0</v>
      </c>
      <c r="C85" s="923" t="str">
        <f t="shared" si="4"/>
        <v/>
      </c>
      <c r="D85" s="791" t="str">
        <f t="shared" si="1"/>
        <v/>
      </c>
      <c r="E85" s="238" t="str">
        <f t="shared" si="5"/>
        <v/>
      </c>
      <c r="F85" s="717" t="str">
        <f t="shared" si="2"/>
        <v/>
      </c>
      <c r="G85" s="238" t="str">
        <f t="shared" si="3"/>
        <v/>
      </c>
      <c r="H85" s="925" t="str">
        <f t="shared" si="6"/>
        <v/>
      </c>
      <c r="I85" s="351"/>
    </row>
    <row r="86" ht="19.5" customHeight="1">
      <c r="B86" s="613">
        <v>78.0</v>
      </c>
      <c r="C86" s="923" t="str">
        <f t="shared" si="4"/>
        <v/>
      </c>
      <c r="D86" s="791" t="str">
        <f t="shared" si="1"/>
        <v/>
      </c>
      <c r="E86" s="238" t="str">
        <f t="shared" si="5"/>
        <v/>
      </c>
      <c r="F86" s="717" t="str">
        <f t="shared" si="2"/>
        <v/>
      </c>
      <c r="G86" s="238" t="str">
        <f t="shared" si="3"/>
        <v/>
      </c>
      <c r="H86" s="925" t="str">
        <f t="shared" si="6"/>
        <v/>
      </c>
      <c r="I86" s="351"/>
    </row>
    <row r="87" ht="19.5" customHeight="1">
      <c r="B87" s="613">
        <v>79.0</v>
      </c>
      <c r="C87" s="923" t="str">
        <f t="shared" si="4"/>
        <v/>
      </c>
      <c r="D87" s="791" t="str">
        <f t="shared" si="1"/>
        <v/>
      </c>
      <c r="E87" s="238" t="str">
        <f t="shared" si="5"/>
        <v/>
      </c>
      <c r="F87" s="717" t="str">
        <f t="shared" si="2"/>
        <v/>
      </c>
      <c r="G87" s="238" t="str">
        <f t="shared" si="3"/>
        <v/>
      </c>
      <c r="H87" s="925" t="str">
        <f t="shared" si="6"/>
        <v/>
      </c>
      <c r="I87" s="351"/>
    </row>
    <row r="88" ht="19.5" customHeight="1">
      <c r="B88" s="613">
        <v>80.0</v>
      </c>
      <c r="C88" s="923" t="str">
        <f t="shared" si="4"/>
        <v/>
      </c>
      <c r="D88" s="791" t="str">
        <f t="shared" si="1"/>
        <v/>
      </c>
      <c r="E88" s="238" t="str">
        <f t="shared" si="5"/>
        <v/>
      </c>
      <c r="F88" s="717" t="str">
        <f t="shared" si="2"/>
        <v/>
      </c>
      <c r="G88" s="238" t="str">
        <f t="shared" si="3"/>
        <v/>
      </c>
      <c r="H88" s="925" t="str">
        <f t="shared" si="6"/>
        <v/>
      </c>
      <c r="I88" s="351"/>
    </row>
    <row r="89" ht="19.5" customHeight="1">
      <c r="B89" s="613">
        <v>81.0</v>
      </c>
      <c r="C89" s="923" t="str">
        <f t="shared" si="4"/>
        <v/>
      </c>
      <c r="D89" s="791" t="str">
        <f t="shared" si="1"/>
        <v/>
      </c>
      <c r="E89" s="238" t="str">
        <f t="shared" si="5"/>
        <v/>
      </c>
      <c r="F89" s="717" t="str">
        <f t="shared" si="2"/>
        <v/>
      </c>
      <c r="G89" s="238" t="str">
        <f t="shared" si="3"/>
        <v/>
      </c>
      <c r="H89" s="925" t="str">
        <f t="shared" si="6"/>
        <v/>
      </c>
      <c r="I89" s="351"/>
    </row>
    <row r="90" ht="19.5" customHeight="1">
      <c r="B90" s="613">
        <v>82.0</v>
      </c>
      <c r="C90" s="923" t="str">
        <f t="shared" si="4"/>
        <v/>
      </c>
      <c r="D90" s="791" t="str">
        <f t="shared" si="1"/>
        <v/>
      </c>
      <c r="E90" s="238" t="str">
        <f t="shared" si="5"/>
        <v/>
      </c>
      <c r="F90" s="717" t="str">
        <f t="shared" si="2"/>
        <v/>
      </c>
      <c r="G90" s="238" t="str">
        <f t="shared" si="3"/>
        <v/>
      </c>
      <c r="H90" s="925" t="str">
        <f t="shared" si="6"/>
        <v/>
      </c>
      <c r="I90" s="351"/>
    </row>
    <row r="91" ht="19.5" customHeight="1">
      <c r="B91" s="613">
        <v>83.0</v>
      </c>
      <c r="C91" s="923" t="str">
        <f t="shared" si="4"/>
        <v/>
      </c>
      <c r="D91" s="791" t="str">
        <f t="shared" si="1"/>
        <v/>
      </c>
      <c r="E91" s="238" t="str">
        <f t="shared" si="5"/>
        <v/>
      </c>
      <c r="F91" s="717" t="str">
        <f t="shared" si="2"/>
        <v/>
      </c>
      <c r="G91" s="238" t="str">
        <f t="shared" si="3"/>
        <v/>
      </c>
      <c r="H91" s="925" t="str">
        <f t="shared" si="6"/>
        <v/>
      </c>
      <c r="I91" s="351"/>
    </row>
    <row r="92" ht="19.5" customHeight="1">
      <c r="B92" s="613">
        <v>84.0</v>
      </c>
      <c r="C92" s="923" t="str">
        <f t="shared" si="4"/>
        <v/>
      </c>
      <c r="D92" s="791" t="str">
        <f t="shared" si="1"/>
        <v/>
      </c>
      <c r="E92" s="238" t="str">
        <f t="shared" si="5"/>
        <v/>
      </c>
      <c r="F92" s="717" t="str">
        <f t="shared" si="2"/>
        <v/>
      </c>
      <c r="G92" s="238" t="str">
        <f t="shared" si="3"/>
        <v/>
      </c>
      <c r="H92" s="925" t="str">
        <f t="shared" si="6"/>
        <v/>
      </c>
      <c r="I92" s="351"/>
    </row>
    <row r="93" ht="19.5" customHeight="1">
      <c r="B93" s="613">
        <v>85.0</v>
      </c>
      <c r="C93" s="923" t="str">
        <f t="shared" si="4"/>
        <v/>
      </c>
      <c r="D93" s="791" t="str">
        <f t="shared" si="1"/>
        <v/>
      </c>
      <c r="E93" s="238" t="str">
        <f t="shared" si="5"/>
        <v/>
      </c>
      <c r="F93" s="717" t="str">
        <f t="shared" si="2"/>
        <v/>
      </c>
      <c r="G93" s="238" t="str">
        <f t="shared" si="3"/>
        <v/>
      </c>
      <c r="H93" s="925" t="str">
        <f t="shared" si="6"/>
        <v/>
      </c>
      <c r="I93" s="351"/>
    </row>
    <row r="94" ht="19.5" customHeight="1">
      <c r="B94" s="613">
        <v>86.0</v>
      </c>
      <c r="C94" s="923" t="str">
        <f t="shared" si="4"/>
        <v/>
      </c>
      <c r="D94" s="791" t="str">
        <f t="shared" si="1"/>
        <v/>
      </c>
      <c r="E94" s="238" t="str">
        <f t="shared" si="5"/>
        <v/>
      </c>
      <c r="F94" s="717" t="str">
        <f t="shared" si="2"/>
        <v/>
      </c>
      <c r="G94" s="238" t="str">
        <f t="shared" si="3"/>
        <v/>
      </c>
      <c r="H94" s="925" t="str">
        <f t="shared" si="6"/>
        <v/>
      </c>
      <c r="I94" s="351"/>
    </row>
    <row r="95" ht="19.5" customHeight="1">
      <c r="B95" s="613">
        <v>87.0</v>
      </c>
      <c r="C95" s="923" t="str">
        <f t="shared" si="4"/>
        <v/>
      </c>
      <c r="D95" s="791" t="str">
        <f t="shared" si="1"/>
        <v/>
      </c>
      <c r="E95" s="238" t="str">
        <f t="shared" si="5"/>
        <v/>
      </c>
      <c r="F95" s="717" t="str">
        <f t="shared" si="2"/>
        <v/>
      </c>
      <c r="G95" s="238" t="str">
        <f t="shared" si="3"/>
        <v/>
      </c>
      <c r="H95" s="925" t="str">
        <f t="shared" si="6"/>
        <v/>
      </c>
      <c r="I95" s="351"/>
    </row>
    <row r="96" ht="19.5" customHeight="1">
      <c r="B96" s="613">
        <v>88.0</v>
      </c>
      <c r="C96" s="923" t="str">
        <f t="shared" si="4"/>
        <v/>
      </c>
      <c r="D96" s="791" t="str">
        <f t="shared" si="1"/>
        <v/>
      </c>
      <c r="E96" s="238" t="str">
        <f t="shared" si="5"/>
        <v/>
      </c>
      <c r="F96" s="717" t="str">
        <f t="shared" si="2"/>
        <v/>
      </c>
      <c r="G96" s="238" t="str">
        <f t="shared" si="3"/>
        <v/>
      </c>
      <c r="H96" s="925" t="str">
        <f t="shared" si="6"/>
        <v/>
      </c>
      <c r="I96" s="351"/>
    </row>
    <row r="97" ht="19.5" customHeight="1">
      <c r="B97" s="613">
        <v>89.0</v>
      </c>
      <c r="C97" s="923" t="str">
        <f t="shared" si="4"/>
        <v/>
      </c>
      <c r="D97" s="791" t="str">
        <f t="shared" si="1"/>
        <v/>
      </c>
      <c r="E97" s="238" t="str">
        <f t="shared" si="5"/>
        <v/>
      </c>
      <c r="F97" s="717" t="str">
        <f t="shared" si="2"/>
        <v/>
      </c>
      <c r="G97" s="238" t="str">
        <f t="shared" si="3"/>
        <v/>
      </c>
      <c r="H97" s="925" t="str">
        <f t="shared" si="6"/>
        <v/>
      </c>
      <c r="I97" s="351"/>
    </row>
    <row r="98" ht="19.5" customHeight="1">
      <c r="B98" s="613">
        <v>90.0</v>
      </c>
      <c r="C98" s="923" t="str">
        <f t="shared" si="4"/>
        <v/>
      </c>
      <c r="D98" s="791" t="str">
        <f t="shared" si="1"/>
        <v/>
      </c>
      <c r="E98" s="238" t="str">
        <f t="shared" si="5"/>
        <v/>
      </c>
      <c r="F98" s="717" t="str">
        <f t="shared" si="2"/>
        <v/>
      </c>
      <c r="G98" s="238" t="str">
        <f t="shared" si="3"/>
        <v/>
      </c>
      <c r="H98" s="925" t="str">
        <f t="shared" si="6"/>
        <v/>
      </c>
      <c r="I98" s="351"/>
    </row>
    <row r="99" ht="19.5" customHeight="1">
      <c r="B99" s="613">
        <v>91.0</v>
      </c>
      <c r="C99" s="923" t="str">
        <f t="shared" si="4"/>
        <v/>
      </c>
      <c r="D99" s="791" t="str">
        <f t="shared" si="1"/>
        <v/>
      </c>
      <c r="E99" s="238" t="str">
        <f t="shared" si="5"/>
        <v/>
      </c>
      <c r="F99" s="717" t="str">
        <f t="shared" si="2"/>
        <v/>
      </c>
      <c r="G99" s="238" t="str">
        <f t="shared" si="3"/>
        <v/>
      </c>
      <c r="H99" s="925" t="str">
        <f t="shared" si="6"/>
        <v/>
      </c>
      <c r="I99" s="351"/>
    </row>
    <row r="100" ht="19.5" customHeight="1">
      <c r="B100" s="613">
        <v>92.0</v>
      </c>
      <c r="C100" s="923" t="str">
        <f t="shared" si="4"/>
        <v/>
      </c>
      <c r="D100" s="791" t="str">
        <f t="shared" si="1"/>
        <v/>
      </c>
      <c r="E100" s="238" t="str">
        <f t="shared" si="5"/>
        <v/>
      </c>
      <c r="F100" s="717" t="str">
        <f t="shared" si="2"/>
        <v/>
      </c>
      <c r="G100" s="238" t="str">
        <f t="shared" si="3"/>
        <v/>
      </c>
      <c r="H100" s="925" t="str">
        <f t="shared" si="6"/>
        <v/>
      </c>
      <c r="I100" s="351"/>
    </row>
    <row r="101" ht="19.5" customHeight="1">
      <c r="B101" s="613">
        <v>93.0</v>
      </c>
      <c r="C101" s="923" t="str">
        <f t="shared" si="4"/>
        <v/>
      </c>
      <c r="D101" s="791" t="str">
        <f t="shared" si="1"/>
        <v/>
      </c>
      <c r="E101" s="238" t="str">
        <f t="shared" si="5"/>
        <v/>
      </c>
      <c r="F101" s="717" t="str">
        <f t="shared" si="2"/>
        <v/>
      </c>
      <c r="G101" s="238" t="str">
        <f t="shared" si="3"/>
        <v/>
      </c>
      <c r="H101" s="925" t="str">
        <f t="shared" si="6"/>
        <v/>
      </c>
      <c r="I101" s="351"/>
    </row>
    <row r="102" ht="19.5" customHeight="1">
      <c r="B102" s="613">
        <v>94.0</v>
      </c>
      <c r="C102" s="923" t="str">
        <f t="shared" si="4"/>
        <v/>
      </c>
      <c r="D102" s="791" t="str">
        <f t="shared" si="1"/>
        <v/>
      </c>
      <c r="E102" s="238" t="str">
        <f t="shared" si="5"/>
        <v/>
      </c>
      <c r="F102" s="717" t="str">
        <f t="shared" si="2"/>
        <v/>
      </c>
      <c r="G102" s="238" t="str">
        <f t="shared" si="3"/>
        <v/>
      </c>
      <c r="H102" s="925" t="str">
        <f t="shared" si="6"/>
        <v/>
      </c>
      <c r="I102" s="351"/>
    </row>
    <row r="103" ht="19.5" customHeight="1">
      <c r="B103" s="613">
        <v>95.0</v>
      </c>
      <c r="C103" s="923" t="str">
        <f t="shared" si="4"/>
        <v/>
      </c>
      <c r="D103" s="791" t="str">
        <f t="shared" si="1"/>
        <v/>
      </c>
      <c r="E103" s="238" t="str">
        <f t="shared" si="5"/>
        <v/>
      </c>
      <c r="F103" s="717" t="str">
        <f t="shared" si="2"/>
        <v/>
      </c>
      <c r="G103" s="238" t="str">
        <f t="shared" si="3"/>
        <v/>
      </c>
      <c r="H103" s="925" t="str">
        <f t="shared" si="6"/>
        <v/>
      </c>
      <c r="I103" s="351"/>
    </row>
    <row r="104" ht="19.5" customHeight="1">
      <c r="B104" s="613">
        <v>96.0</v>
      </c>
      <c r="C104" s="923" t="str">
        <f t="shared" si="4"/>
        <v/>
      </c>
      <c r="D104" s="791" t="str">
        <f t="shared" si="1"/>
        <v/>
      </c>
      <c r="E104" s="238" t="str">
        <f t="shared" si="5"/>
        <v/>
      </c>
      <c r="F104" s="717" t="str">
        <f t="shared" si="2"/>
        <v/>
      </c>
      <c r="G104" s="238" t="str">
        <f t="shared" si="3"/>
        <v/>
      </c>
      <c r="H104" s="925" t="str">
        <f t="shared" si="6"/>
        <v/>
      </c>
      <c r="I104" s="351"/>
    </row>
    <row r="105" ht="19.5" customHeight="1">
      <c r="B105" s="613">
        <v>97.0</v>
      </c>
      <c r="C105" s="923" t="str">
        <f t="shared" si="4"/>
        <v/>
      </c>
      <c r="D105" s="791" t="str">
        <f t="shared" si="1"/>
        <v/>
      </c>
      <c r="E105" s="238" t="str">
        <f t="shared" si="5"/>
        <v/>
      </c>
      <c r="F105" s="717" t="str">
        <f t="shared" si="2"/>
        <v/>
      </c>
      <c r="G105" s="238" t="str">
        <f t="shared" si="3"/>
        <v/>
      </c>
      <c r="H105" s="925" t="str">
        <f t="shared" si="6"/>
        <v/>
      </c>
      <c r="I105" s="351"/>
    </row>
    <row r="106" ht="19.5" customHeight="1">
      <c r="B106" s="613">
        <v>98.0</v>
      </c>
      <c r="C106" s="923" t="str">
        <f t="shared" si="4"/>
        <v/>
      </c>
      <c r="D106" s="791" t="str">
        <f t="shared" si="1"/>
        <v/>
      </c>
      <c r="E106" s="238" t="str">
        <f t="shared" si="5"/>
        <v/>
      </c>
      <c r="F106" s="717" t="str">
        <f t="shared" si="2"/>
        <v/>
      </c>
      <c r="G106" s="238" t="str">
        <f t="shared" si="3"/>
        <v/>
      </c>
      <c r="H106" s="925" t="str">
        <f t="shared" si="6"/>
        <v/>
      </c>
      <c r="I106" s="351"/>
    </row>
    <row r="107" ht="19.5" customHeight="1">
      <c r="B107" s="613">
        <v>99.0</v>
      </c>
      <c r="C107" s="923" t="str">
        <f t="shared" si="4"/>
        <v/>
      </c>
      <c r="D107" s="791" t="str">
        <f t="shared" si="1"/>
        <v/>
      </c>
      <c r="E107" s="238" t="str">
        <f t="shared" si="5"/>
        <v/>
      </c>
      <c r="F107" s="717" t="str">
        <f t="shared" si="2"/>
        <v/>
      </c>
      <c r="G107" s="238" t="str">
        <f t="shared" si="3"/>
        <v/>
      </c>
      <c r="H107" s="925" t="str">
        <f t="shared" si="6"/>
        <v/>
      </c>
      <c r="I107" s="351"/>
    </row>
    <row r="108" ht="19.5" customHeight="1">
      <c r="B108" s="613">
        <v>100.0</v>
      </c>
      <c r="C108" s="923" t="str">
        <f t="shared" si="4"/>
        <v/>
      </c>
      <c r="D108" s="791" t="str">
        <f t="shared" si="1"/>
        <v/>
      </c>
      <c r="E108" s="238" t="str">
        <f t="shared" si="5"/>
        <v/>
      </c>
      <c r="F108" s="717" t="str">
        <f t="shared" si="2"/>
        <v/>
      </c>
      <c r="G108" s="238" t="str">
        <f t="shared" si="3"/>
        <v/>
      </c>
      <c r="H108" s="925" t="str">
        <f t="shared" si="6"/>
        <v/>
      </c>
      <c r="I108" s="351"/>
    </row>
    <row r="109" ht="19.5" customHeight="1">
      <c r="B109" s="613">
        <v>101.0</v>
      </c>
      <c r="C109" s="923" t="str">
        <f t="shared" si="4"/>
        <v/>
      </c>
      <c r="D109" s="791" t="str">
        <f t="shared" si="1"/>
        <v/>
      </c>
      <c r="E109" s="238" t="str">
        <f t="shared" si="5"/>
        <v/>
      </c>
      <c r="F109" s="717" t="str">
        <f t="shared" si="2"/>
        <v/>
      </c>
      <c r="G109" s="238" t="str">
        <f t="shared" si="3"/>
        <v/>
      </c>
      <c r="H109" s="925" t="str">
        <f t="shared" si="6"/>
        <v/>
      </c>
      <c r="I109" s="351"/>
    </row>
    <row r="110" ht="19.5" customHeight="1">
      <c r="B110" s="613">
        <v>102.0</v>
      </c>
      <c r="C110" s="923" t="str">
        <f t="shared" si="4"/>
        <v/>
      </c>
      <c r="D110" s="791" t="str">
        <f t="shared" si="1"/>
        <v/>
      </c>
      <c r="E110" s="238" t="str">
        <f t="shared" si="5"/>
        <v/>
      </c>
      <c r="F110" s="717" t="str">
        <f t="shared" si="2"/>
        <v/>
      </c>
      <c r="G110" s="238" t="str">
        <f t="shared" si="3"/>
        <v/>
      </c>
      <c r="H110" s="925" t="str">
        <f t="shared" si="6"/>
        <v/>
      </c>
      <c r="I110" s="351"/>
    </row>
    <row r="111" ht="19.5" customHeight="1">
      <c r="B111" s="613">
        <v>103.0</v>
      </c>
      <c r="C111" s="923" t="str">
        <f t="shared" si="4"/>
        <v/>
      </c>
      <c r="D111" s="791" t="str">
        <f t="shared" si="1"/>
        <v/>
      </c>
      <c r="E111" s="238" t="str">
        <f t="shared" si="5"/>
        <v/>
      </c>
      <c r="F111" s="717" t="str">
        <f t="shared" si="2"/>
        <v/>
      </c>
      <c r="G111" s="238" t="str">
        <f t="shared" si="3"/>
        <v/>
      </c>
      <c r="H111" s="925" t="str">
        <f t="shared" si="6"/>
        <v/>
      </c>
      <c r="I111" s="351"/>
    </row>
    <row r="112" ht="19.5" customHeight="1">
      <c r="B112" s="613">
        <v>104.0</v>
      </c>
      <c r="C112" s="923" t="str">
        <f t="shared" si="4"/>
        <v/>
      </c>
      <c r="D112" s="791" t="str">
        <f t="shared" si="1"/>
        <v/>
      </c>
      <c r="E112" s="238" t="str">
        <f t="shared" si="5"/>
        <v/>
      </c>
      <c r="F112" s="717" t="str">
        <f t="shared" si="2"/>
        <v/>
      </c>
      <c r="G112" s="238" t="str">
        <f t="shared" si="3"/>
        <v/>
      </c>
      <c r="H112" s="925" t="str">
        <f t="shared" si="6"/>
        <v/>
      </c>
      <c r="I112" s="351"/>
    </row>
    <row r="113" ht="19.5" customHeight="1">
      <c r="B113" s="613">
        <v>105.0</v>
      </c>
      <c r="C113" s="923" t="str">
        <f t="shared" si="4"/>
        <v/>
      </c>
      <c r="D113" s="791" t="str">
        <f t="shared" si="1"/>
        <v/>
      </c>
      <c r="E113" s="238" t="str">
        <f t="shared" si="5"/>
        <v/>
      </c>
      <c r="F113" s="717" t="str">
        <f t="shared" si="2"/>
        <v/>
      </c>
      <c r="G113" s="238" t="str">
        <f t="shared" si="3"/>
        <v/>
      </c>
      <c r="H113" s="925" t="str">
        <f t="shared" si="6"/>
        <v/>
      </c>
      <c r="I113" s="351"/>
    </row>
    <row r="114" ht="19.5" customHeight="1">
      <c r="B114" s="613">
        <v>106.0</v>
      </c>
      <c r="C114" s="923" t="str">
        <f t="shared" si="4"/>
        <v/>
      </c>
      <c r="D114" s="791" t="str">
        <f t="shared" si="1"/>
        <v/>
      </c>
      <c r="E114" s="238" t="str">
        <f t="shared" si="5"/>
        <v/>
      </c>
      <c r="F114" s="717" t="str">
        <f t="shared" si="2"/>
        <v/>
      </c>
      <c r="G114" s="238" t="str">
        <f t="shared" si="3"/>
        <v/>
      </c>
      <c r="H114" s="925" t="str">
        <f t="shared" si="6"/>
        <v/>
      </c>
      <c r="I114" s="351"/>
    </row>
    <row r="115" ht="19.5" customHeight="1">
      <c r="B115" s="613">
        <v>107.0</v>
      </c>
      <c r="C115" s="923" t="str">
        <f t="shared" si="4"/>
        <v/>
      </c>
      <c r="D115" s="791" t="str">
        <f t="shared" si="1"/>
        <v/>
      </c>
      <c r="E115" s="238" t="str">
        <f t="shared" si="5"/>
        <v/>
      </c>
      <c r="F115" s="717" t="str">
        <f t="shared" si="2"/>
        <v/>
      </c>
      <c r="G115" s="238" t="str">
        <f t="shared" si="3"/>
        <v/>
      </c>
      <c r="H115" s="925" t="str">
        <f t="shared" si="6"/>
        <v/>
      </c>
      <c r="I115" s="351"/>
    </row>
    <row r="116" ht="19.5" customHeight="1">
      <c r="B116" s="613">
        <v>108.0</v>
      </c>
      <c r="C116" s="923" t="str">
        <f t="shared" si="4"/>
        <v/>
      </c>
      <c r="D116" s="791" t="str">
        <f t="shared" si="1"/>
        <v/>
      </c>
      <c r="E116" s="238" t="str">
        <f t="shared" si="5"/>
        <v/>
      </c>
      <c r="F116" s="717" t="str">
        <f t="shared" si="2"/>
        <v/>
      </c>
      <c r="G116" s="238" t="str">
        <f t="shared" si="3"/>
        <v/>
      </c>
      <c r="H116" s="925" t="str">
        <f t="shared" si="6"/>
        <v/>
      </c>
      <c r="I116" s="351"/>
    </row>
    <row r="117" ht="19.5" customHeight="1">
      <c r="B117" s="613">
        <v>109.0</v>
      </c>
      <c r="C117" s="923" t="str">
        <f t="shared" si="4"/>
        <v/>
      </c>
      <c r="D117" s="791" t="str">
        <f t="shared" si="1"/>
        <v/>
      </c>
      <c r="E117" s="238" t="str">
        <f t="shared" si="5"/>
        <v/>
      </c>
      <c r="F117" s="717" t="str">
        <f t="shared" si="2"/>
        <v/>
      </c>
      <c r="G117" s="238" t="str">
        <f t="shared" si="3"/>
        <v/>
      </c>
      <c r="H117" s="925" t="str">
        <f t="shared" si="6"/>
        <v/>
      </c>
      <c r="I117" s="351"/>
    </row>
    <row r="118" ht="19.5" customHeight="1">
      <c r="B118" s="613">
        <v>110.0</v>
      </c>
      <c r="C118" s="923" t="str">
        <f t="shared" si="4"/>
        <v/>
      </c>
      <c r="D118" s="791" t="str">
        <f t="shared" si="1"/>
        <v/>
      </c>
      <c r="E118" s="238" t="str">
        <f t="shared" si="5"/>
        <v/>
      </c>
      <c r="F118" s="717" t="str">
        <f t="shared" si="2"/>
        <v/>
      </c>
      <c r="G118" s="238" t="str">
        <f t="shared" si="3"/>
        <v/>
      </c>
      <c r="H118" s="925" t="str">
        <f t="shared" si="6"/>
        <v/>
      </c>
      <c r="I118" s="351"/>
    </row>
    <row r="119" ht="19.5" customHeight="1">
      <c r="B119" s="613">
        <v>111.0</v>
      </c>
      <c r="C119" s="923" t="str">
        <f t="shared" si="4"/>
        <v/>
      </c>
      <c r="D119" s="791" t="str">
        <f t="shared" si="1"/>
        <v/>
      </c>
      <c r="E119" s="238" t="str">
        <f t="shared" si="5"/>
        <v/>
      </c>
      <c r="F119" s="717" t="str">
        <f t="shared" si="2"/>
        <v/>
      </c>
      <c r="G119" s="238" t="str">
        <f t="shared" si="3"/>
        <v/>
      </c>
      <c r="H119" s="925" t="str">
        <f t="shared" si="6"/>
        <v/>
      </c>
      <c r="I119" s="351"/>
    </row>
    <row r="120" ht="19.5" customHeight="1">
      <c r="B120" s="613">
        <v>112.0</v>
      </c>
      <c r="C120" s="923" t="str">
        <f t="shared" si="4"/>
        <v/>
      </c>
      <c r="D120" s="791" t="str">
        <f t="shared" si="1"/>
        <v/>
      </c>
      <c r="E120" s="238" t="str">
        <f t="shared" si="5"/>
        <v/>
      </c>
      <c r="F120" s="717" t="str">
        <f t="shared" si="2"/>
        <v/>
      </c>
      <c r="G120" s="238" t="str">
        <f t="shared" si="3"/>
        <v/>
      </c>
      <c r="H120" s="925" t="str">
        <f t="shared" si="6"/>
        <v/>
      </c>
      <c r="I120" s="351"/>
    </row>
    <row r="121" ht="19.5" customHeight="1">
      <c r="B121" s="613">
        <v>113.0</v>
      </c>
      <c r="C121" s="923" t="str">
        <f t="shared" si="4"/>
        <v/>
      </c>
      <c r="D121" s="791" t="str">
        <f t="shared" si="1"/>
        <v/>
      </c>
      <c r="E121" s="238" t="str">
        <f t="shared" si="5"/>
        <v/>
      </c>
      <c r="F121" s="717" t="str">
        <f t="shared" si="2"/>
        <v/>
      </c>
      <c r="G121" s="238" t="str">
        <f t="shared" si="3"/>
        <v/>
      </c>
      <c r="H121" s="925" t="str">
        <f t="shared" si="6"/>
        <v/>
      </c>
      <c r="I121" s="351"/>
    </row>
    <row r="122" ht="19.5" customHeight="1">
      <c r="B122" s="613">
        <v>114.0</v>
      </c>
      <c r="C122" s="923" t="str">
        <f t="shared" si="4"/>
        <v/>
      </c>
      <c r="D122" s="791" t="str">
        <f t="shared" si="1"/>
        <v/>
      </c>
      <c r="E122" s="238" t="str">
        <f t="shared" si="5"/>
        <v/>
      </c>
      <c r="F122" s="717" t="str">
        <f t="shared" si="2"/>
        <v/>
      </c>
      <c r="G122" s="238" t="str">
        <f t="shared" si="3"/>
        <v/>
      </c>
      <c r="H122" s="925" t="str">
        <f t="shared" si="6"/>
        <v/>
      </c>
      <c r="I122" s="351"/>
    </row>
    <row r="123" ht="19.5" customHeight="1">
      <c r="B123" s="613">
        <v>115.0</v>
      </c>
      <c r="C123" s="923" t="str">
        <f t="shared" si="4"/>
        <v/>
      </c>
      <c r="D123" s="791" t="str">
        <f t="shared" si="1"/>
        <v/>
      </c>
      <c r="E123" s="238" t="str">
        <f t="shared" si="5"/>
        <v/>
      </c>
      <c r="F123" s="717" t="str">
        <f t="shared" si="2"/>
        <v/>
      </c>
      <c r="G123" s="238" t="str">
        <f t="shared" si="3"/>
        <v/>
      </c>
      <c r="H123" s="925" t="str">
        <f t="shared" si="6"/>
        <v/>
      </c>
      <c r="I123" s="351"/>
    </row>
    <row r="124" ht="19.5" customHeight="1">
      <c r="B124" s="613">
        <v>116.0</v>
      </c>
      <c r="C124" s="923" t="str">
        <f t="shared" si="4"/>
        <v/>
      </c>
      <c r="D124" s="791" t="str">
        <f t="shared" si="1"/>
        <v/>
      </c>
      <c r="E124" s="238" t="str">
        <f t="shared" si="5"/>
        <v/>
      </c>
      <c r="F124" s="717" t="str">
        <f t="shared" si="2"/>
        <v/>
      </c>
      <c r="G124" s="238" t="str">
        <f t="shared" si="3"/>
        <v/>
      </c>
      <c r="H124" s="925" t="str">
        <f t="shared" si="6"/>
        <v/>
      </c>
      <c r="I124" s="351"/>
    </row>
    <row r="125" ht="19.5" customHeight="1">
      <c r="B125" s="613">
        <v>117.0</v>
      </c>
      <c r="C125" s="923" t="str">
        <f t="shared" si="4"/>
        <v/>
      </c>
      <c r="D125" s="791" t="str">
        <f t="shared" si="1"/>
        <v/>
      </c>
      <c r="E125" s="238" t="str">
        <f t="shared" si="5"/>
        <v/>
      </c>
      <c r="F125" s="717" t="str">
        <f t="shared" si="2"/>
        <v/>
      </c>
      <c r="G125" s="238" t="str">
        <f t="shared" si="3"/>
        <v/>
      </c>
      <c r="H125" s="925" t="str">
        <f t="shared" si="6"/>
        <v/>
      </c>
      <c r="I125" s="351"/>
    </row>
    <row r="126" ht="19.5" customHeight="1">
      <c r="B126" s="613">
        <v>118.0</v>
      </c>
      <c r="C126" s="923" t="str">
        <f t="shared" si="4"/>
        <v/>
      </c>
      <c r="D126" s="791" t="str">
        <f t="shared" si="1"/>
        <v/>
      </c>
      <c r="E126" s="238" t="str">
        <f t="shared" si="5"/>
        <v/>
      </c>
      <c r="F126" s="717" t="str">
        <f t="shared" si="2"/>
        <v/>
      </c>
      <c r="G126" s="238" t="str">
        <f t="shared" si="3"/>
        <v/>
      </c>
      <c r="H126" s="925" t="str">
        <f t="shared" si="6"/>
        <v/>
      </c>
      <c r="I126" s="351"/>
    </row>
    <row r="127" ht="19.5" customHeight="1">
      <c r="B127" s="613">
        <v>119.0</v>
      </c>
      <c r="C127" s="923" t="str">
        <f t="shared" si="4"/>
        <v/>
      </c>
      <c r="D127" s="791" t="str">
        <f t="shared" si="1"/>
        <v/>
      </c>
      <c r="E127" s="238" t="str">
        <f t="shared" si="5"/>
        <v/>
      </c>
      <c r="F127" s="717" t="str">
        <f t="shared" si="2"/>
        <v/>
      </c>
      <c r="G127" s="238" t="str">
        <f t="shared" si="3"/>
        <v/>
      </c>
      <c r="H127" s="925" t="str">
        <f t="shared" si="6"/>
        <v/>
      </c>
      <c r="I127" s="351"/>
    </row>
    <row r="128" ht="19.5" customHeight="1">
      <c r="B128" s="613">
        <v>120.0</v>
      </c>
      <c r="C128" s="923" t="str">
        <f t="shared" si="4"/>
        <v/>
      </c>
      <c r="D128" s="791" t="str">
        <f t="shared" si="1"/>
        <v/>
      </c>
      <c r="E128" s="238" t="str">
        <f t="shared" si="5"/>
        <v/>
      </c>
      <c r="F128" s="717" t="str">
        <f t="shared" si="2"/>
        <v/>
      </c>
      <c r="G128" s="238" t="str">
        <f t="shared" si="3"/>
        <v/>
      </c>
      <c r="H128" s="925" t="str">
        <f t="shared" si="6"/>
        <v/>
      </c>
      <c r="I128" s="351"/>
    </row>
    <row r="129" ht="19.5" customHeight="1">
      <c r="B129" s="613">
        <v>121.0</v>
      </c>
      <c r="C129" s="923" t="str">
        <f t="shared" si="4"/>
        <v/>
      </c>
      <c r="D129" s="791" t="str">
        <f t="shared" si="1"/>
        <v/>
      </c>
      <c r="E129" s="238" t="str">
        <f t="shared" si="5"/>
        <v/>
      </c>
      <c r="F129" s="717" t="str">
        <f t="shared" si="2"/>
        <v/>
      </c>
      <c r="G129" s="238" t="str">
        <f t="shared" si="3"/>
        <v/>
      </c>
      <c r="H129" s="925" t="str">
        <f t="shared" si="6"/>
        <v/>
      </c>
      <c r="I129" s="351"/>
    </row>
    <row r="130" ht="19.5" customHeight="1">
      <c r="B130" s="613">
        <v>122.0</v>
      </c>
      <c r="C130" s="923" t="str">
        <f t="shared" si="4"/>
        <v/>
      </c>
      <c r="D130" s="791" t="str">
        <f t="shared" si="1"/>
        <v/>
      </c>
      <c r="E130" s="238" t="str">
        <f t="shared" si="5"/>
        <v/>
      </c>
      <c r="F130" s="717" t="str">
        <f t="shared" si="2"/>
        <v/>
      </c>
      <c r="G130" s="238" t="str">
        <f t="shared" si="3"/>
        <v/>
      </c>
      <c r="H130" s="925" t="str">
        <f t="shared" si="6"/>
        <v/>
      </c>
      <c r="I130" s="351"/>
    </row>
    <row r="131" ht="19.5" customHeight="1">
      <c r="B131" s="613">
        <v>123.0</v>
      </c>
      <c r="C131" s="923" t="str">
        <f t="shared" si="4"/>
        <v/>
      </c>
      <c r="D131" s="791" t="str">
        <f t="shared" si="1"/>
        <v/>
      </c>
      <c r="E131" s="238" t="str">
        <f t="shared" si="5"/>
        <v/>
      </c>
      <c r="F131" s="717" t="str">
        <f t="shared" si="2"/>
        <v/>
      </c>
      <c r="G131" s="238" t="str">
        <f t="shared" si="3"/>
        <v/>
      </c>
      <c r="H131" s="925" t="str">
        <f t="shared" si="6"/>
        <v/>
      </c>
      <c r="I131" s="351"/>
    </row>
    <row r="132" ht="19.5" customHeight="1">
      <c r="B132" s="613">
        <v>124.0</v>
      </c>
      <c r="C132" s="923" t="str">
        <f t="shared" si="4"/>
        <v/>
      </c>
      <c r="D132" s="791" t="str">
        <f t="shared" si="1"/>
        <v/>
      </c>
      <c r="E132" s="238" t="str">
        <f t="shared" si="5"/>
        <v/>
      </c>
      <c r="F132" s="717" t="str">
        <f t="shared" si="2"/>
        <v/>
      </c>
      <c r="G132" s="238" t="str">
        <f t="shared" si="3"/>
        <v/>
      </c>
      <c r="H132" s="925" t="str">
        <f t="shared" si="6"/>
        <v/>
      </c>
      <c r="I132" s="351"/>
    </row>
    <row r="133" ht="19.5" customHeight="1">
      <c r="B133" s="613">
        <v>125.0</v>
      </c>
      <c r="C133" s="923" t="str">
        <f t="shared" si="4"/>
        <v/>
      </c>
      <c r="D133" s="791" t="str">
        <f t="shared" si="1"/>
        <v/>
      </c>
      <c r="E133" s="238" t="str">
        <f t="shared" si="5"/>
        <v/>
      </c>
      <c r="F133" s="717" t="str">
        <f t="shared" si="2"/>
        <v/>
      </c>
      <c r="G133" s="238" t="str">
        <f t="shared" si="3"/>
        <v/>
      </c>
      <c r="H133" s="925" t="str">
        <f t="shared" si="6"/>
        <v/>
      </c>
      <c r="I133" s="351"/>
    </row>
    <row r="134" ht="19.5" customHeight="1">
      <c r="B134" s="613">
        <v>126.0</v>
      </c>
      <c r="C134" s="923" t="str">
        <f t="shared" si="4"/>
        <v/>
      </c>
      <c r="D134" s="791" t="str">
        <f t="shared" si="1"/>
        <v/>
      </c>
      <c r="E134" s="238" t="str">
        <f t="shared" si="5"/>
        <v/>
      </c>
      <c r="F134" s="717" t="str">
        <f t="shared" si="2"/>
        <v/>
      </c>
      <c r="G134" s="238" t="str">
        <f t="shared" si="3"/>
        <v/>
      </c>
      <c r="H134" s="925" t="str">
        <f t="shared" si="6"/>
        <v/>
      </c>
      <c r="I134" s="351"/>
    </row>
    <row r="135" ht="19.5" customHeight="1">
      <c r="B135" s="613">
        <v>127.0</v>
      </c>
      <c r="C135" s="923" t="str">
        <f t="shared" si="4"/>
        <v/>
      </c>
      <c r="D135" s="791" t="str">
        <f t="shared" si="1"/>
        <v/>
      </c>
      <c r="E135" s="238" t="str">
        <f t="shared" si="5"/>
        <v/>
      </c>
      <c r="F135" s="717" t="str">
        <f t="shared" si="2"/>
        <v/>
      </c>
      <c r="G135" s="238" t="str">
        <f t="shared" si="3"/>
        <v/>
      </c>
      <c r="H135" s="925" t="str">
        <f t="shared" si="6"/>
        <v/>
      </c>
      <c r="I135" s="351"/>
    </row>
    <row r="136" ht="19.5" customHeight="1">
      <c r="B136" s="613">
        <v>128.0</v>
      </c>
      <c r="C136" s="923" t="str">
        <f t="shared" si="4"/>
        <v/>
      </c>
      <c r="D136" s="791" t="str">
        <f t="shared" si="1"/>
        <v/>
      </c>
      <c r="E136" s="238" t="str">
        <f t="shared" si="5"/>
        <v/>
      </c>
      <c r="F136" s="717" t="str">
        <f t="shared" si="2"/>
        <v/>
      </c>
      <c r="G136" s="238" t="str">
        <f t="shared" si="3"/>
        <v/>
      </c>
      <c r="H136" s="925" t="str">
        <f t="shared" si="6"/>
        <v/>
      </c>
      <c r="I136" s="351"/>
    </row>
    <row r="137" ht="19.5" customHeight="1">
      <c r="B137" s="613">
        <v>129.0</v>
      </c>
      <c r="C137" s="923" t="str">
        <f t="shared" si="4"/>
        <v/>
      </c>
      <c r="D137" s="791" t="str">
        <f t="shared" si="1"/>
        <v/>
      </c>
      <c r="E137" s="238" t="str">
        <f t="shared" si="5"/>
        <v/>
      </c>
      <c r="F137" s="717" t="str">
        <f t="shared" si="2"/>
        <v/>
      </c>
      <c r="G137" s="238" t="str">
        <f t="shared" si="3"/>
        <v/>
      </c>
      <c r="H137" s="925" t="str">
        <f t="shared" si="6"/>
        <v/>
      </c>
      <c r="I137" s="351"/>
    </row>
    <row r="138" ht="19.5" customHeight="1">
      <c r="B138" s="613">
        <v>130.0</v>
      </c>
      <c r="C138" s="923" t="str">
        <f t="shared" si="4"/>
        <v/>
      </c>
      <c r="D138" s="791" t="str">
        <f t="shared" si="1"/>
        <v/>
      </c>
      <c r="E138" s="238" t="str">
        <f t="shared" si="5"/>
        <v/>
      </c>
      <c r="F138" s="717" t="str">
        <f t="shared" si="2"/>
        <v/>
      </c>
      <c r="G138" s="238" t="str">
        <f t="shared" si="3"/>
        <v/>
      </c>
      <c r="H138" s="925" t="str">
        <f t="shared" si="6"/>
        <v/>
      </c>
      <c r="I138" s="351"/>
    </row>
    <row r="139" ht="19.5" customHeight="1">
      <c r="B139" s="613">
        <v>131.0</v>
      </c>
      <c r="C139" s="923" t="str">
        <f t="shared" si="4"/>
        <v/>
      </c>
      <c r="D139" s="791" t="str">
        <f t="shared" si="1"/>
        <v/>
      </c>
      <c r="E139" s="238" t="str">
        <f t="shared" si="5"/>
        <v/>
      </c>
      <c r="F139" s="717" t="str">
        <f t="shared" si="2"/>
        <v/>
      </c>
      <c r="G139" s="238" t="str">
        <f t="shared" si="3"/>
        <v/>
      </c>
      <c r="H139" s="925" t="str">
        <f t="shared" si="6"/>
        <v/>
      </c>
      <c r="I139" s="351"/>
    </row>
    <row r="140" ht="19.5" customHeight="1">
      <c r="B140" s="613">
        <v>132.0</v>
      </c>
      <c r="C140" s="923" t="str">
        <f t="shared" si="4"/>
        <v/>
      </c>
      <c r="D140" s="791" t="str">
        <f t="shared" si="1"/>
        <v/>
      </c>
      <c r="E140" s="238" t="str">
        <f t="shared" si="5"/>
        <v/>
      </c>
      <c r="F140" s="717" t="str">
        <f t="shared" si="2"/>
        <v/>
      </c>
      <c r="G140" s="238" t="str">
        <f t="shared" si="3"/>
        <v/>
      </c>
      <c r="H140" s="925" t="str">
        <f t="shared" si="6"/>
        <v/>
      </c>
      <c r="I140" s="351"/>
    </row>
    <row r="141" ht="19.5" customHeight="1">
      <c r="B141" s="613">
        <v>133.0</v>
      </c>
      <c r="C141" s="923" t="str">
        <f t="shared" si="4"/>
        <v/>
      </c>
      <c r="D141" s="791" t="str">
        <f t="shared" si="1"/>
        <v/>
      </c>
      <c r="E141" s="238" t="str">
        <f t="shared" si="5"/>
        <v/>
      </c>
      <c r="F141" s="717" t="str">
        <f t="shared" si="2"/>
        <v/>
      </c>
      <c r="G141" s="238" t="str">
        <f t="shared" si="3"/>
        <v/>
      </c>
      <c r="H141" s="925" t="str">
        <f t="shared" si="6"/>
        <v/>
      </c>
      <c r="I141" s="351"/>
    </row>
    <row r="142" ht="19.5" customHeight="1">
      <c r="B142" s="613">
        <v>134.0</v>
      </c>
      <c r="C142" s="923" t="str">
        <f t="shared" si="4"/>
        <v/>
      </c>
      <c r="D142" s="791" t="str">
        <f t="shared" si="1"/>
        <v/>
      </c>
      <c r="E142" s="238" t="str">
        <f t="shared" si="5"/>
        <v/>
      </c>
      <c r="F142" s="717" t="str">
        <f t="shared" si="2"/>
        <v/>
      </c>
      <c r="G142" s="238" t="str">
        <f t="shared" si="3"/>
        <v/>
      </c>
      <c r="H142" s="925" t="str">
        <f t="shared" si="6"/>
        <v/>
      </c>
      <c r="I142" s="351"/>
    </row>
    <row r="143" ht="19.5" customHeight="1">
      <c r="B143" s="613">
        <v>135.0</v>
      </c>
      <c r="C143" s="923" t="str">
        <f t="shared" si="4"/>
        <v/>
      </c>
      <c r="D143" s="791" t="str">
        <f t="shared" si="1"/>
        <v/>
      </c>
      <c r="E143" s="238" t="str">
        <f t="shared" si="5"/>
        <v/>
      </c>
      <c r="F143" s="717" t="str">
        <f t="shared" si="2"/>
        <v/>
      </c>
      <c r="G143" s="238" t="str">
        <f t="shared" si="3"/>
        <v/>
      </c>
      <c r="H143" s="925" t="str">
        <f t="shared" si="6"/>
        <v/>
      </c>
      <c r="I143" s="351"/>
    </row>
    <row r="144" ht="19.5" customHeight="1">
      <c r="B144" s="613">
        <v>136.0</v>
      </c>
      <c r="C144" s="923" t="str">
        <f t="shared" si="4"/>
        <v/>
      </c>
      <c r="D144" s="791" t="str">
        <f t="shared" si="1"/>
        <v/>
      </c>
      <c r="E144" s="238" t="str">
        <f t="shared" si="5"/>
        <v/>
      </c>
      <c r="F144" s="717" t="str">
        <f t="shared" si="2"/>
        <v/>
      </c>
      <c r="G144" s="238" t="str">
        <f t="shared" si="3"/>
        <v/>
      </c>
      <c r="H144" s="925" t="str">
        <f t="shared" si="6"/>
        <v/>
      </c>
      <c r="I144" s="351"/>
    </row>
    <row r="145" ht="19.5" customHeight="1">
      <c r="B145" s="613">
        <v>137.0</v>
      </c>
      <c r="C145" s="923" t="str">
        <f t="shared" si="4"/>
        <v/>
      </c>
      <c r="D145" s="791" t="str">
        <f t="shared" si="1"/>
        <v/>
      </c>
      <c r="E145" s="238" t="str">
        <f t="shared" si="5"/>
        <v/>
      </c>
      <c r="F145" s="717" t="str">
        <f t="shared" si="2"/>
        <v/>
      </c>
      <c r="G145" s="238" t="str">
        <f t="shared" si="3"/>
        <v/>
      </c>
      <c r="H145" s="925" t="str">
        <f t="shared" si="6"/>
        <v/>
      </c>
      <c r="I145" s="351"/>
    </row>
    <row r="146" ht="19.5" customHeight="1">
      <c r="B146" s="613">
        <v>138.0</v>
      </c>
      <c r="C146" s="923" t="str">
        <f t="shared" si="4"/>
        <v/>
      </c>
      <c r="D146" s="791" t="str">
        <f t="shared" si="1"/>
        <v/>
      </c>
      <c r="E146" s="238" t="str">
        <f t="shared" si="5"/>
        <v/>
      </c>
      <c r="F146" s="717" t="str">
        <f t="shared" si="2"/>
        <v/>
      </c>
      <c r="G146" s="238" t="str">
        <f t="shared" si="3"/>
        <v/>
      </c>
      <c r="H146" s="925" t="str">
        <f t="shared" si="6"/>
        <v/>
      </c>
      <c r="I146" s="351"/>
    </row>
    <row r="147" ht="19.5" customHeight="1">
      <c r="B147" s="613">
        <v>139.0</v>
      </c>
      <c r="C147" s="923" t="str">
        <f t="shared" si="4"/>
        <v/>
      </c>
      <c r="D147" s="791" t="str">
        <f t="shared" si="1"/>
        <v/>
      </c>
      <c r="E147" s="238" t="str">
        <f t="shared" si="5"/>
        <v/>
      </c>
      <c r="F147" s="717" t="str">
        <f t="shared" si="2"/>
        <v/>
      </c>
      <c r="G147" s="238" t="str">
        <f t="shared" si="3"/>
        <v/>
      </c>
      <c r="H147" s="925" t="str">
        <f t="shared" si="6"/>
        <v/>
      </c>
      <c r="I147" s="351"/>
    </row>
    <row r="148" ht="19.5" customHeight="1">
      <c r="B148" s="613">
        <v>140.0</v>
      </c>
      <c r="C148" s="923" t="str">
        <f t="shared" si="4"/>
        <v/>
      </c>
      <c r="D148" s="791" t="str">
        <f t="shared" si="1"/>
        <v/>
      </c>
      <c r="E148" s="238" t="str">
        <f t="shared" si="5"/>
        <v/>
      </c>
      <c r="F148" s="717" t="str">
        <f t="shared" si="2"/>
        <v/>
      </c>
      <c r="G148" s="238" t="str">
        <f t="shared" si="3"/>
        <v/>
      </c>
      <c r="H148" s="925" t="str">
        <f t="shared" si="6"/>
        <v/>
      </c>
      <c r="I148" s="351"/>
    </row>
    <row r="149" ht="19.5" customHeight="1">
      <c r="B149" s="613">
        <v>141.0</v>
      </c>
      <c r="C149" s="923" t="str">
        <f t="shared" si="4"/>
        <v/>
      </c>
      <c r="D149" s="791" t="str">
        <f t="shared" si="1"/>
        <v/>
      </c>
      <c r="E149" s="238" t="str">
        <f t="shared" si="5"/>
        <v/>
      </c>
      <c r="F149" s="717" t="str">
        <f t="shared" si="2"/>
        <v/>
      </c>
      <c r="G149" s="238" t="str">
        <f t="shared" si="3"/>
        <v/>
      </c>
      <c r="H149" s="925" t="str">
        <f t="shared" si="6"/>
        <v/>
      </c>
      <c r="I149" s="351"/>
    </row>
    <row r="150" ht="19.5" customHeight="1">
      <c r="B150" s="613">
        <v>142.0</v>
      </c>
      <c r="C150" s="923" t="str">
        <f t="shared" si="4"/>
        <v/>
      </c>
      <c r="D150" s="791" t="str">
        <f t="shared" si="1"/>
        <v/>
      </c>
      <c r="E150" s="238" t="str">
        <f t="shared" si="5"/>
        <v/>
      </c>
      <c r="F150" s="717" t="str">
        <f t="shared" si="2"/>
        <v/>
      </c>
      <c r="G150" s="238" t="str">
        <f t="shared" si="3"/>
        <v/>
      </c>
      <c r="H150" s="925" t="str">
        <f t="shared" si="6"/>
        <v/>
      </c>
      <c r="I150" s="351"/>
    </row>
    <row r="151" ht="19.5" customHeight="1">
      <c r="B151" s="613">
        <v>143.0</v>
      </c>
      <c r="C151" s="923" t="str">
        <f t="shared" si="4"/>
        <v/>
      </c>
      <c r="D151" s="791" t="str">
        <f t="shared" si="1"/>
        <v/>
      </c>
      <c r="E151" s="238" t="str">
        <f t="shared" si="5"/>
        <v/>
      </c>
      <c r="F151" s="717" t="str">
        <f t="shared" si="2"/>
        <v/>
      </c>
      <c r="G151" s="238" t="str">
        <f t="shared" si="3"/>
        <v/>
      </c>
      <c r="H151" s="925" t="str">
        <f t="shared" si="6"/>
        <v/>
      </c>
      <c r="I151" s="351"/>
    </row>
    <row r="152" ht="19.5" customHeight="1">
      <c r="B152" s="613">
        <v>144.0</v>
      </c>
      <c r="C152" s="923" t="str">
        <f t="shared" si="4"/>
        <v/>
      </c>
      <c r="D152" s="791" t="str">
        <f t="shared" si="1"/>
        <v/>
      </c>
      <c r="E152" s="238" t="str">
        <f t="shared" si="5"/>
        <v/>
      </c>
      <c r="F152" s="717" t="str">
        <f t="shared" si="2"/>
        <v/>
      </c>
      <c r="G152" s="238" t="str">
        <f t="shared" si="3"/>
        <v/>
      </c>
      <c r="H152" s="925" t="str">
        <f t="shared" si="6"/>
        <v/>
      </c>
      <c r="I152" s="351"/>
    </row>
    <row r="153" ht="19.5" customHeight="1">
      <c r="B153" s="613">
        <v>145.0</v>
      </c>
      <c r="C153" s="923" t="str">
        <f t="shared" si="4"/>
        <v/>
      </c>
      <c r="D153" s="791" t="str">
        <f t="shared" si="1"/>
        <v/>
      </c>
      <c r="E153" s="238" t="str">
        <f t="shared" si="5"/>
        <v/>
      </c>
      <c r="F153" s="717" t="str">
        <f t="shared" si="2"/>
        <v/>
      </c>
      <c r="G153" s="238" t="str">
        <f t="shared" si="3"/>
        <v/>
      </c>
      <c r="H153" s="925" t="str">
        <f t="shared" si="6"/>
        <v/>
      </c>
      <c r="I153" s="351"/>
    </row>
    <row r="154" ht="19.5" customHeight="1">
      <c r="B154" s="613">
        <v>146.0</v>
      </c>
      <c r="C154" s="923" t="str">
        <f t="shared" si="4"/>
        <v/>
      </c>
      <c r="D154" s="791" t="str">
        <f t="shared" si="1"/>
        <v/>
      </c>
      <c r="E154" s="238" t="str">
        <f t="shared" si="5"/>
        <v/>
      </c>
      <c r="F154" s="717" t="str">
        <f t="shared" si="2"/>
        <v/>
      </c>
      <c r="G154" s="238" t="str">
        <f t="shared" si="3"/>
        <v/>
      </c>
      <c r="H154" s="925" t="str">
        <f t="shared" si="6"/>
        <v/>
      </c>
      <c r="I154" s="351"/>
    </row>
    <row r="155" ht="19.5" customHeight="1">
      <c r="B155" s="613">
        <v>147.0</v>
      </c>
      <c r="C155" s="923" t="str">
        <f t="shared" si="4"/>
        <v/>
      </c>
      <c r="D155" s="791" t="str">
        <f t="shared" si="1"/>
        <v/>
      </c>
      <c r="E155" s="238" t="str">
        <f t="shared" si="5"/>
        <v/>
      </c>
      <c r="F155" s="717" t="str">
        <f t="shared" si="2"/>
        <v/>
      </c>
      <c r="G155" s="238" t="str">
        <f t="shared" si="3"/>
        <v/>
      </c>
      <c r="H155" s="925" t="str">
        <f t="shared" si="6"/>
        <v/>
      </c>
      <c r="I155" s="351"/>
    </row>
    <row r="156" ht="19.5" customHeight="1">
      <c r="B156" s="613">
        <v>148.0</v>
      </c>
      <c r="C156" s="923" t="str">
        <f t="shared" si="4"/>
        <v/>
      </c>
      <c r="D156" s="791" t="str">
        <f t="shared" si="1"/>
        <v/>
      </c>
      <c r="E156" s="238" t="str">
        <f t="shared" si="5"/>
        <v/>
      </c>
      <c r="F156" s="717" t="str">
        <f t="shared" si="2"/>
        <v/>
      </c>
      <c r="G156" s="238" t="str">
        <f t="shared" si="3"/>
        <v/>
      </c>
      <c r="H156" s="925" t="str">
        <f t="shared" si="6"/>
        <v/>
      </c>
      <c r="I156" s="351"/>
    </row>
    <row r="157" ht="19.5" customHeight="1">
      <c r="B157" s="613">
        <v>149.0</v>
      </c>
      <c r="C157" s="923" t="str">
        <f t="shared" si="4"/>
        <v/>
      </c>
      <c r="D157" s="791" t="str">
        <f t="shared" si="1"/>
        <v/>
      </c>
      <c r="E157" s="238" t="str">
        <f t="shared" si="5"/>
        <v/>
      </c>
      <c r="F157" s="717" t="str">
        <f t="shared" si="2"/>
        <v/>
      </c>
      <c r="G157" s="238" t="str">
        <f t="shared" si="3"/>
        <v/>
      </c>
      <c r="H157" s="925" t="str">
        <f t="shared" si="6"/>
        <v/>
      </c>
      <c r="I157" s="351"/>
    </row>
    <row r="158" ht="19.5" customHeight="1">
      <c r="B158" s="613">
        <v>150.0</v>
      </c>
      <c r="C158" s="923" t="str">
        <f t="shared" si="4"/>
        <v/>
      </c>
      <c r="D158" s="791" t="str">
        <f t="shared" si="1"/>
        <v/>
      </c>
      <c r="E158" s="238" t="str">
        <f t="shared" si="5"/>
        <v/>
      </c>
      <c r="F158" s="717" t="str">
        <f t="shared" si="2"/>
        <v/>
      </c>
      <c r="G158" s="238" t="str">
        <f t="shared" si="3"/>
        <v/>
      </c>
      <c r="H158" s="925" t="str">
        <f t="shared" si="6"/>
        <v/>
      </c>
      <c r="I158" s="351"/>
    </row>
    <row r="159" ht="19.5" customHeight="1">
      <c r="B159" s="613">
        <v>151.0</v>
      </c>
      <c r="C159" s="923" t="str">
        <f t="shared" si="4"/>
        <v/>
      </c>
      <c r="D159" s="791" t="str">
        <f t="shared" si="1"/>
        <v/>
      </c>
      <c r="E159" s="238" t="str">
        <f t="shared" si="5"/>
        <v/>
      </c>
      <c r="F159" s="717" t="str">
        <f t="shared" si="2"/>
        <v/>
      </c>
      <c r="G159" s="238" t="str">
        <f t="shared" si="3"/>
        <v/>
      </c>
      <c r="H159" s="925" t="str">
        <f t="shared" si="6"/>
        <v/>
      </c>
      <c r="I159" s="351"/>
    </row>
    <row r="160" ht="19.5" customHeight="1">
      <c r="B160" s="613">
        <v>152.0</v>
      </c>
      <c r="C160" s="923" t="str">
        <f t="shared" si="4"/>
        <v/>
      </c>
      <c r="D160" s="791" t="str">
        <f t="shared" si="1"/>
        <v/>
      </c>
      <c r="E160" s="238" t="str">
        <f t="shared" si="5"/>
        <v/>
      </c>
      <c r="F160" s="717" t="str">
        <f t="shared" si="2"/>
        <v/>
      </c>
      <c r="G160" s="238" t="str">
        <f t="shared" si="3"/>
        <v/>
      </c>
      <c r="H160" s="925" t="str">
        <f t="shared" si="6"/>
        <v/>
      </c>
      <c r="I160" s="351"/>
    </row>
    <row r="161" ht="19.5" customHeight="1">
      <c r="B161" s="613">
        <v>153.0</v>
      </c>
      <c r="C161" s="923" t="str">
        <f t="shared" si="4"/>
        <v/>
      </c>
      <c r="D161" s="791" t="str">
        <f t="shared" si="1"/>
        <v/>
      </c>
      <c r="E161" s="238" t="str">
        <f t="shared" si="5"/>
        <v/>
      </c>
      <c r="F161" s="717" t="str">
        <f t="shared" si="2"/>
        <v/>
      </c>
      <c r="G161" s="238" t="str">
        <f t="shared" si="3"/>
        <v/>
      </c>
      <c r="H161" s="925" t="str">
        <f t="shared" si="6"/>
        <v/>
      </c>
      <c r="I161" s="351"/>
    </row>
    <row r="162" ht="19.5" customHeight="1">
      <c r="B162" s="613">
        <v>154.0</v>
      </c>
      <c r="C162" s="923" t="str">
        <f t="shared" si="4"/>
        <v/>
      </c>
      <c r="D162" s="791" t="str">
        <f t="shared" si="1"/>
        <v/>
      </c>
      <c r="E162" s="238" t="str">
        <f t="shared" si="5"/>
        <v/>
      </c>
      <c r="F162" s="717" t="str">
        <f t="shared" si="2"/>
        <v/>
      </c>
      <c r="G162" s="238" t="str">
        <f t="shared" si="3"/>
        <v/>
      </c>
      <c r="H162" s="925" t="str">
        <f t="shared" si="6"/>
        <v/>
      </c>
      <c r="I162" s="351"/>
    </row>
    <row r="163" ht="19.5" customHeight="1">
      <c r="B163" s="613">
        <v>155.0</v>
      </c>
      <c r="C163" s="923" t="str">
        <f t="shared" si="4"/>
        <v/>
      </c>
      <c r="D163" s="791" t="str">
        <f t="shared" si="1"/>
        <v/>
      </c>
      <c r="E163" s="238" t="str">
        <f t="shared" si="5"/>
        <v/>
      </c>
      <c r="F163" s="717" t="str">
        <f t="shared" si="2"/>
        <v/>
      </c>
      <c r="G163" s="238" t="str">
        <f t="shared" si="3"/>
        <v/>
      </c>
      <c r="H163" s="925" t="str">
        <f t="shared" si="6"/>
        <v/>
      </c>
      <c r="I163" s="351"/>
    </row>
    <row r="164" ht="19.5" customHeight="1">
      <c r="B164" s="613">
        <v>156.0</v>
      </c>
      <c r="C164" s="923" t="str">
        <f t="shared" si="4"/>
        <v/>
      </c>
      <c r="D164" s="791" t="str">
        <f t="shared" si="1"/>
        <v/>
      </c>
      <c r="E164" s="238" t="str">
        <f t="shared" si="5"/>
        <v/>
      </c>
      <c r="F164" s="717" t="str">
        <f t="shared" si="2"/>
        <v/>
      </c>
      <c r="G164" s="238" t="str">
        <f t="shared" si="3"/>
        <v/>
      </c>
      <c r="H164" s="925" t="str">
        <f t="shared" si="6"/>
        <v/>
      </c>
      <c r="I164" s="351"/>
    </row>
    <row r="165" ht="19.5" customHeight="1">
      <c r="B165" s="613">
        <v>157.0</v>
      </c>
      <c r="C165" s="923" t="str">
        <f t="shared" si="4"/>
        <v/>
      </c>
      <c r="D165" s="791" t="str">
        <f t="shared" si="1"/>
        <v/>
      </c>
      <c r="E165" s="238" t="str">
        <f t="shared" si="5"/>
        <v/>
      </c>
      <c r="F165" s="717" t="str">
        <f t="shared" si="2"/>
        <v/>
      </c>
      <c r="G165" s="238" t="str">
        <f t="shared" si="3"/>
        <v/>
      </c>
      <c r="H165" s="925" t="str">
        <f t="shared" si="6"/>
        <v/>
      </c>
      <c r="I165" s="351"/>
    </row>
    <row r="166" ht="19.5" customHeight="1">
      <c r="B166" s="613">
        <v>158.0</v>
      </c>
      <c r="C166" s="923" t="str">
        <f t="shared" si="4"/>
        <v/>
      </c>
      <c r="D166" s="791" t="str">
        <f t="shared" si="1"/>
        <v/>
      </c>
      <c r="E166" s="238" t="str">
        <f t="shared" si="5"/>
        <v/>
      </c>
      <c r="F166" s="717" t="str">
        <f t="shared" si="2"/>
        <v/>
      </c>
      <c r="G166" s="238" t="str">
        <f t="shared" si="3"/>
        <v/>
      </c>
      <c r="H166" s="925" t="str">
        <f t="shared" si="6"/>
        <v/>
      </c>
      <c r="I166" s="351"/>
    </row>
    <row r="167" ht="19.5" customHeight="1">
      <c r="B167" s="613">
        <v>159.0</v>
      </c>
      <c r="C167" s="923" t="str">
        <f t="shared" si="4"/>
        <v/>
      </c>
      <c r="D167" s="791" t="str">
        <f t="shared" si="1"/>
        <v/>
      </c>
      <c r="E167" s="238" t="str">
        <f t="shared" si="5"/>
        <v/>
      </c>
      <c r="F167" s="717" t="str">
        <f t="shared" si="2"/>
        <v/>
      </c>
      <c r="G167" s="238" t="str">
        <f t="shared" si="3"/>
        <v/>
      </c>
      <c r="H167" s="925" t="str">
        <f t="shared" si="6"/>
        <v/>
      </c>
      <c r="I167" s="351"/>
    </row>
    <row r="168" ht="19.5" customHeight="1">
      <c r="B168" s="613">
        <v>160.0</v>
      </c>
      <c r="C168" s="923" t="str">
        <f t="shared" si="4"/>
        <v/>
      </c>
      <c r="D168" s="791" t="str">
        <f t="shared" si="1"/>
        <v/>
      </c>
      <c r="E168" s="238" t="str">
        <f t="shared" si="5"/>
        <v/>
      </c>
      <c r="F168" s="717" t="str">
        <f t="shared" si="2"/>
        <v/>
      </c>
      <c r="G168" s="238" t="str">
        <f t="shared" si="3"/>
        <v/>
      </c>
      <c r="H168" s="925" t="str">
        <f t="shared" si="6"/>
        <v/>
      </c>
      <c r="I168" s="351"/>
    </row>
    <row r="169" ht="19.5" customHeight="1">
      <c r="B169" s="613">
        <v>161.0</v>
      </c>
      <c r="C169" s="923" t="str">
        <f t="shared" si="4"/>
        <v/>
      </c>
      <c r="D169" s="791" t="str">
        <f t="shared" si="1"/>
        <v/>
      </c>
      <c r="E169" s="238" t="str">
        <f t="shared" si="5"/>
        <v/>
      </c>
      <c r="F169" s="717" t="str">
        <f t="shared" si="2"/>
        <v/>
      </c>
      <c r="G169" s="238" t="str">
        <f t="shared" si="3"/>
        <v/>
      </c>
      <c r="H169" s="925" t="str">
        <f t="shared" si="6"/>
        <v/>
      </c>
      <c r="I169" s="351"/>
    </row>
    <row r="170" ht="19.5" customHeight="1">
      <c r="B170" s="613">
        <v>162.0</v>
      </c>
      <c r="C170" s="923" t="str">
        <f t="shared" si="4"/>
        <v/>
      </c>
      <c r="D170" s="791" t="str">
        <f t="shared" si="1"/>
        <v/>
      </c>
      <c r="E170" s="238" t="str">
        <f t="shared" si="5"/>
        <v/>
      </c>
      <c r="F170" s="717" t="str">
        <f t="shared" si="2"/>
        <v/>
      </c>
      <c r="G170" s="238" t="str">
        <f t="shared" si="3"/>
        <v/>
      </c>
      <c r="H170" s="925" t="str">
        <f t="shared" si="6"/>
        <v/>
      </c>
      <c r="I170" s="351"/>
    </row>
    <row r="171" ht="19.5" customHeight="1">
      <c r="B171" s="613">
        <v>163.0</v>
      </c>
      <c r="C171" s="923" t="str">
        <f t="shared" si="4"/>
        <v/>
      </c>
      <c r="D171" s="791" t="str">
        <f t="shared" si="1"/>
        <v/>
      </c>
      <c r="E171" s="238" t="str">
        <f t="shared" si="5"/>
        <v/>
      </c>
      <c r="F171" s="717" t="str">
        <f t="shared" si="2"/>
        <v/>
      </c>
      <c r="G171" s="238" t="str">
        <f t="shared" si="3"/>
        <v/>
      </c>
      <c r="H171" s="925" t="str">
        <f t="shared" si="6"/>
        <v/>
      </c>
      <c r="I171" s="351"/>
    </row>
    <row r="172" ht="19.5" customHeight="1">
      <c r="B172" s="613">
        <v>164.0</v>
      </c>
      <c r="C172" s="923" t="str">
        <f t="shared" si="4"/>
        <v/>
      </c>
      <c r="D172" s="791" t="str">
        <f t="shared" si="1"/>
        <v/>
      </c>
      <c r="E172" s="238" t="str">
        <f t="shared" si="5"/>
        <v/>
      </c>
      <c r="F172" s="717" t="str">
        <f t="shared" si="2"/>
        <v/>
      </c>
      <c r="G172" s="238" t="str">
        <f t="shared" si="3"/>
        <v/>
      </c>
      <c r="H172" s="925" t="str">
        <f t="shared" si="6"/>
        <v/>
      </c>
      <c r="I172" s="351"/>
    </row>
    <row r="173" ht="19.5" customHeight="1">
      <c r="B173" s="613">
        <v>165.0</v>
      </c>
      <c r="C173" s="923" t="str">
        <f t="shared" si="4"/>
        <v/>
      </c>
      <c r="D173" s="791" t="str">
        <f t="shared" si="1"/>
        <v/>
      </c>
      <c r="E173" s="238" t="str">
        <f t="shared" si="5"/>
        <v/>
      </c>
      <c r="F173" s="717" t="str">
        <f t="shared" si="2"/>
        <v/>
      </c>
      <c r="G173" s="238" t="str">
        <f t="shared" si="3"/>
        <v/>
      </c>
      <c r="H173" s="925" t="str">
        <f t="shared" si="6"/>
        <v/>
      </c>
      <c r="I173" s="351"/>
    </row>
    <row r="174" ht="19.5" customHeight="1">
      <c r="B174" s="613">
        <v>166.0</v>
      </c>
      <c r="C174" s="923" t="str">
        <f t="shared" si="4"/>
        <v/>
      </c>
      <c r="D174" s="791" t="str">
        <f t="shared" si="1"/>
        <v/>
      </c>
      <c r="E174" s="238" t="str">
        <f t="shared" si="5"/>
        <v/>
      </c>
      <c r="F174" s="717" t="str">
        <f t="shared" si="2"/>
        <v/>
      </c>
      <c r="G174" s="238" t="str">
        <f t="shared" si="3"/>
        <v/>
      </c>
      <c r="H174" s="925" t="str">
        <f t="shared" si="6"/>
        <v/>
      </c>
      <c r="I174" s="351"/>
    </row>
    <row r="175" ht="19.5" customHeight="1">
      <c r="B175" s="613">
        <v>167.0</v>
      </c>
      <c r="C175" s="923" t="str">
        <f t="shared" si="4"/>
        <v/>
      </c>
      <c r="D175" s="791" t="str">
        <f t="shared" si="1"/>
        <v/>
      </c>
      <c r="E175" s="238" t="str">
        <f t="shared" si="5"/>
        <v/>
      </c>
      <c r="F175" s="717" t="str">
        <f t="shared" si="2"/>
        <v/>
      </c>
      <c r="G175" s="238" t="str">
        <f t="shared" si="3"/>
        <v/>
      </c>
      <c r="H175" s="925" t="str">
        <f t="shared" si="6"/>
        <v/>
      </c>
      <c r="I175" s="351"/>
    </row>
    <row r="176" ht="19.5" customHeight="1">
      <c r="B176" s="613">
        <v>168.0</v>
      </c>
      <c r="C176" s="923" t="str">
        <f t="shared" si="4"/>
        <v/>
      </c>
      <c r="D176" s="791" t="str">
        <f t="shared" si="1"/>
        <v/>
      </c>
      <c r="E176" s="238" t="str">
        <f t="shared" si="5"/>
        <v/>
      </c>
      <c r="F176" s="717" t="str">
        <f t="shared" si="2"/>
        <v/>
      </c>
      <c r="G176" s="238" t="str">
        <f t="shared" si="3"/>
        <v/>
      </c>
      <c r="H176" s="925" t="str">
        <f t="shared" si="6"/>
        <v/>
      </c>
      <c r="I176" s="351"/>
    </row>
    <row r="177" ht="19.5" customHeight="1">
      <c r="B177" s="613">
        <v>169.0</v>
      </c>
      <c r="C177" s="923" t="str">
        <f t="shared" si="4"/>
        <v/>
      </c>
      <c r="D177" s="791" t="str">
        <f t="shared" si="1"/>
        <v/>
      </c>
      <c r="E177" s="238" t="str">
        <f t="shared" si="5"/>
        <v/>
      </c>
      <c r="F177" s="717" t="str">
        <f t="shared" si="2"/>
        <v/>
      </c>
      <c r="G177" s="238" t="str">
        <f t="shared" si="3"/>
        <v/>
      </c>
      <c r="H177" s="925" t="str">
        <f t="shared" si="6"/>
        <v/>
      </c>
      <c r="I177" s="351"/>
    </row>
    <row r="178" ht="19.5" customHeight="1">
      <c r="B178" s="613">
        <v>170.0</v>
      </c>
      <c r="C178" s="923" t="str">
        <f t="shared" si="4"/>
        <v/>
      </c>
      <c r="D178" s="791" t="str">
        <f t="shared" si="1"/>
        <v/>
      </c>
      <c r="E178" s="238" t="str">
        <f t="shared" si="5"/>
        <v/>
      </c>
      <c r="F178" s="717" t="str">
        <f t="shared" si="2"/>
        <v/>
      </c>
      <c r="G178" s="238" t="str">
        <f t="shared" si="3"/>
        <v/>
      </c>
      <c r="H178" s="925" t="str">
        <f t="shared" si="6"/>
        <v/>
      </c>
      <c r="I178" s="351"/>
    </row>
    <row r="179" ht="19.5" customHeight="1">
      <c r="B179" s="613">
        <v>171.0</v>
      </c>
      <c r="C179" s="923" t="str">
        <f t="shared" si="4"/>
        <v/>
      </c>
      <c r="D179" s="791" t="str">
        <f t="shared" si="1"/>
        <v/>
      </c>
      <c r="E179" s="238" t="str">
        <f t="shared" si="5"/>
        <v/>
      </c>
      <c r="F179" s="717" t="str">
        <f t="shared" si="2"/>
        <v/>
      </c>
      <c r="G179" s="238" t="str">
        <f t="shared" si="3"/>
        <v/>
      </c>
      <c r="H179" s="925" t="str">
        <f t="shared" si="6"/>
        <v/>
      </c>
      <c r="I179" s="351"/>
    </row>
    <row r="180" ht="19.5" customHeight="1">
      <c r="B180" s="613">
        <v>172.0</v>
      </c>
      <c r="C180" s="923" t="str">
        <f t="shared" si="4"/>
        <v/>
      </c>
      <c r="D180" s="791" t="str">
        <f t="shared" si="1"/>
        <v/>
      </c>
      <c r="E180" s="238" t="str">
        <f t="shared" si="5"/>
        <v/>
      </c>
      <c r="F180" s="717" t="str">
        <f t="shared" si="2"/>
        <v/>
      </c>
      <c r="G180" s="238" t="str">
        <f t="shared" si="3"/>
        <v/>
      </c>
      <c r="H180" s="925" t="str">
        <f t="shared" si="6"/>
        <v/>
      </c>
      <c r="I180" s="351"/>
    </row>
    <row r="181" ht="19.5" customHeight="1">
      <c r="B181" s="613">
        <v>173.0</v>
      </c>
      <c r="C181" s="923" t="str">
        <f t="shared" si="4"/>
        <v/>
      </c>
      <c r="D181" s="791" t="str">
        <f t="shared" si="1"/>
        <v/>
      </c>
      <c r="E181" s="238" t="str">
        <f t="shared" si="5"/>
        <v/>
      </c>
      <c r="F181" s="717" t="str">
        <f t="shared" si="2"/>
        <v/>
      </c>
      <c r="G181" s="238" t="str">
        <f t="shared" si="3"/>
        <v/>
      </c>
      <c r="H181" s="925" t="str">
        <f t="shared" si="6"/>
        <v/>
      </c>
      <c r="I181" s="351"/>
    </row>
    <row r="182" ht="19.5" customHeight="1">
      <c r="B182" s="613">
        <v>174.0</v>
      </c>
      <c r="C182" s="923" t="str">
        <f t="shared" si="4"/>
        <v/>
      </c>
      <c r="D182" s="791" t="str">
        <f t="shared" si="1"/>
        <v/>
      </c>
      <c r="E182" s="238" t="str">
        <f t="shared" si="5"/>
        <v/>
      </c>
      <c r="F182" s="717" t="str">
        <f t="shared" si="2"/>
        <v/>
      </c>
      <c r="G182" s="238" t="str">
        <f t="shared" si="3"/>
        <v/>
      </c>
      <c r="H182" s="925" t="str">
        <f t="shared" si="6"/>
        <v/>
      </c>
      <c r="I182" s="351"/>
    </row>
    <row r="183" ht="19.5" customHeight="1">
      <c r="B183" s="613">
        <v>175.0</v>
      </c>
      <c r="C183" s="923" t="str">
        <f t="shared" si="4"/>
        <v/>
      </c>
      <c r="D183" s="791" t="str">
        <f t="shared" si="1"/>
        <v/>
      </c>
      <c r="E183" s="238" t="str">
        <f t="shared" si="5"/>
        <v/>
      </c>
      <c r="F183" s="717" t="str">
        <f t="shared" si="2"/>
        <v/>
      </c>
      <c r="G183" s="238" t="str">
        <f t="shared" si="3"/>
        <v/>
      </c>
      <c r="H183" s="925" t="str">
        <f t="shared" si="6"/>
        <v/>
      </c>
      <c r="I183" s="351"/>
    </row>
    <row r="184" ht="19.5" customHeight="1">
      <c r="B184" s="613">
        <v>176.0</v>
      </c>
      <c r="C184" s="923" t="str">
        <f t="shared" si="4"/>
        <v/>
      </c>
      <c r="D184" s="791" t="str">
        <f t="shared" si="1"/>
        <v/>
      </c>
      <c r="E184" s="238" t="str">
        <f t="shared" si="5"/>
        <v/>
      </c>
      <c r="F184" s="717" t="str">
        <f t="shared" si="2"/>
        <v/>
      </c>
      <c r="G184" s="238" t="str">
        <f t="shared" si="3"/>
        <v/>
      </c>
      <c r="H184" s="925" t="str">
        <f t="shared" si="6"/>
        <v/>
      </c>
      <c r="I184" s="351"/>
    </row>
    <row r="185" ht="19.5" customHeight="1">
      <c r="B185" s="613">
        <v>177.0</v>
      </c>
      <c r="C185" s="923" t="str">
        <f t="shared" si="4"/>
        <v/>
      </c>
      <c r="D185" s="791" t="str">
        <f t="shared" si="1"/>
        <v/>
      </c>
      <c r="E185" s="238" t="str">
        <f t="shared" si="5"/>
        <v/>
      </c>
      <c r="F185" s="717" t="str">
        <f t="shared" si="2"/>
        <v/>
      </c>
      <c r="G185" s="238" t="str">
        <f t="shared" si="3"/>
        <v/>
      </c>
      <c r="H185" s="925" t="str">
        <f t="shared" si="6"/>
        <v/>
      </c>
      <c r="I185" s="351"/>
    </row>
    <row r="186" ht="19.5" customHeight="1">
      <c r="B186" s="613">
        <v>178.0</v>
      </c>
      <c r="C186" s="923" t="str">
        <f t="shared" si="4"/>
        <v/>
      </c>
      <c r="D186" s="791" t="str">
        <f t="shared" si="1"/>
        <v/>
      </c>
      <c r="E186" s="238" t="str">
        <f t="shared" si="5"/>
        <v/>
      </c>
      <c r="F186" s="717" t="str">
        <f t="shared" si="2"/>
        <v/>
      </c>
      <c r="G186" s="238" t="str">
        <f t="shared" si="3"/>
        <v/>
      </c>
      <c r="H186" s="925" t="str">
        <f t="shared" si="6"/>
        <v/>
      </c>
      <c r="I186" s="351"/>
    </row>
    <row r="187" ht="19.5" customHeight="1">
      <c r="B187" s="613">
        <v>179.0</v>
      </c>
      <c r="C187" s="923" t="str">
        <f t="shared" si="4"/>
        <v/>
      </c>
      <c r="D187" s="791" t="str">
        <f t="shared" si="1"/>
        <v/>
      </c>
      <c r="E187" s="238" t="str">
        <f t="shared" si="5"/>
        <v/>
      </c>
      <c r="F187" s="717" t="str">
        <f t="shared" si="2"/>
        <v/>
      </c>
      <c r="G187" s="238" t="str">
        <f t="shared" si="3"/>
        <v/>
      </c>
      <c r="H187" s="925" t="str">
        <f t="shared" si="6"/>
        <v/>
      </c>
      <c r="I187" s="351"/>
    </row>
    <row r="188" ht="19.5" customHeight="1">
      <c r="B188" s="613">
        <v>180.0</v>
      </c>
      <c r="C188" s="923" t="str">
        <f t="shared" si="4"/>
        <v/>
      </c>
      <c r="D188" s="791" t="str">
        <f t="shared" si="1"/>
        <v/>
      </c>
      <c r="E188" s="238" t="str">
        <f t="shared" si="5"/>
        <v/>
      </c>
      <c r="F188" s="717" t="str">
        <f t="shared" si="2"/>
        <v/>
      </c>
      <c r="G188" s="238" t="str">
        <f t="shared" si="3"/>
        <v/>
      </c>
      <c r="H188" s="925" t="str">
        <f t="shared" si="6"/>
        <v/>
      </c>
      <c r="I188" s="351"/>
    </row>
    <row r="189" ht="19.5" customHeight="1">
      <c r="B189" s="613">
        <v>181.0</v>
      </c>
      <c r="C189" s="923" t="str">
        <f t="shared" si="4"/>
        <v/>
      </c>
      <c r="D189" s="791" t="str">
        <f t="shared" si="1"/>
        <v/>
      </c>
      <c r="E189" s="238" t="str">
        <f t="shared" si="5"/>
        <v/>
      </c>
      <c r="F189" s="717" t="str">
        <f t="shared" si="2"/>
        <v/>
      </c>
      <c r="G189" s="238" t="str">
        <f t="shared" si="3"/>
        <v/>
      </c>
      <c r="H189" s="925" t="str">
        <f t="shared" si="6"/>
        <v/>
      </c>
      <c r="I189" s="351"/>
    </row>
    <row r="190" ht="19.5" customHeight="1">
      <c r="B190" s="613">
        <v>182.0</v>
      </c>
      <c r="C190" s="923" t="str">
        <f t="shared" si="4"/>
        <v/>
      </c>
      <c r="D190" s="791" t="str">
        <f t="shared" si="1"/>
        <v/>
      </c>
      <c r="E190" s="238" t="str">
        <f t="shared" si="5"/>
        <v/>
      </c>
      <c r="F190" s="717" t="str">
        <f t="shared" si="2"/>
        <v/>
      </c>
      <c r="G190" s="238" t="str">
        <f t="shared" si="3"/>
        <v/>
      </c>
      <c r="H190" s="925" t="str">
        <f t="shared" si="6"/>
        <v/>
      </c>
      <c r="I190" s="351"/>
    </row>
    <row r="191" ht="19.5" customHeight="1">
      <c r="B191" s="613">
        <v>183.0</v>
      </c>
      <c r="C191" s="923" t="str">
        <f t="shared" si="4"/>
        <v/>
      </c>
      <c r="D191" s="791" t="str">
        <f t="shared" si="1"/>
        <v/>
      </c>
      <c r="E191" s="238" t="str">
        <f t="shared" si="5"/>
        <v/>
      </c>
      <c r="F191" s="717" t="str">
        <f t="shared" si="2"/>
        <v/>
      </c>
      <c r="G191" s="238" t="str">
        <f t="shared" si="3"/>
        <v/>
      </c>
      <c r="H191" s="925" t="str">
        <f t="shared" si="6"/>
        <v/>
      </c>
      <c r="I191" s="351"/>
    </row>
    <row r="192" ht="19.5" customHeight="1">
      <c r="B192" s="613">
        <v>184.0</v>
      </c>
      <c r="C192" s="923" t="str">
        <f t="shared" si="4"/>
        <v/>
      </c>
      <c r="D192" s="791" t="str">
        <f t="shared" si="1"/>
        <v/>
      </c>
      <c r="E192" s="238" t="str">
        <f t="shared" si="5"/>
        <v/>
      </c>
      <c r="F192" s="717" t="str">
        <f t="shared" si="2"/>
        <v/>
      </c>
      <c r="G192" s="238" t="str">
        <f t="shared" si="3"/>
        <v/>
      </c>
      <c r="H192" s="925" t="str">
        <f t="shared" si="6"/>
        <v/>
      </c>
      <c r="I192" s="351"/>
    </row>
    <row r="193" ht="19.5" customHeight="1">
      <c r="B193" s="613">
        <v>185.0</v>
      </c>
      <c r="C193" s="923" t="str">
        <f t="shared" si="4"/>
        <v/>
      </c>
      <c r="D193" s="791" t="str">
        <f t="shared" si="1"/>
        <v/>
      </c>
      <c r="E193" s="238" t="str">
        <f t="shared" si="5"/>
        <v/>
      </c>
      <c r="F193" s="717" t="str">
        <f t="shared" si="2"/>
        <v/>
      </c>
      <c r="G193" s="238" t="str">
        <f t="shared" si="3"/>
        <v/>
      </c>
      <c r="H193" s="925" t="str">
        <f t="shared" si="6"/>
        <v/>
      </c>
      <c r="I193" s="351"/>
    </row>
    <row r="194" ht="19.5" customHeight="1">
      <c r="B194" s="613">
        <v>186.0</v>
      </c>
      <c r="C194" s="923" t="str">
        <f t="shared" si="4"/>
        <v/>
      </c>
      <c r="D194" s="791" t="str">
        <f t="shared" si="1"/>
        <v/>
      </c>
      <c r="E194" s="238" t="str">
        <f t="shared" si="5"/>
        <v/>
      </c>
      <c r="F194" s="717" t="str">
        <f t="shared" si="2"/>
        <v/>
      </c>
      <c r="G194" s="238" t="str">
        <f t="shared" si="3"/>
        <v/>
      </c>
      <c r="H194" s="925" t="str">
        <f t="shared" si="6"/>
        <v/>
      </c>
      <c r="I194" s="351"/>
    </row>
    <row r="195" ht="19.5" customHeight="1">
      <c r="B195" s="613">
        <v>187.0</v>
      </c>
      <c r="C195" s="923" t="str">
        <f t="shared" si="4"/>
        <v/>
      </c>
      <c r="D195" s="791" t="str">
        <f t="shared" si="1"/>
        <v/>
      </c>
      <c r="E195" s="238" t="str">
        <f t="shared" si="5"/>
        <v/>
      </c>
      <c r="F195" s="717" t="str">
        <f t="shared" si="2"/>
        <v/>
      </c>
      <c r="G195" s="238" t="str">
        <f t="shared" si="3"/>
        <v/>
      </c>
      <c r="H195" s="925" t="str">
        <f t="shared" si="6"/>
        <v/>
      </c>
      <c r="I195" s="351"/>
    </row>
    <row r="196" ht="19.5" customHeight="1">
      <c r="B196" s="613">
        <v>188.0</v>
      </c>
      <c r="C196" s="923" t="str">
        <f t="shared" si="4"/>
        <v/>
      </c>
      <c r="D196" s="791" t="str">
        <f t="shared" si="1"/>
        <v/>
      </c>
      <c r="E196" s="238" t="str">
        <f t="shared" si="5"/>
        <v/>
      </c>
      <c r="F196" s="717" t="str">
        <f t="shared" si="2"/>
        <v/>
      </c>
      <c r="G196" s="238" t="str">
        <f t="shared" si="3"/>
        <v/>
      </c>
      <c r="H196" s="925" t="str">
        <f t="shared" si="6"/>
        <v/>
      </c>
      <c r="I196" s="351"/>
    </row>
    <row r="197" ht="19.5" customHeight="1">
      <c r="B197" s="613">
        <v>189.0</v>
      </c>
      <c r="C197" s="923" t="str">
        <f t="shared" si="4"/>
        <v/>
      </c>
      <c r="D197" s="791" t="str">
        <f t="shared" si="1"/>
        <v/>
      </c>
      <c r="E197" s="238" t="str">
        <f t="shared" si="5"/>
        <v/>
      </c>
      <c r="F197" s="717" t="str">
        <f t="shared" si="2"/>
        <v/>
      </c>
      <c r="G197" s="238" t="str">
        <f t="shared" si="3"/>
        <v/>
      </c>
      <c r="H197" s="925" t="str">
        <f t="shared" si="6"/>
        <v/>
      </c>
      <c r="I197" s="351"/>
    </row>
    <row r="198" ht="19.5" customHeight="1">
      <c r="B198" s="613">
        <v>190.0</v>
      </c>
      <c r="C198" s="923" t="str">
        <f t="shared" si="4"/>
        <v/>
      </c>
      <c r="D198" s="791" t="str">
        <f t="shared" si="1"/>
        <v/>
      </c>
      <c r="E198" s="238" t="str">
        <f t="shared" si="5"/>
        <v/>
      </c>
      <c r="F198" s="717" t="str">
        <f t="shared" si="2"/>
        <v/>
      </c>
      <c r="G198" s="238" t="str">
        <f t="shared" si="3"/>
        <v/>
      </c>
      <c r="H198" s="925" t="str">
        <f t="shared" si="6"/>
        <v/>
      </c>
      <c r="I198" s="351"/>
    </row>
    <row r="199" ht="19.5" customHeight="1">
      <c r="B199" s="613">
        <v>191.0</v>
      </c>
      <c r="C199" s="923" t="str">
        <f t="shared" si="4"/>
        <v/>
      </c>
      <c r="D199" s="791" t="str">
        <f t="shared" si="1"/>
        <v/>
      </c>
      <c r="E199" s="238" t="str">
        <f t="shared" si="5"/>
        <v/>
      </c>
      <c r="F199" s="717" t="str">
        <f t="shared" si="2"/>
        <v/>
      </c>
      <c r="G199" s="238" t="str">
        <f t="shared" si="3"/>
        <v/>
      </c>
      <c r="H199" s="925" t="str">
        <f t="shared" si="6"/>
        <v/>
      </c>
      <c r="I199" s="351"/>
    </row>
    <row r="200" ht="19.5" customHeight="1">
      <c r="B200" s="613">
        <v>192.0</v>
      </c>
      <c r="C200" s="923" t="str">
        <f t="shared" si="4"/>
        <v/>
      </c>
      <c r="D200" s="791" t="str">
        <f t="shared" si="1"/>
        <v/>
      </c>
      <c r="E200" s="238" t="str">
        <f t="shared" si="5"/>
        <v/>
      </c>
      <c r="F200" s="717" t="str">
        <f t="shared" si="2"/>
        <v/>
      </c>
      <c r="G200" s="238" t="str">
        <f t="shared" si="3"/>
        <v/>
      </c>
      <c r="H200" s="925" t="str">
        <f t="shared" si="6"/>
        <v/>
      </c>
      <c r="I200" s="351"/>
    </row>
    <row r="201" ht="19.5" customHeight="1">
      <c r="B201" s="613">
        <v>193.0</v>
      </c>
      <c r="C201" s="923" t="str">
        <f t="shared" si="4"/>
        <v/>
      </c>
      <c r="D201" s="791" t="str">
        <f t="shared" si="1"/>
        <v/>
      </c>
      <c r="E201" s="238" t="str">
        <f t="shared" si="5"/>
        <v/>
      </c>
      <c r="F201" s="717" t="str">
        <f t="shared" si="2"/>
        <v/>
      </c>
      <c r="G201" s="238" t="str">
        <f t="shared" si="3"/>
        <v/>
      </c>
      <c r="H201" s="925" t="str">
        <f t="shared" si="6"/>
        <v/>
      </c>
      <c r="I201" s="351"/>
    </row>
    <row r="202" ht="19.5" customHeight="1">
      <c r="B202" s="613">
        <v>194.0</v>
      </c>
      <c r="C202" s="923" t="str">
        <f t="shared" si="4"/>
        <v/>
      </c>
      <c r="D202" s="791" t="str">
        <f t="shared" si="1"/>
        <v/>
      </c>
      <c r="E202" s="238" t="str">
        <f t="shared" si="5"/>
        <v/>
      </c>
      <c r="F202" s="717" t="str">
        <f t="shared" si="2"/>
        <v/>
      </c>
      <c r="G202" s="238" t="str">
        <f t="shared" si="3"/>
        <v/>
      </c>
      <c r="H202" s="925" t="str">
        <f t="shared" si="6"/>
        <v/>
      </c>
      <c r="I202" s="351"/>
    </row>
    <row r="203" ht="19.5" customHeight="1">
      <c r="B203" s="613">
        <v>195.0</v>
      </c>
      <c r="C203" s="923" t="str">
        <f t="shared" si="4"/>
        <v/>
      </c>
      <c r="D203" s="791" t="str">
        <f t="shared" si="1"/>
        <v/>
      </c>
      <c r="E203" s="238" t="str">
        <f t="shared" si="5"/>
        <v/>
      </c>
      <c r="F203" s="717" t="str">
        <f t="shared" si="2"/>
        <v/>
      </c>
      <c r="G203" s="238" t="str">
        <f t="shared" si="3"/>
        <v/>
      </c>
      <c r="H203" s="925" t="str">
        <f t="shared" si="6"/>
        <v/>
      </c>
      <c r="I203" s="351"/>
    </row>
    <row r="204" ht="19.5" customHeight="1">
      <c r="B204" s="613">
        <v>196.0</v>
      </c>
      <c r="C204" s="923" t="str">
        <f t="shared" si="4"/>
        <v/>
      </c>
      <c r="D204" s="791" t="str">
        <f t="shared" si="1"/>
        <v/>
      </c>
      <c r="E204" s="238" t="str">
        <f t="shared" si="5"/>
        <v/>
      </c>
      <c r="F204" s="717" t="str">
        <f t="shared" si="2"/>
        <v/>
      </c>
      <c r="G204" s="238" t="str">
        <f t="shared" si="3"/>
        <v/>
      </c>
      <c r="H204" s="925" t="str">
        <f t="shared" si="6"/>
        <v/>
      </c>
      <c r="I204" s="351"/>
    </row>
    <row r="205" ht="19.5" customHeight="1">
      <c r="B205" s="613">
        <v>197.0</v>
      </c>
      <c r="C205" s="923" t="str">
        <f t="shared" si="4"/>
        <v/>
      </c>
      <c r="D205" s="791" t="str">
        <f t="shared" si="1"/>
        <v/>
      </c>
      <c r="E205" s="238" t="str">
        <f t="shared" si="5"/>
        <v/>
      </c>
      <c r="F205" s="717" t="str">
        <f t="shared" si="2"/>
        <v/>
      </c>
      <c r="G205" s="238" t="str">
        <f t="shared" si="3"/>
        <v/>
      </c>
      <c r="H205" s="925" t="str">
        <f t="shared" si="6"/>
        <v/>
      </c>
      <c r="I205" s="351"/>
    </row>
    <row r="206" ht="19.5" customHeight="1">
      <c r="B206" s="613">
        <v>198.0</v>
      </c>
      <c r="C206" s="923" t="str">
        <f t="shared" si="4"/>
        <v/>
      </c>
      <c r="D206" s="791" t="str">
        <f t="shared" si="1"/>
        <v/>
      </c>
      <c r="E206" s="238" t="str">
        <f t="shared" si="5"/>
        <v/>
      </c>
      <c r="F206" s="717" t="str">
        <f t="shared" si="2"/>
        <v/>
      </c>
      <c r="G206" s="238" t="str">
        <f t="shared" si="3"/>
        <v/>
      </c>
      <c r="H206" s="925" t="str">
        <f t="shared" si="6"/>
        <v/>
      </c>
      <c r="I206" s="351"/>
    </row>
    <row r="207" ht="19.5" customHeight="1">
      <c r="B207" s="613">
        <v>199.0</v>
      </c>
      <c r="C207" s="923" t="str">
        <f t="shared" si="4"/>
        <v/>
      </c>
      <c r="D207" s="791" t="str">
        <f t="shared" si="1"/>
        <v/>
      </c>
      <c r="E207" s="238" t="str">
        <f t="shared" si="5"/>
        <v/>
      </c>
      <c r="F207" s="717" t="str">
        <f t="shared" si="2"/>
        <v/>
      </c>
      <c r="G207" s="238" t="str">
        <f t="shared" si="3"/>
        <v/>
      </c>
      <c r="H207" s="925" t="str">
        <f t="shared" si="6"/>
        <v/>
      </c>
      <c r="I207" s="351"/>
    </row>
    <row r="208" ht="19.5" customHeight="1">
      <c r="B208" s="613">
        <v>200.0</v>
      </c>
      <c r="C208" s="923" t="str">
        <f t="shared" si="4"/>
        <v/>
      </c>
      <c r="D208" s="791" t="str">
        <f t="shared" si="1"/>
        <v/>
      </c>
      <c r="E208" s="238" t="str">
        <f t="shared" si="5"/>
        <v/>
      </c>
      <c r="F208" s="717" t="str">
        <f t="shared" si="2"/>
        <v/>
      </c>
      <c r="G208" s="238" t="str">
        <f t="shared" si="3"/>
        <v/>
      </c>
      <c r="H208" s="925" t="str">
        <f t="shared" si="6"/>
        <v/>
      </c>
      <c r="I208" s="351"/>
    </row>
    <row r="209" ht="19.5" customHeight="1">
      <c r="B209" s="613">
        <v>201.0</v>
      </c>
      <c r="C209" s="923" t="str">
        <f t="shared" si="4"/>
        <v/>
      </c>
      <c r="D209" s="791" t="str">
        <f t="shared" si="1"/>
        <v/>
      </c>
      <c r="E209" s="238" t="str">
        <f t="shared" si="5"/>
        <v/>
      </c>
      <c r="F209" s="717" t="str">
        <f t="shared" si="2"/>
        <v/>
      </c>
      <c r="G209" s="238" t="str">
        <f t="shared" si="3"/>
        <v/>
      </c>
      <c r="H209" s="925" t="str">
        <f t="shared" si="6"/>
        <v/>
      </c>
      <c r="I209" s="351"/>
    </row>
    <row r="210" ht="19.5" customHeight="1">
      <c r="B210" s="613">
        <v>202.0</v>
      </c>
      <c r="C210" s="923" t="str">
        <f t="shared" si="4"/>
        <v/>
      </c>
      <c r="D210" s="791" t="str">
        <f t="shared" si="1"/>
        <v/>
      </c>
      <c r="E210" s="238" t="str">
        <f t="shared" si="5"/>
        <v/>
      </c>
      <c r="F210" s="717" t="str">
        <f t="shared" si="2"/>
        <v/>
      </c>
      <c r="G210" s="238" t="str">
        <f t="shared" si="3"/>
        <v/>
      </c>
      <c r="H210" s="925" t="str">
        <f t="shared" si="6"/>
        <v/>
      </c>
      <c r="I210" s="351"/>
    </row>
    <row r="211" ht="19.5" customHeight="1">
      <c r="B211" s="613">
        <v>203.0</v>
      </c>
      <c r="C211" s="923" t="str">
        <f t="shared" si="4"/>
        <v/>
      </c>
      <c r="D211" s="791" t="str">
        <f t="shared" si="1"/>
        <v/>
      </c>
      <c r="E211" s="238" t="str">
        <f t="shared" si="5"/>
        <v/>
      </c>
      <c r="F211" s="717" t="str">
        <f t="shared" si="2"/>
        <v/>
      </c>
      <c r="G211" s="238" t="str">
        <f t="shared" si="3"/>
        <v/>
      </c>
      <c r="H211" s="925" t="str">
        <f t="shared" si="6"/>
        <v/>
      </c>
      <c r="I211" s="351"/>
    </row>
    <row r="212" ht="19.5" customHeight="1">
      <c r="B212" s="613">
        <v>204.0</v>
      </c>
      <c r="C212" s="923" t="str">
        <f t="shared" si="4"/>
        <v/>
      </c>
      <c r="D212" s="791" t="str">
        <f t="shared" si="1"/>
        <v/>
      </c>
      <c r="E212" s="238" t="str">
        <f t="shared" si="5"/>
        <v/>
      </c>
      <c r="F212" s="717" t="str">
        <f t="shared" si="2"/>
        <v/>
      </c>
      <c r="G212" s="238" t="str">
        <f t="shared" si="3"/>
        <v/>
      </c>
      <c r="H212" s="925" t="str">
        <f t="shared" si="6"/>
        <v/>
      </c>
      <c r="I212" s="351"/>
    </row>
    <row r="213" ht="19.5" customHeight="1">
      <c r="B213" s="613">
        <v>205.0</v>
      </c>
      <c r="C213" s="923" t="str">
        <f t="shared" si="4"/>
        <v/>
      </c>
      <c r="D213" s="791" t="str">
        <f t="shared" si="1"/>
        <v/>
      </c>
      <c r="E213" s="238" t="str">
        <f t="shared" si="5"/>
        <v/>
      </c>
      <c r="F213" s="717" t="str">
        <f t="shared" si="2"/>
        <v/>
      </c>
      <c r="G213" s="238" t="str">
        <f t="shared" si="3"/>
        <v/>
      </c>
      <c r="H213" s="925" t="str">
        <f t="shared" si="6"/>
        <v/>
      </c>
      <c r="I213" s="351"/>
    </row>
    <row r="214" ht="19.5" customHeight="1">
      <c r="B214" s="613">
        <v>206.0</v>
      </c>
      <c r="C214" s="923" t="str">
        <f t="shared" si="4"/>
        <v/>
      </c>
      <c r="D214" s="791" t="str">
        <f t="shared" si="1"/>
        <v/>
      </c>
      <c r="E214" s="238" t="str">
        <f t="shared" si="5"/>
        <v/>
      </c>
      <c r="F214" s="717" t="str">
        <f t="shared" si="2"/>
        <v/>
      </c>
      <c r="G214" s="238" t="str">
        <f t="shared" si="3"/>
        <v/>
      </c>
      <c r="H214" s="925" t="str">
        <f t="shared" si="6"/>
        <v/>
      </c>
      <c r="I214" s="351"/>
    </row>
    <row r="215" ht="19.5" customHeight="1">
      <c r="B215" s="613">
        <v>207.0</v>
      </c>
      <c r="C215" s="923" t="str">
        <f t="shared" si="4"/>
        <v/>
      </c>
      <c r="D215" s="791" t="str">
        <f t="shared" si="1"/>
        <v/>
      </c>
      <c r="E215" s="238" t="str">
        <f t="shared" si="5"/>
        <v/>
      </c>
      <c r="F215" s="717" t="str">
        <f t="shared" si="2"/>
        <v/>
      </c>
      <c r="G215" s="238" t="str">
        <f t="shared" si="3"/>
        <v/>
      </c>
      <c r="H215" s="925" t="str">
        <f t="shared" si="6"/>
        <v/>
      </c>
      <c r="I215" s="351"/>
    </row>
    <row r="216" ht="19.5" customHeight="1">
      <c r="B216" s="613">
        <v>208.0</v>
      </c>
      <c r="C216" s="923" t="str">
        <f t="shared" si="4"/>
        <v/>
      </c>
      <c r="D216" s="791" t="str">
        <f t="shared" si="1"/>
        <v/>
      </c>
      <c r="E216" s="238" t="str">
        <f t="shared" si="5"/>
        <v/>
      </c>
      <c r="F216" s="717" t="str">
        <f t="shared" si="2"/>
        <v/>
      </c>
      <c r="G216" s="238" t="str">
        <f t="shared" si="3"/>
        <v/>
      </c>
      <c r="H216" s="925" t="str">
        <f t="shared" si="6"/>
        <v/>
      </c>
      <c r="I216" s="351"/>
    </row>
    <row r="217" ht="19.5" customHeight="1">
      <c r="B217" s="613">
        <v>209.0</v>
      </c>
      <c r="C217" s="923" t="str">
        <f t="shared" si="4"/>
        <v/>
      </c>
      <c r="D217" s="791" t="str">
        <f t="shared" si="1"/>
        <v/>
      </c>
      <c r="E217" s="238" t="str">
        <f t="shared" si="5"/>
        <v/>
      </c>
      <c r="F217" s="717" t="str">
        <f t="shared" si="2"/>
        <v/>
      </c>
      <c r="G217" s="238" t="str">
        <f t="shared" si="3"/>
        <v/>
      </c>
      <c r="H217" s="925" t="str">
        <f t="shared" si="6"/>
        <v/>
      </c>
      <c r="I217" s="351"/>
    </row>
    <row r="218" ht="19.5" customHeight="1">
      <c r="B218" s="613">
        <v>210.0</v>
      </c>
      <c r="C218" s="923" t="str">
        <f t="shared" si="4"/>
        <v/>
      </c>
      <c r="D218" s="791" t="str">
        <f t="shared" si="1"/>
        <v/>
      </c>
      <c r="E218" s="238" t="str">
        <f t="shared" si="5"/>
        <v/>
      </c>
      <c r="F218" s="717" t="str">
        <f t="shared" si="2"/>
        <v/>
      </c>
      <c r="G218" s="238" t="str">
        <f t="shared" si="3"/>
        <v/>
      </c>
      <c r="H218" s="925" t="str">
        <f t="shared" si="6"/>
        <v/>
      </c>
      <c r="I218" s="351"/>
    </row>
    <row r="219" ht="19.5" customHeight="1">
      <c r="B219" s="613">
        <v>211.0</v>
      </c>
      <c r="C219" s="923" t="str">
        <f t="shared" si="4"/>
        <v/>
      </c>
      <c r="D219" s="791" t="str">
        <f t="shared" si="1"/>
        <v/>
      </c>
      <c r="E219" s="238" t="str">
        <f t="shared" si="5"/>
        <v/>
      </c>
      <c r="F219" s="717" t="str">
        <f t="shared" si="2"/>
        <v/>
      </c>
      <c r="G219" s="238" t="str">
        <f t="shared" si="3"/>
        <v/>
      </c>
      <c r="H219" s="925" t="str">
        <f t="shared" si="6"/>
        <v/>
      </c>
      <c r="I219" s="351"/>
    </row>
    <row r="220" ht="19.5" customHeight="1">
      <c r="B220" s="613">
        <v>212.0</v>
      </c>
      <c r="C220" s="923" t="str">
        <f t="shared" si="4"/>
        <v/>
      </c>
      <c r="D220" s="791" t="str">
        <f t="shared" si="1"/>
        <v/>
      </c>
      <c r="E220" s="238" t="str">
        <f t="shared" si="5"/>
        <v/>
      </c>
      <c r="F220" s="717" t="str">
        <f t="shared" si="2"/>
        <v/>
      </c>
      <c r="G220" s="238" t="str">
        <f t="shared" si="3"/>
        <v/>
      </c>
      <c r="H220" s="925" t="str">
        <f t="shared" si="6"/>
        <v/>
      </c>
      <c r="I220" s="351"/>
    </row>
    <row r="221" ht="19.5" customHeight="1">
      <c r="B221" s="613">
        <v>213.0</v>
      </c>
      <c r="C221" s="923" t="str">
        <f t="shared" si="4"/>
        <v/>
      </c>
      <c r="D221" s="791" t="str">
        <f t="shared" si="1"/>
        <v/>
      </c>
      <c r="E221" s="238" t="str">
        <f t="shared" si="5"/>
        <v/>
      </c>
      <c r="F221" s="717" t="str">
        <f t="shared" si="2"/>
        <v/>
      </c>
      <c r="G221" s="238" t="str">
        <f t="shared" si="3"/>
        <v/>
      </c>
      <c r="H221" s="925" t="str">
        <f t="shared" si="6"/>
        <v/>
      </c>
      <c r="I221" s="351"/>
    </row>
    <row r="222" ht="19.5" customHeight="1">
      <c r="B222" s="613">
        <v>214.0</v>
      </c>
      <c r="C222" s="923" t="str">
        <f t="shared" si="4"/>
        <v/>
      </c>
      <c r="D222" s="791" t="str">
        <f t="shared" si="1"/>
        <v/>
      </c>
      <c r="E222" s="238" t="str">
        <f t="shared" si="5"/>
        <v/>
      </c>
      <c r="F222" s="717" t="str">
        <f t="shared" si="2"/>
        <v/>
      </c>
      <c r="G222" s="238" t="str">
        <f t="shared" si="3"/>
        <v/>
      </c>
      <c r="H222" s="925" t="str">
        <f t="shared" si="6"/>
        <v/>
      </c>
      <c r="I222" s="351"/>
    </row>
    <row r="223" ht="19.5" customHeight="1">
      <c r="B223" s="613">
        <v>215.0</v>
      </c>
      <c r="C223" s="923" t="str">
        <f t="shared" si="4"/>
        <v/>
      </c>
      <c r="D223" s="791" t="str">
        <f t="shared" si="1"/>
        <v/>
      </c>
      <c r="E223" s="238" t="str">
        <f t="shared" si="5"/>
        <v/>
      </c>
      <c r="F223" s="717" t="str">
        <f t="shared" si="2"/>
        <v/>
      </c>
      <c r="G223" s="238" t="str">
        <f t="shared" si="3"/>
        <v/>
      </c>
      <c r="H223" s="925" t="str">
        <f t="shared" si="6"/>
        <v/>
      </c>
      <c r="I223" s="351"/>
    </row>
    <row r="224" ht="19.5" customHeight="1">
      <c r="B224" s="613">
        <v>216.0</v>
      </c>
      <c r="C224" s="923" t="str">
        <f t="shared" si="4"/>
        <v/>
      </c>
      <c r="D224" s="791" t="str">
        <f t="shared" si="1"/>
        <v/>
      </c>
      <c r="E224" s="238" t="str">
        <f t="shared" si="5"/>
        <v/>
      </c>
      <c r="F224" s="717" t="str">
        <f t="shared" si="2"/>
        <v/>
      </c>
      <c r="G224" s="238" t="str">
        <f t="shared" si="3"/>
        <v/>
      </c>
      <c r="H224" s="925" t="str">
        <f t="shared" si="6"/>
        <v/>
      </c>
      <c r="I224" s="351"/>
    </row>
    <row r="225" ht="19.5" customHeight="1">
      <c r="B225" s="613">
        <v>217.0</v>
      </c>
      <c r="C225" s="923" t="str">
        <f t="shared" si="4"/>
        <v/>
      </c>
      <c r="D225" s="791" t="str">
        <f t="shared" si="1"/>
        <v/>
      </c>
      <c r="E225" s="238" t="str">
        <f t="shared" si="5"/>
        <v/>
      </c>
      <c r="F225" s="717" t="str">
        <f t="shared" si="2"/>
        <v/>
      </c>
      <c r="G225" s="238" t="str">
        <f t="shared" si="3"/>
        <v/>
      </c>
      <c r="H225" s="925" t="str">
        <f t="shared" si="6"/>
        <v/>
      </c>
      <c r="I225" s="351"/>
    </row>
    <row r="226" ht="19.5" customHeight="1">
      <c r="B226" s="613">
        <v>218.0</v>
      </c>
      <c r="C226" s="923" t="str">
        <f t="shared" si="4"/>
        <v/>
      </c>
      <c r="D226" s="791" t="str">
        <f t="shared" si="1"/>
        <v/>
      </c>
      <c r="E226" s="238" t="str">
        <f t="shared" si="5"/>
        <v/>
      </c>
      <c r="F226" s="717" t="str">
        <f t="shared" si="2"/>
        <v/>
      </c>
      <c r="G226" s="238" t="str">
        <f t="shared" si="3"/>
        <v/>
      </c>
      <c r="H226" s="925" t="str">
        <f t="shared" si="6"/>
        <v/>
      </c>
      <c r="I226" s="351"/>
    </row>
    <row r="227" ht="19.5" customHeight="1">
      <c r="B227" s="613">
        <v>219.0</v>
      </c>
      <c r="C227" s="923" t="str">
        <f t="shared" si="4"/>
        <v/>
      </c>
      <c r="D227" s="791" t="str">
        <f t="shared" si="1"/>
        <v/>
      </c>
      <c r="E227" s="238" t="str">
        <f t="shared" si="5"/>
        <v/>
      </c>
      <c r="F227" s="717" t="str">
        <f t="shared" si="2"/>
        <v/>
      </c>
      <c r="G227" s="238" t="str">
        <f t="shared" si="3"/>
        <v/>
      </c>
      <c r="H227" s="925" t="str">
        <f t="shared" si="6"/>
        <v/>
      </c>
      <c r="I227" s="351"/>
    </row>
    <row r="228" ht="19.5" customHeight="1">
      <c r="B228" s="613">
        <v>220.0</v>
      </c>
      <c r="C228" s="923" t="str">
        <f t="shared" si="4"/>
        <v/>
      </c>
      <c r="D228" s="791" t="str">
        <f t="shared" si="1"/>
        <v/>
      </c>
      <c r="E228" s="238" t="str">
        <f t="shared" si="5"/>
        <v/>
      </c>
      <c r="F228" s="717" t="str">
        <f t="shared" si="2"/>
        <v/>
      </c>
      <c r="G228" s="238" t="str">
        <f t="shared" si="3"/>
        <v/>
      </c>
      <c r="H228" s="925" t="str">
        <f t="shared" si="6"/>
        <v/>
      </c>
      <c r="I228" s="351"/>
    </row>
    <row r="229" ht="19.5" customHeight="1">
      <c r="B229" s="613">
        <v>221.0</v>
      </c>
      <c r="C229" s="923" t="str">
        <f t="shared" si="4"/>
        <v/>
      </c>
      <c r="D229" s="791" t="str">
        <f t="shared" si="1"/>
        <v/>
      </c>
      <c r="E229" s="238" t="str">
        <f t="shared" si="5"/>
        <v/>
      </c>
      <c r="F229" s="717" t="str">
        <f t="shared" si="2"/>
        <v/>
      </c>
      <c r="G229" s="238" t="str">
        <f t="shared" si="3"/>
        <v/>
      </c>
      <c r="H229" s="925" t="str">
        <f t="shared" si="6"/>
        <v/>
      </c>
      <c r="I229" s="351"/>
    </row>
    <row r="230" ht="19.5" customHeight="1">
      <c r="B230" s="613">
        <v>222.0</v>
      </c>
      <c r="C230" s="923" t="str">
        <f t="shared" si="4"/>
        <v/>
      </c>
      <c r="D230" s="791" t="str">
        <f t="shared" si="1"/>
        <v/>
      </c>
      <c r="E230" s="238" t="str">
        <f t="shared" si="5"/>
        <v/>
      </c>
      <c r="F230" s="717" t="str">
        <f t="shared" si="2"/>
        <v/>
      </c>
      <c r="G230" s="238" t="str">
        <f t="shared" si="3"/>
        <v/>
      </c>
      <c r="H230" s="925" t="str">
        <f t="shared" si="6"/>
        <v/>
      </c>
      <c r="I230" s="351"/>
    </row>
    <row r="231" ht="19.5" customHeight="1">
      <c r="B231" s="613">
        <v>223.0</v>
      </c>
      <c r="C231" s="923" t="str">
        <f t="shared" si="4"/>
        <v/>
      </c>
      <c r="D231" s="791" t="str">
        <f t="shared" si="1"/>
        <v/>
      </c>
      <c r="E231" s="238" t="str">
        <f t="shared" si="5"/>
        <v/>
      </c>
      <c r="F231" s="717" t="str">
        <f t="shared" si="2"/>
        <v/>
      </c>
      <c r="G231" s="238" t="str">
        <f t="shared" si="3"/>
        <v/>
      </c>
      <c r="H231" s="925" t="str">
        <f t="shared" si="6"/>
        <v/>
      </c>
      <c r="I231" s="351"/>
    </row>
    <row r="232" ht="19.5" customHeight="1">
      <c r="B232" s="613">
        <v>224.0</v>
      </c>
      <c r="C232" s="923" t="str">
        <f t="shared" si="4"/>
        <v/>
      </c>
      <c r="D232" s="791" t="str">
        <f t="shared" si="1"/>
        <v/>
      </c>
      <c r="E232" s="238" t="str">
        <f t="shared" si="5"/>
        <v/>
      </c>
      <c r="F232" s="717" t="str">
        <f t="shared" si="2"/>
        <v/>
      </c>
      <c r="G232" s="238" t="str">
        <f t="shared" si="3"/>
        <v/>
      </c>
      <c r="H232" s="925" t="str">
        <f t="shared" si="6"/>
        <v/>
      </c>
      <c r="I232" s="351"/>
    </row>
    <row r="233" ht="19.5" customHeight="1">
      <c r="B233" s="613">
        <v>225.0</v>
      </c>
      <c r="C233" s="923" t="str">
        <f t="shared" si="4"/>
        <v/>
      </c>
      <c r="D233" s="791" t="str">
        <f t="shared" si="1"/>
        <v/>
      </c>
      <c r="E233" s="238" t="str">
        <f t="shared" si="5"/>
        <v/>
      </c>
      <c r="F233" s="717" t="str">
        <f t="shared" si="2"/>
        <v/>
      </c>
      <c r="G233" s="238" t="str">
        <f t="shared" si="3"/>
        <v/>
      </c>
      <c r="H233" s="925" t="str">
        <f t="shared" si="6"/>
        <v/>
      </c>
      <c r="I233" s="351"/>
    </row>
    <row r="234" ht="19.5" customHeight="1">
      <c r="B234" s="613">
        <v>226.0</v>
      </c>
      <c r="C234" s="923" t="str">
        <f t="shared" si="4"/>
        <v/>
      </c>
      <c r="D234" s="791" t="str">
        <f t="shared" si="1"/>
        <v/>
      </c>
      <c r="E234" s="238" t="str">
        <f t="shared" si="5"/>
        <v/>
      </c>
      <c r="F234" s="717" t="str">
        <f t="shared" si="2"/>
        <v/>
      </c>
      <c r="G234" s="238" t="str">
        <f t="shared" si="3"/>
        <v/>
      </c>
      <c r="H234" s="925" t="str">
        <f t="shared" si="6"/>
        <v/>
      </c>
      <c r="I234" s="351"/>
    </row>
    <row r="235" ht="19.5" customHeight="1">
      <c r="B235" s="613">
        <v>227.0</v>
      </c>
      <c r="C235" s="923" t="str">
        <f t="shared" si="4"/>
        <v/>
      </c>
      <c r="D235" s="791" t="str">
        <f t="shared" si="1"/>
        <v/>
      </c>
      <c r="E235" s="238" t="str">
        <f t="shared" si="5"/>
        <v/>
      </c>
      <c r="F235" s="717" t="str">
        <f t="shared" si="2"/>
        <v/>
      </c>
      <c r="G235" s="238" t="str">
        <f t="shared" si="3"/>
        <v/>
      </c>
      <c r="H235" s="925" t="str">
        <f t="shared" si="6"/>
        <v/>
      </c>
      <c r="I235" s="351"/>
    </row>
    <row r="236" ht="19.5" customHeight="1">
      <c r="B236" s="613">
        <v>228.0</v>
      </c>
      <c r="C236" s="923" t="str">
        <f t="shared" si="4"/>
        <v/>
      </c>
      <c r="D236" s="791" t="str">
        <f t="shared" si="1"/>
        <v/>
      </c>
      <c r="E236" s="238" t="str">
        <f t="shared" si="5"/>
        <v/>
      </c>
      <c r="F236" s="717" t="str">
        <f t="shared" si="2"/>
        <v/>
      </c>
      <c r="G236" s="238" t="str">
        <f t="shared" si="3"/>
        <v/>
      </c>
      <c r="H236" s="925" t="str">
        <f t="shared" si="6"/>
        <v/>
      </c>
      <c r="I236" s="351"/>
    </row>
    <row r="237" ht="19.5" customHeight="1">
      <c r="B237" s="613">
        <v>229.0</v>
      </c>
      <c r="C237" s="923" t="str">
        <f t="shared" si="4"/>
        <v/>
      </c>
      <c r="D237" s="791" t="str">
        <f t="shared" si="1"/>
        <v/>
      </c>
      <c r="E237" s="238" t="str">
        <f t="shared" si="5"/>
        <v/>
      </c>
      <c r="F237" s="717" t="str">
        <f t="shared" si="2"/>
        <v/>
      </c>
      <c r="G237" s="238" t="str">
        <f t="shared" si="3"/>
        <v/>
      </c>
      <c r="H237" s="925" t="str">
        <f t="shared" si="6"/>
        <v/>
      </c>
      <c r="I237" s="351"/>
    </row>
    <row r="238" ht="19.5" customHeight="1">
      <c r="B238" s="613">
        <v>230.0</v>
      </c>
      <c r="C238" s="923" t="str">
        <f t="shared" si="4"/>
        <v/>
      </c>
      <c r="D238" s="791" t="str">
        <f t="shared" si="1"/>
        <v/>
      </c>
      <c r="E238" s="238" t="str">
        <f t="shared" si="5"/>
        <v/>
      </c>
      <c r="F238" s="717" t="str">
        <f t="shared" si="2"/>
        <v/>
      </c>
      <c r="G238" s="238" t="str">
        <f t="shared" si="3"/>
        <v/>
      </c>
      <c r="H238" s="925" t="str">
        <f t="shared" si="6"/>
        <v/>
      </c>
      <c r="I238" s="351"/>
    </row>
    <row r="239" ht="19.5" customHeight="1">
      <c r="B239" s="613">
        <v>231.0</v>
      </c>
      <c r="C239" s="923" t="str">
        <f t="shared" si="4"/>
        <v/>
      </c>
      <c r="D239" s="791" t="str">
        <f t="shared" si="1"/>
        <v/>
      </c>
      <c r="E239" s="238" t="str">
        <f t="shared" si="5"/>
        <v/>
      </c>
      <c r="F239" s="717" t="str">
        <f t="shared" si="2"/>
        <v/>
      </c>
      <c r="G239" s="238" t="str">
        <f t="shared" si="3"/>
        <v/>
      </c>
      <c r="H239" s="925" t="str">
        <f t="shared" si="6"/>
        <v/>
      </c>
      <c r="I239" s="351"/>
    </row>
    <row r="240" ht="19.5" customHeight="1">
      <c r="B240" s="613">
        <v>232.0</v>
      </c>
      <c r="C240" s="923" t="str">
        <f t="shared" si="4"/>
        <v/>
      </c>
      <c r="D240" s="791" t="str">
        <f t="shared" si="1"/>
        <v/>
      </c>
      <c r="E240" s="238" t="str">
        <f t="shared" si="5"/>
        <v/>
      </c>
      <c r="F240" s="717" t="str">
        <f t="shared" si="2"/>
        <v/>
      </c>
      <c r="G240" s="238" t="str">
        <f t="shared" si="3"/>
        <v/>
      </c>
      <c r="H240" s="925" t="str">
        <f t="shared" si="6"/>
        <v/>
      </c>
      <c r="I240" s="351"/>
    </row>
    <row r="241" ht="19.5" customHeight="1">
      <c r="B241" s="613">
        <v>233.0</v>
      </c>
      <c r="C241" s="923" t="str">
        <f t="shared" si="4"/>
        <v/>
      </c>
      <c r="D241" s="791" t="str">
        <f t="shared" si="1"/>
        <v/>
      </c>
      <c r="E241" s="238" t="str">
        <f t="shared" si="5"/>
        <v/>
      </c>
      <c r="F241" s="717" t="str">
        <f t="shared" si="2"/>
        <v/>
      </c>
      <c r="G241" s="238" t="str">
        <f t="shared" si="3"/>
        <v/>
      </c>
      <c r="H241" s="925" t="str">
        <f t="shared" si="6"/>
        <v/>
      </c>
      <c r="I241" s="351"/>
    </row>
    <row r="242" ht="19.5" customHeight="1">
      <c r="B242" s="613">
        <v>234.0</v>
      </c>
      <c r="C242" s="923" t="str">
        <f t="shared" si="4"/>
        <v/>
      </c>
      <c r="D242" s="791" t="str">
        <f t="shared" si="1"/>
        <v/>
      </c>
      <c r="E242" s="238" t="str">
        <f t="shared" si="5"/>
        <v/>
      </c>
      <c r="F242" s="717" t="str">
        <f t="shared" si="2"/>
        <v/>
      </c>
      <c r="G242" s="238" t="str">
        <f t="shared" si="3"/>
        <v/>
      </c>
      <c r="H242" s="925" t="str">
        <f t="shared" si="6"/>
        <v/>
      </c>
      <c r="I242" s="351"/>
    </row>
    <row r="243" ht="19.5" customHeight="1">
      <c r="B243" s="613">
        <v>235.0</v>
      </c>
      <c r="C243" s="923" t="str">
        <f t="shared" si="4"/>
        <v/>
      </c>
      <c r="D243" s="791" t="str">
        <f t="shared" si="1"/>
        <v/>
      </c>
      <c r="E243" s="238" t="str">
        <f t="shared" si="5"/>
        <v/>
      </c>
      <c r="F243" s="717" t="str">
        <f t="shared" si="2"/>
        <v/>
      </c>
      <c r="G243" s="238" t="str">
        <f t="shared" si="3"/>
        <v/>
      </c>
      <c r="H243" s="925" t="str">
        <f t="shared" si="6"/>
        <v/>
      </c>
      <c r="I243" s="351"/>
    </row>
    <row r="244" ht="19.5" customHeight="1">
      <c r="B244" s="613">
        <v>236.0</v>
      </c>
      <c r="C244" s="923" t="str">
        <f t="shared" si="4"/>
        <v/>
      </c>
      <c r="D244" s="791" t="str">
        <f t="shared" si="1"/>
        <v/>
      </c>
      <c r="E244" s="238" t="str">
        <f t="shared" si="5"/>
        <v/>
      </c>
      <c r="F244" s="717" t="str">
        <f t="shared" si="2"/>
        <v/>
      </c>
      <c r="G244" s="238" t="str">
        <f t="shared" si="3"/>
        <v/>
      </c>
      <c r="H244" s="925" t="str">
        <f t="shared" si="6"/>
        <v/>
      </c>
      <c r="I244" s="351"/>
    </row>
    <row r="245" ht="19.5" customHeight="1">
      <c r="B245" s="613">
        <v>237.0</v>
      </c>
      <c r="C245" s="923" t="str">
        <f t="shared" si="4"/>
        <v/>
      </c>
      <c r="D245" s="791" t="str">
        <f t="shared" si="1"/>
        <v/>
      </c>
      <c r="E245" s="238" t="str">
        <f t="shared" si="5"/>
        <v/>
      </c>
      <c r="F245" s="717" t="str">
        <f t="shared" si="2"/>
        <v/>
      </c>
      <c r="G245" s="238" t="str">
        <f t="shared" si="3"/>
        <v/>
      </c>
      <c r="H245" s="925" t="str">
        <f t="shared" si="6"/>
        <v/>
      </c>
      <c r="I245" s="351"/>
    </row>
    <row r="246" ht="19.5" customHeight="1">
      <c r="B246" s="613">
        <v>238.0</v>
      </c>
      <c r="C246" s="923" t="str">
        <f t="shared" si="4"/>
        <v/>
      </c>
      <c r="D246" s="791" t="str">
        <f t="shared" si="1"/>
        <v/>
      </c>
      <c r="E246" s="238" t="str">
        <f t="shared" si="5"/>
        <v/>
      </c>
      <c r="F246" s="717" t="str">
        <f t="shared" si="2"/>
        <v/>
      </c>
      <c r="G246" s="238" t="str">
        <f t="shared" si="3"/>
        <v/>
      </c>
      <c r="H246" s="925" t="str">
        <f t="shared" si="6"/>
        <v/>
      </c>
      <c r="I246" s="351"/>
    </row>
    <row r="247" ht="19.5" customHeight="1">
      <c r="B247" s="613">
        <v>239.0</v>
      </c>
      <c r="C247" s="923" t="str">
        <f t="shared" si="4"/>
        <v/>
      </c>
      <c r="D247" s="791" t="str">
        <f t="shared" si="1"/>
        <v/>
      </c>
      <c r="E247" s="238" t="str">
        <f t="shared" si="5"/>
        <v/>
      </c>
      <c r="F247" s="717" t="str">
        <f t="shared" si="2"/>
        <v/>
      </c>
      <c r="G247" s="238" t="str">
        <f t="shared" si="3"/>
        <v/>
      </c>
      <c r="H247" s="925" t="str">
        <f t="shared" si="6"/>
        <v/>
      </c>
      <c r="I247" s="351"/>
    </row>
    <row r="248" ht="19.5" customHeight="1">
      <c r="B248" s="613">
        <v>240.0</v>
      </c>
      <c r="C248" s="923" t="str">
        <f t="shared" si="4"/>
        <v/>
      </c>
      <c r="D248" s="791" t="str">
        <f t="shared" si="1"/>
        <v/>
      </c>
      <c r="E248" s="238" t="str">
        <f t="shared" si="5"/>
        <v/>
      </c>
      <c r="F248" s="717" t="str">
        <f t="shared" si="2"/>
        <v/>
      </c>
      <c r="G248" s="238" t="str">
        <f t="shared" si="3"/>
        <v/>
      </c>
      <c r="H248" s="925" t="str">
        <f t="shared" si="6"/>
        <v/>
      </c>
      <c r="I248" s="351"/>
    </row>
    <row r="249" ht="19.5" customHeight="1">
      <c r="B249" s="613">
        <v>241.0</v>
      </c>
      <c r="C249" s="923" t="str">
        <f t="shared" si="4"/>
        <v/>
      </c>
      <c r="D249" s="791" t="str">
        <f t="shared" si="1"/>
        <v/>
      </c>
      <c r="E249" s="238" t="str">
        <f t="shared" si="5"/>
        <v/>
      </c>
      <c r="F249" s="717" t="str">
        <f t="shared" si="2"/>
        <v/>
      </c>
      <c r="G249" s="238" t="str">
        <f t="shared" si="3"/>
        <v/>
      </c>
      <c r="H249" s="925" t="str">
        <f t="shared" si="6"/>
        <v/>
      </c>
      <c r="I249" s="351"/>
    </row>
    <row r="250" ht="19.5" customHeight="1">
      <c r="B250" s="613">
        <v>242.0</v>
      </c>
      <c r="C250" s="923" t="str">
        <f t="shared" si="4"/>
        <v/>
      </c>
      <c r="D250" s="791" t="str">
        <f t="shared" si="1"/>
        <v/>
      </c>
      <c r="E250" s="238" t="str">
        <f t="shared" si="5"/>
        <v/>
      </c>
      <c r="F250" s="717" t="str">
        <f t="shared" si="2"/>
        <v/>
      </c>
      <c r="G250" s="238" t="str">
        <f t="shared" si="3"/>
        <v/>
      </c>
      <c r="H250" s="925" t="str">
        <f t="shared" si="6"/>
        <v/>
      </c>
      <c r="I250" s="351"/>
    </row>
    <row r="251" ht="19.5" customHeight="1">
      <c r="B251" s="613">
        <v>243.0</v>
      </c>
      <c r="C251" s="923" t="str">
        <f t="shared" si="4"/>
        <v/>
      </c>
      <c r="D251" s="791" t="str">
        <f t="shared" si="1"/>
        <v/>
      </c>
      <c r="E251" s="238" t="str">
        <f t="shared" si="5"/>
        <v/>
      </c>
      <c r="F251" s="717" t="str">
        <f t="shared" si="2"/>
        <v/>
      </c>
      <c r="G251" s="238" t="str">
        <f t="shared" si="3"/>
        <v/>
      </c>
      <c r="H251" s="925" t="str">
        <f t="shared" si="6"/>
        <v/>
      </c>
      <c r="I251" s="351"/>
    </row>
    <row r="252" ht="19.5" customHeight="1">
      <c r="B252" s="613">
        <v>244.0</v>
      </c>
      <c r="C252" s="923" t="str">
        <f t="shared" si="4"/>
        <v/>
      </c>
      <c r="D252" s="791" t="str">
        <f t="shared" si="1"/>
        <v/>
      </c>
      <c r="E252" s="238" t="str">
        <f t="shared" si="5"/>
        <v/>
      </c>
      <c r="F252" s="717" t="str">
        <f t="shared" si="2"/>
        <v/>
      </c>
      <c r="G252" s="238" t="str">
        <f t="shared" si="3"/>
        <v/>
      </c>
      <c r="H252" s="925" t="str">
        <f t="shared" si="6"/>
        <v/>
      </c>
      <c r="I252" s="351"/>
    </row>
    <row r="253" ht="19.5" customHeight="1">
      <c r="B253" s="613">
        <v>245.0</v>
      </c>
      <c r="C253" s="923" t="str">
        <f t="shared" si="4"/>
        <v/>
      </c>
      <c r="D253" s="791" t="str">
        <f t="shared" si="1"/>
        <v/>
      </c>
      <c r="E253" s="238" t="str">
        <f t="shared" si="5"/>
        <v/>
      </c>
      <c r="F253" s="717" t="str">
        <f t="shared" si="2"/>
        <v/>
      </c>
      <c r="G253" s="238" t="str">
        <f t="shared" si="3"/>
        <v/>
      </c>
      <c r="H253" s="925" t="str">
        <f t="shared" si="6"/>
        <v/>
      </c>
      <c r="I253" s="351"/>
    </row>
    <row r="254" ht="19.5" customHeight="1">
      <c r="B254" s="613">
        <v>246.0</v>
      </c>
      <c r="C254" s="923" t="str">
        <f t="shared" si="4"/>
        <v/>
      </c>
      <c r="D254" s="791" t="str">
        <f t="shared" si="1"/>
        <v/>
      </c>
      <c r="E254" s="238" t="str">
        <f t="shared" si="5"/>
        <v/>
      </c>
      <c r="F254" s="717" t="str">
        <f t="shared" si="2"/>
        <v/>
      </c>
      <c r="G254" s="238" t="str">
        <f t="shared" si="3"/>
        <v/>
      </c>
      <c r="H254" s="925" t="str">
        <f t="shared" si="6"/>
        <v/>
      </c>
      <c r="I254" s="351"/>
    </row>
    <row r="255" ht="19.5" customHeight="1">
      <c r="B255" s="613">
        <v>247.0</v>
      </c>
      <c r="C255" s="923" t="str">
        <f t="shared" si="4"/>
        <v/>
      </c>
      <c r="D255" s="791" t="str">
        <f t="shared" si="1"/>
        <v/>
      </c>
      <c r="E255" s="238" t="str">
        <f t="shared" si="5"/>
        <v/>
      </c>
      <c r="F255" s="717" t="str">
        <f t="shared" si="2"/>
        <v/>
      </c>
      <c r="G255" s="238" t="str">
        <f t="shared" si="3"/>
        <v/>
      </c>
      <c r="H255" s="925" t="str">
        <f t="shared" si="6"/>
        <v/>
      </c>
      <c r="I255" s="351"/>
    </row>
    <row r="256" ht="19.5" customHeight="1">
      <c r="B256" s="613">
        <v>248.0</v>
      </c>
      <c r="C256" s="923" t="str">
        <f t="shared" si="4"/>
        <v/>
      </c>
      <c r="D256" s="791" t="str">
        <f t="shared" si="1"/>
        <v/>
      </c>
      <c r="E256" s="238" t="str">
        <f t="shared" si="5"/>
        <v/>
      </c>
      <c r="F256" s="717" t="str">
        <f t="shared" si="2"/>
        <v/>
      </c>
      <c r="G256" s="238" t="str">
        <f t="shared" si="3"/>
        <v/>
      </c>
      <c r="H256" s="925" t="str">
        <f t="shared" si="6"/>
        <v/>
      </c>
      <c r="I256" s="351"/>
    </row>
    <row r="257" ht="19.5" customHeight="1">
      <c r="B257" s="613">
        <v>249.0</v>
      </c>
      <c r="C257" s="923" t="str">
        <f t="shared" si="4"/>
        <v/>
      </c>
      <c r="D257" s="791" t="str">
        <f t="shared" si="1"/>
        <v/>
      </c>
      <c r="E257" s="238" t="str">
        <f t="shared" si="5"/>
        <v/>
      </c>
      <c r="F257" s="717" t="str">
        <f t="shared" si="2"/>
        <v/>
      </c>
      <c r="G257" s="238" t="str">
        <f t="shared" si="3"/>
        <v/>
      </c>
      <c r="H257" s="925" t="str">
        <f t="shared" si="6"/>
        <v/>
      </c>
      <c r="I257" s="351"/>
    </row>
    <row r="258" ht="19.5" customHeight="1">
      <c r="B258" s="613">
        <v>250.0</v>
      </c>
      <c r="C258" s="923" t="str">
        <f t="shared" si="4"/>
        <v/>
      </c>
      <c r="D258" s="791" t="str">
        <f t="shared" si="1"/>
        <v/>
      </c>
      <c r="E258" s="238" t="str">
        <f t="shared" si="5"/>
        <v/>
      </c>
      <c r="F258" s="717" t="str">
        <f t="shared" si="2"/>
        <v/>
      </c>
      <c r="G258" s="238" t="str">
        <f t="shared" si="3"/>
        <v/>
      </c>
      <c r="H258" s="925" t="str">
        <f t="shared" si="6"/>
        <v/>
      </c>
      <c r="I258" s="351"/>
    </row>
    <row r="259" ht="19.5" customHeight="1">
      <c r="B259" s="613">
        <v>251.0</v>
      </c>
      <c r="C259" s="923" t="str">
        <f t="shared" si="4"/>
        <v/>
      </c>
      <c r="D259" s="791" t="str">
        <f t="shared" si="1"/>
        <v/>
      </c>
      <c r="E259" s="238" t="str">
        <f t="shared" si="5"/>
        <v/>
      </c>
      <c r="F259" s="717" t="str">
        <f t="shared" si="2"/>
        <v/>
      </c>
      <c r="G259" s="238" t="str">
        <f t="shared" si="3"/>
        <v/>
      </c>
      <c r="H259" s="925" t="str">
        <f t="shared" si="6"/>
        <v/>
      </c>
      <c r="I259" s="351"/>
    </row>
    <row r="260" ht="19.5" customHeight="1">
      <c r="B260" s="613">
        <v>252.0</v>
      </c>
      <c r="C260" s="923" t="str">
        <f t="shared" si="4"/>
        <v/>
      </c>
      <c r="D260" s="791" t="str">
        <f t="shared" si="1"/>
        <v/>
      </c>
      <c r="E260" s="238" t="str">
        <f t="shared" si="5"/>
        <v/>
      </c>
      <c r="F260" s="717" t="str">
        <f t="shared" si="2"/>
        <v/>
      </c>
      <c r="G260" s="238" t="str">
        <f t="shared" si="3"/>
        <v/>
      </c>
      <c r="H260" s="925" t="str">
        <f t="shared" si="6"/>
        <v/>
      </c>
      <c r="I260" s="351"/>
    </row>
    <row r="261" ht="19.5" customHeight="1">
      <c r="B261" s="613">
        <v>253.0</v>
      </c>
      <c r="C261" s="923" t="str">
        <f t="shared" si="4"/>
        <v/>
      </c>
      <c r="D261" s="791" t="str">
        <f t="shared" si="1"/>
        <v/>
      </c>
      <c r="E261" s="238" t="str">
        <f t="shared" si="5"/>
        <v/>
      </c>
      <c r="F261" s="717" t="str">
        <f t="shared" si="2"/>
        <v/>
      </c>
      <c r="G261" s="238" t="str">
        <f t="shared" si="3"/>
        <v/>
      </c>
      <c r="H261" s="925" t="str">
        <f t="shared" si="6"/>
        <v/>
      </c>
      <c r="I261" s="351"/>
    </row>
    <row r="262" ht="19.5" customHeight="1">
      <c r="B262" s="613">
        <v>254.0</v>
      </c>
      <c r="C262" s="923" t="str">
        <f t="shared" si="4"/>
        <v/>
      </c>
      <c r="D262" s="791" t="str">
        <f t="shared" si="1"/>
        <v/>
      </c>
      <c r="E262" s="238" t="str">
        <f t="shared" si="5"/>
        <v/>
      </c>
      <c r="F262" s="717" t="str">
        <f t="shared" si="2"/>
        <v/>
      </c>
      <c r="G262" s="238" t="str">
        <f t="shared" si="3"/>
        <v/>
      </c>
      <c r="H262" s="925" t="str">
        <f t="shared" si="6"/>
        <v/>
      </c>
      <c r="I262" s="351"/>
    </row>
    <row r="263" ht="19.5" customHeight="1">
      <c r="B263" s="613">
        <v>255.0</v>
      </c>
      <c r="C263" s="923" t="str">
        <f t="shared" si="4"/>
        <v/>
      </c>
      <c r="D263" s="791" t="str">
        <f t="shared" si="1"/>
        <v/>
      </c>
      <c r="E263" s="238" t="str">
        <f t="shared" si="5"/>
        <v/>
      </c>
      <c r="F263" s="717" t="str">
        <f t="shared" si="2"/>
        <v/>
      </c>
      <c r="G263" s="238" t="str">
        <f t="shared" si="3"/>
        <v/>
      </c>
      <c r="H263" s="925" t="str">
        <f t="shared" si="6"/>
        <v/>
      </c>
      <c r="I263" s="351"/>
    </row>
    <row r="264" ht="19.5" customHeight="1">
      <c r="B264" s="613">
        <v>256.0</v>
      </c>
      <c r="C264" s="923" t="str">
        <f t="shared" si="4"/>
        <v/>
      </c>
      <c r="D264" s="791" t="str">
        <f t="shared" si="1"/>
        <v/>
      </c>
      <c r="E264" s="238" t="str">
        <f t="shared" si="5"/>
        <v/>
      </c>
      <c r="F264" s="717" t="str">
        <f t="shared" si="2"/>
        <v/>
      </c>
      <c r="G264" s="238" t="str">
        <f t="shared" si="3"/>
        <v/>
      </c>
      <c r="H264" s="925" t="str">
        <f t="shared" si="6"/>
        <v/>
      </c>
      <c r="I264" s="351"/>
    </row>
    <row r="265" ht="19.5" customHeight="1">
      <c r="B265" s="613">
        <v>257.0</v>
      </c>
      <c r="C265" s="923" t="str">
        <f t="shared" si="4"/>
        <v/>
      </c>
      <c r="D265" s="791" t="str">
        <f t="shared" si="1"/>
        <v/>
      </c>
      <c r="E265" s="238" t="str">
        <f t="shared" si="5"/>
        <v/>
      </c>
      <c r="F265" s="717" t="str">
        <f t="shared" si="2"/>
        <v/>
      </c>
      <c r="G265" s="238" t="str">
        <f t="shared" si="3"/>
        <v/>
      </c>
      <c r="H265" s="925" t="str">
        <f t="shared" si="6"/>
        <v/>
      </c>
      <c r="I265" s="351"/>
    </row>
    <row r="266" ht="19.5" customHeight="1">
      <c r="B266" s="613">
        <v>258.0</v>
      </c>
      <c r="C266" s="923" t="str">
        <f t="shared" si="4"/>
        <v/>
      </c>
      <c r="D266" s="791" t="str">
        <f t="shared" si="1"/>
        <v/>
      </c>
      <c r="E266" s="238" t="str">
        <f t="shared" si="5"/>
        <v/>
      </c>
      <c r="F266" s="717" t="str">
        <f t="shared" si="2"/>
        <v/>
      </c>
      <c r="G266" s="238" t="str">
        <f t="shared" si="3"/>
        <v/>
      </c>
      <c r="H266" s="925" t="str">
        <f t="shared" si="6"/>
        <v/>
      </c>
      <c r="I266" s="351"/>
    </row>
    <row r="267" ht="19.5" customHeight="1">
      <c r="B267" s="613">
        <v>259.0</v>
      </c>
      <c r="C267" s="923" t="str">
        <f t="shared" si="4"/>
        <v/>
      </c>
      <c r="D267" s="791" t="str">
        <f t="shared" si="1"/>
        <v/>
      </c>
      <c r="E267" s="238" t="str">
        <f t="shared" si="5"/>
        <v/>
      </c>
      <c r="F267" s="717" t="str">
        <f t="shared" si="2"/>
        <v/>
      </c>
      <c r="G267" s="238" t="str">
        <f t="shared" si="3"/>
        <v/>
      </c>
      <c r="H267" s="925" t="str">
        <f t="shared" si="6"/>
        <v/>
      </c>
      <c r="I267" s="351"/>
    </row>
    <row r="268" ht="19.5" customHeight="1">
      <c r="B268" s="613">
        <v>260.0</v>
      </c>
      <c r="C268" s="923" t="str">
        <f t="shared" si="4"/>
        <v/>
      </c>
      <c r="D268" s="791" t="str">
        <f t="shared" si="1"/>
        <v/>
      </c>
      <c r="E268" s="238" t="str">
        <f t="shared" si="5"/>
        <v/>
      </c>
      <c r="F268" s="717" t="str">
        <f t="shared" si="2"/>
        <v/>
      </c>
      <c r="G268" s="238" t="str">
        <f t="shared" si="3"/>
        <v/>
      </c>
      <c r="H268" s="925" t="str">
        <f t="shared" si="6"/>
        <v/>
      </c>
      <c r="I268" s="351"/>
    </row>
    <row r="269" ht="19.5" customHeight="1">
      <c r="B269" s="613">
        <v>261.0</v>
      </c>
      <c r="C269" s="923" t="str">
        <f t="shared" si="4"/>
        <v/>
      </c>
      <c r="D269" s="791" t="str">
        <f t="shared" si="1"/>
        <v/>
      </c>
      <c r="E269" s="238" t="str">
        <f t="shared" si="5"/>
        <v/>
      </c>
      <c r="F269" s="717" t="str">
        <f t="shared" si="2"/>
        <v/>
      </c>
      <c r="G269" s="238" t="str">
        <f t="shared" si="3"/>
        <v/>
      </c>
      <c r="H269" s="925" t="str">
        <f t="shared" si="6"/>
        <v/>
      </c>
      <c r="I269" s="351"/>
    </row>
    <row r="270" ht="19.5" customHeight="1">
      <c r="B270" s="613">
        <v>262.0</v>
      </c>
      <c r="C270" s="923" t="str">
        <f t="shared" si="4"/>
        <v/>
      </c>
      <c r="D270" s="791" t="str">
        <f t="shared" si="1"/>
        <v/>
      </c>
      <c r="E270" s="238" t="str">
        <f t="shared" si="5"/>
        <v/>
      </c>
      <c r="F270" s="717" t="str">
        <f t="shared" si="2"/>
        <v/>
      </c>
      <c r="G270" s="238" t="str">
        <f t="shared" si="3"/>
        <v/>
      </c>
      <c r="H270" s="925" t="str">
        <f t="shared" si="6"/>
        <v/>
      </c>
      <c r="I270" s="351"/>
    </row>
    <row r="271" ht="19.5" customHeight="1">
      <c r="B271" s="613">
        <v>263.0</v>
      </c>
      <c r="C271" s="923" t="str">
        <f t="shared" si="4"/>
        <v/>
      </c>
      <c r="D271" s="791" t="str">
        <f t="shared" si="1"/>
        <v/>
      </c>
      <c r="E271" s="238" t="str">
        <f t="shared" si="5"/>
        <v/>
      </c>
      <c r="F271" s="717" t="str">
        <f t="shared" si="2"/>
        <v/>
      </c>
      <c r="G271" s="238" t="str">
        <f t="shared" si="3"/>
        <v/>
      </c>
      <c r="H271" s="925" t="str">
        <f t="shared" si="6"/>
        <v/>
      </c>
      <c r="I271" s="351"/>
    </row>
    <row r="272" ht="19.5" customHeight="1">
      <c r="B272" s="613">
        <v>264.0</v>
      </c>
      <c r="C272" s="923" t="str">
        <f t="shared" si="4"/>
        <v/>
      </c>
      <c r="D272" s="791" t="str">
        <f t="shared" si="1"/>
        <v/>
      </c>
      <c r="E272" s="238" t="str">
        <f t="shared" si="5"/>
        <v/>
      </c>
      <c r="F272" s="717" t="str">
        <f t="shared" si="2"/>
        <v/>
      </c>
      <c r="G272" s="238" t="str">
        <f t="shared" si="3"/>
        <v/>
      </c>
      <c r="H272" s="925" t="str">
        <f t="shared" si="6"/>
        <v/>
      </c>
      <c r="I272" s="351"/>
    </row>
    <row r="273" ht="19.5" customHeight="1">
      <c r="B273" s="613">
        <v>265.0</v>
      </c>
      <c r="C273" s="923" t="str">
        <f t="shared" si="4"/>
        <v/>
      </c>
      <c r="D273" s="791" t="str">
        <f t="shared" si="1"/>
        <v/>
      </c>
      <c r="E273" s="238" t="str">
        <f t="shared" si="5"/>
        <v/>
      </c>
      <c r="F273" s="717" t="str">
        <f t="shared" si="2"/>
        <v/>
      </c>
      <c r="G273" s="238" t="str">
        <f t="shared" si="3"/>
        <v/>
      </c>
      <c r="H273" s="925" t="str">
        <f t="shared" si="6"/>
        <v/>
      </c>
      <c r="I273" s="351"/>
    </row>
    <row r="274" ht="19.5" customHeight="1">
      <c r="B274" s="613">
        <v>266.0</v>
      </c>
      <c r="C274" s="923" t="str">
        <f t="shared" si="4"/>
        <v/>
      </c>
      <c r="D274" s="791" t="str">
        <f t="shared" si="1"/>
        <v/>
      </c>
      <c r="E274" s="238" t="str">
        <f t="shared" si="5"/>
        <v/>
      </c>
      <c r="F274" s="717" t="str">
        <f t="shared" si="2"/>
        <v/>
      </c>
      <c r="G274" s="238" t="str">
        <f t="shared" si="3"/>
        <v/>
      </c>
      <c r="H274" s="925" t="str">
        <f t="shared" si="6"/>
        <v/>
      </c>
      <c r="I274" s="351"/>
    </row>
    <row r="275" ht="19.5" customHeight="1">
      <c r="B275" s="613">
        <v>267.0</v>
      </c>
      <c r="C275" s="923" t="str">
        <f t="shared" si="4"/>
        <v/>
      </c>
      <c r="D275" s="791" t="str">
        <f t="shared" si="1"/>
        <v/>
      </c>
      <c r="E275" s="238" t="str">
        <f t="shared" si="5"/>
        <v/>
      </c>
      <c r="F275" s="717" t="str">
        <f t="shared" si="2"/>
        <v/>
      </c>
      <c r="G275" s="238" t="str">
        <f t="shared" si="3"/>
        <v/>
      </c>
      <c r="H275" s="925" t="str">
        <f t="shared" si="6"/>
        <v/>
      </c>
      <c r="I275" s="351"/>
    </row>
    <row r="276" ht="19.5" customHeight="1">
      <c r="B276" s="613">
        <v>268.0</v>
      </c>
      <c r="C276" s="923" t="str">
        <f t="shared" si="4"/>
        <v/>
      </c>
      <c r="D276" s="791" t="str">
        <f t="shared" si="1"/>
        <v/>
      </c>
      <c r="E276" s="238" t="str">
        <f t="shared" si="5"/>
        <v/>
      </c>
      <c r="F276" s="717" t="str">
        <f t="shared" si="2"/>
        <v/>
      </c>
      <c r="G276" s="238" t="str">
        <f t="shared" si="3"/>
        <v/>
      </c>
      <c r="H276" s="925" t="str">
        <f t="shared" si="6"/>
        <v/>
      </c>
      <c r="I276" s="351"/>
    </row>
    <row r="277" ht="19.5" customHeight="1">
      <c r="B277" s="613">
        <v>269.0</v>
      </c>
      <c r="C277" s="923" t="str">
        <f t="shared" si="4"/>
        <v/>
      </c>
      <c r="D277" s="791" t="str">
        <f t="shared" si="1"/>
        <v/>
      </c>
      <c r="E277" s="238" t="str">
        <f t="shared" si="5"/>
        <v/>
      </c>
      <c r="F277" s="717" t="str">
        <f t="shared" si="2"/>
        <v/>
      </c>
      <c r="G277" s="238" t="str">
        <f t="shared" si="3"/>
        <v/>
      </c>
      <c r="H277" s="925" t="str">
        <f t="shared" si="6"/>
        <v/>
      </c>
      <c r="I277" s="351"/>
    </row>
    <row r="278" ht="19.5" customHeight="1">
      <c r="B278" s="613">
        <v>270.0</v>
      </c>
      <c r="C278" s="923" t="str">
        <f t="shared" si="4"/>
        <v/>
      </c>
      <c r="D278" s="791" t="str">
        <f t="shared" si="1"/>
        <v/>
      </c>
      <c r="E278" s="238" t="str">
        <f t="shared" si="5"/>
        <v/>
      </c>
      <c r="F278" s="717" t="str">
        <f t="shared" si="2"/>
        <v/>
      </c>
      <c r="G278" s="238" t="str">
        <f t="shared" si="3"/>
        <v/>
      </c>
      <c r="H278" s="925" t="str">
        <f t="shared" si="6"/>
        <v/>
      </c>
      <c r="I278" s="351"/>
    </row>
    <row r="279" ht="19.5" customHeight="1">
      <c r="B279" s="613">
        <v>271.0</v>
      </c>
      <c r="C279" s="923" t="str">
        <f t="shared" si="4"/>
        <v/>
      </c>
      <c r="D279" s="791" t="str">
        <f t="shared" si="1"/>
        <v/>
      </c>
      <c r="E279" s="238" t="str">
        <f t="shared" si="5"/>
        <v/>
      </c>
      <c r="F279" s="717" t="str">
        <f t="shared" si="2"/>
        <v/>
      </c>
      <c r="G279" s="238" t="str">
        <f t="shared" si="3"/>
        <v/>
      </c>
      <c r="H279" s="925" t="str">
        <f t="shared" si="6"/>
        <v/>
      </c>
      <c r="I279" s="351"/>
    </row>
    <row r="280" ht="19.5" customHeight="1">
      <c r="B280" s="613">
        <v>272.0</v>
      </c>
      <c r="C280" s="923" t="str">
        <f t="shared" si="4"/>
        <v/>
      </c>
      <c r="D280" s="791" t="str">
        <f t="shared" si="1"/>
        <v/>
      </c>
      <c r="E280" s="238" t="str">
        <f t="shared" si="5"/>
        <v/>
      </c>
      <c r="F280" s="717" t="str">
        <f t="shared" si="2"/>
        <v/>
      </c>
      <c r="G280" s="238" t="str">
        <f t="shared" si="3"/>
        <v/>
      </c>
      <c r="H280" s="925" t="str">
        <f t="shared" si="6"/>
        <v/>
      </c>
      <c r="I280" s="351"/>
    </row>
    <row r="281" ht="19.5" customHeight="1">
      <c r="B281" s="613">
        <v>273.0</v>
      </c>
      <c r="C281" s="923" t="str">
        <f t="shared" si="4"/>
        <v/>
      </c>
      <c r="D281" s="791" t="str">
        <f t="shared" si="1"/>
        <v/>
      </c>
      <c r="E281" s="238" t="str">
        <f t="shared" si="5"/>
        <v/>
      </c>
      <c r="F281" s="717" t="str">
        <f t="shared" si="2"/>
        <v/>
      </c>
      <c r="G281" s="238" t="str">
        <f t="shared" si="3"/>
        <v/>
      </c>
      <c r="H281" s="925" t="str">
        <f t="shared" si="6"/>
        <v/>
      </c>
      <c r="I281" s="351"/>
    </row>
    <row r="282" ht="19.5" customHeight="1">
      <c r="B282" s="613">
        <v>274.0</v>
      </c>
      <c r="C282" s="923" t="str">
        <f t="shared" si="4"/>
        <v/>
      </c>
      <c r="D282" s="791" t="str">
        <f t="shared" si="1"/>
        <v/>
      </c>
      <c r="E282" s="238" t="str">
        <f t="shared" si="5"/>
        <v/>
      </c>
      <c r="F282" s="717" t="str">
        <f t="shared" si="2"/>
        <v/>
      </c>
      <c r="G282" s="238" t="str">
        <f t="shared" si="3"/>
        <v/>
      </c>
      <c r="H282" s="925" t="str">
        <f t="shared" si="6"/>
        <v/>
      </c>
      <c r="I282" s="351"/>
    </row>
    <row r="283" ht="19.5" customHeight="1">
      <c r="B283" s="613">
        <v>275.0</v>
      </c>
      <c r="C283" s="923" t="str">
        <f t="shared" si="4"/>
        <v/>
      </c>
      <c r="D283" s="791" t="str">
        <f t="shared" si="1"/>
        <v/>
      </c>
      <c r="E283" s="238" t="str">
        <f t="shared" si="5"/>
        <v/>
      </c>
      <c r="F283" s="717" t="str">
        <f t="shared" si="2"/>
        <v/>
      </c>
      <c r="G283" s="238" t="str">
        <f t="shared" si="3"/>
        <v/>
      </c>
      <c r="H283" s="925" t="str">
        <f t="shared" si="6"/>
        <v/>
      </c>
      <c r="I283" s="351"/>
    </row>
    <row r="284" ht="19.5" customHeight="1">
      <c r="B284" s="613">
        <v>276.0</v>
      </c>
      <c r="C284" s="923" t="str">
        <f t="shared" si="4"/>
        <v/>
      </c>
      <c r="D284" s="791" t="str">
        <f t="shared" si="1"/>
        <v/>
      </c>
      <c r="E284" s="238" t="str">
        <f t="shared" si="5"/>
        <v/>
      </c>
      <c r="F284" s="717" t="str">
        <f t="shared" si="2"/>
        <v/>
      </c>
      <c r="G284" s="238" t="str">
        <f t="shared" si="3"/>
        <v/>
      </c>
      <c r="H284" s="925" t="str">
        <f t="shared" si="6"/>
        <v/>
      </c>
      <c r="I284" s="351"/>
    </row>
    <row r="285" ht="19.5" customHeight="1">
      <c r="B285" s="613">
        <v>277.0</v>
      </c>
      <c r="C285" s="923" t="str">
        <f t="shared" si="4"/>
        <v/>
      </c>
      <c r="D285" s="791" t="str">
        <f t="shared" si="1"/>
        <v/>
      </c>
      <c r="E285" s="238" t="str">
        <f t="shared" si="5"/>
        <v/>
      </c>
      <c r="F285" s="717" t="str">
        <f t="shared" si="2"/>
        <v/>
      </c>
      <c r="G285" s="238" t="str">
        <f t="shared" si="3"/>
        <v/>
      </c>
      <c r="H285" s="925" t="str">
        <f t="shared" si="6"/>
        <v/>
      </c>
      <c r="I285" s="351"/>
    </row>
    <row r="286" ht="19.5" customHeight="1">
      <c r="B286" s="613">
        <v>278.0</v>
      </c>
      <c r="C286" s="923" t="str">
        <f t="shared" si="4"/>
        <v/>
      </c>
      <c r="D286" s="791" t="str">
        <f t="shared" si="1"/>
        <v/>
      </c>
      <c r="E286" s="238" t="str">
        <f t="shared" si="5"/>
        <v/>
      </c>
      <c r="F286" s="717" t="str">
        <f t="shared" si="2"/>
        <v/>
      </c>
      <c r="G286" s="238" t="str">
        <f t="shared" si="3"/>
        <v/>
      </c>
      <c r="H286" s="925" t="str">
        <f t="shared" si="6"/>
        <v/>
      </c>
      <c r="I286" s="351"/>
    </row>
    <row r="287" ht="19.5" customHeight="1">
      <c r="B287" s="613">
        <v>279.0</v>
      </c>
      <c r="C287" s="923" t="str">
        <f t="shared" si="4"/>
        <v/>
      </c>
      <c r="D287" s="791" t="str">
        <f t="shared" si="1"/>
        <v/>
      </c>
      <c r="E287" s="238" t="str">
        <f t="shared" si="5"/>
        <v/>
      </c>
      <c r="F287" s="717" t="str">
        <f t="shared" si="2"/>
        <v/>
      </c>
      <c r="G287" s="238" t="str">
        <f t="shared" si="3"/>
        <v/>
      </c>
      <c r="H287" s="925" t="str">
        <f t="shared" si="6"/>
        <v/>
      </c>
      <c r="I287" s="351"/>
    </row>
    <row r="288" ht="19.5" customHeight="1">
      <c r="B288" s="613">
        <v>280.0</v>
      </c>
      <c r="C288" s="923" t="str">
        <f t="shared" si="4"/>
        <v/>
      </c>
      <c r="D288" s="791" t="str">
        <f t="shared" si="1"/>
        <v/>
      </c>
      <c r="E288" s="238" t="str">
        <f t="shared" si="5"/>
        <v/>
      </c>
      <c r="F288" s="717" t="str">
        <f t="shared" si="2"/>
        <v/>
      </c>
      <c r="G288" s="238" t="str">
        <f t="shared" si="3"/>
        <v/>
      </c>
      <c r="H288" s="925" t="str">
        <f t="shared" si="6"/>
        <v/>
      </c>
      <c r="I288" s="351"/>
    </row>
    <row r="289" ht="19.5" customHeight="1">
      <c r="B289" s="613">
        <v>281.0</v>
      </c>
      <c r="C289" s="923" t="str">
        <f t="shared" si="4"/>
        <v/>
      </c>
      <c r="D289" s="791" t="str">
        <f t="shared" si="1"/>
        <v/>
      </c>
      <c r="E289" s="238" t="str">
        <f t="shared" si="5"/>
        <v/>
      </c>
      <c r="F289" s="717" t="str">
        <f t="shared" si="2"/>
        <v/>
      </c>
      <c r="G289" s="238" t="str">
        <f t="shared" si="3"/>
        <v/>
      </c>
      <c r="H289" s="925" t="str">
        <f t="shared" si="6"/>
        <v/>
      </c>
      <c r="I289" s="351"/>
    </row>
    <row r="290" ht="19.5" customHeight="1">
      <c r="B290" s="613">
        <v>282.0</v>
      </c>
      <c r="C290" s="923" t="str">
        <f t="shared" si="4"/>
        <v/>
      </c>
      <c r="D290" s="791" t="str">
        <f t="shared" si="1"/>
        <v/>
      </c>
      <c r="E290" s="238" t="str">
        <f t="shared" si="5"/>
        <v/>
      </c>
      <c r="F290" s="717" t="str">
        <f t="shared" si="2"/>
        <v/>
      </c>
      <c r="G290" s="238" t="str">
        <f t="shared" si="3"/>
        <v/>
      </c>
      <c r="H290" s="925" t="str">
        <f t="shared" si="6"/>
        <v/>
      </c>
      <c r="I290" s="351"/>
    </row>
    <row r="291" ht="19.5" customHeight="1">
      <c r="B291" s="613">
        <v>283.0</v>
      </c>
      <c r="C291" s="923" t="str">
        <f t="shared" si="4"/>
        <v/>
      </c>
      <c r="D291" s="791" t="str">
        <f t="shared" si="1"/>
        <v/>
      </c>
      <c r="E291" s="238" t="str">
        <f t="shared" si="5"/>
        <v/>
      </c>
      <c r="F291" s="717" t="str">
        <f t="shared" si="2"/>
        <v/>
      </c>
      <c r="G291" s="238" t="str">
        <f t="shared" si="3"/>
        <v/>
      </c>
      <c r="H291" s="925" t="str">
        <f t="shared" si="6"/>
        <v/>
      </c>
      <c r="I291" s="351"/>
    </row>
    <row r="292" ht="19.5" customHeight="1">
      <c r="B292" s="613">
        <v>284.0</v>
      </c>
      <c r="C292" s="923" t="str">
        <f t="shared" si="4"/>
        <v/>
      </c>
      <c r="D292" s="791" t="str">
        <f t="shared" si="1"/>
        <v/>
      </c>
      <c r="E292" s="238" t="str">
        <f t="shared" si="5"/>
        <v/>
      </c>
      <c r="F292" s="717" t="str">
        <f t="shared" si="2"/>
        <v/>
      </c>
      <c r="G292" s="238" t="str">
        <f t="shared" si="3"/>
        <v/>
      </c>
      <c r="H292" s="925" t="str">
        <f t="shared" si="6"/>
        <v/>
      </c>
      <c r="I292" s="351"/>
    </row>
    <row r="293" ht="19.5" customHeight="1">
      <c r="B293" s="613">
        <v>285.0</v>
      </c>
      <c r="C293" s="923" t="str">
        <f t="shared" si="4"/>
        <v/>
      </c>
      <c r="D293" s="791" t="str">
        <f t="shared" si="1"/>
        <v/>
      </c>
      <c r="E293" s="238" t="str">
        <f t="shared" si="5"/>
        <v/>
      </c>
      <c r="F293" s="717" t="str">
        <f t="shared" si="2"/>
        <v/>
      </c>
      <c r="G293" s="238" t="str">
        <f t="shared" si="3"/>
        <v/>
      </c>
      <c r="H293" s="925" t="str">
        <f t="shared" si="6"/>
        <v/>
      </c>
      <c r="I293" s="351"/>
    </row>
    <row r="294" ht="19.5" customHeight="1">
      <c r="B294" s="613">
        <v>286.0</v>
      </c>
      <c r="C294" s="923" t="str">
        <f t="shared" si="4"/>
        <v/>
      </c>
      <c r="D294" s="791" t="str">
        <f t="shared" si="1"/>
        <v/>
      </c>
      <c r="E294" s="238" t="str">
        <f t="shared" si="5"/>
        <v/>
      </c>
      <c r="F294" s="717" t="str">
        <f t="shared" si="2"/>
        <v/>
      </c>
      <c r="G294" s="238" t="str">
        <f t="shared" si="3"/>
        <v/>
      </c>
      <c r="H294" s="925" t="str">
        <f t="shared" si="6"/>
        <v/>
      </c>
      <c r="I294" s="351"/>
    </row>
    <row r="295" ht="19.5" customHeight="1">
      <c r="B295" s="613">
        <v>287.0</v>
      </c>
      <c r="C295" s="923" t="str">
        <f t="shared" si="4"/>
        <v/>
      </c>
      <c r="D295" s="791" t="str">
        <f t="shared" si="1"/>
        <v/>
      </c>
      <c r="E295" s="238" t="str">
        <f t="shared" si="5"/>
        <v/>
      </c>
      <c r="F295" s="717" t="str">
        <f t="shared" si="2"/>
        <v/>
      </c>
      <c r="G295" s="238" t="str">
        <f t="shared" si="3"/>
        <v/>
      </c>
      <c r="H295" s="925" t="str">
        <f t="shared" si="6"/>
        <v/>
      </c>
      <c r="I295" s="351"/>
    </row>
    <row r="296" ht="19.5" customHeight="1">
      <c r="B296" s="613">
        <v>288.0</v>
      </c>
      <c r="C296" s="923" t="str">
        <f t="shared" si="4"/>
        <v/>
      </c>
      <c r="D296" s="791" t="str">
        <f t="shared" si="1"/>
        <v/>
      </c>
      <c r="E296" s="238" t="str">
        <f t="shared" si="5"/>
        <v/>
      </c>
      <c r="F296" s="717" t="str">
        <f t="shared" si="2"/>
        <v/>
      </c>
      <c r="G296" s="238" t="str">
        <f t="shared" si="3"/>
        <v/>
      </c>
      <c r="H296" s="925" t="str">
        <f t="shared" si="6"/>
        <v/>
      </c>
      <c r="I296" s="351"/>
    </row>
    <row r="297" ht="19.5" customHeight="1">
      <c r="B297" s="613">
        <v>289.0</v>
      </c>
      <c r="C297" s="923" t="str">
        <f t="shared" si="4"/>
        <v/>
      </c>
      <c r="D297" s="791" t="str">
        <f t="shared" si="1"/>
        <v/>
      </c>
      <c r="E297" s="238" t="str">
        <f t="shared" si="5"/>
        <v/>
      </c>
      <c r="F297" s="717" t="str">
        <f t="shared" si="2"/>
        <v/>
      </c>
      <c r="G297" s="238" t="str">
        <f t="shared" si="3"/>
        <v/>
      </c>
      <c r="H297" s="925" t="str">
        <f t="shared" si="6"/>
        <v/>
      </c>
      <c r="I297" s="351"/>
    </row>
    <row r="298" ht="19.5" customHeight="1">
      <c r="B298" s="613">
        <v>290.0</v>
      </c>
      <c r="C298" s="923" t="str">
        <f t="shared" si="4"/>
        <v/>
      </c>
      <c r="D298" s="791" t="str">
        <f t="shared" si="1"/>
        <v/>
      </c>
      <c r="E298" s="238" t="str">
        <f t="shared" si="5"/>
        <v/>
      </c>
      <c r="F298" s="717" t="str">
        <f t="shared" si="2"/>
        <v/>
      </c>
      <c r="G298" s="238" t="str">
        <f t="shared" si="3"/>
        <v/>
      </c>
      <c r="H298" s="925" t="str">
        <f t="shared" si="6"/>
        <v/>
      </c>
      <c r="I298" s="351"/>
    </row>
    <row r="299" ht="19.5" customHeight="1">
      <c r="B299" s="613">
        <v>291.0</v>
      </c>
      <c r="C299" s="923" t="str">
        <f t="shared" si="4"/>
        <v/>
      </c>
      <c r="D299" s="791" t="str">
        <f t="shared" si="1"/>
        <v/>
      </c>
      <c r="E299" s="238" t="str">
        <f t="shared" si="5"/>
        <v/>
      </c>
      <c r="F299" s="717" t="str">
        <f t="shared" si="2"/>
        <v/>
      </c>
      <c r="G299" s="238" t="str">
        <f t="shared" si="3"/>
        <v/>
      </c>
      <c r="H299" s="925" t="str">
        <f t="shared" si="6"/>
        <v/>
      </c>
      <c r="I299" s="351"/>
    </row>
    <row r="300" ht="19.5" customHeight="1">
      <c r="B300" s="613">
        <v>292.0</v>
      </c>
      <c r="C300" s="923" t="str">
        <f t="shared" si="4"/>
        <v/>
      </c>
      <c r="D300" s="791" t="str">
        <f t="shared" si="1"/>
        <v/>
      </c>
      <c r="E300" s="238" t="str">
        <f t="shared" si="5"/>
        <v/>
      </c>
      <c r="F300" s="717" t="str">
        <f t="shared" si="2"/>
        <v/>
      </c>
      <c r="G300" s="238" t="str">
        <f t="shared" si="3"/>
        <v/>
      </c>
      <c r="H300" s="925" t="str">
        <f t="shared" si="6"/>
        <v/>
      </c>
      <c r="I300" s="351"/>
    </row>
    <row r="301" ht="19.5" customHeight="1">
      <c r="B301" s="613">
        <v>293.0</v>
      </c>
      <c r="C301" s="923" t="str">
        <f t="shared" si="4"/>
        <v/>
      </c>
      <c r="D301" s="791" t="str">
        <f t="shared" si="1"/>
        <v/>
      </c>
      <c r="E301" s="238" t="str">
        <f t="shared" si="5"/>
        <v/>
      </c>
      <c r="F301" s="717" t="str">
        <f t="shared" si="2"/>
        <v/>
      </c>
      <c r="G301" s="238" t="str">
        <f t="shared" si="3"/>
        <v/>
      </c>
      <c r="H301" s="925" t="str">
        <f t="shared" si="6"/>
        <v/>
      </c>
      <c r="I301" s="351"/>
    </row>
    <row r="302" ht="19.5" customHeight="1">
      <c r="B302" s="613">
        <v>294.0</v>
      </c>
      <c r="C302" s="923" t="str">
        <f t="shared" si="4"/>
        <v/>
      </c>
      <c r="D302" s="791" t="str">
        <f t="shared" si="1"/>
        <v/>
      </c>
      <c r="E302" s="238" t="str">
        <f t="shared" si="5"/>
        <v/>
      </c>
      <c r="F302" s="717" t="str">
        <f t="shared" si="2"/>
        <v/>
      </c>
      <c r="G302" s="238" t="str">
        <f t="shared" si="3"/>
        <v/>
      </c>
      <c r="H302" s="925" t="str">
        <f t="shared" si="6"/>
        <v/>
      </c>
      <c r="I302" s="351"/>
    </row>
    <row r="303" ht="19.5" customHeight="1">
      <c r="B303" s="613">
        <v>295.0</v>
      </c>
      <c r="C303" s="923" t="str">
        <f t="shared" si="4"/>
        <v/>
      </c>
      <c r="D303" s="791" t="str">
        <f t="shared" si="1"/>
        <v/>
      </c>
      <c r="E303" s="238" t="str">
        <f t="shared" si="5"/>
        <v/>
      </c>
      <c r="F303" s="717" t="str">
        <f t="shared" si="2"/>
        <v/>
      </c>
      <c r="G303" s="238" t="str">
        <f t="shared" si="3"/>
        <v/>
      </c>
      <c r="H303" s="925" t="str">
        <f t="shared" si="6"/>
        <v/>
      </c>
      <c r="I303" s="351"/>
    </row>
    <row r="304" ht="19.5" customHeight="1">
      <c r="B304" s="613">
        <v>296.0</v>
      </c>
      <c r="C304" s="923" t="str">
        <f t="shared" si="4"/>
        <v/>
      </c>
      <c r="D304" s="791" t="str">
        <f t="shared" si="1"/>
        <v/>
      </c>
      <c r="E304" s="238" t="str">
        <f t="shared" si="5"/>
        <v/>
      </c>
      <c r="F304" s="717" t="str">
        <f t="shared" si="2"/>
        <v/>
      </c>
      <c r="G304" s="238" t="str">
        <f t="shared" si="3"/>
        <v/>
      </c>
      <c r="H304" s="925" t="str">
        <f t="shared" si="6"/>
        <v/>
      </c>
      <c r="I304" s="351"/>
    </row>
    <row r="305" ht="19.5" customHeight="1">
      <c r="B305" s="613">
        <v>297.0</v>
      </c>
      <c r="C305" s="923" t="str">
        <f t="shared" si="4"/>
        <v/>
      </c>
      <c r="D305" s="791" t="str">
        <f t="shared" si="1"/>
        <v/>
      </c>
      <c r="E305" s="238" t="str">
        <f t="shared" si="5"/>
        <v/>
      </c>
      <c r="F305" s="717" t="str">
        <f t="shared" si="2"/>
        <v/>
      </c>
      <c r="G305" s="238" t="str">
        <f t="shared" si="3"/>
        <v/>
      </c>
      <c r="H305" s="925" t="str">
        <f t="shared" si="6"/>
        <v/>
      </c>
      <c r="I305" s="351"/>
    </row>
    <row r="306" ht="19.5" customHeight="1">
      <c r="B306" s="613">
        <v>298.0</v>
      </c>
      <c r="C306" s="923" t="str">
        <f t="shared" si="4"/>
        <v/>
      </c>
      <c r="D306" s="791" t="str">
        <f t="shared" si="1"/>
        <v/>
      </c>
      <c r="E306" s="238" t="str">
        <f t="shared" si="5"/>
        <v/>
      </c>
      <c r="F306" s="717" t="str">
        <f t="shared" si="2"/>
        <v/>
      </c>
      <c r="G306" s="238" t="str">
        <f t="shared" si="3"/>
        <v/>
      </c>
      <c r="H306" s="925" t="str">
        <f t="shared" si="6"/>
        <v/>
      </c>
      <c r="I306" s="351"/>
    </row>
    <row r="307" ht="19.5" customHeight="1">
      <c r="B307" s="613">
        <v>299.0</v>
      </c>
      <c r="C307" s="923" t="str">
        <f t="shared" si="4"/>
        <v/>
      </c>
      <c r="D307" s="791" t="str">
        <f t="shared" si="1"/>
        <v/>
      </c>
      <c r="E307" s="238" t="str">
        <f t="shared" si="5"/>
        <v/>
      </c>
      <c r="F307" s="717" t="str">
        <f t="shared" si="2"/>
        <v/>
      </c>
      <c r="G307" s="238" t="str">
        <f t="shared" si="3"/>
        <v/>
      </c>
      <c r="H307" s="925" t="str">
        <f t="shared" si="6"/>
        <v/>
      </c>
      <c r="I307" s="351"/>
    </row>
    <row r="308" ht="19.5" customHeight="1">
      <c r="B308" s="613">
        <v>300.0</v>
      </c>
      <c r="C308" s="923" t="str">
        <f t="shared" si="4"/>
        <v/>
      </c>
      <c r="D308" s="791" t="str">
        <f t="shared" si="1"/>
        <v/>
      </c>
      <c r="E308" s="238" t="str">
        <f t="shared" si="5"/>
        <v/>
      </c>
      <c r="F308" s="717" t="str">
        <f t="shared" si="2"/>
        <v/>
      </c>
      <c r="G308" s="238" t="str">
        <f t="shared" si="3"/>
        <v/>
      </c>
      <c r="H308" s="925" t="str">
        <f t="shared" si="6"/>
        <v/>
      </c>
      <c r="I308" s="351"/>
    </row>
    <row r="309" ht="19.5" customHeight="1">
      <c r="B309" s="613">
        <v>301.0</v>
      </c>
      <c r="C309" s="923" t="str">
        <f t="shared" si="4"/>
        <v/>
      </c>
      <c r="D309" s="791" t="str">
        <f t="shared" si="1"/>
        <v/>
      </c>
      <c r="E309" s="238" t="str">
        <f t="shared" si="5"/>
        <v/>
      </c>
      <c r="F309" s="717" t="str">
        <f t="shared" si="2"/>
        <v/>
      </c>
      <c r="G309" s="238" t="str">
        <f t="shared" si="3"/>
        <v/>
      </c>
      <c r="H309" s="925" t="str">
        <f t="shared" si="6"/>
        <v/>
      </c>
      <c r="I309" s="351"/>
    </row>
    <row r="310" ht="19.5" customHeight="1">
      <c r="B310" s="613">
        <v>302.0</v>
      </c>
      <c r="C310" s="923" t="str">
        <f t="shared" si="4"/>
        <v/>
      </c>
      <c r="D310" s="791" t="str">
        <f t="shared" si="1"/>
        <v/>
      </c>
      <c r="E310" s="238" t="str">
        <f t="shared" si="5"/>
        <v/>
      </c>
      <c r="F310" s="717" t="str">
        <f t="shared" si="2"/>
        <v/>
      </c>
      <c r="G310" s="238" t="str">
        <f t="shared" si="3"/>
        <v/>
      </c>
      <c r="H310" s="925" t="str">
        <f t="shared" si="6"/>
        <v/>
      </c>
      <c r="I310" s="351"/>
    </row>
    <row r="311" ht="19.5" customHeight="1">
      <c r="B311" s="613">
        <v>303.0</v>
      </c>
      <c r="C311" s="923" t="str">
        <f t="shared" si="4"/>
        <v/>
      </c>
      <c r="D311" s="791" t="str">
        <f t="shared" si="1"/>
        <v/>
      </c>
      <c r="E311" s="238" t="str">
        <f t="shared" si="5"/>
        <v/>
      </c>
      <c r="F311" s="717" t="str">
        <f t="shared" si="2"/>
        <v/>
      </c>
      <c r="G311" s="238" t="str">
        <f t="shared" si="3"/>
        <v/>
      </c>
      <c r="H311" s="925" t="str">
        <f t="shared" si="6"/>
        <v/>
      </c>
      <c r="I311" s="351"/>
    </row>
    <row r="312" ht="19.5" customHeight="1">
      <c r="B312" s="613">
        <v>304.0</v>
      </c>
      <c r="C312" s="923" t="str">
        <f t="shared" si="4"/>
        <v/>
      </c>
      <c r="D312" s="791" t="str">
        <f t="shared" si="1"/>
        <v/>
      </c>
      <c r="E312" s="238" t="str">
        <f t="shared" si="5"/>
        <v/>
      </c>
      <c r="F312" s="717" t="str">
        <f t="shared" si="2"/>
        <v/>
      </c>
      <c r="G312" s="238" t="str">
        <f t="shared" si="3"/>
        <v/>
      </c>
      <c r="H312" s="925" t="str">
        <f t="shared" si="6"/>
        <v/>
      </c>
      <c r="I312" s="351"/>
    </row>
    <row r="313" ht="19.5" customHeight="1">
      <c r="B313" s="613">
        <v>305.0</v>
      </c>
      <c r="C313" s="923" t="str">
        <f t="shared" si="4"/>
        <v/>
      </c>
      <c r="D313" s="791" t="str">
        <f t="shared" si="1"/>
        <v/>
      </c>
      <c r="E313" s="238" t="str">
        <f t="shared" si="5"/>
        <v/>
      </c>
      <c r="F313" s="717" t="str">
        <f t="shared" si="2"/>
        <v/>
      </c>
      <c r="G313" s="238" t="str">
        <f t="shared" si="3"/>
        <v/>
      </c>
      <c r="H313" s="925" t="str">
        <f t="shared" si="6"/>
        <v/>
      </c>
      <c r="I313" s="351"/>
    </row>
    <row r="314" ht="19.5" customHeight="1">
      <c r="B314" s="613">
        <v>306.0</v>
      </c>
      <c r="C314" s="923" t="str">
        <f t="shared" si="4"/>
        <v/>
      </c>
      <c r="D314" s="791" t="str">
        <f t="shared" si="1"/>
        <v/>
      </c>
      <c r="E314" s="238" t="str">
        <f t="shared" si="5"/>
        <v/>
      </c>
      <c r="F314" s="717" t="str">
        <f t="shared" si="2"/>
        <v/>
      </c>
      <c r="G314" s="238" t="str">
        <f t="shared" si="3"/>
        <v/>
      </c>
      <c r="H314" s="925" t="str">
        <f t="shared" si="6"/>
        <v/>
      </c>
      <c r="I314" s="351"/>
    </row>
    <row r="315" ht="19.5" customHeight="1">
      <c r="B315" s="613">
        <v>307.0</v>
      </c>
      <c r="C315" s="923" t="str">
        <f t="shared" si="4"/>
        <v/>
      </c>
      <c r="D315" s="791" t="str">
        <f t="shared" si="1"/>
        <v/>
      </c>
      <c r="E315" s="238" t="str">
        <f t="shared" si="5"/>
        <v/>
      </c>
      <c r="F315" s="717" t="str">
        <f t="shared" si="2"/>
        <v/>
      </c>
      <c r="G315" s="238" t="str">
        <f t="shared" si="3"/>
        <v/>
      </c>
      <c r="H315" s="925" t="str">
        <f t="shared" si="6"/>
        <v/>
      </c>
      <c r="I315" s="351"/>
    </row>
    <row r="316" ht="19.5" customHeight="1">
      <c r="B316" s="613">
        <v>308.0</v>
      </c>
      <c r="C316" s="923" t="str">
        <f t="shared" si="4"/>
        <v/>
      </c>
      <c r="D316" s="791" t="str">
        <f t="shared" si="1"/>
        <v/>
      </c>
      <c r="E316" s="238" t="str">
        <f t="shared" si="5"/>
        <v/>
      </c>
      <c r="F316" s="717" t="str">
        <f t="shared" si="2"/>
        <v/>
      </c>
      <c r="G316" s="238" t="str">
        <f t="shared" si="3"/>
        <v/>
      </c>
      <c r="H316" s="925" t="str">
        <f t="shared" si="6"/>
        <v/>
      </c>
      <c r="I316" s="351"/>
    </row>
    <row r="317" ht="19.5" customHeight="1">
      <c r="B317" s="613">
        <v>309.0</v>
      </c>
      <c r="C317" s="923" t="str">
        <f t="shared" si="4"/>
        <v/>
      </c>
      <c r="D317" s="791" t="str">
        <f t="shared" si="1"/>
        <v/>
      </c>
      <c r="E317" s="238" t="str">
        <f t="shared" si="5"/>
        <v/>
      </c>
      <c r="F317" s="717" t="str">
        <f t="shared" si="2"/>
        <v/>
      </c>
      <c r="G317" s="238" t="str">
        <f t="shared" si="3"/>
        <v/>
      </c>
      <c r="H317" s="925" t="str">
        <f t="shared" si="6"/>
        <v/>
      </c>
      <c r="I317" s="351"/>
    </row>
    <row r="318" ht="19.5" customHeight="1">
      <c r="B318" s="613">
        <v>310.0</v>
      </c>
      <c r="C318" s="923" t="str">
        <f t="shared" si="4"/>
        <v/>
      </c>
      <c r="D318" s="791" t="str">
        <f t="shared" si="1"/>
        <v/>
      </c>
      <c r="E318" s="238" t="str">
        <f t="shared" si="5"/>
        <v/>
      </c>
      <c r="F318" s="717" t="str">
        <f t="shared" si="2"/>
        <v/>
      </c>
      <c r="G318" s="238" t="str">
        <f t="shared" si="3"/>
        <v/>
      </c>
      <c r="H318" s="925" t="str">
        <f t="shared" si="6"/>
        <v/>
      </c>
      <c r="I318" s="351"/>
    </row>
    <row r="319" ht="19.5" customHeight="1">
      <c r="B319" s="613">
        <v>311.0</v>
      </c>
      <c r="C319" s="923" t="str">
        <f t="shared" si="4"/>
        <v/>
      </c>
      <c r="D319" s="791" t="str">
        <f t="shared" si="1"/>
        <v/>
      </c>
      <c r="E319" s="238" t="str">
        <f t="shared" si="5"/>
        <v/>
      </c>
      <c r="F319" s="717" t="str">
        <f t="shared" si="2"/>
        <v/>
      </c>
      <c r="G319" s="238" t="str">
        <f t="shared" si="3"/>
        <v/>
      </c>
      <c r="H319" s="925" t="str">
        <f t="shared" si="6"/>
        <v/>
      </c>
      <c r="I319" s="351"/>
    </row>
    <row r="320" ht="19.5" customHeight="1">
      <c r="B320" s="613">
        <v>312.0</v>
      </c>
      <c r="C320" s="923" t="str">
        <f t="shared" si="4"/>
        <v/>
      </c>
      <c r="D320" s="791" t="str">
        <f t="shared" si="1"/>
        <v/>
      </c>
      <c r="E320" s="238" t="str">
        <f t="shared" si="5"/>
        <v/>
      </c>
      <c r="F320" s="717" t="str">
        <f t="shared" si="2"/>
        <v/>
      </c>
      <c r="G320" s="238" t="str">
        <f t="shared" si="3"/>
        <v/>
      </c>
      <c r="H320" s="925" t="str">
        <f t="shared" si="6"/>
        <v/>
      </c>
      <c r="I320" s="351"/>
    </row>
    <row r="321" ht="19.5" customHeight="1">
      <c r="B321" s="613">
        <v>313.0</v>
      </c>
      <c r="C321" s="923" t="str">
        <f t="shared" si="4"/>
        <v/>
      </c>
      <c r="D321" s="791" t="str">
        <f t="shared" si="1"/>
        <v/>
      </c>
      <c r="E321" s="238" t="str">
        <f t="shared" si="5"/>
        <v/>
      </c>
      <c r="F321" s="717" t="str">
        <f t="shared" si="2"/>
        <v/>
      </c>
      <c r="G321" s="238" t="str">
        <f t="shared" si="3"/>
        <v/>
      </c>
      <c r="H321" s="925" t="str">
        <f t="shared" si="6"/>
        <v/>
      </c>
      <c r="I321" s="351"/>
    </row>
    <row r="322" ht="19.5" customHeight="1">
      <c r="B322" s="613">
        <v>314.0</v>
      </c>
      <c r="C322" s="923" t="str">
        <f t="shared" si="4"/>
        <v/>
      </c>
      <c r="D322" s="791" t="str">
        <f t="shared" si="1"/>
        <v/>
      </c>
      <c r="E322" s="238" t="str">
        <f t="shared" si="5"/>
        <v/>
      </c>
      <c r="F322" s="717" t="str">
        <f t="shared" si="2"/>
        <v/>
      </c>
      <c r="G322" s="238" t="str">
        <f t="shared" si="3"/>
        <v/>
      </c>
      <c r="H322" s="925" t="str">
        <f t="shared" si="6"/>
        <v/>
      </c>
      <c r="I322" s="351"/>
    </row>
    <row r="323" ht="19.5" customHeight="1">
      <c r="B323" s="613">
        <v>315.0</v>
      </c>
      <c r="C323" s="923" t="str">
        <f t="shared" si="4"/>
        <v/>
      </c>
      <c r="D323" s="791" t="str">
        <f t="shared" si="1"/>
        <v/>
      </c>
      <c r="E323" s="238" t="str">
        <f t="shared" si="5"/>
        <v/>
      </c>
      <c r="F323" s="717" t="str">
        <f t="shared" si="2"/>
        <v/>
      </c>
      <c r="G323" s="238" t="str">
        <f t="shared" si="3"/>
        <v/>
      </c>
      <c r="H323" s="925" t="str">
        <f t="shared" si="6"/>
        <v/>
      </c>
      <c r="I323" s="351"/>
    </row>
    <row r="324" ht="19.5" customHeight="1">
      <c r="B324" s="613">
        <v>316.0</v>
      </c>
      <c r="C324" s="923" t="str">
        <f t="shared" si="4"/>
        <v/>
      </c>
      <c r="D324" s="791" t="str">
        <f t="shared" si="1"/>
        <v/>
      </c>
      <c r="E324" s="238" t="str">
        <f t="shared" si="5"/>
        <v/>
      </c>
      <c r="F324" s="717" t="str">
        <f t="shared" si="2"/>
        <v/>
      </c>
      <c r="G324" s="238" t="str">
        <f t="shared" si="3"/>
        <v/>
      </c>
      <c r="H324" s="925" t="str">
        <f t="shared" si="6"/>
        <v/>
      </c>
      <c r="I324" s="351"/>
    </row>
    <row r="325" ht="19.5" customHeight="1">
      <c r="B325" s="613">
        <v>317.0</v>
      </c>
      <c r="C325" s="923" t="str">
        <f t="shared" si="4"/>
        <v/>
      </c>
      <c r="D325" s="791" t="str">
        <f t="shared" si="1"/>
        <v/>
      </c>
      <c r="E325" s="238" t="str">
        <f t="shared" si="5"/>
        <v/>
      </c>
      <c r="F325" s="717" t="str">
        <f t="shared" si="2"/>
        <v/>
      </c>
      <c r="G325" s="238" t="str">
        <f t="shared" si="3"/>
        <v/>
      </c>
      <c r="H325" s="925" t="str">
        <f t="shared" si="6"/>
        <v/>
      </c>
      <c r="I325" s="351"/>
    </row>
    <row r="326" ht="19.5" customHeight="1">
      <c r="B326" s="613">
        <v>318.0</v>
      </c>
      <c r="C326" s="923" t="str">
        <f t="shared" si="4"/>
        <v/>
      </c>
      <c r="D326" s="791" t="str">
        <f t="shared" si="1"/>
        <v/>
      </c>
      <c r="E326" s="238" t="str">
        <f t="shared" si="5"/>
        <v/>
      </c>
      <c r="F326" s="717" t="str">
        <f t="shared" si="2"/>
        <v/>
      </c>
      <c r="G326" s="238" t="str">
        <f t="shared" si="3"/>
        <v/>
      </c>
      <c r="H326" s="925" t="str">
        <f t="shared" si="6"/>
        <v/>
      </c>
      <c r="I326" s="351"/>
    </row>
    <row r="327" ht="19.5" customHeight="1">
      <c r="B327" s="613">
        <v>319.0</v>
      </c>
      <c r="C327" s="923" t="str">
        <f t="shared" si="4"/>
        <v/>
      </c>
      <c r="D327" s="791" t="str">
        <f t="shared" si="1"/>
        <v/>
      </c>
      <c r="E327" s="238" t="str">
        <f t="shared" si="5"/>
        <v/>
      </c>
      <c r="F327" s="717" t="str">
        <f t="shared" si="2"/>
        <v/>
      </c>
      <c r="G327" s="238" t="str">
        <f t="shared" si="3"/>
        <v/>
      </c>
      <c r="H327" s="925" t="str">
        <f t="shared" si="6"/>
        <v/>
      </c>
      <c r="I327" s="351"/>
    </row>
    <row r="328" ht="19.5" customHeight="1">
      <c r="B328" s="613">
        <v>320.0</v>
      </c>
      <c r="C328" s="923" t="str">
        <f t="shared" si="4"/>
        <v/>
      </c>
      <c r="D328" s="791" t="str">
        <f t="shared" si="1"/>
        <v/>
      </c>
      <c r="E328" s="238" t="str">
        <f t="shared" si="5"/>
        <v/>
      </c>
      <c r="F328" s="717" t="str">
        <f t="shared" si="2"/>
        <v/>
      </c>
      <c r="G328" s="238" t="str">
        <f t="shared" si="3"/>
        <v/>
      </c>
      <c r="H328" s="925" t="str">
        <f t="shared" si="6"/>
        <v/>
      </c>
      <c r="I328" s="351"/>
    </row>
    <row r="329" ht="19.5" customHeight="1">
      <c r="B329" s="613">
        <v>321.0</v>
      </c>
      <c r="C329" s="923" t="str">
        <f t="shared" si="4"/>
        <v/>
      </c>
      <c r="D329" s="791" t="str">
        <f t="shared" si="1"/>
        <v/>
      </c>
      <c r="E329" s="238" t="str">
        <f t="shared" si="5"/>
        <v/>
      </c>
      <c r="F329" s="717" t="str">
        <f t="shared" si="2"/>
        <v/>
      </c>
      <c r="G329" s="238" t="str">
        <f t="shared" si="3"/>
        <v/>
      </c>
      <c r="H329" s="925" t="str">
        <f t="shared" si="6"/>
        <v/>
      </c>
      <c r="I329" s="351"/>
    </row>
    <row r="330" ht="19.5" customHeight="1">
      <c r="B330" s="613">
        <v>322.0</v>
      </c>
      <c r="C330" s="923" t="str">
        <f t="shared" si="4"/>
        <v/>
      </c>
      <c r="D330" s="791" t="str">
        <f t="shared" si="1"/>
        <v/>
      </c>
      <c r="E330" s="238" t="str">
        <f t="shared" si="5"/>
        <v/>
      </c>
      <c r="F330" s="717" t="str">
        <f t="shared" si="2"/>
        <v/>
      </c>
      <c r="G330" s="238" t="str">
        <f t="shared" si="3"/>
        <v/>
      </c>
      <c r="H330" s="925" t="str">
        <f t="shared" si="6"/>
        <v/>
      </c>
      <c r="I330" s="351"/>
    </row>
    <row r="331" ht="19.5" customHeight="1">
      <c r="B331" s="613">
        <v>323.0</v>
      </c>
      <c r="C331" s="923" t="str">
        <f t="shared" si="4"/>
        <v/>
      </c>
      <c r="D331" s="791" t="str">
        <f t="shared" si="1"/>
        <v/>
      </c>
      <c r="E331" s="238" t="str">
        <f t="shared" si="5"/>
        <v/>
      </c>
      <c r="F331" s="717" t="str">
        <f t="shared" si="2"/>
        <v/>
      </c>
      <c r="G331" s="238" t="str">
        <f t="shared" si="3"/>
        <v/>
      </c>
      <c r="H331" s="925" t="str">
        <f t="shared" si="6"/>
        <v/>
      </c>
      <c r="I331" s="351"/>
    </row>
    <row r="332" ht="19.5" customHeight="1">
      <c r="B332" s="613">
        <v>324.0</v>
      </c>
      <c r="C332" s="923" t="str">
        <f t="shared" si="4"/>
        <v/>
      </c>
      <c r="D332" s="791" t="str">
        <f t="shared" si="1"/>
        <v/>
      </c>
      <c r="E332" s="238" t="str">
        <f t="shared" si="5"/>
        <v/>
      </c>
      <c r="F332" s="717" t="str">
        <f t="shared" si="2"/>
        <v/>
      </c>
      <c r="G332" s="238" t="str">
        <f t="shared" si="3"/>
        <v/>
      </c>
      <c r="H332" s="925" t="str">
        <f t="shared" si="6"/>
        <v/>
      </c>
      <c r="I332" s="351"/>
    </row>
    <row r="333" ht="19.5" customHeight="1">
      <c r="B333" s="613">
        <v>325.0</v>
      </c>
      <c r="C333" s="923" t="str">
        <f t="shared" si="4"/>
        <v/>
      </c>
      <c r="D333" s="791" t="str">
        <f t="shared" si="1"/>
        <v/>
      </c>
      <c r="E333" s="238" t="str">
        <f t="shared" si="5"/>
        <v/>
      </c>
      <c r="F333" s="717" t="str">
        <f t="shared" si="2"/>
        <v/>
      </c>
      <c r="G333" s="238" t="str">
        <f t="shared" si="3"/>
        <v/>
      </c>
      <c r="H333" s="925" t="str">
        <f t="shared" si="6"/>
        <v/>
      </c>
      <c r="I333" s="351"/>
    </row>
    <row r="334" ht="19.5" customHeight="1">
      <c r="B334" s="613">
        <v>326.0</v>
      </c>
      <c r="C334" s="923" t="str">
        <f t="shared" si="4"/>
        <v/>
      </c>
      <c r="D334" s="791" t="str">
        <f t="shared" si="1"/>
        <v/>
      </c>
      <c r="E334" s="238" t="str">
        <f t="shared" si="5"/>
        <v/>
      </c>
      <c r="F334" s="717" t="str">
        <f t="shared" si="2"/>
        <v/>
      </c>
      <c r="G334" s="238" t="str">
        <f t="shared" si="3"/>
        <v/>
      </c>
      <c r="H334" s="925" t="str">
        <f t="shared" si="6"/>
        <v/>
      </c>
      <c r="I334" s="351"/>
    </row>
    <row r="335" ht="19.5" customHeight="1">
      <c r="B335" s="613">
        <v>327.0</v>
      </c>
      <c r="C335" s="923" t="str">
        <f t="shared" si="4"/>
        <v/>
      </c>
      <c r="D335" s="791" t="str">
        <f t="shared" si="1"/>
        <v/>
      </c>
      <c r="E335" s="238" t="str">
        <f t="shared" si="5"/>
        <v/>
      </c>
      <c r="F335" s="717" t="str">
        <f t="shared" si="2"/>
        <v/>
      </c>
      <c r="G335" s="238" t="str">
        <f t="shared" si="3"/>
        <v/>
      </c>
      <c r="H335" s="925" t="str">
        <f t="shared" si="6"/>
        <v/>
      </c>
      <c r="I335" s="351"/>
    </row>
    <row r="336" ht="19.5" customHeight="1">
      <c r="B336" s="613">
        <v>328.0</v>
      </c>
      <c r="C336" s="923" t="str">
        <f t="shared" si="4"/>
        <v/>
      </c>
      <c r="D336" s="791" t="str">
        <f t="shared" si="1"/>
        <v/>
      </c>
      <c r="E336" s="238" t="str">
        <f t="shared" si="5"/>
        <v/>
      </c>
      <c r="F336" s="717" t="str">
        <f t="shared" si="2"/>
        <v/>
      </c>
      <c r="G336" s="238" t="str">
        <f t="shared" si="3"/>
        <v/>
      </c>
      <c r="H336" s="925" t="str">
        <f t="shared" si="6"/>
        <v/>
      </c>
      <c r="I336" s="351"/>
    </row>
    <row r="337" ht="19.5" customHeight="1">
      <c r="B337" s="613">
        <v>329.0</v>
      </c>
      <c r="C337" s="923" t="str">
        <f t="shared" si="4"/>
        <v/>
      </c>
      <c r="D337" s="791" t="str">
        <f t="shared" si="1"/>
        <v/>
      </c>
      <c r="E337" s="238" t="str">
        <f t="shared" si="5"/>
        <v/>
      </c>
      <c r="F337" s="717" t="str">
        <f t="shared" si="2"/>
        <v/>
      </c>
      <c r="G337" s="238" t="str">
        <f t="shared" si="3"/>
        <v/>
      </c>
      <c r="H337" s="925" t="str">
        <f t="shared" si="6"/>
        <v/>
      </c>
      <c r="I337" s="351"/>
    </row>
    <row r="338" ht="19.5" customHeight="1">
      <c r="B338" s="613">
        <v>330.0</v>
      </c>
      <c r="C338" s="923" t="str">
        <f t="shared" si="4"/>
        <v/>
      </c>
      <c r="D338" s="791" t="str">
        <f t="shared" si="1"/>
        <v/>
      </c>
      <c r="E338" s="238" t="str">
        <f t="shared" si="5"/>
        <v/>
      </c>
      <c r="F338" s="717" t="str">
        <f t="shared" si="2"/>
        <v/>
      </c>
      <c r="G338" s="238" t="str">
        <f t="shared" si="3"/>
        <v/>
      </c>
      <c r="H338" s="925" t="str">
        <f t="shared" si="6"/>
        <v/>
      </c>
      <c r="I338" s="351"/>
    </row>
    <row r="339" ht="19.5" customHeight="1">
      <c r="B339" s="613">
        <v>331.0</v>
      </c>
      <c r="C339" s="923" t="str">
        <f t="shared" si="4"/>
        <v/>
      </c>
      <c r="D339" s="791" t="str">
        <f t="shared" si="1"/>
        <v/>
      </c>
      <c r="E339" s="238" t="str">
        <f t="shared" si="5"/>
        <v/>
      </c>
      <c r="F339" s="717" t="str">
        <f t="shared" si="2"/>
        <v/>
      </c>
      <c r="G339" s="238" t="str">
        <f t="shared" si="3"/>
        <v/>
      </c>
      <c r="H339" s="925" t="str">
        <f t="shared" si="6"/>
        <v/>
      </c>
      <c r="I339" s="351"/>
    </row>
    <row r="340" ht="19.5" customHeight="1">
      <c r="B340" s="613">
        <v>332.0</v>
      </c>
      <c r="C340" s="923" t="str">
        <f t="shared" si="4"/>
        <v/>
      </c>
      <c r="D340" s="791" t="str">
        <f t="shared" si="1"/>
        <v/>
      </c>
      <c r="E340" s="238" t="str">
        <f t="shared" si="5"/>
        <v/>
      </c>
      <c r="F340" s="717" t="str">
        <f t="shared" si="2"/>
        <v/>
      </c>
      <c r="G340" s="238" t="str">
        <f t="shared" si="3"/>
        <v/>
      </c>
      <c r="H340" s="925" t="str">
        <f t="shared" si="6"/>
        <v/>
      </c>
      <c r="I340" s="351"/>
    </row>
    <row r="341" ht="19.5" customHeight="1">
      <c r="B341" s="613">
        <v>333.0</v>
      </c>
      <c r="C341" s="923" t="str">
        <f t="shared" si="4"/>
        <v/>
      </c>
      <c r="D341" s="791" t="str">
        <f t="shared" si="1"/>
        <v/>
      </c>
      <c r="E341" s="238" t="str">
        <f t="shared" si="5"/>
        <v/>
      </c>
      <c r="F341" s="717" t="str">
        <f t="shared" si="2"/>
        <v/>
      </c>
      <c r="G341" s="238" t="str">
        <f t="shared" si="3"/>
        <v/>
      </c>
      <c r="H341" s="925" t="str">
        <f t="shared" si="6"/>
        <v/>
      </c>
      <c r="I341" s="351"/>
    </row>
    <row r="342" ht="19.5" customHeight="1">
      <c r="B342" s="613">
        <v>334.0</v>
      </c>
      <c r="C342" s="923" t="str">
        <f t="shared" si="4"/>
        <v/>
      </c>
      <c r="D342" s="791" t="str">
        <f t="shared" si="1"/>
        <v/>
      </c>
      <c r="E342" s="238" t="str">
        <f t="shared" si="5"/>
        <v/>
      </c>
      <c r="F342" s="717" t="str">
        <f t="shared" si="2"/>
        <v/>
      </c>
      <c r="G342" s="238" t="str">
        <f t="shared" si="3"/>
        <v/>
      </c>
      <c r="H342" s="925" t="str">
        <f t="shared" si="6"/>
        <v/>
      </c>
      <c r="I342" s="351"/>
    </row>
    <row r="343" ht="19.5" customHeight="1">
      <c r="B343" s="613">
        <v>335.0</v>
      </c>
      <c r="C343" s="923" t="str">
        <f t="shared" si="4"/>
        <v/>
      </c>
      <c r="D343" s="791" t="str">
        <f t="shared" si="1"/>
        <v/>
      </c>
      <c r="E343" s="238" t="str">
        <f t="shared" si="5"/>
        <v/>
      </c>
      <c r="F343" s="717" t="str">
        <f t="shared" si="2"/>
        <v/>
      </c>
      <c r="G343" s="238" t="str">
        <f t="shared" si="3"/>
        <v/>
      </c>
      <c r="H343" s="925" t="str">
        <f t="shared" si="6"/>
        <v/>
      </c>
      <c r="I343" s="351"/>
    </row>
    <row r="344" ht="19.5" customHeight="1">
      <c r="B344" s="613">
        <v>336.0</v>
      </c>
      <c r="C344" s="923" t="str">
        <f t="shared" si="4"/>
        <v/>
      </c>
      <c r="D344" s="791" t="str">
        <f t="shared" si="1"/>
        <v/>
      </c>
      <c r="E344" s="238" t="str">
        <f t="shared" si="5"/>
        <v/>
      </c>
      <c r="F344" s="717" t="str">
        <f t="shared" si="2"/>
        <v/>
      </c>
      <c r="G344" s="238" t="str">
        <f t="shared" si="3"/>
        <v/>
      </c>
      <c r="H344" s="925" t="str">
        <f t="shared" si="6"/>
        <v/>
      </c>
      <c r="I344" s="351"/>
    </row>
    <row r="345" ht="19.5" customHeight="1">
      <c r="B345" s="613">
        <v>337.0</v>
      </c>
      <c r="C345" s="923" t="str">
        <f t="shared" si="4"/>
        <v/>
      </c>
      <c r="D345" s="791" t="str">
        <f t="shared" si="1"/>
        <v/>
      </c>
      <c r="E345" s="238" t="str">
        <f t="shared" si="5"/>
        <v/>
      </c>
      <c r="F345" s="717" t="str">
        <f t="shared" si="2"/>
        <v/>
      </c>
      <c r="G345" s="238" t="str">
        <f t="shared" si="3"/>
        <v/>
      </c>
      <c r="H345" s="925" t="str">
        <f t="shared" si="6"/>
        <v/>
      </c>
      <c r="I345" s="351"/>
    </row>
    <row r="346" ht="19.5" customHeight="1">
      <c r="B346" s="613">
        <v>338.0</v>
      </c>
      <c r="C346" s="923" t="str">
        <f t="shared" si="4"/>
        <v/>
      </c>
      <c r="D346" s="791" t="str">
        <f t="shared" si="1"/>
        <v/>
      </c>
      <c r="E346" s="238" t="str">
        <f t="shared" si="5"/>
        <v/>
      </c>
      <c r="F346" s="717" t="str">
        <f t="shared" si="2"/>
        <v/>
      </c>
      <c r="G346" s="238" t="str">
        <f t="shared" si="3"/>
        <v/>
      </c>
      <c r="H346" s="925" t="str">
        <f t="shared" si="6"/>
        <v/>
      </c>
      <c r="I346" s="351"/>
    </row>
    <row r="347" ht="19.5" customHeight="1">
      <c r="B347" s="613">
        <v>339.0</v>
      </c>
      <c r="C347" s="923" t="str">
        <f t="shared" si="4"/>
        <v/>
      </c>
      <c r="D347" s="791" t="str">
        <f t="shared" si="1"/>
        <v/>
      </c>
      <c r="E347" s="238" t="str">
        <f t="shared" si="5"/>
        <v/>
      </c>
      <c r="F347" s="717" t="str">
        <f t="shared" si="2"/>
        <v/>
      </c>
      <c r="G347" s="238" t="str">
        <f t="shared" si="3"/>
        <v/>
      </c>
      <c r="H347" s="925" t="str">
        <f t="shared" si="6"/>
        <v/>
      </c>
      <c r="I347" s="351"/>
    </row>
    <row r="348" ht="19.5" customHeight="1">
      <c r="B348" s="613">
        <v>340.0</v>
      </c>
      <c r="C348" s="923" t="str">
        <f t="shared" si="4"/>
        <v/>
      </c>
      <c r="D348" s="791" t="str">
        <f t="shared" si="1"/>
        <v/>
      </c>
      <c r="E348" s="238" t="str">
        <f t="shared" si="5"/>
        <v/>
      </c>
      <c r="F348" s="717" t="str">
        <f t="shared" si="2"/>
        <v/>
      </c>
      <c r="G348" s="238" t="str">
        <f t="shared" si="3"/>
        <v/>
      </c>
      <c r="H348" s="925" t="str">
        <f t="shared" si="6"/>
        <v/>
      </c>
      <c r="I348" s="351"/>
    </row>
    <row r="349" ht="19.5" customHeight="1">
      <c r="B349" s="613">
        <v>341.0</v>
      </c>
      <c r="C349" s="923" t="str">
        <f t="shared" si="4"/>
        <v/>
      </c>
      <c r="D349" s="791" t="str">
        <f t="shared" si="1"/>
        <v/>
      </c>
      <c r="E349" s="238" t="str">
        <f t="shared" si="5"/>
        <v/>
      </c>
      <c r="F349" s="717" t="str">
        <f t="shared" si="2"/>
        <v/>
      </c>
      <c r="G349" s="238" t="str">
        <f t="shared" si="3"/>
        <v/>
      </c>
      <c r="H349" s="925" t="str">
        <f t="shared" si="6"/>
        <v/>
      </c>
      <c r="I349" s="351"/>
    </row>
    <row r="350" ht="19.5" customHeight="1">
      <c r="B350" s="613">
        <v>342.0</v>
      </c>
      <c r="C350" s="923" t="str">
        <f t="shared" si="4"/>
        <v/>
      </c>
      <c r="D350" s="791" t="str">
        <f t="shared" si="1"/>
        <v/>
      </c>
      <c r="E350" s="238" t="str">
        <f t="shared" si="5"/>
        <v/>
      </c>
      <c r="F350" s="717" t="str">
        <f t="shared" si="2"/>
        <v/>
      </c>
      <c r="G350" s="238" t="str">
        <f t="shared" si="3"/>
        <v/>
      </c>
      <c r="H350" s="925" t="str">
        <f t="shared" si="6"/>
        <v/>
      </c>
      <c r="I350" s="351"/>
    </row>
    <row r="351" ht="19.5" customHeight="1">
      <c r="B351" s="613">
        <v>343.0</v>
      </c>
      <c r="C351" s="923" t="str">
        <f t="shared" si="4"/>
        <v/>
      </c>
      <c r="D351" s="791" t="str">
        <f t="shared" si="1"/>
        <v/>
      </c>
      <c r="E351" s="238" t="str">
        <f t="shared" si="5"/>
        <v/>
      </c>
      <c r="F351" s="717" t="str">
        <f t="shared" si="2"/>
        <v/>
      </c>
      <c r="G351" s="238" t="str">
        <f t="shared" si="3"/>
        <v/>
      </c>
      <c r="H351" s="925" t="str">
        <f t="shared" si="6"/>
        <v/>
      </c>
      <c r="I351" s="351"/>
    </row>
    <row r="352" ht="19.5" customHeight="1">
      <c r="B352" s="613">
        <v>344.0</v>
      </c>
      <c r="C352" s="923" t="str">
        <f t="shared" si="4"/>
        <v/>
      </c>
      <c r="D352" s="791" t="str">
        <f t="shared" si="1"/>
        <v/>
      </c>
      <c r="E352" s="238" t="str">
        <f t="shared" si="5"/>
        <v/>
      </c>
      <c r="F352" s="717" t="str">
        <f t="shared" si="2"/>
        <v/>
      </c>
      <c r="G352" s="238" t="str">
        <f t="shared" si="3"/>
        <v/>
      </c>
      <c r="H352" s="925" t="str">
        <f t="shared" si="6"/>
        <v/>
      </c>
      <c r="I352" s="351"/>
    </row>
    <row r="353" ht="19.5" customHeight="1">
      <c r="B353" s="613">
        <v>345.0</v>
      </c>
      <c r="C353" s="923" t="str">
        <f t="shared" si="4"/>
        <v/>
      </c>
      <c r="D353" s="791" t="str">
        <f t="shared" si="1"/>
        <v/>
      </c>
      <c r="E353" s="238" t="str">
        <f t="shared" si="5"/>
        <v/>
      </c>
      <c r="F353" s="717" t="str">
        <f t="shared" si="2"/>
        <v/>
      </c>
      <c r="G353" s="238" t="str">
        <f t="shared" si="3"/>
        <v/>
      </c>
      <c r="H353" s="925" t="str">
        <f t="shared" si="6"/>
        <v/>
      </c>
      <c r="I353" s="351"/>
    </row>
    <row r="354" ht="19.5" customHeight="1">
      <c r="B354" s="613">
        <v>346.0</v>
      </c>
      <c r="C354" s="923" t="str">
        <f t="shared" si="4"/>
        <v/>
      </c>
      <c r="D354" s="791" t="str">
        <f t="shared" si="1"/>
        <v/>
      </c>
      <c r="E354" s="238" t="str">
        <f t="shared" si="5"/>
        <v/>
      </c>
      <c r="F354" s="717" t="str">
        <f t="shared" si="2"/>
        <v/>
      </c>
      <c r="G354" s="238" t="str">
        <f t="shared" si="3"/>
        <v/>
      </c>
      <c r="H354" s="925" t="str">
        <f t="shared" si="6"/>
        <v/>
      </c>
      <c r="I354" s="351"/>
    </row>
    <row r="355" ht="19.5" customHeight="1">
      <c r="B355" s="613">
        <v>347.0</v>
      </c>
      <c r="C355" s="923" t="str">
        <f t="shared" si="4"/>
        <v/>
      </c>
      <c r="D355" s="791" t="str">
        <f t="shared" si="1"/>
        <v/>
      </c>
      <c r="E355" s="238" t="str">
        <f t="shared" si="5"/>
        <v/>
      </c>
      <c r="F355" s="717" t="str">
        <f t="shared" si="2"/>
        <v/>
      </c>
      <c r="G355" s="238" t="str">
        <f t="shared" si="3"/>
        <v/>
      </c>
      <c r="H355" s="925" t="str">
        <f t="shared" si="6"/>
        <v/>
      </c>
      <c r="I355" s="351"/>
    </row>
    <row r="356" ht="19.5" customHeight="1">
      <c r="B356" s="613">
        <v>348.0</v>
      </c>
      <c r="C356" s="923" t="str">
        <f t="shared" si="4"/>
        <v/>
      </c>
      <c r="D356" s="791" t="str">
        <f t="shared" si="1"/>
        <v/>
      </c>
      <c r="E356" s="238" t="str">
        <f t="shared" si="5"/>
        <v/>
      </c>
      <c r="F356" s="717" t="str">
        <f t="shared" si="2"/>
        <v/>
      </c>
      <c r="G356" s="238" t="str">
        <f t="shared" si="3"/>
        <v/>
      </c>
      <c r="H356" s="925" t="str">
        <f t="shared" si="6"/>
        <v/>
      </c>
      <c r="I356" s="351"/>
    </row>
    <row r="357" ht="19.5" customHeight="1">
      <c r="B357" s="613">
        <v>349.0</v>
      </c>
      <c r="C357" s="923" t="str">
        <f t="shared" si="4"/>
        <v/>
      </c>
      <c r="D357" s="791" t="str">
        <f t="shared" si="1"/>
        <v/>
      </c>
      <c r="E357" s="238" t="str">
        <f t="shared" si="5"/>
        <v/>
      </c>
      <c r="F357" s="717" t="str">
        <f t="shared" si="2"/>
        <v/>
      </c>
      <c r="G357" s="238" t="str">
        <f t="shared" si="3"/>
        <v/>
      </c>
      <c r="H357" s="925" t="str">
        <f t="shared" si="6"/>
        <v/>
      </c>
      <c r="I357" s="351"/>
    </row>
    <row r="358" ht="19.5" customHeight="1">
      <c r="B358" s="613">
        <v>350.0</v>
      </c>
      <c r="C358" s="923" t="str">
        <f t="shared" si="4"/>
        <v/>
      </c>
      <c r="D358" s="791" t="str">
        <f t="shared" si="1"/>
        <v/>
      </c>
      <c r="E358" s="238" t="str">
        <f t="shared" si="5"/>
        <v/>
      </c>
      <c r="F358" s="717" t="str">
        <f t="shared" si="2"/>
        <v/>
      </c>
      <c r="G358" s="238" t="str">
        <f t="shared" si="3"/>
        <v/>
      </c>
      <c r="H358" s="925" t="str">
        <f t="shared" si="6"/>
        <v/>
      </c>
      <c r="I358" s="351"/>
    </row>
    <row r="359" ht="19.5" customHeight="1">
      <c r="B359" s="613">
        <v>351.0</v>
      </c>
      <c r="C359" s="923" t="str">
        <f t="shared" si="4"/>
        <v/>
      </c>
      <c r="D359" s="791" t="str">
        <f t="shared" si="1"/>
        <v/>
      </c>
      <c r="E359" s="238" t="str">
        <f t="shared" si="5"/>
        <v/>
      </c>
      <c r="F359" s="717" t="str">
        <f t="shared" si="2"/>
        <v/>
      </c>
      <c r="G359" s="238" t="str">
        <f t="shared" si="3"/>
        <v/>
      </c>
      <c r="H359" s="925" t="str">
        <f t="shared" si="6"/>
        <v/>
      </c>
      <c r="I359" s="351"/>
    </row>
    <row r="360" ht="19.5" customHeight="1">
      <c r="B360" s="613">
        <v>352.0</v>
      </c>
      <c r="C360" s="923" t="str">
        <f t="shared" si="4"/>
        <v/>
      </c>
      <c r="D360" s="791" t="str">
        <f t="shared" si="1"/>
        <v/>
      </c>
      <c r="E360" s="238" t="str">
        <f t="shared" si="5"/>
        <v/>
      </c>
      <c r="F360" s="717" t="str">
        <f t="shared" si="2"/>
        <v/>
      </c>
      <c r="G360" s="238" t="str">
        <f t="shared" si="3"/>
        <v/>
      </c>
      <c r="H360" s="925" t="str">
        <f t="shared" si="6"/>
        <v/>
      </c>
      <c r="I360" s="351"/>
    </row>
    <row r="361" ht="19.5" customHeight="1">
      <c r="B361" s="613">
        <v>353.0</v>
      </c>
      <c r="C361" s="923" t="str">
        <f t="shared" si="4"/>
        <v/>
      </c>
      <c r="D361" s="791" t="str">
        <f t="shared" si="1"/>
        <v/>
      </c>
      <c r="E361" s="238" t="str">
        <f t="shared" si="5"/>
        <v/>
      </c>
      <c r="F361" s="717" t="str">
        <f t="shared" si="2"/>
        <v/>
      </c>
      <c r="G361" s="238" t="str">
        <f t="shared" si="3"/>
        <v/>
      </c>
      <c r="H361" s="925" t="str">
        <f t="shared" si="6"/>
        <v/>
      </c>
      <c r="I361" s="351"/>
    </row>
    <row r="362" ht="19.5" customHeight="1">
      <c r="B362" s="613">
        <v>354.0</v>
      </c>
      <c r="C362" s="923" t="str">
        <f t="shared" si="4"/>
        <v/>
      </c>
      <c r="D362" s="791" t="str">
        <f t="shared" si="1"/>
        <v/>
      </c>
      <c r="E362" s="238" t="str">
        <f t="shared" si="5"/>
        <v/>
      </c>
      <c r="F362" s="717" t="str">
        <f t="shared" si="2"/>
        <v/>
      </c>
      <c r="G362" s="238" t="str">
        <f t="shared" si="3"/>
        <v/>
      </c>
      <c r="H362" s="925" t="str">
        <f t="shared" si="6"/>
        <v/>
      </c>
      <c r="I362" s="351"/>
    </row>
    <row r="363" ht="19.5" customHeight="1">
      <c r="B363" s="613">
        <v>355.0</v>
      </c>
      <c r="C363" s="923" t="str">
        <f t="shared" si="4"/>
        <v/>
      </c>
      <c r="D363" s="791" t="str">
        <f t="shared" si="1"/>
        <v/>
      </c>
      <c r="E363" s="238" t="str">
        <f t="shared" si="5"/>
        <v/>
      </c>
      <c r="F363" s="717" t="str">
        <f t="shared" si="2"/>
        <v/>
      </c>
      <c r="G363" s="238" t="str">
        <f t="shared" si="3"/>
        <v/>
      </c>
      <c r="H363" s="925" t="str">
        <f t="shared" si="6"/>
        <v/>
      </c>
      <c r="I363" s="351"/>
    </row>
    <row r="364" ht="19.5" customHeight="1">
      <c r="B364" s="613">
        <v>356.0</v>
      </c>
      <c r="C364" s="923" t="str">
        <f t="shared" si="4"/>
        <v/>
      </c>
      <c r="D364" s="791" t="str">
        <f t="shared" si="1"/>
        <v/>
      </c>
      <c r="E364" s="238" t="str">
        <f t="shared" si="5"/>
        <v/>
      </c>
      <c r="F364" s="717" t="str">
        <f t="shared" si="2"/>
        <v/>
      </c>
      <c r="G364" s="238" t="str">
        <f t="shared" si="3"/>
        <v/>
      </c>
      <c r="H364" s="925" t="str">
        <f t="shared" si="6"/>
        <v/>
      </c>
      <c r="I364" s="351"/>
    </row>
    <row r="365" ht="19.5" customHeight="1">
      <c r="B365" s="613">
        <v>357.0</v>
      </c>
      <c r="C365" s="923" t="str">
        <f t="shared" si="4"/>
        <v/>
      </c>
      <c r="D365" s="791" t="str">
        <f t="shared" si="1"/>
        <v/>
      </c>
      <c r="E365" s="238" t="str">
        <f t="shared" si="5"/>
        <v/>
      </c>
      <c r="F365" s="717" t="str">
        <f t="shared" si="2"/>
        <v/>
      </c>
      <c r="G365" s="238" t="str">
        <f t="shared" si="3"/>
        <v/>
      </c>
      <c r="H365" s="925" t="str">
        <f t="shared" si="6"/>
        <v/>
      </c>
      <c r="I365" s="351"/>
    </row>
    <row r="366" ht="19.5" customHeight="1">
      <c r="B366" s="613">
        <v>358.0</v>
      </c>
      <c r="C366" s="923" t="str">
        <f t="shared" si="4"/>
        <v/>
      </c>
      <c r="D366" s="791" t="str">
        <f t="shared" si="1"/>
        <v/>
      </c>
      <c r="E366" s="238" t="str">
        <f t="shared" si="5"/>
        <v/>
      </c>
      <c r="F366" s="717" t="str">
        <f t="shared" si="2"/>
        <v/>
      </c>
      <c r="G366" s="238" t="str">
        <f t="shared" si="3"/>
        <v/>
      </c>
      <c r="H366" s="925" t="str">
        <f t="shared" si="6"/>
        <v/>
      </c>
      <c r="I366" s="351"/>
    </row>
    <row r="367" ht="19.5" customHeight="1">
      <c r="B367" s="613">
        <v>359.0</v>
      </c>
      <c r="C367" s="923" t="str">
        <f t="shared" si="4"/>
        <v/>
      </c>
      <c r="D367" s="791" t="str">
        <f t="shared" si="1"/>
        <v/>
      </c>
      <c r="E367" s="238" t="str">
        <f t="shared" si="5"/>
        <v/>
      </c>
      <c r="F367" s="717" t="str">
        <f t="shared" si="2"/>
        <v/>
      </c>
      <c r="G367" s="238" t="str">
        <f t="shared" si="3"/>
        <v/>
      </c>
      <c r="H367" s="925" t="str">
        <f t="shared" si="6"/>
        <v/>
      </c>
      <c r="I367" s="351"/>
    </row>
    <row r="368" ht="19.5" customHeight="1">
      <c r="B368" s="613">
        <v>360.0</v>
      </c>
      <c r="C368" s="923" t="str">
        <f t="shared" si="4"/>
        <v/>
      </c>
      <c r="D368" s="791" t="str">
        <f t="shared" si="1"/>
        <v/>
      </c>
      <c r="E368" s="238" t="str">
        <f t="shared" si="5"/>
        <v/>
      </c>
      <c r="F368" s="717" t="str">
        <f t="shared" si="2"/>
        <v/>
      </c>
      <c r="G368" s="238" t="str">
        <f t="shared" si="3"/>
        <v/>
      </c>
      <c r="H368" s="925" t="str">
        <f t="shared" si="6"/>
        <v/>
      </c>
      <c r="I368" s="351"/>
    </row>
    <row r="369" ht="19.5" customHeight="1">
      <c r="B369" s="613">
        <v>361.0</v>
      </c>
      <c r="C369" s="923" t="str">
        <f t="shared" si="4"/>
        <v/>
      </c>
      <c r="D369" s="791" t="str">
        <f t="shared" si="1"/>
        <v/>
      </c>
      <c r="E369" s="238" t="str">
        <f t="shared" si="5"/>
        <v/>
      </c>
      <c r="F369" s="717" t="str">
        <f t="shared" si="2"/>
        <v/>
      </c>
      <c r="G369" s="238" t="str">
        <f t="shared" si="3"/>
        <v/>
      </c>
      <c r="H369" s="925" t="str">
        <f t="shared" si="6"/>
        <v/>
      </c>
      <c r="I369" s="351"/>
    </row>
    <row r="370" ht="19.5" customHeight="1">
      <c r="B370" s="613">
        <v>362.0</v>
      </c>
      <c r="C370" s="923" t="str">
        <f t="shared" si="4"/>
        <v/>
      </c>
      <c r="D370" s="791" t="str">
        <f t="shared" si="1"/>
        <v/>
      </c>
      <c r="E370" s="238" t="str">
        <f t="shared" si="5"/>
        <v/>
      </c>
      <c r="F370" s="717" t="str">
        <f t="shared" si="2"/>
        <v/>
      </c>
      <c r="G370" s="238" t="str">
        <f t="shared" si="3"/>
        <v/>
      </c>
      <c r="H370" s="925" t="str">
        <f t="shared" si="6"/>
        <v/>
      </c>
      <c r="I370" s="351"/>
    </row>
    <row r="371" ht="19.5" customHeight="1">
      <c r="B371" s="613">
        <v>363.0</v>
      </c>
      <c r="C371" s="923" t="str">
        <f t="shared" si="4"/>
        <v/>
      </c>
      <c r="D371" s="791" t="str">
        <f t="shared" si="1"/>
        <v/>
      </c>
      <c r="E371" s="238" t="str">
        <f t="shared" si="5"/>
        <v/>
      </c>
      <c r="F371" s="717" t="str">
        <f t="shared" si="2"/>
        <v/>
      </c>
      <c r="G371" s="238" t="str">
        <f t="shared" si="3"/>
        <v/>
      </c>
      <c r="H371" s="925" t="str">
        <f t="shared" si="6"/>
        <v/>
      </c>
      <c r="I371" s="351"/>
    </row>
    <row r="372" ht="19.5" customHeight="1">
      <c r="B372" s="613">
        <v>364.0</v>
      </c>
      <c r="C372" s="923" t="str">
        <f t="shared" si="4"/>
        <v/>
      </c>
      <c r="D372" s="791" t="str">
        <f t="shared" si="1"/>
        <v/>
      </c>
      <c r="E372" s="238" t="str">
        <f t="shared" si="5"/>
        <v/>
      </c>
      <c r="F372" s="717" t="str">
        <f t="shared" si="2"/>
        <v/>
      </c>
      <c r="G372" s="238" t="str">
        <f t="shared" si="3"/>
        <v/>
      </c>
      <c r="H372" s="925" t="str">
        <f t="shared" si="6"/>
        <v/>
      </c>
      <c r="I372" s="351"/>
    </row>
    <row r="373" ht="19.5" customHeight="1">
      <c r="B373" s="613">
        <v>365.0</v>
      </c>
      <c r="C373" s="923" t="str">
        <f t="shared" si="4"/>
        <v/>
      </c>
      <c r="D373" s="791" t="str">
        <f t="shared" si="1"/>
        <v/>
      </c>
      <c r="E373" s="238" t="str">
        <f t="shared" si="5"/>
        <v/>
      </c>
      <c r="F373" s="717" t="str">
        <f t="shared" si="2"/>
        <v/>
      </c>
      <c r="G373" s="238" t="str">
        <f t="shared" si="3"/>
        <v/>
      </c>
      <c r="H373" s="925" t="str">
        <f t="shared" si="6"/>
        <v/>
      </c>
      <c r="I373" s="351"/>
    </row>
    <row r="374" ht="19.5" customHeight="1">
      <c r="B374" s="613">
        <v>366.0</v>
      </c>
      <c r="C374" s="923" t="str">
        <f t="shared" si="4"/>
        <v/>
      </c>
      <c r="D374" s="791" t="str">
        <f t="shared" si="1"/>
        <v/>
      </c>
      <c r="E374" s="238" t="str">
        <f t="shared" si="5"/>
        <v/>
      </c>
      <c r="F374" s="717" t="str">
        <f t="shared" si="2"/>
        <v/>
      </c>
      <c r="G374" s="238" t="str">
        <f t="shared" si="3"/>
        <v/>
      </c>
      <c r="H374" s="925" t="str">
        <f t="shared" si="6"/>
        <v/>
      </c>
      <c r="I374" s="351"/>
    </row>
    <row r="375" ht="19.5" customHeight="1">
      <c r="B375" s="613">
        <v>367.0</v>
      </c>
      <c r="C375" s="923" t="str">
        <f t="shared" si="4"/>
        <v/>
      </c>
      <c r="D375" s="791" t="str">
        <f t="shared" si="1"/>
        <v/>
      </c>
      <c r="E375" s="238" t="str">
        <f t="shared" si="5"/>
        <v/>
      </c>
      <c r="F375" s="717" t="str">
        <f t="shared" si="2"/>
        <v/>
      </c>
      <c r="G375" s="238" t="str">
        <f t="shared" si="3"/>
        <v/>
      </c>
      <c r="H375" s="925" t="str">
        <f t="shared" si="6"/>
        <v/>
      </c>
      <c r="I375" s="351"/>
    </row>
    <row r="376" ht="19.5" customHeight="1">
      <c r="B376" s="613">
        <v>368.0</v>
      </c>
      <c r="C376" s="923" t="str">
        <f t="shared" si="4"/>
        <v/>
      </c>
      <c r="D376" s="791" t="str">
        <f t="shared" si="1"/>
        <v/>
      </c>
      <c r="E376" s="238" t="str">
        <f t="shared" si="5"/>
        <v/>
      </c>
      <c r="F376" s="717" t="str">
        <f t="shared" si="2"/>
        <v/>
      </c>
      <c r="G376" s="238" t="str">
        <f t="shared" si="3"/>
        <v/>
      </c>
      <c r="H376" s="925" t="str">
        <f t="shared" si="6"/>
        <v/>
      </c>
      <c r="I376" s="351"/>
    </row>
    <row r="377" ht="19.5" customHeight="1">
      <c r="B377" s="613">
        <v>369.0</v>
      </c>
      <c r="C377" s="923" t="str">
        <f t="shared" si="4"/>
        <v/>
      </c>
      <c r="D377" s="791" t="str">
        <f t="shared" si="1"/>
        <v/>
      </c>
      <c r="E377" s="238" t="str">
        <f t="shared" si="5"/>
        <v/>
      </c>
      <c r="F377" s="717" t="str">
        <f t="shared" si="2"/>
        <v/>
      </c>
      <c r="G377" s="238" t="str">
        <f t="shared" si="3"/>
        <v/>
      </c>
      <c r="H377" s="925" t="str">
        <f t="shared" si="6"/>
        <v/>
      </c>
      <c r="I377" s="351"/>
    </row>
    <row r="378" ht="19.5" customHeight="1">
      <c r="B378" s="613">
        <v>370.0</v>
      </c>
      <c r="C378" s="923" t="str">
        <f t="shared" si="4"/>
        <v/>
      </c>
      <c r="D378" s="791" t="str">
        <f t="shared" si="1"/>
        <v/>
      </c>
      <c r="E378" s="238" t="str">
        <f t="shared" si="5"/>
        <v/>
      </c>
      <c r="F378" s="717" t="str">
        <f t="shared" si="2"/>
        <v/>
      </c>
      <c r="G378" s="238" t="str">
        <f t="shared" si="3"/>
        <v/>
      </c>
      <c r="H378" s="925" t="str">
        <f t="shared" si="6"/>
        <v/>
      </c>
      <c r="I378" s="351"/>
    </row>
    <row r="379" ht="19.5" customHeight="1">
      <c r="B379" s="613">
        <v>371.0</v>
      </c>
      <c r="C379" s="923" t="str">
        <f t="shared" si="4"/>
        <v/>
      </c>
      <c r="D379" s="791" t="str">
        <f t="shared" si="1"/>
        <v/>
      </c>
      <c r="E379" s="238" t="str">
        <f t="shared" si="5"/>
        <v/>
      </c>
      <c r="F379" s="717" t="str">
        <f t="shared" si="2"/>
        <v/>
      </c>
      <c r="G379" s="238" t="str">
        <f t="shared" si="3"/>
        <v/>
      </c>
      <c r="H379" s="925" t="str">
        <f t="shared" si="6"/>
        <v/>
      </c>
      <c r="I379" s="351"/>
    </row>
    <row r="380" ht="19.5" customHeight="1">
      <c r="B380" s="613">
        <v>372.0</v>
      </c>
      <c r="C380" s="923" t="str">
        <f t="shared" si="4"/>
        <v/>
      </c>
      <c r="D380" s="791" t="str">
        <f t="shared" si="1"/>
        <v/>
      </c>
      <c r="E380" s="238" t="str">
        <f t="shared" si="5"/>
        <v/>
      </c>
      <c r="F380" s="717" t="str">
        <f t="shared" si="2"/>
        <v/>
      </c>
      <c r="G380" s="238" t="str">
        <f t="shared" si="3"/>
        <v/>
      </c>
      <c r="H380" s="925" t="str">
        <f t="shared" si="6"/>
        <v/>
      </c>
      <c r="I380" s="351"/>
    </row>
    <row r="381" ht="19.5" customHeight="1">
      <c r="B381" s="613">
        <v>373.0</v>
      </c>
      <c r="C381" s="923" t="str">
        <f t="shared" si="4"/>
        <v/>
      </c>
      <c r="D381" s="791" t="str">
        <f t="shared" si="1"/>
        <v/>
      </c>
      <c r="E381" s="238" t="str">
        <f t="shared" si="5"/>
        <v/>
      </c>
      <c r="F381" s="717" t="str">
        <f t="shared" si="2"/>
        <v/>
      </c>
      <c r="G381" s="238" t="str">
        <f t="shared" si="3"/>
        <v/>
      </c>
      <c r="H381" s="925" t="str">
        <f t="shared" si="6"/>
        <v/>
      </c>
      <c r="I381" s="351"/>
    </row>
    <row r="382" ht="19.5" customHeight="1">
      <c r="B382" s="613">
        <v>374.0</v>
      </c>
      <c r="C382" s="923" t="str">
        <f t="shared" si="4"/>
        <v/>
      </c>
      <c r="D382" s="791" t="str">
        <f t="shared" si="1"/>
        <v/>
      </c>
      <c r="E382" s="238" t="str">
        <f t="shared" si="5"/>
        <v/>
      </c>
      <c r="F382" s="717" t="str">
        <f t="shared" si="2"/>
        <v/>
      </c>
      <c r="G382" s="238" t="str">
        <f t="shared" si="3"/>
        <v/>
      </c>
      <c r="H382" s="925" t="str">
        <f t="shared" si="6"/>
        <v/>
      </c>
      <c r="I382" s="351"/>
    </row>
    <row r="383" ht="19.5" customHeight="1">
      <c r="B383" s="613">
        <v>375.0</v>
      </c>
      <c r="C383" s="923" t="str">
        <f t="shared" si="4"/>
        <v/>
      </c>
      <c r="D383" s="791" t="str">
        <f t="shared" si="1"/>
        <v/>
      </c>
      <c r="E383" s="238" t="str">
        <f t="shared" si="5"/>
        <v/>
      </c>
      <c r="F383" s="717" t="str">
        <f t="shared" si="2"/>
        <v/>
      </c>
      <c r="G383" s="238" t="str">
        <f t="shared" si="3"/>
        <v/>
      </c>
      <c r="H383" s="925" t="str">
        <f t="shared" si="6"/>
        <v/>
      </c>
      <c r="I383" s="351"/>
    </row>
    <row r="384" ht="19.5" customHeight="1">
      <c r="B384" s="613">
        <v>376.0</v>
      </c>
      <c r="C384" s="923" t="str">
        <f t="shared" si="4"/>
        <v/>
      </c>
      <c r="D384" s="791" t="str">
        <f t="shared" si="1"/>
        <v/>
      </c>
      <c r="E384" s="238" t="str">
        <f t="shared" si="5"/>
        <v/>
      </c>
      <c r="F384" s="717" t="str">
        <f t="shared" si="2"/>
        <v/>
      </c>
      <c r="G384" s="238" t="str">
        <f t="shared" si="3"/>
        <v/>
      </c>
      <c r="H384" s="925" t="str">
        <f t="shared" si="6"/>
        <v/>
      </c>
      <c r="I384" s="351"/>
    </row>
    <row r="385" ht="19.5" customHeight="1">
      <c r="B385" s="613">
        <v>377.0</v>
      </c>
      <c r="C385" s="923" t="str">
        <f t="shared" si="4"/>
        <v/>
      </c>
      <c r="D385" s="791" t="str">
        <f t="shared" si="1"/>
        <v/>
      </c>
      <c r="E385" s="238" t="str">
        <f t="shared" si="5"/>
        <v/>
      </c>
      <c r="F385" s="717" t="str">
        <f t="shared" si="2"/>
        <v/>
      </c>
      <c r="G385" s="238" t="str">
        <f t="shared" si="3"/>
        <v/>
      </c>
      <c r="H385" s="925" t="str">
        <f t="shared" si="6"/>
        <v/>
      </c>
      <c r="I385" s="351"/>
    </row>
    <row r="386" ht="19.5" customHeight="1">
      <c r="B386" s="613">
        <v>378.0</v>
      </c>
      <c r="C386" s="923" t="str">
        <f t="shared" si="4"/>
        <v/>
      </c>
      <c r="D386" s="791" t="str">
        <f t="shared" si="1"/>
        <v/>
      </c>
      <c r="E386" s="238" t="str">
        <f t="shared" si="5"/>
        <v/>
      </c>
      <c r="F386" s="717" t="str">
        <f t="shared" si="2"/>
        <v/>
      </c>
      <c r="G386" s="238" t="str">
        <f t="shared" si="3"/>
        <v/>
      </c>
      <c r="H386" s="925" t="str">
        <f t="shared" si="6"/>
        <v/>
      </c>
      <c r="I386" s="351"/>
    </row>
    <row r="387" ht="19.5" customHeight="1">
      <c r="B387" s="613">
        <v>379.0</v>
      </c>
      <c r="C387" s="923" t="str">
        <f t="shared" si="4"/>
        <v/>
      </c>
      <c r="D387" s="791" t="str">
        <f t="shared" si="1"/>
        <v/>
      </c>
      <c r="E387" s="238" t="str">
        <f t="shared" si="5"/>
        <v/>
      </c>
      <c r="F387" s="717" t="str">
        <f t="shared" si="2"/>
        <v/>
      </c>
      <c r="G387" s="238" t="str">
        <f t="shared" si="3"/>
        <v/>
      </c>
      <c r="H387" s="925" t="str">
        <f t="shared" si="6"/>
        <v/>
      </c>
      <c r="I387" s="351"/>
    </row>
    <row r="388" ht="19.5" customHeight="1">
      <c r="B388" s="613">
        <v>380.0</v>
      </c>
      <c r="C388" s="923" t="str">
        <f t="shared" si="4"/>
        <v/>
      </c>
      <c r="D388" s="791" t="str">
        <f t="shared" si="1"/>
        <v/>
      </c>
      <c r="E388" s="238" t="str">
        <f t="shared" si="5"/>
        <v/>
      </c>
      <c r="F388" s="717" t="str">
        <f t="shared" si="2"/>
        <v/>
      </c>
      <c r="G388" s="238" t="str">
        <f t="shared" si="3"/>
        <v/>
      </c>
      <c r="H388" s="925" t="str">
        <f t="shared" si="6"/>
        <v/>
      </c>
      <c r="I388" s="351"/>
    </row>
    <row r="389" ht="19.5" customHeight="1">
      <c r="B389" s="613">
        <v>381.0</v>
      </c>
      <c r="C389" s="923" t="str">
        <f t="shared" si="4"/>
        <v/>
      </c>
      <c r="D389" s="791" t="str">
        <f t="shared" si="1"/>
        <v/>
      </c>
      <c r="E389" s="238" t="str">
        <f t="shared" si="5"/>
        <v/>
      </c>
      <c r="F389" s="717" t="str">
        <f t="shared" si="2"/>
        <v/>
      </c>
      <c r="G389" s="238" t="str">
        <f t="shared" si="3"/>
        <v/>
      </c>
      <c r="H389" s="925" t="str">
        <f t="shared" si="6"/>
        <v/>
      </c>
      <c r="I389" s="351"/>
    </row>
    <row r="390" ht="19.5" customHeight="1">
      <c r="B390" s="613">
        <v>382.0</v>
      </c>
      <c r="C390" s="923" t="str">
        <f t="shared" si="4"/>
        <v/>
      </c>
      <c r="D390" s="791" t="str">
        <f t="shared" si="1"/>
        <v/>
      </c>
      <c r="E390" s="238" t="str">
        <f t="shared" si="5"/>
        <v/>
      </c>
      <c r="F390" s="717" t="str">
        <f t="shared" si="2"/>
        <v/>
      </c>
      <c r="G390" s="238" t="str">
        <f t="shared" si="3"/>
        <v/>
      </c>
      <c r="H390" s="925" t="str">
        <f t="shared" si="6"/>
        <v/>
      </c>
      <c r="I390" s="351"/>
    </row>
    <row r="391" ht="19.5" customHeight="1">
      <c r="B391" s="613">
        <v>383.0</v>
      </c>
      <c r="C391" s="923" t="str">
        <f t="shared" si="4"/>
        <v/>
      </c>
      <c r="D391" s="791" t="str">
        <f t="shared" si="1"/>
        <v/>
      </c>
      <c r="E391" s="238" t="str">
        <f t="shared" si="5"/>
        <v/>
      </c>
      <c r="F391" s="717" t="str">
        <f t="shared" si="2"/>
        <v/>
      </c>
      <c r="G391" s="238" t="str">
        <f t="shared" si="3"/>
        <v/>
      </c>
      <c r="H391" s="925" t="str">
        <f t="shared" si="6"/>
        <v/>
      </c>
      <c r="I391" s="351"/>
    </row>
    <row r="392" ht="19.5" customHeight="1">
      <c r="B392" s="613">
        <v>384.0</v>
      </c>
      <c r="C392" s="923" t="str">
        <f t="shared" si="4"/>
        <v/>
      </c>
      <c r="D392" s="791" t="str">
        <f t="shared" si="1"/>
        <v/>
      </c>
      <c r="E392" s="238" t="str">
        <f t="shared" si="5"/>
        <v/>
      </c>
      <c r="F392" s="717" t="str">
        <f t="shared" si="2"/>
        <v/>
      </c>
      <c r="G392" s="238" t="str">
        <f t="shared" si="3"/>
        <v/>
      </c>
      <c r="H392" s="925" t="str">
        <f t="shared" si="6"/>
        <v/>
      </c>
      <c r="I392" s="351"/>
    </row>
    <row r="393" ht="19.5" customHeight="1">
      <c r="B393" s="613">
        <v>385.0</v>
      </c>
      <c r="C393" s="923" t="str">
        <f t="shared" si="4"/>
        <v/>
      </c>
      <c r="D393" s="791" t="str">
        <f t="shared" si="1"/>
        <v/>
      </c>
      <c r="E393" s="238" t="str">
        <f t="shared" si="5"/>
        <v/>
      </c>
      <c r="F393" s="717" t="str">
        <f t="shared" si="2"/>
        <v/>
      </c>
      <c r="G393" s="238" t="str">
        <f t="shared" si="3"/>
        <v/>
      </c>
      <c r="H393" s="925" t="str">
        <f t="shared" si="6"/>
        <v/>
      </c>
      <c r="I393" s="351"/>
    </row>
    <row r="394" ht="19.5" customHeight="1">
      <c r="B394" s="613">
        <v>386.0</v>
      </c>
      <c r="C394" s="923" t="str">
        <f t="shared" si="4"/>
        <v/>
      </c>
      <c r="D394" s="791" t="str">
        <f t="shared" si="1"/>
        <v/>
      </c>
      <c r="E394" s="238" t="str">
        <f t="shared" si="5"/>
        <v/>
      </c>
      <c r="F394" s="717" t="str">
        <f t="shared" si="2"/>
        <v/>
      </c>
      <c r="G394" s="238" t="str">
        <f t="shared" si="3"/>
        <v/>
      </c>
      <c r="H394" s="925" t="str">
        <f t="shared" si="6"/>
        <v/>
      </c>
      <c r="I394" s="351"/>
    </row>
    <row r="395" ht="19.5" customHeight="1">
      <c r="B395" s="613">
        <v>387.0</v>
      </c>
      <c r="C395" s="923" t="str">
        <f t="shared" si="4"/>
        <v/>
      </c>
      <c r="D395" s="791" t="str">
        <f t="shared" si="1"/>
        <v/>
      </c>
      <c r="E395" s="238" t="str">
        <f t="shared" si="5"/>
        <v/>
      </c>
      <c r="F395" s="717" t="str">
        <f t="shared" si="2"/>
        <v/>
      </c>
      <c r="G395" s="238" t="str">
        <f t="shared" si="3"/>
        <v/>
      </c>
      <c r="H395" s="925" t="str">
        <f t="shared" si="6"/>
        <v/>
      </c>
      <c r="I395" s="351"/>
    </row>
    <row r="396" ht="19.5" customHeight="1">
      <c r="B396" s="613">
        <v>388.0</v>
      </c>
      <c r="C396" s="923" t="str">
        <f t="shared" si="4"/>
        <v/>
      </c>
      <c r="D396" s="791" t="str">
        <f t="shared" si="1"/>
        <v/>
      </c>
      <c r="E396" s="238" t="str">
        <f t="shared" si="5"/>
        <v/>
      </c>
      <c r="F396" s="717" t="str">
        <f t="shared" si="2"/>
        <v/>
      </c>
      <c r="G396" s="238" t="str">
        <f t="shared" si="3"/>
        <v/>
      </c>
      <c r="H396" s="925" t="str">
        <f t="shared" si="6"/>
        <v/>
      </c>
      <c r="I396" s="351"/>
    </row>
    <row r="397" ht="19.5" customHeight="1">
      <c r="B397" s="613">
        <v>389.0</v>
      </c>
      <c r="C397" s="923" t="str">
        <f t="shared" si="4"/>
        <v/>
      </c>
      <c r="D397" s="791" t="str">
        <f t="shared" si="1"/>
        <v/>
      </c>
      <c r="E397" s="238" t="str">
        <f t="shared" si="5"/>
        <v/>
      </c>
      <c r="F397" s="717" t="str">
        <f t="shared" si="2"/>
        <v/>
      </c>
      <c r="G397" s="238" t="str">
        <f t="shared" si="3"/>
        <v/>
      </c>
      <c r="H397" s="925" t="str">
        <f t="shared" si="6"/>
        <v/>
      </c>
      <c r="I397" s="351"/>
    </row>
    <row r="398" ht="19.5" customHeight="1">
      <c r="B398" s="613">
        <v>390.0</v>
      </c>
      <c r="C398" s="923" t="str">
        <f t="shared" si="4"/>
        <v/>
      </c>
      <c r="D398" s="791" t="str">
        <f t="shared" si="1"/>
        <v/>
      </c>
      <c r="E398" s="238" t="str">
        <f t="shared" si="5"/>
        <v/>
      </c>
      <c r="F398" s="717" t="str">
        <f t="shared" si="2"/>
        <v/>
      </c>
      <c r="G398" s="238" t="str">
        <f t="shared" si="3"/>
        <v/>
      </c>
      <c r="H398" s="925" t="str">
        <f t="shared" si="6"/>
        <v/>
      </c>
      <c r="I398" s="351"/>
    </row>
    <row r="399" ht="19.5" customHeight="1">
      <c r="B399" s="613">
        <v>391.0</v>
      </c>
      <c r="C399" s="923" t="str">
        <f t="shared" si="4"/>
        <v/>
      </c>
      <c r="D399" s="791" t="str">
        <f t="shared" si="1"/>
        <v/>
      </c>
      <c r="E399" s="238" t="str">
        <f t="shared" si="5"/>
        <v/>
      </c>
      <c r="F399" s="717" t="str">
        <f t="shared" si="2"/>
        <v/>
      </c>
      <c r="G399" s="238" t="str">
        <f t="shared" si="3"/>
        <v/>
      </c>
      <c r="H399" s="925" t="str">
        <f t="shared" si="6"/>
        <v/>
      </c>
      <c r="I399" s="351"/>
    </row>
    <row r="400" ht="19.5" customHeight="1">
      <c r="B400" s="613">
        <v>392.0</v>
      </c>
      <c r="C400" s="923" t="str">
        <f t="shared" si="4"/>
        <v/>
      </c>
      <c r="D400" s="791" t="str">
        <f t="shared" si="1"/>
        <v/>
      </c>
      <c r="E400" s="238" t="str">
        <f t="shared" si="5"/>
        <v/>
      </c>
      <c r="F400" s="717" t="str">
        <f t="shared" si="2"/>
        <v/>
      </c>
      <c r="G400" s="238" t="str">
        <f t="shared" si="3"/>
        <v/>
      </c>
      <c r="H400" s="925" t="str">
        <f t="shared" si="6"/>
        <v/>
      </c>
      <c r="I400" s="351"/>
    </row>
    <row r="401" ht="19.5" customHeight="1">
      <c r="B401" s="613">
        <v>393.0</v>
      </c>
      <c r="C401" s="923" t="str">
        <f t="shared" si="4"/>
        <v/>
      </c>
      <c r="D401" s="791" t="str">
        <f t="shared" si="1"/>
        <v/>
      </c>
      <c r="E401" s="238" t="str">
        <f t="shared" si="5"/>
        <v/>
      </c>
      <c r="F401" s="717" t="str">
        <f t="shared" si="2"/>
        <v/>
      </c>
      <c r="G401" s="238" t="str">
        <f t="shared" si="3"/>
        <v/>
      </c>
      <c r="H401" s="925" t="str">
        <f t="shared" si="6"/>
        <v/>
      </c>
      <c r="I401" s="351"/>
    </row>
    <row r="402" ht="19.5" customHeight="1">
      <c r="B402" s="613">
        <v>394.0</v>
      </c>
      <c r="C402" s="923" t="str">
        <f t="shared" si="4"/>
        <v/>
      </c>
      <c r="D402" s="791" t="str">
        <f t="shared" si="1"/>
        <v/>
      </c>
      <c r="E402" s="238" t="str">
        <f t="shared" si="5"/>
        <v/>
      </c>
      <c r="F402" s="717" t="str">
        <f t="shared" si="2"/>
        <v/>
      </c>
      <c r="G402" s="238" t="str">
        <f t="shared" si="3"/>
        <v/>
      </c>
      <c r="H402" s="925" t="str">
        <f t="shared" si="6"/>
        <v/>
      </c>
      <c r="I402" s="351"/>
    </row>
    <row r="403" ht="19.5" customHeight="1">
      <c r="B403" s="613">
        <v>395.0</v>
      </c>
      <c r="C403" s="923" t="str">
        <f t="shared" si="4"/>
        <v/>
      </c>
      <c r="D403" s="791" t="str">
        <f t="shared" si="1"/>
        <v/>
      </c>
      <c r="E403" s="238" t="str">
        <f t="shared" si="5"/>
        <v/>
      </c>
      <c r="F403" s="717" t="str">
        <f t="shared" si="2"/>
        <v/>
      </c>
      <c r="G403" s="238" t="str">
        <f t="shared" si="3"/>
        <v/>
      </c>
      <c r="H403" s="925" t="str">
        <f t="shared" si="6"/>
        <v/>
      </c>
      <c r="I403" s="351"/>
    </row>
    <row r="404" ht="19.5" customHeight="1">
      <c r="B404" s="613">
        <v>396.0</v>
      </c>
      <c r="C404" s="923" t="str">
        <f t="shared" si="4"/>
        <v/>
      </c>
      <c r="D404" s="791" t="str">
        <f t="shared" si="1"/>
        <v/>
      </c>
      <c r="E404" s="238" t="str">
        <f t="shared" si="5"/>
        <v/>
      </c>
      <c r="F404" s="717" t="str">
        <f t="shared" si="2"/>
        <v/>
      </c>
      <c r="G404" s="238" t="str">
        <f t="shared" si="3"/>
        <v/>
      </c>
      <c r="H404" s="925" t="str">
        <f t="shared" si="6"/>
        <v/>
      </c>
      <c r="I404" s="351"/>
    </row>
    <row r="405" ht="19.5" customHeight="1">
      <c r="B405" s="613">
        <v>397.0</v>
      </c>
      <c r="C405" s="923" t="str">
        <f t="shared" si="4"/>
        <v/>
      </c>
      <c r="D405" s="791" t="str">
        <f t="shared" si="1"/>
        <v/>
      </c>
      <c r="E405" s="238" t="str">
        <f t="shared" si="5"/>
        <v/>
      </c>
      <c r="F405" s="717" t="str">
        <f t="shared" si="2"/>
        <v/>
      </c>
      <c r="G405" s="238" t="str">
        <f t="shared" si="3"/>
        <v/>
      </c>
      <c r="H405" s="925" t="str">
        <f t="shared" si="6"/>
        <v/>
      </c>
      <c r="I405" s="351"/>
    </row>
    <row r="406" ht="19.5" customHeight="1">
      <c r="B406" s="613">
        <v>398.0</v>
      </c>
      <c r="C406" s="923" t="str">
        <f t="shared" si="4"/>
        <v/>
      </c>
      <c r="D406" s="791" t="str">
        <f t="shared" si="1"/>
        <v/>
      </c>
      <c r="E406" s="238" t="str">
        <f t="shared" si="5"/>
        <v/>
      </c>
      <c r="F406" s="717" t="str">
        <f t="shared" si="2"/>
        <v/>
      </c>
      <c r="G406" s="238" t="str">
        <f t="shared" si="3"/>
        <v/>
      </c>
      <c r="H406" s="925" t="str">
        <f t="shared" si="6"/>
        <v/>
      </c>
      <c r="I406" s="351"/>
    </row>
    <row r="407" ht="19.5" customHeight="1">
      <c r="B407" s="613">
        <v>399.0</v>
      </c>
      <c r="C407" s="923" t="str">
        <f t="shared" si="4"/>
        <v/>
      </c>
      <c r="D407" s="791" t="str">
        <f t="shared" si="1"/>
        <v/>
      </c>
      <c r="E407" s="238" t="str">
        <f t="shared" si="5"/>
        <v/>
      </c>
      <c r="F407" s="717" t="str">
        <f t="shared" si="2"/>
        <v/>
      </c>
      <c r="G407" s="238" t="str">
        <f t="shared" si="3"/>
        <v/>
      </c>
      <c r="H407" s="925" t="str">
        <f t="shared" si="6"/>
        <v/>
      </c>
      <c r="I407" s="351"/>
    </row>
    <row r="408" ht="19.5" customHeight="1">
      <c r="B408" s="613">
        <v>400.0</v>
      </c>
      <c r="C408" s="923" t="str">
        <f t="shared" si="4"/>
        <v/>
      </c>
      <c r="D408" s="791" t="str">
        <f t="shared" si="1"/>
        <v/>
      </c>
      <c r="E408" s="238" t="str">
        <f t="shared" si="5"/>
        <v/>
      </c>
      <c r="F408" s="717" t="str">
        <f t="shared" si="2"/>
        <v/>
      </c>
      <c r="G408" s="238" t="str">
        <f t="shared" si="3"/>
        <v/>
      </c>
      <c r="H408" s="925" t="str">
        <f t="shared" si="6"/>
        <v/>
      </c>
      <c r="I408" s="351"/>
    </row>
    <row r="409" ht="19.5" customHeight="1">
      <c r="B409" s="613">
        <v>401.0</v>
      </c>
      <c r="C409" s="923" t="str">
        <f t="shared" si="4"/>
        <v/>
      </c>
      <c r="D409" s="791" t="str">
        <f t="shared" si="1"/>
        <v/>
      </c>
      <c r="E409" s="238" t="str">
        <f t="shared" si="5"/>
        <v/>
      </c>
      <c r="F409" s="717" t="str">
        <f t="shared" si="2"/>
        <v/>
      </c>
      <c r="G409" s="238" t="str">
        <f t="shared" si="3"/>
        <v/>
      </c>
      <c r="H409" s="925" t="str">
        <f t="shared" si="6"/>
        <v/>
      </c>
      <c r="I409" s="351"/>
    </row>
    <row r="410" ht="19.5" customHeight="1">
      <c r="B410" s="613">
        <v>402.0</v>
      </c>
      <c r="C410" s="923" t="str">
        <f t="shared" si="4"/>
        <v/>
      </c>
      <c r="D410" s="791" t="str">
        <f t="shared" si="1"/>
        <v/>
      </c>
      <c r="E410" s="238" t="str">
        <f t="shared" si="5"/>
        <v/>
      </c>
      <c r="F410" s="717" t="str">
        <f t="shared" si="2"/>
        <v/>
      </c>
      <c r="G410" s="238" t="str">
        <f t="shared" si="3"/>
        <v/>
      </c>
      <c r="H410" s="925" t="str">
        <f t="shared" si="6"/>
        <v/>
      </c>
      <c r="I410" s="351"/>
    </row>
    <row r="411" ht="19.5" customHeight="1">
      <c r="B411" s="613">
        <v>403.0</v>
      </c>
      <c r="C411" s="923" t="str">
        <f t="shared" si="4"/>
        <v/>
      </c>
      <c r="D411" s="791" t="str">
        <f t="shared" si="1"/>
        <v/>
      </c>
      <c r="E411" s="238" t="str">
        <f t="shared" si="5"/>
        <v/>
      </c>
      <c r="F411" s="717" t="str">
        <f t="shared" si="2"/>
        <v/>
      </c>
      <c r="G411" s="238" t="str">
        <f t="shared" si="3"/>
        <v/>
      </c>
      <c r="H411" s="925" t="str">
        <f t="shared" si="6"/>
        <v/>
      </c>
      <c r="I411" s="351"/>
    </row>
    <row r="412" ht="19.5" customHeight="1">
      <c r="B412" s="613">
        <v>404.0</v>
      </c>
      <c r="C412" s="923" t="str">
        <f t="shared" si="4"/>
        <v/>
      </c>
      <c r="D412" s="791" t="str">
        <f t="shared" si="1"/>
        <v/>
      </c>
      <c r="E412" s="238" t="str">
        <f t="shared" si="5"/>
        <v/>
      </c>
      <c r="F412" s="717" t="str">
        <f t="shared" si="2"/>
        <v/>
      </c>
      <c r="G412" s="238" t="str">
        <f t="shared" si="3"/>
        <v/>
      </c>
      <c r="H412" s="925" t="str">
        <f t="shared" si="6"/>
        <v/>
      </c>
      <c r="I412" s="351"/>
    </row>
    <row r="413" ht="19.5" customHeight="1">
      <c r="B413" s="613">
        <v>405.0</v>
      </c>
      <c r="C413" s="923" t="str">
        <f t="shared" si="4"/>
        <v/>
      </c>
      <c r="D413" s="791" t="str">
        <f t="shared" si="1"/>
        <v/>
      </c>
      <c r="E413" s="238" t="str">
        <f t="shared" si="5"/>
        <v/>
      </c>
      <c r="F413" s="717" t="str">
        <f t="shared" si="2"/>
        <v/>
      </c>
      <c r="G413" s="238" t="str">
        <f t="shared" si="3"/>
        <v/>
      </c>
      <c r="H413" s="925" t="str">
        <f t="shared" si="6"/>
        <v/>
      </c>
      <c r="I413" s="351"/>
    </row>
    <row r="414" ht="19.5" customHeight="1">
      <c r="B414" s="613">
        <v>406.0</v>
      </c>
      <c r="C414" s="923" t="str">
        <f t="shared" si="4"/>
        <v/>
      </c>
      <c r="D414" s="791" t="str">
        <f t="shared" si="1"/>
        <v/>
      </c>
      <c r="E414" s="238" t="str">
        <f t="shared" si="5"/>
        <v/>
      </c>
      <c r="F414" s="717" t="str">
        <f t="shared" si="2"/>
        <v/>
      </c>
      <c r="G414" s="238" t="str">
        <f t="shared" si="3"/>
        <v/>
      </c>
      <c r="H414" s="925" t="str">
        <f t="shared" si="6"/>
        <v/>
      </c>
      <c r="I414" s="351"/>
    </row>
    <row r="415" ht="19.5" customHeight="1">
      <c r="B415" s="613">
        <v>407.0</v>
      </c>
      <c r="C415" s="923" t="str">
        <f t="shared" si="4"/>
        <v/>
      </c>
      <c r="D415" s="791" t="str">
        <f t="shared" si="1"/>
        <v/>
      </c>
      <c r="E415" s="238" t="str">
        <f t="shared" si="5"/>
        <v/>
      </c>
      <c r="F415" s="717" t="str">
        <f t="shared" si="2"/>
        <v/>
      </c>
      <c r="G415" s="238" t="str">
        <f t="shared" si="3"/>
        <v/>
      </c>
      <c r="H415" s="925" t="str">
        <f t="shared" si="6"/>
        <v/>
      </c>
      <c r="I415" s="351"/>
    </row>
    <row r="416" ht="19.5" customHeight="1">
      <c r="B416" s="613">
        <v>408.0</v>
      </c>
      <c r="C416" s="923" t="str">
        <f t="shared" si="4"/>
        <v/>
      </c>
      <c r="D416" s="791" t="str">
        <f t="shared" si="1"/>
        <v/>
      </c>
      <c r="E416" s="238" t="str">
        <f t="shared" si="5"/>
        <v/>
      </c>
      <c r="F416" s="717" t="str">
        <f t="shared" si="2"/>
        <v/>
      </c>
      <c r="G416" s="238" t="str">
        <f t="shared" si="3"/>
        <v/>
      </c>
      <c r="H416" s="925" t="str">
        <f t="shared" si="6"/>
        <v/>
      </c>
      <c r="I416" s="351"/>
    </row>
    <row r="417" ht="19.5" customHeight="1">
      <c r="B417" s="613">
        <v>409.0</v>
      </c>
      <c r="C417" s="923" t="str">
        <f t="shared" si="4"/>
        <v/>
      </c>
      <c r="D417" s="791" t="str">
        <f t="shared" si="1"/>
        <v/>
      </c>
      <c r="E417" s="238" t="str">
        <f t="shared" si="5"/>
        <v/>
      </c>
      <c r="F417" s="717" t="str">
        <f t="shared" si="2"/>
        <v/>
      </c>
      <c r="G417" s="238" t="str">
        <f t="shared" si="3"/>
        <v/>
      </c>
      <c r="H417" s="925" t="str">
        <f t="shared" si="6"/>
        <v/>
      </c>
      <c r="I417" s="351"/>
    </row>
    <row r="418" ht="19.5" customHeight="1">
      <c r="B418" s="613">
        <v>410.0</v>
      </c>
      <c r="C418" s="923" t="str">
        <f t="shared" si="4"/>
        <v/>
      </c>
      <c r="D418" s="791" t="str">
        <f t="shared" si="1"/>
        <v/>
      </c>
      <c r="E418" s="238" t="str">
        <f t="shared" si="5"/>
        <v/>
      </c>
      <c r="F418" s="717" t="str">
        <f t="shared" si="2"/>
        <v/>
      </c>
      <c r="G418" s="238" t="str">
        <f t="shared" si="3"/>
        <v/>
      </c>
      <c r="H418" s="925" t="str">
        <f t="shared" si="6"/>
        <v/>
      </c>
      <c r="I418" s="351"/>
    </row>
    <row r="419" ht="19.5" customHeight="1">
      <c r="B419" s="613">
        <v>411.0</v>
      </c>
      <c r="C419" s="923" t="str">
        <f t="shared" si="4"/>
        <v/>
      </c>
      <c r="D419" s="791" t="str">
        <f t="shared" si="1"/>
        <v/>
      </c>
      <c r="E419" s="238" t="str">
        <f t="shared" si="5"/>
        <v/>
      </c>
      <c r="F419" s="717" t="str">
        <f t="shared" si="2"/>
        <v/>
      </c>
      <c r="G419" s="238" t="str">
        <f t="shared" si="3"/>
        <v/>
      </c>
      <c r="H419" s="925" t="str">
        <f t="shared" si="6"/>
        <v/>
      </c>
      <c r="I419" s="351"/>
    </row>
    <row r="420" ht="19.5" customHeight="1">
      <c r="B420" s="613">
        <v>412.0</v>
      </c>
      <c r="C420" s="923" t="str">
        <f t="shared" si="4"/>
        <v/>
      </c>
      <c r="D420" s="791" t="str">
        <f t="shared" si="1"/>
        <v/>
      </c>
      <c r="E420" s="238" t="str">
        <f t="shared" si="5"/>
        <v/>
      </c>
      <c r="F420" s="717" t="str">
        <f t="shared" si="2"/>
        <v/>
      </c>
      <c r="G420" s="238" t="str">
        <f t="shared" si="3"/>
        <v/>
      </c>
      <c r="H420" s="925" t="str">
        <f t="shared" si="6"/>
        <v/>
      </c>
      <c r="I420" s="351"/>
    </row>
    <row r="421" ht="19.5" customHeight="1">
      <c r="B421" s="613">
        <v>413.0</v>
      </c>
      <c r="C421" s="923" t="str">
        <f t="shared" si="4"/>
        <v/>
      </c>
      <c r="D421" s="791" t="str">
        <f t="shared" si="1"/>
        <v/>
      </c>
      <c r="E421" s="238" t="str">
        <f t="shared" si="5"/>
        <v/>
      </c>
      <c r="F421" s="717" t="str">
        <f t="shared" si="2"/>
        <v/>
      </c>
      <c r="G421" s="238" t="str">
        <f t="shared" si="3"/>
        <v/>
      </c>
      <c r="H421" s="925" t="str">
        <f t="shared" si="6"/>
        <v/>
      </c>
      <c r="I421" s="351"/>
    </row>
    <row r="422" ht="19.5" customHeight="1">
      <c r="B422" s="613">
        <v>414.0</v>
      </c>
      <c r="C422" s="923" t="str">
        <f t="shared" si="4"/>
        <v/>
      </c>
      <c r="D422" s="791" t="str">
        <f t="shared" si="1"/>
        <v/>
      </c>
      <c r="E422" s="238" t="str">
        <f t="shared" si="5"/>
        <v/>
      </c>
      <c r="F422" s="717" t="str">
        <f t="shared" si="2"/>
        <v/>
      </c>
      <c r="G422" s="238" t="str">
        <f t="shared" si="3"/>
        <v/>
      </c>
      <c r="H422" s="925" t="str">
        <f t="shared" si="6"/>
        <v/>
      </c>
      <c r="I422" s="351"/>
    </row>
    <row r="423" ht="19.5" customHeight="1">
      <c r="B423" s="613">
        <v>415.0</v>
      </c>
      <c r="C423" s="923" t="str">
        <f t="shared" si="4"/>
        <v/>
      </c>
      <c r="D423" s="791" t="str">
        <f t="shared" si="1"/>
        <v/>
      </c>
      <c r="E423" s="238" t="str">
        <f t="shared" si="5"/>
        <v/>
      </c>
      <c r="F423" s="717" t="str">
        <f t="shared" si="2"/>
        <v/>
      </c>
      <c r="G423" s="238" t="str">
        <f t="shared" si="3"/>
        <v/>
      </c>
      <c r="H423" s="925" t="str">
        <f t="shared" si="6"/>
        <v/>
      </c>
      <c r="I423" s="351"/>
    </row>
    <row r="424" ht="19.5" customHeight="1">
      <c r="B424" s="613">
        <v>416.0</v>
      </c>
      <c r="C424" s="923" t="str">
        <f t="shared" si="4"/>
        <v/>
      </c>
      <c r="D424" s="791" t="str">
        <f t="shared" si="1"/>
        <v/>
      </c>
      <c r="E424" s="238" t="str">
        <f t="shared" si="5"/>
        <v/>
      </c>
      <c r="F424" s="717" t="str">
        <f t="shared" si="2"/>
        <v/>
      </c>
      <c r="G424" s="238" t="str">
        <f t="shared" si="3"/>
        <v/>
      </c>
      <c r="H424" s="925" t="str">
        <f t="shared" si="6"/>
        <v/>
      </c>
      <c r="I424" s="351"/>
    </row>
    <row r="425" ht="19.5" customHeight="1">
      <c r="B425" s="613">
        <v>417.0</v>
      </c>
      <c r="C425" s="923" t="str">
        <f t="shared" si="4"/>
        <v/>
      </c>
      <c r="D425" s="791" t="str">
        <f t="shared" si="1"/>
        <v/>
      </c>
      <c r="E425" s="238" t="str">
        <f t="shared" si="5"/>
        <v/>
      </c>
      <c r="F425" s="717" t="str">
        <f t="shared" si="2"/>
        <v/>
      </c>
      <c r="G425" s="238" t="str">
        <f t="shared" si="3"/>
        <v/>
      </c>
      <c r="H425" s="925" t="str">
        <f t="shared" si="6"/>
        <v/>
      </c>
      <c r="I425" s="351"/>
    </row>
    <row r="426" ht="19.5" customHeight="1">
      <c r="B426" s="613">
        <v>418.0</v>
      </c>
      <c r="C426" s="923" t="str">
        <f t="shared" si="4"/>
        <v/>
      </c>
      <c r="D426" s="791" t="str">
        <f t="shared" si="1"/>
        <v/>
      </c>
      <c r="E426" s="238" t="str">
        <f t="shared" si="5"/>
        <v/>
      </c>
      <c r="F426" s="717" t="str">
        <f t="shared" si="2"/>
        <v/>
      </c>
      <c r="G426" s="238" t="str">
        <f t="shared" si="3"/>
        <v/>
      </c>
      <c r="H426" s="925" t="str">
        <f t="shared" si="6"/>
        <v/>
      </c>
      <c r="I426" s="351"/>
    </row>
    <row r="427" ht="19.5" customHeight="1">
      <c r="B427" s="613">
        <v>419.0</v>
      </c>
      <c r="C427" s="923" t="str">
        <f t="shared" si="4"/>
        <v/>
      </c>
      <c r="D427" s="791" t="str">
        <f t="shared" si="1"/>
        <v/>
      </c>
      <c r="E427" s="238" t="str">
        <f t="shared" si="5"/>
        <v/>
      </c>
      <c r="F427" s="717" t="str">
        <f t="shared" si="2"/>
        <v/>
      </c>
      <c r="G427" s="238" t="str">
        <f t="shared" si="3"/>
        <v/>
      </c>
      <c r="H427" s="925" t="str">
        <f t="shared" si="6"/>
        <v/>
      </c>
      <c r="I427" s="351"/>
    </row>
    <row r="428" ht="19.5" customHeight="1">
      <c r="B428" s="613">
        <v>420.0</v>
      </c>
      <c r="C428" s="923" t="str">
        <f t="shared" si="4"/>
        <v/>
      </c>
      <c r="D428" s="791" t="str">
        <f t="shared" si="1"/>
        <v/>
      </c>
      <c r="E428" s="238" t="str">
        <f t="shared" si="5"/>
        <v/>
      </c>
      <c r="F428" s="717" t="str">
        <f t="shared" si="2"/>
        <v/>
      </c>
      <c r="G428" s="238" t="str">
        <f t="shared" si="3"/>
        <v/>
      </c>
      <c r="H428" s="925" t="str">
        <f t="shared" si="6"/>
        <v/>
      </c>
      <c r="I428" s="351"/>
    </row>
    <row r="429" ht="19.5" customHeight="1">
      <c r="B429" s="613">
        <v>421.0</v>
      </c>
      <c r="C429" s="923" t="str">
        <f t="shared" si="4"/>
        <v/>
      </c>
      <c r="D429" s="791" t="str">
        <f t="shared" si="1"/>
        <v/>
      </c>
      <c r="E429" s="238" t="str">
        <f t="shared" si="5"/>
        <v/>
      </c>
      <c r="F429" s="717" t="str">
        <f t="shared" si="2"/>
        <v/>
      </c>
      <c r="G429" s="238" t="str">
        <f t="shared" si="3"/>
        <v/>
      </c>
      <c r="H429" s="925" t="str">
        <f t="shared" si="6"/>
        <v/>
      </c>
      <c r="I429" s="351"/>
    </row>
    <row r="430" ht="19.5" customHeight="1">
      <c r="B430" s="613">
        <v>422.0</v>
      </c>
      <c r="C430" s="923" t="str">
        <f t="shared" si="4"/>
        <v/>
      </c>
      <c r="D430" s="791" t="str">
        <f t="shared" si="1"/>
        <v/>
      </c>
      <c r="E430" s="238" t="str">
        <f t="shared" si="5"/>
        <v/>
      </c>
      <c r="F430" s="717" t="str">
        <f t="shared" si="2"/>
        <v/>
      </c>
      <c r="G430" s="238" t="str">
        <f t="shared" si="3"/>
        <v/>
      </c>
      <c r="H430" s="925" t="str">
        <f t="shared" si="6"/>
        <v/>
      </c>
      <c r="I430" s="351"/>
    </row>
    <row r="431" ht="19.5" customHeight="1">
      <c r="B431" s="613">
        <v>423.0</v>
      </c>
      <c r="C431" s="923" t="str">
        <f t="shared" si="4"/>
        <v/>
      </c>
      <c r="D431" s="791" t="str">
        <f t="shared" si="1"/>
        <v/>
      </c>
      <c r="E431" s="238" t="str">
        <f t="shared" si="5"/>
        <v/>
      </c>
      <c r="F431" s="717" t="str">
        <f t="shared" si="2"/>
        <v/>
      </c>
      <c r="G431" s="238" t="str">
        <f t="shared" si="3"/>
        <v/>
      </c>
      <c r="H431" s="925" t="str">
        <f t="shared" si="6"/>
        <v/>
      </c>
      <c r="I431" s="351"/>
    </row>
    <row r="432" ht="19.5" customHeight="1">
      <c r="B432" s="613">
        <v>424.0</v>
      </c>
      <c r="C432" s="923" t="str">
        <f t="shared" si="4"/>
        <v/>
      </c>
      <c r="D432" s="791" t="str">
        <f t="shared" si="1"/>
        <v/>
      </c>
      <c r="E432" s="238" t="str">
        <f t="shared" si="5"/>
        <v/>
      </c>
      <c r="F432" s="717" t="str">
        <f t="shared" si="2"/>
        <v/>
      </c>
      <c r="G432" s="238" t="str">
        <f t="shared" si="3"/>
        <v/>
      </c>
      <c r="H432" s="925" t="str">
        <f t="shared" si="6"/>
        <v/>
      </c>
      <c r="I432" s="351"/>
    </row>
    <row r="433" ht="19.5" customHeight="1">
      <c r="B433" s="613">
        <v>425.0</v>
      </c>
      <c r="C433" s="923" t="str">
        <f t="shared" si="4"/>
        <v/>
      </c>
      <c r="D433" s="791" t="str">
        <f t="shared" si="1"/>
        <v/>
      </c>
      <c r="E433" s="238" t="str">
        <f t="shared" si="5"/>
        <v/>
      </c>
      <c r="F433" s="717" t="str">
        <f t="shared" si="2"/>
        <v/>
      </c>
      <c r="G433" s="238" t="str">
        <f t="shared" si="3"/>
        <v/>
      </c>
      <c r="H433" s="925" t="str">
        <f t="shared" si="6"/>
        <v/>
      </c>
      <c r="I433" s="351"/>
    </row>
    <row r="434" ht="19.5" customHeight="1">
      <c r="B434" s="613">
        <v>426.0</v>
      </c>
      <c r="C434" s="923" t="str">
        <f t="shared" si="4"/>
        <v/>
      </c>
      <c r="D434" s="791" t="str">
        <f t="shared" si="1"/>
        <v/>
      </c>
      <c r="E434" s="238" t="str">
        <f t="shared" si="5"/>
        <v/>
      </c>
      <c r="F434" s="717" t="str">
        <f t="shared" si="2"/>
        <v/>
      </c>
      <c r="G434" s="238" t="str">
        <f t="shared" si="3"/>
        <v/>
      </c>
      <c r="H434" s="925" t="str">
        <f t="shared" si="6"/>
        <v/>
      </c>
      <c r="I434" s="351"/>
    </row>
    <row r="435" ht="19.5" customHeight="1">
      <c r="B435" s="613">
        <v>427.0</v>
      </c>
      <c r="C435" s="923" t="str">
        <f t="shared" si="4"/>
        <v/>
      </c>
      <c r="D435" s="791" t="str">
        <f t="shared" si="1"/>
        <v/>
      </c>
      <c r="E435" s="238" t="str">
        <f t="shared" si="5"/>
        <v/>
      </c>
      <c r="F435" s="717" t="str">
        <f t="shared" si="2"/>
        <v/>
      </c>
      <c r="G435" s="238" t="str">
        <f t="shared" si="3"/>
        <v/>
      </c>
      <c r="H435" s="925" t="str">
        <f t="shared" si="6"/>
        <v/>
      </c>
      <c r="I435" s="351"/>
    </row>
    <row r="436" ht="19.5" customHeight="1">
      <c r="B436" s="613">
        <v>428.0</v>
      </c>
      <c r="C436" s="923" t="str">
        <f t="shared" si="4"/>
        <v/>
      </c>
      <c r="D436" s="791" t="str">
        <f t="shared" si="1"/>
        <v/>
      </c>
      <c r="E436" s="238" t="str">
        <f t="shared" si="5"/>
        <v/>
      </c>
      <c r="F436" s="717" t="str">
        <f t="shared" si="2"/>
        <v/>
      </c>
      <c r="G436" s="238" t="str">
        <f t="shared" si="3"/>
        <v/>
      </c>
      <c r="H436" s="925" t="str">
        <f t="shared" si="6"/>
        <v/>
      </c>
      <c r="I436" s="351"/>
    </row>
    <row r="437" ht="19.5" customHeight="1">
      <c r="B437" s="613">
        <v>429.0</v>
      </c>
      <c r="C437" s="923" t="str">
        <f t="shared" si="4"/>
        <v/>
      </c>
      <c r="D437" s="791" t="str">
        <f t="shared" si="1"/>
        <v/>
      </c>
      <c r="E437" s="238" t="str">
        <f t="shared" si="5"/>
        <v/>
      </c>
      <c r="F437" s="717" t="str">
        <f t="shared" si="2"/>
        <v/>
      </c>
      <c r="G437" s="238" t="str">
        <f t="shared" si="3"/>
        <v/>
      </c>
      <c r="H437" s="925" t="str">
        <f t="shared" si="6"/>
        <v/>
      </c>
      <c r="I437" s="351"/>
    </row>
    <row r="438" ht="19.5" customHeight="1">
      <c r="B438" s="613">
        <v>430.0</v>
      </c>
      <c r="C438" s="923" t="str">
        <f t="shared" si="4"/>
        <v/>
      </c>
      <c r="D438" s="791" t="str">
        <f t="shared" si="1"/>
        <v/>
      </c>
      <c r="E438" s="238" t="str">
        <f t="shared" si="5"/>
        <v/>
      </c>
      <c r="F438" s="717" t="str">
        <f t="shared" si="2"/>
        <v/>
      </c>
      <c r="G438" s="238" t="str">
        <f t="shared" si="3"/>
        <v/>
      </c>
      <c r="H438" s="925" t="str">
        <f t="shared" si="6"/>
        <v/>
      </c>
      <c r="I438" s="351"/>
    </row>
    <row r="439" ht="19.5" customHeight="1">
      <c r="B439" s="613">
        <v>431.0</v>
      </c>
      <c r="C439" s="923" t="str">
        <f t="shared" si="4"/>
        <v/>
      </c>
      <c r="D439" s="791" t="str">
        <f t="shared" si="1"/>
        <v/>
      </c>
      <c r="E439" s="238" t="str">
        <f t="shared" si="5"/>
        <v/>
      </c>
      <c r="F439" s="717" t="str">
        <f t="shared" si="2"/>
        <v/>
      </c>
      <c r="G439" s="238" t="str">
        <f t="shared" si="3"/>
        <v/>
      </c>
      <c r="H439" s="925" t="str">
        <f t="shared" si="6"/>
        <v/>
      </c>
      <c r="I439" s="351"/>
    </row>
    <row r="440" ht="19.5" customHeight="1">
      <c r="B440" s="613">
        <v>432.0</v>
      </c>
      <c r="C440" s="923" t="str">
        <f t="shared" si="4"/>
        <v/>
      </c>
      <c r="D440" s="791" t="str">
        <f t="shared" si="1"/>
        <v/>
      </c>
      <c r="E440" s="238" t="str">
        <f t="shared" si="5"/>
        <v/>
      </c>
      <c r="F440" s="717" t="str">
        <f t="shared" si="2"/>
        <v/>
      </c>
      <c r="G440" s="238" t="str">
        <f t="shared" si="3"/>
        <v/>
      </c>
      <c r="H440" s="925" t="str">
        <f t="shared" si="6"/>
        <v/>
      </c>
      <c r="I440" s="351"/>
    </row>
    <row r="441" ht="19.5" customHeight="1">
      <c r="B441" s="613">
        <v>433.0</v>
      </c>
      <c r="C441" s="923" t="str">
        <f t="shared" si="4"/>
        <v/>
      </c>
      <c r="D441" s="791" t="str">
        <f t="shared" si="1"/>
        <v/>
      </c>
      <c r="E441" s="238" t="str">
        <f t="shared" si="5"/>
        <v/>
      </c>
      <c r="F441" s="717" t="str">
        <f t="shared" si="2"/>
        <v/>
      </c>
      <c r="G441" s="238" t="str">
        <f t="shared" si="3"/>
        <v/>
      </c>
      <c r="H441" s="925" t="str">
        <f t="shared" si="6"/>
        <v/>
      </c>
      <c r="I441" s="351"/>
    </row>
    <row r="442" ht="19.5" customHeight="1">
      <c r="B442" s="613">
        <v>434.0</v>
      </c>
      <c r="C442" s="923" t="str">
        <f t="shared" si="4"/>
        <v/>
      </c>
      <c r="D442" s="791" t="str">
        <f t="shared" si="1"/>
        <v/>
      </c>
      <c r="E442" s="238" t="str">
        <f t="shared" si="5"/>
        <v/>
      </c>
      <c r="F442" s="717" t="str">
        <f t="shared" si="2"/>
        <v/>
      </c>
      <c r="G442" s="238" t="str">
        <f t="shared" si="3"/>
        <v/>
      </c>
      <c r="H442" s="925" t="str">
        <f t="shared" si="6"/>
        <v/>
      </c>
      <c r="I442" s="351"/>
    </row>
    <row r="443" ht="19.5" customHeight="1">
      <c r="B443" s="613">
        <v>435.0</v>
      </c>
      <c r="C443" s="923" t="str">
        <f t="shared" si="4"/>
        <v/>
      </c>
      <c r="D443" s="791" t="str">
        <f t="shared" si="1"/>
        <v/>
      </c>
      <c r="E443" s="238" t="str">
        <f t="shared" si="5"/>
        <v/>
      </c>
      <c r="F443" s="717" t="str">
        <f t="shared" si="2"/>
        <v/>
      </c>
      <c r="G443" s="238" t="str">
        <f t="shared" si="3"/>
        <v/>
      </c>
      <c r="H443" s="925" t="str">
        <f t="shared" si="6"/>
        <v/>
      </c>
      <c r="I443" s="351"/>
    </row>
    <row r="444" ht="19.5" customHeight="1">
      <c r="B444" s="613">
        <v>436.0</v>
      </c>
      <c r="C444" s="923" t="str">
        <f t="shared" si="4"/>
        <v/>
      </c>
      <c r="D444" s="791" t="str">
        <f t="shared" si="1"/>
        <v/>
      </c>
      <c r="E444" s="238" t="str">
        <f t="shared" si="5"/>
        <v/>
      </c>
      <c r="F444" s="717" t="str">
        <f t="shared" si="2"/>
        <v/>
      </c>
      <c r="G444" s="238" t="str">
        <f t="shared" si="3"/>
        <v/>
      </c>
      <c r="H444" s="925" t="str">
        <f t="shared" si="6"/>
        <v/>
      </c>
      <c r="I444" s="351"/>
    </row>
    <row r="445" ht="19.5" customHeight="1">
      <c r="B445" s="613">
        <v>437.0</v>
      </c>
      <c r="C445" s="923" t="str">
        <f t="shared" si="4"/>
        <v/>
      </c>
      <c r="D445" s="791" t="str">
        <f t="shared" si="1"/>
        <v/>
      </c>
      <c r="E445" s="238" t="str">
        <f t="shared" si="5"/>
        <v/>
      </c>
      <c r="F445" s="717" t="str">
        <f t="shared" si="2"/>
        <v/>
      </c>
      <c r="G445" s="238" t="str">
        <f t="shared" si="3"/>
        <v/>
      </c>
      <c r="H445" s="925" t="str">
        <f t="shared" si="6"/>
        <v/>
      </c>
      <c r="I445" s="351"/>
    </row>
    <row r="446" ht="19.5" customHeight="1">
      <c r="B446" s="613">
        <v>438.0</v>
      </c>
      <c r="C446" s="923" t="str">
        <f t="shared" si="4"/>
        <v/>
      </c>
      <c r="D446" s="791" t="str">
        <f t="shared" si="1"/>
        <v/>
      </c>
      <c r="E446" s="238" t="str">
        <f t="shared" si="5"/>
        <v/>
      </c>
      <c r="F446" s="717" t="str">
        <f t="shared" si="2"/>
        <v/>
      </c>
      <c r="G446" s="238" t="str">
        <f t="shared" si="3"/>
        <v/>
      </c>
      <c r="H446" s="925" t="str">
        <f t="shared" si="6"/>
        <v/>
      </c>
      <c r="I446" s="351"/>
    </row>
    <row r="447" ht="19.5" customHeight="1">
      <c r="B447" s="613">
        <v>439.0</v>
      </c>
      <c r="C447" s="923" t="str">
        <f t="shared" si="4"/>
        <v/>
      </c>
      <c r="D447" s="791" t="str">
        <f t="shared" si="1"/>
        <v/>
      </c>
      <c r="E447" s="238" t="str">
        <f t="shared" si="5"/>
        <v/>
      </c>
      <c r="F447" s="717" t="str">
        <f t="shared" si="2"/>
        <v/>
      </c>
      <c r="G447" s="238" t="str">
        <f t="shared" si="3"/>
        <v/>
      </c>
      <c r="H447" s="925" t="str">
        <f t="shared" si="6"/>
        <v/>
      </c>
      <c r="I447" s="351"/>
    </row>
    <row r="448" ht="19.5" customHeight="1">
      <c r="B448" s="613">
        <v>440.0</v>
      </c>
      <c r="C448" s="923" t="str">
        <f t="shared" si="4"/>
        <v/>
      </c>
      <c r="D448" s="791" t="str">
        <f t="shared" si="1"/>
        <v/>
      </c>
      <c r="E448" s="238" t="str">
        <f t="shared" si="5"/>
        <v/>
      </c>
      <c r="F448" s="717" t="str">
        <f t="shared" si="2"/>
        <v/>
      </c>
      <c r="G448" s="238" t="str">
        <f t="shared" si="3"/>
        <v/>
      </c>
      <c r="H448" s="925" t="str">
        <f t="shared" si="6"/>
        <v/>
      </c>
      <c r="I448" s="351"/>
    </row>
    <row r="449" ht="19.5" customHeight="1">
      <c r="B449" s="613">
        <v>441.0</v>
      </c>
      <c r="C449" s="923" t="str">
        <f t="shared" si="4"/>
        <v/>
      </c>
      <c r="D449" s="791" t="str">
        <f t="shared" si="1"/>
        <v/>
      </c>
      <c r="E449" s="238" t="str">
        <f t="shared" si="5"/>
        <v/>
      </c>
      <c r="F449" s="717" t="str">
        <f t="shared" si="2"/>
        <v/>
      </c>
      <c r="G449" s="238" t="str">
        <f t="shared" si="3"/>
        <v/>
      </c>
      <c r="H449" s="925" t="str">
        <f t="shared" si="6"/>
        <v/>
      </c>
      <c r="I449" s="351"/>
    </row>
    <row r="450" ht="19.5" customHeight="1">
      <c r="B450" s="613">
        <v>442.0</v>
      </c>
      <c r="C450" s="923" t="str">
        <f t="shared" si="4"/>
        <v/>
      </c>
      <c r="D450" s="791" t="str">
        <f t="shared" si="1"/>
        <v/>
      </c>
      <c r="E450" s="238" t="str">
        <f t="shared" si="5"/>
        <v/>
      </c>
      <c r="F450" s="717" t="str">
        <f t="shared" si="2"/>
        <v/>
      </c>
      <c r="G450" s="238" t="str">
        <f t="shared" si="3"/>
        <v/>
      </c>
      <c r="H450" s="925" t="str">
        <f t="shared" si="6"/>
        <v/>
      </c>
      <c r="I450" s="351"/>
    </row>
    <row r="451" ht="19.5" customHeight="1">
      <c r="B451" s="613">
        <v>443.0</v>
      </c>
      <c r="C451" s="923" t="str">
        <f t="shared" si="4"/>
        <v/>
      </c>
      <c r="D451" s="791" t="str">
        <f t="shared" si="1"/>
        <v/>
      </c>
      <c r="E451" s="238" t="str">
        <f t="shared" si="5"/>
        <v/>
      </c>
      <c r="F451" s="717" t="str">
        <f t="shared" si="2"/>
        <v/>
      </c>
      <c r="G451" s="238" t="str">
        <f t="shared" si="3"/>
        <v/>
      </c>
      <c r="H451" s="925" t="str">
        <f t="shared" si="6"/>
        <v/>
      </c>
      <c r="I451" s="351"/>
    </row>
    <row r="452" ht="19.5" customHeight="1">
      <c r="B452" s="613">
        <v>444.0</v>
      </c>
      <c r="C452" s="923" t="str">
        <f t="shared" si="4"/>
        <v/>
      </c>
      <c r="D452" s="791" t="str">
        <f t="shared" si="1"/>
        <v/>
      </c>
      <c r="E452" s="238" t="str">
        <f t="shared" si="5"/>
        <v/>
      </c>
      <c r="F452" s="717" t="str">
        <f t="shared" si="2"/>
        <v/>
      </c>
      <c r="G452" s="238" t="str">
        <f t="shared" si="3"/>
        <v/>
      </c>
      <c r="H452" s="925" t="str">
        <f t="shared" si="6"/>
        <v/>
      </c>
      <c r="I452" s="351"/>
    </row>
    <row r="453" ht="19.5" customHeight="1">
      <c r="B453" s="613">
        <v>445.0</v>
      </c>
      <c r="C453" s="923" t="str">
        <f t="shared" si="4"/>
        <v/>
      </c>
      <c r="D453" s="791" t="str">
        <f t="shared" si="1"/>
        <v/>
      </c>
      <c r="E453" s="238" t="str">
        <f t="shared" si="5"/>
        <v/>
      </c>
      <c r="F453" s="717" t="str">
        <f t="shared" si="2"/>
        <v/>
      </c>
      <c r="G453" s="238" t="str">
        <f t="shared" si="3"/>
        <v/>
      </c>
      <c r="H453" s="925" t="str">
        <f t="shared" si="6"/>
        <v/>
      </c>
      <c r="I453" s="351"/>
    </row>
    <row r="454" ht="19.5" customHeight="1">
      <c r="B454" s="613">
        <v>446.0</v>
      </c>
      <c r="C454" s="923" t="str">
        <f t="shared" si="4"/>
        <v/>
      </c>
      <c r="D454" s="791" t="str">
        <f t="shared" si="1"/>
        <v/>
      </c>
      <c r="E454" s="238" t="str">
        <f t="shared" si="5"/>
        <v/>
      </c>
      <c r="F454" s="717" t="str">
        <f t="shared" si="2"/>
        <v/>
      </c>
      <c r="G454" s="238" t="str">
        <f t="shared" si="3"/>
        <v/>
      </c>
      <c r="H454" s="925" t="str">
        <f t="shared" si="6"/>
        <v/>
      </c>
      <c r="I454" s="351"/>
    </row>
    <row r="455" ht="19.5" customHeight="1">
      <c r="B455" s="613">
        <v>447.0</v>
      </c>
      <c r="C455" s="923" t="str">
        <f t="shared" si="4"/>
        <v/>
      </c>
      <c r="D455" s="791" t="str">
        <f t="shared" si="1"/>
        <v/>
      </c>
      <c r="E455" s="238" t="str">
        <f t="shared" si="5"/>
        <v/>
      </c>
      <c r="F455" s="717" t="str">
        <f t="shared" si="2"/>
        <v/>
      </c>
      <c r="G455" s="238" t="str">
        <f t="shared" si="3"/>
        <v/>
      </c>
      <c r="H455" s="925" t="str">
        <f t="shared" si="6"/>
        <v/>
      </c>
      <c r="I455" s="351"/>
    </row>
    <row r="456" ht="19.5" customHeight="1">
      <c r="B456" s="613">
        <v>448.0</v>
      </c>
      <c r="C456" s="923" t="str">
        <f t="shared" si="4"/>
        <v/>
      </c>
      <c r="D456" s="791" t="str">
        <f t="shared" si="1"/>
        <v/>
      </c>
      <c r="E456" s="238" t="str">
        <f t="shared" si="5"/>
        <v/>
      </c>
      <c r="F456" s="717" t="str">
        <f t="shared" si="2"/>
        <v/>
      </c>
      <c r="G456" s="238" t="str">
        <f t="shared" si="3"/>
        <v/>
      </c>
      <c r="H456" s="925" t="str">
        <f t="shared" si="6"/>
        <v/>
      </c>
      <c r="I456" s="351"/>
    </row>
    <row r="457" ht="19.5" customHeight="1">
      <c r="B457" s="613">
        <v>449.0</v>
      </c>
      <c r="C457" s="923" t="str">
        <f t="shared" si="4"/>
        <v/>
      </c>
      <c r="D457" s="791" t="str">
        <f t="shared" si="1"/>
        <v/>
      </c>
      <c r="E457" s="238" t="str">
        <f t="shared" si="5"/>
        <v/>
      </c>
      <c r="F457" s="717" t="str">
        <f t="shared" si="2"/>
        <v/>
      </c>
      <c r="G457" s="238" t="str">
        <f t="shared" si="3"/>
        <v/>
      </c>
      <c r="H457" s="925" t="str">
        <f t="shared" si="6"/>
        <v/>
      </c>
      <c r="I457" s="351"/>
    </row>
    <row r="458" ht="19.5" customHeight="1">
      <c r="B458" s="613">
        <v>450.0</v>
      </c>
      <c r="C458" s="923" t="str">
        <f t="shared" si="4"/>
        <v/>
      </c>
      <c r="D458" s="791" t="str">
        <f t="shared" si="1"/>
        <v/>
      </c>
      <c r="E458" s="238" t="str">
        <f t="shared" si="5"/>
        <v/>
      </c>
      <c r="F458" s="717" t="str">
        <f t="shared" si="2"/>
        <v/>
      </c>
      <c r="G458" s="238" t="str">
        <f t="shared" si="3"/>
        <v/>
      </c>
      <c r="H458" s="925" t="str">
        <f t="shared" si="6"/>
        <v/>
      </c>
      <c r="I458" s="351"/>
    </row>
    <row r="459" ht="19.5" customHeight="1">
      <c r="B459" s="613">
        <v>451.0</v>
      </c>
      <c r="C459" s="923" t="str">
        <f t="shared" si="4"/>
        <v/>
      </c>
      <c r="D459" s="791" t="str">
        <f t="shared" si="1"/>
        <v/>
      </c>
      <c r="E459" s="238" t="str">
        <f t="shared" si="5"/>
        <v/>
      </c>
      <c r="F459" s="717" t="str">
        <f t="shared" si="2"/>
        <v/>
      </c>
      <c r="G459" s="238" t="str">
        <f t="shared" si="3"/>
        <v/>
      </c>
      <c r="H459" s="925" t="str">
        <f t="shared" si="6"/>
        <v/>
      </c>
      <c r="I459" s="351"/>
    </row>
    <row r="460" ht="19.5" customHeight="1">
      <c r="B460" s="613">
        <v>452.0</v>
      </c>
      <c r="C460" s="923" t="str">
        <f t="shared" si="4"/>
        <v/>
      </c>
      <c r="D460" s="791" t="str">
        <f t="shared" si="1"/>
        <v/>
      </c>
      <c r="E460" s="238" t="str">
        <f t="shared" si="5"/>
        <v/>
      </c>
      <c r="F460" s="717" t="str">
        <f t="shared" si="2"/>
        <v/>
      </c>
      <c r="G460" s="238" t="str">
        <f t="shared" si="3"/>
        <v/>
      </c>
      <c r="H460" s="925" t="str">
        <f t="shared" si="6"/>
        <v/>
      </c>
      <c r="I460" s="351"/>
    </row>
    <row r="461" ht="19.5" customHeight="1">
      <c r="B461" s="613">
        <v>453.0</v>
      </c>
      <c r="C461" s="923" t="str">
        <f t="shared" si="4"/>
        <v/>
      </c>
      <c r="D461" s="791" t="str">
        <f t="shared" si="1"/>
        <v/>
      </c>
      <c r="E461" s="238" t="str">
        <f t="shared" si="5"/>
        <v/>
      </c>
      <c r="F461" s="717" t="str">
        <f t="shared" si="2"/>
        <v/>
      </c>
      <c r="G461" s="238" t="str">
        <f t="shared" si="3"/>
        <v/>
      </c>
      <c r="H461" s="925" t="str">
        <f t="shared" si="6"/>
        <v/>
      </c>
      <c r="I461" s="351"/>
    </row>
    <row r="462" ht="19.5" customHeight="1">
      <c r="B462" s="613">
        <v>454.0</v>
      </c>
      <c r="C462" s="923" t="str">
        <f t="shared" si="4"/>
        <v/>
      </c>
      <c r="D462" s="791" t="str">
        <f t="shared" si="1"/>
        <v/>
      </c>
      <c r="E462" s="238" t="str">
        <f t="shared" si="5"/>
        <v/>
      </c>
      <c r="F462" s="717" t="str">
        <f t="shared" si="2"/>
        <v/>
      </c>
      <c r="G462" s="238" t="str">
        <f t="shared" si="3"/>
        <v/>
      </c>
      <c r="H462" s="925" t="str">
        <f t="shared" si="6"/>
        <v/>
      </c>
      <c r="I462" s="351"/>
    </row>
    <row r="463" ht="19.5" customHeight="1">
      <c r="B463" s="613">
        <v>455.0</v>
      </c>
      <c r="C463" s="923" t="str">
        <f t="shared" si="4"/>
        <v/>
      </c>
      <c r="D463" s="791" t="str">
        <f t="shared" si="1"/>
        <v/>
      </c>
      <c r="E463" s="238" t="str">
        <f t="shared" si="5"/>
        <v/>
      </c>
      <c r="F463" s="717" t="str">
        <f t="shared" si="2"/>
        <v/>
      </c>
      <c r="G463" s="238" t="str">
        <f t="shared" si="3"/>
        <v/>
      </c>
      <c r="H463" s="925" t="str">
        <f t="shared" si="6"/>
        <v/>
      </c>
      <c r="I463" s="351"/>
    </row>
    <row r="464" ht="19.5" customHeight="1">
      <c r="B464" s="613">
        <v>456.0</v>
      </c>
      <c r="C464" s="923" t="str">
        <f t="shared" si="4"/>
        <v/>
      </c>
      <c r="D464" s="791" t="str">
        <f t="shared" si="1"/>
        <v/>
      </c>
      <c r="E464" s="238" t="str">
        <f t="shared" si="5"/>
        <v/>
      </c>
      <c r="F464" s="717" t="str">
        <f t="shared" si="2"/>
        <v/>
      </c>
      <c r="G464" s="238" t="str">
        <f t="shared" si="3"/>
        <v/>
      </c>
      <c r="H464" s="925" t="str">
        <f t="shared" si="6"/>
        <v/>
      </c>
      <c r="I464" s="351"/>
    </row>
    <row r="465" ht="19.5" customHeight="1">
      <c r="B465" s="613">
        <v>457.0</v>
      </c>
      <c r="C465" s="923" t="str">
        <f t="shared" si="4"/>
        <v/>
      </c>
      <c r="D465" s="791" t="str">
        <f t="shared" si="1"/>
        <v/>
      </c>
      <c r="E465" s="238" t="str">
        <f t="shared" si="5"/>
        <v/>
      </c>
      <c r="F465" s="717" t="str">
        <f t="shared" si="2"/>
        <v/>
      </c>
      <c r="G465" s="238" t="str">
        <f t="shared" si="3"/>
        <v/>
      </c>
      <c r="H465" s="925" t="str">
        <f t="shared" si="6"/>
        <v/>
      </c>
      <c r="I465" s="351"/>
    </row>
    <row r="466" ht="19.5" customHeight="1">
      <c r="B466" s="613">
        <v>458.0</v>
      </c>
      <c r="C466" s="923" t="str">
        <f t="shared" si="4"/>
        <v/>
      </c>
      <c r="D466" s="791" t="str">
        <f t="shared" si="1"/>
        <v/>
      </c>
      <c r="E466" s="238" t="str">
        <f t="shared" si="5"/>
        <v/>
      </c>
      <c r="F466" s="717" t="str">
        <f t="shared" si="2"/>
        <v/>
      </c>
      <c r="G466" s="238" t="str">
        <f t="shared" si="3"/>
        <v/>
      </c>
      <c r="H466" s="925" t="str">
        <f t="shared" si="6"/>
        <v/>
      </c>
      <c r="I466" s="351"/>
    </row>
    <row r="467" ht="19.5" customHeight="1">
      <c r="B467" s="613">
        <v>459.0</v>
      </c>
      <c r="C467" s="923" t="str">
        <f t="shared" si="4"/>
        <v/>
      </c>
      <c r="D467" s="791" t="str">
        <f t="shared" si="1"/>
        <v/>
      </c>
      <c r="E467" s="238" t="str">
        <f t="shared" si="5"/>
        <v/>
      </c>
      <c r="F467" s="717" t="str">
        <f t="shared" si="2"/>
        <v/>
      </c>
      <c r="G467" s="238" t="str">
        <f t="shared" si="3"/>
        <v/>
      </c>
      <c r="H467" s="925" t="str">
        <f t="shared" si="6"/>
        <v/>
      </c>
      <c r="I467" s="351"/>
    </row>
    <row r="468" ht="19.5" customHeight="1">
      <c r="B468" s="613">
        <v>460.0</v>
      </c>
      <c r="C468" s="923" t="str">
        <f t="shared" si="4"/>
        <v/>
      </c>
      <c r="D468" s="791" t="str">
        <f t="shared" si="1"/>
        <v/>
      </c>
      <c r="E468" s="238" t="str">
        <f t="shared" si="5"/>
        <v/>
      </c>
      <c r="F468" s="717" t="str">
        <f t="shared" si="2"/>
        <v/>
      </c>
      <c r="G468" s="238" t="str">
        <f t="shared" si="3"/>
        <v/>
      </c>
      <c r="H468" s="925" t="str">
        <f t="shared" si="6"/>
        <v/>
      </c>
      <c r="I468" s="351"/>
    </row>
    <row r="469" ht="19.5" customHeight="1">
      <c r="B469" s="613">
        <v>461.0</v>
      </c>
      <c r="C469" s="923" t="str">
        <f t="shared" si="4"/>
        <v/>
      </c>
      <c r="D469" s="791" t="str">
        <f t="shared" si="1"/>
        <v/>
      </c>
      <c r="E469" s="238" t="str">
        <f t="shared" si="5"/>
        <v/>
      </c>
      <c r="F469" s="717" t="str">
        <f t="shared" si="2"/>
        <v/>
      </c>
      <c r="G469" s="238" t="str">
        <f t="shared" si="3"/>
        <v/>
      </c>
      <c r="H469" s="925" t="str">
        <f t="shared" si="6"/>
        <v/>
      </c>
      <c r="I469" s="351"/>
    </row>
    <row r="470" ht="19.5" customHeight="1">
      <c r="B470" s="613">
        <v>462.0</v>
      </c>
      <c r="C470" s="923" t="str">
        <f t="shared" si="4"/>
        <v/>
      </c>
      <c r="D470" s="791" t="str">
        <f t="shared" si="1"/>
        <v/>
      </c>
      <c r="E470" s="238" t="str">
        <f t="shared" si="5"/>
        <v/>
      </c>
      <c r="F470" s="717" t="str">
        <f t="shared" si="2"/>
        <v/>
      </c>
      <c r="G470" s="238" t="str">
        <f t="shared" si="3"/>
        <v/>
      </c>
      <c r="H470" s="925" t="str">
        <f t="shared" si="6"/>
        <v/>
      </c>
      <c r="I470" s="351"/>
    </row>
    <row r="471" ht="19.5" customHeight="1">
      <c r="B471" s="613">
        <v>463.0</v>
      </c>
      <c r="C471" s="923" t="str">
        <f t="shared" si="4"/>
        <v/>
      </c>
      <c r="D471" s="791" t="str">
        <f t="shared" si="1"/>
        <v/>
      </c>
      <c r="E471" s="238" t="str">
        <f t="shared" si="5"/>
        <v/>
      </c>
      <c r="F471" s="717" t="str">
        <f t="shared" si="2"/>
        <v/>
      </c>
      <c r="G471" s="238" t="str">
        <f t="shared" si="3"/>
        <v/>
      </c>
      <c r="H471" s="925" t="str">
        <f t="shared" si="6"/>
        <v/>
      </c>
      <c r="I471" s="351"/>
    </row>
    <row r="472" ht="19.5" customHeight="1">
      <c r="B472" s="613">
        <v>464.0</v>
      </c>
      <c r="C472" s="923" t="str">
        <f t="shared" si="4"/>
        <v/>
      </c>
      <c r="D472" s="791" t="str">
        <f t="shared" si="1"/>
        <v/>
      </c>
      <c r="E472" s="238" t="str">
        <f t="shared" si="5"/>
        <v/>
      </c>
      <c r="F472" s="717" t="str">
        <f t="shared" si="2"/>
        <v/>
      </c>
      <c r="G472" s="238" t="str">
        <f t="shared" si="3"/>
        <v/>
      </c>
      <c r="H472" s="925" t="str">
        <f t="shared" si="6"/>
        <v/>
      </c>
      <c r="I472" s="351"/>
    </row>
    <row r="473" ht="19.5" customHeight="1">
      <c r="B473" s="613">
        <v>465.0</v>
      </c>
      <c r="C473" s="923" t="str">
        <f t="shared" si="4"/>
        <v/>
      </c>
      <c r="D473" s="791" t="str">
        <f t="shared" si="1"/>
        <v/>
      </c>
      <c r="E473" s="238" t="str">
        <f t="shared" si="5"/>
        <v/>
      </c>
      <c r="F473" s="717" t="str">
        <f t="shared" si="2"/>
        <v/>
      </c>
      <c r="G473" s="238" t="str">
        <f t="shared" si="3"/>
        <v/>
      </c>
      <c r="H473" s="925" t="str">
        <f t="shared" si="6"/>
        <v/>
      </c>
      <c r="I473" s="351"/>
    </row>
    <row r="474" ht="19.5" customHeight="1">
      <c r="B474" s="613">
        <v>466.0</v>
      </c>
      <c r="C474" s="923" t="str">
        <f t="shared" si="4"/>
        <v/>
      </c>
      <c r="D474" s="791" t="str">
        <f t="shared" si="1"/>
        <v/>
      </c>
      <c r="E474" s="238" t="str">
        <f t="shared" si="5"/>
        <v/>
      </c>
      <c r="F474" s="717" t="str">
        <f t="shared" si="2"/>
        <v/>
      </c>
      <c r="G474" s="238" t="str">
        <f t="shared" si="3"/>
        <v/>
      </c>
      <c r="H474" s="925" t="str">
        <f t="shared" si="6"/>
        <v/>
      </c>
      <c r="I474" s="351"/>
    </row>
    <row r="475" ht="19.5" customHeight="1">
      <c r="B475" s="613">
        <v>467.0</v>
      </c>
      <c r="C475" s="923" t="str">
        <f t="shared" si="4"/>
        <v/>
      </c>
      <c r="D475" s="791" t="str">
        <f t="shared" si="1"/>
        <v/>
      </c>
      <c r="E475" s="238" t="str">
        <f t="shared" si="5"/>
        <v/>
      </c>
      <c r="F475" s="717" t="str">
        <f t="shared" si="2"/>
        <v/>
      </c>
      <c r="G475" s="238" t="str">
        <f t="shared" si="3"/>
        <v/>
      </c>
      <c r="H475" s="925" t="str">
        <f t="shared" si="6"/>
        <v/>
      </c>
      <c r="I475" s="351"/>
    </row>
    <row r="476" ht="19.5" customHeight="1">
      <c r="B476" s="613">
        <v>468.0</v>
      </c>
      <c r="C476" s="923" t="str">
        <f t="shared" si="4"/>
        <v/>
      </c>
      <c r="D476" s="791" t="str">
        <f t="shared" si="1"/>
        <v/>
      </c>
      <c r="E476" s="238" t="str">
        <f t="shared" si="5"/>
        <v/>
      </c>
      <c r="F476" s="717" t="str">
        <f t="shared" si="2"/>
        <v/>
      </c>
      <c r="G476" s="238" t="str">
        <f t="shared" si="3"/>
        <v/>
      </c>
      <c r="H476" s="925" t="str">
        <f t="shared" si="6"/>
        <v/>
      </c>
      <c r="I476" s="351"/>
    </row>
    <row r="477" ht="19.5" customHeight="1">
      <c r="B477" s="613">
        <v>469.0</v>
      </c>
      <c r="C477" s="923" t="str">
        <f t="shared" si="4"/>
        <v/>
      </c>
      <c r="D477" s="791" t="str">
        <f t="shared" si="1"/>
        <v/>
      </c>
      <c r="E477" s="238" t="str">
        <f t="shared" si="5"/>
        <v/>
      </c>
      <c r="F477" s="717" t="str">
        <f t="shared" si="2"/>
        <v/>
      </c>
      <c r="G477" s="238" t="str">
        <f t="shared" si="3"/>
        <v/>
      </c>
      <c r="H477" s="925" t="str">
        <f t="shared" si="6"/>
        <v/>
      </c>
      <c r="I477" s="351"/>
    </row>
    <row r="478" ht="19.5" customHeight="1">
      <c r="B478" s="613">
        <v>470.0</v>
      </c>
      <c r="C478" s="923" t="str">
        <f t="shared" si="4"/>
        <v/>
      </c>
      <c r="D478" s="791" t="str">
        <f t="shared" si="1"/>
        <v/>
      </c>
      <c r="E478" s="238" t="str">
        <f t="shared" si="5"/>
        <v/>
      </c>
      <c r="F478" s="717" t="str">
        <f t="shared" si="2"/>
        <v/>
      </c>
      <c r="G478" s="238" t="str">
        <f t="shared" si="3"/>
        <v/>
      </c>
      <c r="H478" s="925" t="str">
        <f t="shared" si="6"/>
        <v/>
      </c>
      <c r="I478" s="351"/>
    </row>
    <row r="479" ht="19.5" customHeight="1">
      <c r="B479" s="613">
        <v>471.0</v>
      </c>
      <c r="C479" s="923" t="str">
        <f t="shared" si="4"/>
        <v/>
      </c>
      <c r="D479" s="791" t="str">
        <f t="shared" si="1"/>
        <v/>
      </c>
      <c r="E479" s="238" t="str">
        <f t="shared" si="5"/>
        <v/>
      </c>
      <c r="F479" s="717" t="str">
        <f t="shared" si="2"/>
        <v/>
      </c>
      <c r="G479" s="238" t="str">
        <f t="shared" si="3"/>
        <v/>
      </c>
      <c r="H479" s="925" t="str">
        <f t="shared" si="6"/>
        <v/>
      </c>
      <c r="I479" s="351"/>
    </row>
    <row r="480" ht="19.5" customHeight="1">
      <c r="B480" s="613">
        <v>472.0</v>
      </c>
      <c r="C480" s="923" t="str">
        <f t="shared" si="4"/>
        <v/>
      </c>
      <c r="D480" s="791" t="str">
        <f t="shared" si="1"/>
        <v/>
      </c>
      <c r="E480" s="238" t="str">
        <f t="shared" si="5"/>
        <v/>
      </c>
      <c r="F480" s="717" t="str">
        <f t="shared" si="2"/>
        <v/>
      </c>
      <c r="G480" s="238" t="str">
        <f t="shared" si="3"/>
        <v/>
      </c>
      <c r="H480" s="925" t="str">
        <f t="shared" si="6"/>
        <v/>
      </c>
      <c r="I480" s="351"/>
    </row>
    <row r="481" ht="19.5" customHeight="1">
      <c r="B481" s="613">
        <v>473.0</v>
      </c>
      <c r="C481" s="923" t="str">
        <f t="shared" si="4"/>
        <v/>
      </c>
      <c r="D481" s="791" t="str">
        <f t="shared" si="1"/>
        <v/>
      </c>
      <c r="E481" s="238" t="str">
        <f t="shared" si="5"/>
        <v/>
      </c>
      <c r="F481" s="717" t="str">
        <f t="shared" si="2"/>
        <v/>
      </c>
      <c r="G481" s="238" t="str">
        <f t="shared" si="3"/>
        <v/>
      </c>
      <c r="H481" s="925" t="str">
        <f t="shared" si="6"/>
        <v/>
      </c>
      <c r="I481" s="351"/>
    </row>
    <row r="482" ht="19.5" customHeight="1">
      <c r="B482" s="613">
        <v>474.0</v>
      </c>
      <c r="C482" s="923" t="str">
        <f t="shared" si="4"/>
        <v/>
      </c>
      <c r="D482" s="791" t="str">
        <f t="shared" si="1"/>
        <v/>
      </c>
      <c r="E482" s="238" t="str">
        <f t="shared" si="5"/>
        <v/>
      </c>
      <c r="F482" s="717" t="str">
        <f t="shared" si="2"/>
        <v/>
      </c>
      <c r="G482" s="238" t="str">
        <f t="shared" si="3"/>
        <v/>
      </c>
      <c r="H482" s="925" t="str">
        <f t="shared" si="6"/>
        <v/>
      </c>
      <c r="I482" s="351"/>
    </row>
    <row r="483" ht="19.5" customHeight="1">
      <c r="B483" s="613">
        <v>475.0</v>
      </c>
      <c r="C483" s="923" t="str">
        <f t="shared" si="4"/>
        <v/>
      </c>
      <c r="D483" s="791" t="str">
        <f t="shared" si="1"/>
        <v/>
      </c>
      <c r="E483" s="238" t="str">
        <f t="shared" si="5"/>
        <v/>
      </c>
      <c r="F483" s="717" t="str">
        <f t="shared" si="2"/>
        <v/>
      </c>
      <c r="G483" s="238" t="str">
        <f t="shared" si="3"/>
        <v/>
      </c>
      <c r="H483" s="925" t="str">
        <f t="shared" si="6"/>
        <v/>
      </c>
      <c r="I483" s="351"/>
    </row>
    <row r="484" ht="19.5" customHeight="1">
      <c r="B484" s="613">
        <v>476.0</v>
      </c>
      <c r="C484" s="923" t="str">
        <f t="shared" si="4"/>
        <v/>
      </c>
      <c r="D484" s="791" t="str">
        <f t="shared" si="1"/>
        <v/>
      </c>
      <c r="E484" s="238" t="str">
        <f t="shared" si="5"/>
        <v/>
      </c>
      <c r="F484" s="717" t="str">
        <f t="shared" si="2"/>
        <v/>
      </c>
      <c r="G484" s="238" t="str">
        <f t="shared" si="3"/>
        <v/>
      </c>
      <c r="H484" s="925" t="str">
        <f t="shared" si="6"/>
        <v/>
      </c>
      <c r="I484" s="351"/>
    </row>
    <row r="485" ht="19.5" customHeight="1">
      <c r="B485" s="613">
        <v>477.0</v>
      </c>
      <c r="C485" s="923" t="str">
        <f t="shared" si="4"/>
        <v/>
      </c>
      <c r="D485" s="791" t="str">
        <f t="shared" si="1"/>
        <v/>
      </c>
      <c r="E485" s="238" t="str">
        <f t="shared" si="5"/>
        <v/>
      </c>
      <c r="F485" s="717" t="str">
        <f t="shared" si="2"/>
        <v/>
      </c>
      <c r="G485" s="238" t="str">
        <f t="shared" si="3"/>
        <v/>
      </c>
      <c r="H485" s="925" t="str">
        <f t="shared" si="6"/>
        <v/>
      </c>
      <c r="I485" s="351"/>
    </row>
    <row r="486" ht="19.5" customHeight="1">
      <c r="B486" s="613">
        <v>478.0</v>
      </c>
      <c r="C486" s="923" t="str">
        <f t="shared" si="4"/>
        <v/>
      </c>
      <c r="D486" s="791" t="str">
        <f t="shared" si="1"/>
        <v/>
      </c>
      <c r="E486" s="238" t="str">
        <f t="shared" si="5"/>
        <v/>
      </c>
      <c r="F486" s="717" t="str">
        <f t="shared" si="2"/>
        <v/>
      </c>
      <c r="G486" s="238" t="str">
        <f t="shared" si="3"/>
        <v/>
      </c>
      <c r="H486" s="925" t="str">
        <f t="shared" si="6"/>
        <v/>
      </c>
      <c r="I486" s="351"/>
    </row>
    <row r="487" ht="19.5" customHeight="1">
      <c r="B487" s="613">
        <v>479.0</v>
      </c>
      <c r="C487" s="923" t="str">
        <f t="shared" si="4"/>
        <v/>
      </c>
      <c r="D487" s="791" t="str">
        <f t="shared" si="1"/>
        <v/>
      </c>
      <c r="E487" s="238" t="str">
        <f t="shared" si="5"/>
        <v/>
      </c>
      <c r="F487" s="717" t="str">
        <f t="shared" si="2"/>
        <v/>
      </c>
      <c r="G487" s="238" t="str">
        <f t="shared" si="3"/>
        <v/>
      </c>
      <c r="H487" s="925" t="str">
        <f t="shared" si="6"/>
        <v/>
      </c>
      <c r="I487" s="351"/>
    </row>
    <row r="488" ht="19.5" customHeight="1">
      <c r="B488" s="613">
        <v>480.0</v>
      </c>
      <c r="C488" s="923" t="str">
        <f t="shared" si="4"/>
        <v/>
      </c>
      <c r="D488" s="791" t="str">
        <f t="shared" si="1"/>
        <v/>
      </c>
      <c r="E488" s="238" t="str">
        <f t="shared" si="5"/>
        <v/>
      </c>
      <c r="F488" s="717" t="str">
        <f t="shared" si="2"/>
        <v/>
      </c>
      <c r="G488" s="238" t="str">
        <f t="shared" si="3"/>
        <v/>
      </c>
      <c r="H488" s="925" t="str">
        <f t="shared" si="6"/>
        <v/>
      </c>
      <c r="I488" s="351"/>
    </row>
    <row r="489" ht="19.5" customHeight="1">
      <c r="B489" s="613">
        <v>481.0</v>
      </c>
      <c r="C489" s="923" t="str">
        <f t="shared" si="4"/>
        <v/>
      </c>
      <c r="D489" s="791" t="str">
        <f t="shared" si="1"/>
        <v/>
      </c>
      <c r="E489" s="238" t="str">
        <f t="shared" si="5"/>
        <v/>
      </c>
      <c r="F489" s="717" t="str">
        <f t="shared" si="2"/>
        <v/>
      </c>
      <c r="G489" s="238" t="str">
        <f t="shared" si="3"/>
        <v/>
      </c>
      <c r="H489" s="925" t="str">
        <f t="shared" si="6"/>
        <v/>
      </c>
      <c r="I489" s="351"/>
    </row>
    <row r="490" ht="19.5" customHeight="1">
      <c r="B490" s="613">
        <v>482.0</v>
      </c>
      <c r="C490" s="923" t="str">
        <f t="shared" si="4"/>
        <v/>
      </c>
      <c r="D490" s="791" t="str">
        <f t="shared" si="1"/>
        <v/>
      </c>
      <c r="E490" s="238" t="str">
        <f t="shared" si="5"/>
        <v/>
      </c>
      <c r="F490" s="717" t="str">
        <f t="shared" si="2"/>
        <v/>
      </c>
      <c r="G490" s="238" t="str">
        <f t="shared" si="3"/>
        <v/>
      </c>
      <c r="H490" s="925" t="str">
        <f t="shared" si="6"/>
        <v/>
      </c>
      <c r="I490" s="351"/>
    </row>
    <row r="491" ht="19.5" customHeight="1">
      <c r="B491" s="613">
        <v>483.0</v>
      </c>
      <c r="C491" s="923" t="str">
        <f t="shared" si="4"/>
        <v/>
      </c>
      <c r="D491" s="791" t="str">
        <f t="shared" si="1"/>
        <v/>
      </c>
      <c r="E491" s="238" t="str">
        <f t="shared" si="5"/>
        <v/>
      </c>
      <c r="F491" s="717" t="str">
        <f t="shared" si="2"/>
        <v/>
      </c>
      <c r="G491" s="238" t="str">
        <f t="shared" si="3"/>
        <v/>
      </c>
      <c r="H491" s="925" t="str">
        <f t="shared" si="6"/>
        <v/>
      </c>
      <c r="I491" s="351"/>
    </row>
    <row r="492" ht="19.5" customHeight="1">
      <c r="B492" s="613">
        <v>484.0</v>
      </c>
      <c r="C492" s="923" t="str">
        <f t="shared" si="4"/>
        <v/>
      </c>
      <c r="D492" s="791" t="str">
        <f t="shared" si="1"/>
        <v/>
      </c>
      <c r="E492" s="238" t="str">
        <f t="shared" si="5"/>
        <v/>
      </c>
      <c r="F492" s="717" t="str">
        <f t="shared" si="2"/>
        <v/>
      </c>
      <c r="G492" s="238" t="str">
        <f t="shared" si="3"/>
        <v/>
      </c>
      <c r="H492" s="925" t="str">
        <f t="shared" si="6"/>
        <v/>
      </c>
      <c r="I492" s="351"/>
    </row>
    <row r="493" ht="19.5" customHeight="1">
      <c r="B493" s="613">
        <v>485.0</v>
      </c>
      <c r="C493" s="923" t="str">
        <f t="shared" si="4"/>
        <v/>
      </c>
      <c r="D493" s="791" t="str">
        <f t="shared" si="1"/>
        <v/>
      </c>
      <c r="E493" s="238" t="str">
        <f t="shared" si="5"/>
        <v/>
      </c>
      <c r="F493" s="717" t="str">
        <f t="shared" si="2"/>
        <v/>
      </c>
      <c r="G493" s="238" t="str">
        <f t="shared" si="3"/>
        <v/>
      </c>
      <c r="H493" s="925" t="str">
        <f t="shared" si="6"/>
        <v/>
      </c>
      <c r="I493" s="351"/>
    </row>
    <row r="494" ht="19.5" customHeight="1">
      <c r="B494" s="613">
        <v>486.0</v>
      </c>
      <c r="C494" s="923" t="str">
        <f t="shared" si="4"/>
        <v/>
      </c>
      <c r="D494" s="791" t="str">
        <f t="shared" si="1"/>
        <v/>
      </c>
      <c r="E494" s="238" t="str">
        <f t="shared" si="5"/>
        <v/>
      </c>
      <c r="F494" s="717" t="str">
        <f t="shared" si="2"/>
        <v/>
      </c>
      <c r="G494" s="238" t="str">
        <f t="shared" si="3"/>
        <v/>
      </c>
      <c r="H494" s="925" t="str">
        <f t="shared" si="6"/>
        <v/>
      </c>
      <c r="I494" s="351"/>
    </row>
    <row r="495" ht="19.5" customHeight="1">
      <c r="B495" s="613">
        <v>487.0</v>
      </c>
      <c r="C495" s="923" t="str">
        <f t="shared" si="4"/>
        <v/>
      </c>
      <c r="D495" s="791" t="str">
        <f t="shared" si="1"/>
        <v/>
      </c>
      <c r="E495" s="238" t="str">
        <f t="shared" si="5"/>
        <v/>
      </c>
      <c r="F495" s="717" t="str">
        <f t="shared" si="2"/>
        <v/>
      </c>
      <c r="G495" s="238" t="str">
        <f t="shared" si="3"/>
        <v/>
      </c>
      <c r="H495" s="925" t="str">
        <f t="shared" si="6"/>
        <v/>
      </c>
      <c r="I495" s="351"/>
    </row>
    <row r="496" ht="19.5" customHeight="1">
      <c r="B496" s="613">
        <v>488.0</v>
      </c>
      <c r="C496" s="923" t="str">
        <f t="shared" si="4"/>
        <v/>
      </c>
      <c r="D496" s="791" t="str">
        <f t="shared" si="1"/>
        <v/>
      </c>
      <c r="E496" s="238" t="str">
        <f t="shared" si="5"/>
        <v/>
      </c>
      <c r="F496" s="717" t="str">
        <f t="shared" si="2"/>
        <v/>
      </c>
      <c r="G496" s="238" t="str">
        <f t="shared" si="3"/>
        <v/>
      </c>
      <c r="H496" s="925" t="str">
        <f t="shared" si="6"/>
        <v/>
      </c>
      <c r="I496" s="351"/>
    </row>
    <row r="497" ht="19.5" customHeight="1">
      <c r="B497" s="613">
        <v>489.0</v>
      </c>
      <c r="C497" s="923" t="str">
        <f t="shared" si="4"/>
        <v/>
      </c>
      <c r="D497" s="791" t="str">
        <f t="shared" si="1"/>
        <v/>
      </c>
      <c r="E497" s="238" t="str">
        <f t="shared" si="5"/>
        <v/>
      </c>
      <c r="F497" s="717" t="str">
        <f t="shared" si="2"/>
        <v/>
      </c>
      <c r="G497" s="238" t="str">
        <f t="shared" si="3"/>
        <v/>
      </c>
      <c r="H497" s="925" t="str">
        <f t="shared" si="6"/>
        <v/>
      </c>
      <c r="I497" s="351"/>
    </row>
    <row r="498" ht="19.5" customHeight="1">
      <c r="B498" s="613">
        <v>490.0</v>
      </c>
      <c r="C498" s="923" t="str">
        <f t="shared" si="4"/>
        <v/>
      </c>
      <c r="D498" s="791" t="str">
        <f t="shared" si="1"/>
        <v/>
      </c>
      <c r="E498" s="238" t="str">
        <f t="shared" si="5"/>
        <v/>
      </c>
      <c r="F498" s="717" t="str">
        <f t="shared" si="2"/>
        <v/>
      </c>
      <c r="G498" s="238" t="str">
        <f t="shared" si="3"/>
        <v/>
      </c>
      <c r="H498" s="925" t="str">
        <f t="shared" si="6"/>
        <v/>
      </c>
      <c r="I498" s="351"/>
    </row>
    <row r="499" ht="19.5" customHeight="1">
      <c r="B499" s="613">
        <v>491.0</v>
      </c>
      <c r="C499" s="923" t="str">
        <f t="shared" si="4"/>
        <v/>
      </c>
      <c r="D499" s="791" t="str">
        <f t="shared" si="1"/>
        <v/>
      </c>
      <c r="E499" s="238" t="str">
        <f t="shared" si="5"/>
        <v/>
      </c>
      <c r="F499" s="717" t="str">
        <f t="shared" si="2"/>
        <v/>
      </c>
      <c r="G499" s="238" t="str">
        <f t="shared" si="3"/>
        <v/>
      </c>
      <c r="H499" s="925" t="str">
        <f t="shared" si="6"/>
        <v/>
      </c>
      <c r="I499" s="351"/>
    </row>
    <row r="500" ht="19.5" customHeight="1">
      <c r="B500" s="613">
        <v>492.0</v>
      </c>
      <c r="C500" s="923" t="str">
        <f t="shared" si="4"/>
        <v/>
      </c>
      <c r="D500" s="791" t="str">
        <f t="shared" si="1"/>
        <v/>
      </c>
      <c r="E500" s="238" t="str">
        <f t="shared" si="5"/>
        <v/>
      </c>
      <c r="F500" s="717" t="str">
        <f t="shared" si="2"/>
        <v/>
      </c>
      <c r="G500" s="238" t="str">
        <f t="shared" si="3"/>
        <v/>
      </c>
      <c r="H500" s="925" t="str">
        <f t="shared" si="6"/>
        <v/>
      </c>
      <c r="I500" s="351"/>
    </row>
    <row r="501" ht="19.5" customHeight="1">
      <c r="B501" s="613">
        <v>493.0</v>
      </c>
      <c r="C501" s="923" t="str">
        <f t="shared" si="4"/>
        <v/>
      </c>
      <c r="D501" s="791" t="str">
        <f t="shared" si="1"/>
        <v/>
      </c>
      <c r="E501" s="238" t="str">
        <f t="shared" si="5"/>
        <v/>
      </c>
      <c r="F501" s="717" t="str">
        <f t="shared" si="2"/>
        <v/>
      </c>
      <c r="G501" s="238" t="str">
        <f t="shared" si="3"/>
        <v/>
      </c>
      <c r="H501" s="925" t="str">
        <f t="shared" si="6"/>
        <v/>
      </c>
      <c r="I501" s="351"/>
    </row>
    <row r="502" ht="19.5" customHeight="1">
      <c r="B502" s="613">
        <v>494.0</v>
      </c>
      <c r="C502" s="923" t="str">
        <f t="shared" si="4"/>
        <v/>
      </c>
      <c r="D502" s="791" t="str">
        <f t="shared" si="1"/>
        <v/>
      </c>
      <c r="E502" s="238" t="str">
        <f t="shared" si="5"/>
        <v/>
      </c>
      <c r="F502" s="717" t="str">
        <f t="shared" si="2"/>
        <v/>
      </c>
      <c r="G502" s="238" t="str">
        <f t="shared" si="3"/>
        <v/>
      </c>
      <c r="H502" s="925" t="str">
        <f t="shared" si="6"/>
        <v/>
      </c>
      <c r="I502" s="351"/>
    </row>
    <row r="503" ht="19.5" customHeight="1">
      <c r="B503" s="613">
        <v>495.0</v>
      </c>
      <c r="C503" s="923" t="str">
        <f t="shared" si="4"/>
        <v/>
      </c>
      <c r="D503" s="791" t="str">
        <f t="shared" si="1"/>
        <v/>
      </c>
      <c r="E503" s="238" t="str">
        <f t="shared" si="5"/>
        <v/>
      </c>
      <c r="F503" s="717" t="str">
        <f t="shared" si="2"/>
        <v/>
      </c>
      <c r="G503" s="238" t="str">
        <f t="shared" si="3"/>
        <v/>
      </c>
      <c r="H503" s="925" t="str">
        <f t="shared" si="6"/>
        <v/>
      </c>
      <c r="I503" s="351"/>
    </row>
    <row r="504" ht="19.5" customHeight="1">
      <c r="B504" s="613">
        <v>496.0</v>
      </c>
      <c r="C504" s="923" t="str">
        <f t="shared" si="4"/>
        <v/>
      </c>
      <c r="D504" s="791" t="str">
        <f t="shared" si="1"/>
        <v/>
      </c>
      <c r="E504" s="238" t="str">
        <f t="shared" si="5"/>
        <v/>
      </c>
      <c r="F504" s="717" t="str">
        <f t="shared" si="2"/>
        <v/>
      </c>
      <c r="G504" s="238" t="str">
        <f t="shared" si="3"/>
        <v/>
      </c>
      <c r="H504" s="925" t="str">
        <f t="shared" si="6"/>
        <v/>
      </c>
      <c r="I504" s="351"/>
    </row>
    <row r="505" ht="19.5" customHeight="1">
      <c r="B505" s="613">
        <v>497.0</v>
      </c>
      <c r="C505" s="923" t="str">
        <f t="shared" si="4"/>
        <v/>
      </c>
      <c r="D505" s="791" t="str">
        <f t="shared" si="1"/>
        <v/>
      </c>
      <c r="E505" s="238" t="str">
        <f t="shared" si="5"/>
        <v/>
      </c>
      <c r="F505" s="717" t="str">
        <f t="shared" si="2"/>
        <v/>
      </c>
      <c r="G505" s="238" t="str">
        <f t="shared" si="3"/>
        <v/>
      </c>
      <c r="H505" s="925" t="str">
        <f t="shared" si="6"/>
        <v/>
      </c>
      <c r="I505" s="351"/>
    </row>
    <row r="506" ht="19.5" customHeight="1">
      <c r="B506" s="613">
        <v>498.0</v>
      </c>
      <c r="C506" s="923" t="str">
        <f t="shared" si="4"/>
        <v/>
      </c>
      <c r="D506" s="791" t="str">
        <f t="shared" si="1"/>
        <v/>
      </c>
      <c r="E506" s="238" t="str">
        <f t="shared" si="5"/>
        <v/>
      </c>
      <c r="F506" s="717" t="str">
        <f t="shared" si="2"/>
        <v/>
      </c>
      <c r="G506" s="238" t="str">
        <f t="shared" si="3"/>
        <v/>
      </c>
      <c r="H506" s="925" t="str">
        <f t="shared" si="6"/>
        <v/>
      </c>
      <c r="I506" s="351"/>
    </row>
    <row r="507" ht="19.5" customHeight="1">
      <c r="B507" s="613">
        <v>499.0</v>
      </c>
      <c r="C507" s="923" t="str">
        <f t="shared" si="4"/>
        <v/>
      </c>
      <c r="D507" s="791" t="str">
        <f t="shared" si="1"/>
        <v/>
      </c>
      <c r="E507" s="238" t="str">
        <f t="shared" si="5"/>
        <v/>
      </c>
      <c r="F507" s="717" t="str">
        <f t="shared" si="2"/>
        <v/>
      </c>
      <c r="G507" s="238" t="str">
        <f t="shared" si="3"/>
        <v/>
      </c>
      <c r="H507" s="925" t="str">
        <f t="shared" si="6"/>
        <v/>
      </c>
      <c r="I507" s="351"/>
    </row>
    <row r="508" ht="19.5" customHeight="1">
      <c r="B508" s="613">
        <v>500.0</v>
      </c>
      <c r="C508" s="923" t="str">
        <f t="shared" si="4"/>
        <v/>
      </c>
      <c r="D508" s="791" t="str">
        <f t="shared" si="1"/>
        <v/>
      </c>
      <c r="E508" s="238" t="str">
        <f t="shared" si="5"/>
        <v/>
      </c>
      <c r="F508" s="717" t="str">
        <f t="shared" si="2"/>
        <v/>
      </c>
      <c r="G508" s="238" t="str">
        <f t="shared" si="3"/>
        <v/>
      </c>
      <c r="H508" s="925" t="str">
        <f t="shared" si="6"/>
        <v/>
      </c>
      <c r="I508" s="351"/>
    </row>
    <row r="509" ht="19.5" customHeight="1">
      <c r="B509" s="613">
        <v>501.0</v>
      </c>
      <c r="C509" s="923" t="str">
        <f t="shared" si="4"/>
        <v/>
      </c>
      <c r="D509" s="791" t="str">
        <f t="shared" si="1"/>
        <v/>
      </c>
      <c r="E509" s="238" t="str">
        <f t="shared" si="5"/>
        <v/>
      </c>
      <c r="F509" s="717" t="str">
        <f t="shared" si="2"/>
        <v/>
      </c>
      <c r="G509" s="238" t="str">
        <f t="shared" si="3"/>
        <v/>
      </c>
      <c r="H509" s="925" t="str">
        <f t="shared" si="6"/>
        <v/>
      </c>
      <c r="I509" s="351"/>
    </row>
    <row r="510" ht="19.5" customHeight="1">
      <c r="B510" s="613">
        <v>502.0</v>
      </c>
      <c r="C510" s="923" t="str">
        <f t="shared" si="4"/>
        <v/>
      </c>
      <c r="D510" s="791" t="str">
        <f t="shared" si="1"/>
        <v/>
      </c>
      <c r="E510" s="238" t="str">
        <f t="shared" si="5"/>
        <v/>
      </c>
      <c r="F510" s="717" t="str">
        <f t="shared" si="2"/>
        <v/>
      </c>
      <c r="G510" s="238" t="str">
        <f t="shared" si="3"/>
        <v/>
      </c>
      <c r="H510" s="925" t="str">
        <f t="shared" si="6"/>
        <v/>
      </c>
      <c r="I510" s="351"/>
    </row>
    <row r="511" ht="19.5" customHeight="1">
      <c r="B511" s="613">
        <v>503.0</v>
      </c>
      <c r="C511" s="923" t="str">
        <f t="shared" si="4"/>
        <v/>
      </c>
      <c r="D511" s="791" t="str">
        <f t="shared" si="1"/>
        <v/>
      </c>
      <c r="E511" s="238" t="str">
        <f t="shared" si="5"/>
        <v/>
      </c>
      <c r="F511" s="717" t="str">
        <f t="shared" si="2"/>
        <v/>
      </c>
      <c r="G511" s="238" t="str">
        <f t="shared" si="3"/>
        <v/>
      </c>
      <c r="H511" s="925" t="str">
        <f t="shared" si="6"/>
        <v/>
      </c>
      <c r="I511" s="351"/>
    </row>
    <row r="512" ht="19.5" customHeight="1">
      <c r="B512" s="613">
        <v>504.0</v>
      </c>
      <c r="C512" s="923" t="str">
        <f t="shared" si="4"/>
        <v/>
      </c>
      <c r="D512" s="791" t="str">
        <f t="shared" si="1"/>
        <v/>
      </c>
      <c r="E512" s="238" t="str">
        <f t="shared" si="5"/>
        <v/>
      </c>
      <c r="F512" s="717" t="str">
        <f t="shared" si="2"/>
        <v/>
      </c>
      <c r="G512" s="238" t="str">
        <f t="shared" si="3"/>
        <v/>
      </c>
      <c r="H512" s="925" t="str">
        <f t="shared" si="6"/>
        <v/>
      </c>
      <c r="I512" s="351"/>
    </row>
    <row r="513" ht="19.5" customHeight="1">
      <c r="B513" s="613">
        <v>505.0</v>
      </c>
      <c r="C513" s="923" t="str">
        <f t="shared" si="4"/>
        <v/>
      </c>
      <c r="D513" s="791" t="str">
        <f t="shared" si="1"/>
        <v/>
      </c>
      <c r="E513" s="238" t="str">
        <f t="shared" si="5"/>
        <v/>
      </c>
      <c r="F513" s="717" t="str">
        <f t="shared" si="2"/>
        <v/>
      </c>
      <c r="G513" s="238" t="str">
        <f t="shared" si="3"/>
        <v/>
      </c>
      <c r="H513" s="925" t="str">
        <f t="shared" si="6"/>
        <v/>
      </c>
      <c r="I513" s="351"/>
    </row>
    <row r="514" ht="19.5" customHeight="1">
      <c r="B514" s="613">
        <v>506.0</v>
      </c>
      <c r="C514" s="923" t="str">
        <f t="shared" si="4"/>
        <v/>
      </c>
      <c r="D514" s="791" t="str">
        <f t="shared" si="1"/>
        <v/>
      </c>
      <c r="E514" s="238" t="str">
        <f t="shared" si="5"/>
        <v/>
      </c>
      <c r="F514" s="717" t="str">
        <f t="shared" si="2"/>
        <v/>
      </c>
      <c r="G514" s="238" t="str">
        <f t="shared" si="3"/>
        <v/>
      </c>
      <c r="H514" s="925" t="str">
        <f t="shared" si="6"/>
        <v/>
      </c>
      <c r="I514" s="351"/>
    </row>
    <row r="515" ht="19.5" customHeight="1">
      <c r="B515" s="613">
        <v>507.0</v>
      </c>
      <c r="C515" s="923" t="str">
        <f t="shared" si="4"/>
        <v/>
      </c>
      <c r="D515" s="791" t="str">
        <f t="shared" si="1"/>
        <v/>
      </c>
      <c r="E515" s="238" t="str">
        <f t="shared" si="5"/>
        <v/>
      </c>
      <c r="F515" s="717" t="str">
        <f t="shared" si="2"/>
        <v/>
      </c>
      <c r="G515" s="238" t="str">
        <f t="shared" si="3"/>
        <v/>
      </c>
      <c r="H515" s="925" t="str">
        <f t="shared" si="6"/>
        <v/>
      </c>
      <c r="I515" s="351"/>
    </row>
    <row r="516" ht="19.5" customHeight="1">
      <c r="B516" s="613">
        <v>508.0</v>
      </c>
      <c r="C516" s="923" t="str">
        <f t="shared" si="4"/>
        <v/>
      </c>
      <c r="D516" s="791" t="str">
        <f t="shared" si="1"/>
        <v/>
      </c>
      <c r="E516" s="238" t="str">
        <f t="shared" si="5"/>
        <v/>
      </c>
      <c r="F516" s="717" t="str">
        <f t="shared" si="2"/>
        <v/>
      </c>
      <c r="G516" s="238" t="str">
        <f t="shared" si="3"/>
        <v/>
      </c>
      <c r="H516" s="925" t="str">
        <f t="shared" si="6"/>
        <v/>
      </c>
      <c r="I516" s="351"/>
    </row>
    <row r="517" ht="19.5" customHeight="1">
      <c r="B517" s="613">
        <v>509.0</v>
      </c>
      <c r="C517" s="923" t="str">
        <f t="shared" si="4"/>
        <v/>
      </c>
      <c r="D517" s="791" t="str">
        <f t="shared" si="1"/>
        <v/>
      </c>
      <c r="E517" s="238" t="str">
        <f t="shared" si="5"/>
        <v/>
      </c>
      <c r="F517" s="717" t="str">
        <f t="shared" si="2"/>
        <v/>
      </c>
      <c r="G517" s="238" t="str">
        <f t="shared" si="3"/>
        <v/>
      </c>
      <c r="H517" s="925" t="str">
        <f t="shared" si="6"/>
        <v/>
      </c>
      <c r="I517" s="351"/>
    </row>
    <row r="518" ht="19.5" customHeight="1">
      <c r="B518" s="613">
        <v>510.0</v>
      </c>
      <c r="C518" s="923" t="str">
        <f t="shared" si="4"/>
        <v/>
      </c>
      <c r="D518" s="791" t="str">
        <f t="shared" si="1"/>
        <v/>
      </c>
      <c r="E518" s="238" t="str">
        <f t="shared" si="5"/>
        <v/>
      </c>
      <c r="F518" s="717" t="str">
        <f t="shared" si="2"/>
        <v/>
      </c>
      <c r="G518" s="238" t="str">
        <f t="shared" si="3"/>
        <v/>
      </c>
      <c r="H518" s="925" t="str">
        <f t="shared" si="6"/>
        <v/>
      </c>
      <c r="I518" s="351"/>
    </row>
    <row r="519" ht="19.5" customHeight="1">
      <c r="B519" s="613">
        <v>511.0</v>
      </c>
      <c r="C519" s="923" t="str">
        <f t="shared" si="4"/>
        <v/>
      </c>
      <c r="D519" s="791" t="str">
        <f t="shared" si="1"/>
        <v/>
      </c>
      <c r="E519" s="238" t="str">
        <f t="shared" si="5"/>
        <v/>
      </c>
      <c r="F519" s="717" t="str">
        <f t="shared" si="2"/>
        <v/>
      </c>
      <c r="G519" s="238" t="str">
        <f t="shared" si="3"/>
        <v/>
      </c>
      <c r="H519" s="925" t="str">
        <f t="shared" si="6"/>
        <v/>
      </c>
      <c r="I519" s="351"/>
    </row>
    <row r="520" ht="19.5" customHeight="1">
      <c r="B520" s="613">
        <v>512.0</v>
      </c>
      <c r="C520" s="923" t="str">
        <f t="shared" si="4"/>
        <v/>
      </c>
      <c r="D520" s="791" t="str">
        <f t="shared" si="1"/>
        <v/>
      </c>
      <c r="E520" s="238" t="str">
        <f t="shared" si="5"/>
        <v/>
      </c>
      <c r="F520" s="717" t="str">
        <f t="shared" si="2"/>
        <v/>
      </c>
      <c r="G520" s="238" t="str">
        <f t="shared" si="3"/>
        <v/>
      </c>
      <c r="H520" s="925" t="str">
        <f t="shared" si="6"/>
        <v/>
      </c>
      <c r="I520" s="351"/>
    </row>
    <row r="521" ht="19.5" customHeight="1">
      <c r="B521" s="613">
        <v>513.0</v>
      </c>
      <c r="C521" s="923" t="str">
        <f t="shared" si="4"/>
        <v/>
      </c>
      <c r="D521" s="791" t="str">
        <f t="shared" si="1"/>
        <v/>
      </c>
      <c r="E521" s="238" t="str">
        <f t="shared" si="5"/>
        <v/>
      </c>
      <c r="F521" s="717" t="str">
        <f t="shared" si="2"/>
        <v/>
      </c>
      <c r="G521" s="238" t="str">
        <f t="shared" si="3"/>
        <v/>
      </c>
      <c r="H521" s="925" t="str">
        <f t="shared" si="6"/>
        <v/>
      </c>
      <c r="I521" s="351"/>
    </row>
    <row r="522" ht="19.5" customHeight="1">
      <c r="B522" s="613">
        <v>514.0</v>
      </c>
      <c r="C522" s="923" t="str">
        <f t="shared" si="4"/>
        <v/>
      </c>
      <c r="D522" s="791" t="str">
        <f t="shared" si="1"/>
        <v/>
      </c>
      <c r="E522" s="238" t="str">
        <f t="shared" si="5"/>
        <v/>
      </c>
      <c r="F522" s="717" t="str">
        <f t="shared" si="2"/>
        <v/>
      </c>
      <c r="G522" s="238" t="str">
        <f t="shared" si="3"/>
        <v/>
      </c>
      <c r="H522" s="925" t="str">
        <f t="shared" si="6"/>
        <v/>
      </c>
      <c r="I522" s="351"/>
    </row>
    <row r="523" ht="19.5" customHeight="1">
      <c r="B523" s="613">
        <v>515.0</v>
      </c>
      <c r="C523" s="923" t="str">
        <f t="shared" si="4"/>
        <v/>
      </c>
      <c r="D523" s="791" t="str">
        <f t="shared" si="1"/>
        <v/>
      </c>
      <c r="E523" s="238" t="str">
        <f t="shared" si="5"/>
        <v/>
      </c>
      <c r="F523" s="717" t="str">
        <f t="shared" si="2"/>
        <v/>
      </c>
      <c r="G523" s="238" t="str">
        <f t="shared" si="3"/>
        <v/>
      </c>
      <c r="H523" s="925" t="str">
        <f t="shared" si="6"/>
        <v/>
      </c>
      <c r="I523" s="351"/>
    </row>
    <row r="524" ht="19.5" customHeight="1">
      <c r="B524" s="613">
        <v>516.0</v>
      </c>
      <c r="C524" s="923" t="str">
        <f t="shared" si="4"/>
        <v/>
      </c>
      <c r="D524" s="791" t="str">
        <f t="shared" si="1"/>
        <v/>
      </c>
      <c r="E524" s="238" t="str">
        <f t="shared" si="5"/>
        <v/>
      </c>
      <c r="F524" s="717" t="str">
        <f t="shared" si="2"/>
        <v/>
      </c>
      <c r="G524" s="238" t="str">
        <f t="shared" si="3"/>
        <v/>
      </c>
      <c r="H524" s="925" t="str">
        <f t="shared" si="6"/>
        <v/>
      </c>
      <c r="I524" s="351"/>
    </row>
    <row r="525" ht="19.5" customHeight="1">
      <c r="B525" s="613">
        <v>517.0</v>
      </c>
      <c r="C525" s="923" t="str">
        <f t="shared" si="4"/>
        <v/>
      </c>
      <c r="D525" s="791" t="str">
        <f t="shared" si="1"/>
        <v/>
      </c>
      <c r="E525" s="238" t="str">
        <f t="shared" si="5"/>
        <v/>
      </c>
      <c r="F525" s="717" t="str">
        <f t="shared" si="2"/>
        <v/>
      </c>
      <c r="G525" s="238" t="str">
        <f t="shared" si="3"/>
        <v/>
      </c>
      <c r="H525" s="925" t="str">
        <f t="shared" si="6"/>
        <v/>
      </c>
      <c r="I525" s="351"/>
    </row>
    <row r="526" ht="19.5" customHeight="1">
      <c r="B526" s="613">
        <v>518.0</v>
      </c>
      <c r="C526" s="923" t="str">
        <f t="shared" si="4"/>
        <v/>
      </c>
      <c r="D526" s="791" t="str">
        <f t="shared" si="1"/>
        <v/>
      </c>
      <c r="E526" s="238" t="str">
        <f t="shared" si="5"/>
        <v/>
      </c>
      <c r="F526" s="717" t="str">
        <f t="shared" si="2"/>
        <v/>
      </c>
      <c r="G526" s="238" t="str">
        <f t="shared" si="3"/>
        <v/>
      </c>
      <c r="H526" s="925" t="str">
        <f t="shared" si="6"/>
        <v/>
      </c>
      <c r="I526" s="351"/>
    </row>
    <row r="527" ht="19.5" customHeight="1">
      <c r="B527" s="613">
        <v>519.0</v>
      </c>
      <c r="C527" s="923" t="str">
        <f t="shared" si="4"/>
        <v/>
      </c>
      <c r="D527" s="791" t="str">
        <f t="shared" si="1"/>
        <v/>
      </c>
      <c r="E527" s="238" t="str">
        <f t="shared" si="5"/>
        <v/>
      </c>
      <c r="F527" s="717" t="str">
        <f t="shared" si="2"/>
        <v/>
      </c>
      <c r="G527" s="238" t="str">
        <f t="shared" si="3"/>
        <v/>
      </c>
      <c r="H527" s="925" t="str">
        <f t="shared" si="6"/>
        <v/>
      </c>
      <c r="I527" s="351"/>
    </row>
    <row r="528" ht="19.5" customHeight="1">
      <c r="B528" s="613">
        <v>520.0</v>
      </c>
      <c r="C528" s="923" t="str">
        <f t="shared" si="4"/>
        <v/>
      </c>
      <c r="D528" s="791" t="str">
        <f t="shared" si="1"/>
        <v/>
      </c>
      <c r="E528" s="238" t="str">
        <f t="shared" si="5"/>
        <v/>
      </c>
      <c r="F528" s="717" t="str">
        <f t="shared" si="2"/>
        <v/>
      </c>
      <c r="G528" s="238" t="str">
        <f t="shared" si="3"/>
        <v/>
      </c>
      <c r="H528" s="925" t="str">
        <f t="shared" si="6"/>
        <v/>
      </c>
      <c r="I528" s="351"/>
    </row>
    <row r="529" ht="19.5" customHeight="1">
      <c r="B529" s="613">
        <v>521.0</v>
      </c>
      <c r="C529" s="923" t="str">
        <f t="shared" si="4"/>
        <v/>
      </c>
      <c r="D529" s="791" t="str">
        <f t="shared" si="1"/>
        <v/>
      </c>
      <c r="E529" s="238" t="str">
        <f t="shared" si="5"/>
        <v/>
      </c>
      <c r="F529" s="717" t="str">
        <f t="shared" si="2"/>
        <v/>
      </c>
      <c r="G529" s="238" t="str">
        <f t="shared" si="3"/>
        <v/>
      </c>
      <c r="H529" s="925" t="str">
        <f t="shared" si="6"/>
        <v/>
      </c>
      <c r="I529" s="351"/>
    </row>
    <row r="530" ht="19.5" customHeight="1">
      <c r="B530" s="613">
        <v>522.0</v>
      </c>
      <c r="C530" s="923" t="str">
        <f t="shared" si="4"/>
        <v/>
      </c>
      <c r="D530" s="791" t="str">
        <f t="shared" si="1"/>
        <v/>
      </c>
      <c r="E530" s="238" t="str">
        <f t="shared" si="5"/>
        <v/>
      </c>
      <c r="F530" s="717" t="str">
        <f t="shared" si="2"/>
        <v/>
      </c>
      <c r="G530" s="238" t="str">
        <f t="shared" si="3"/>
        <v/>
      </c>
      <c r="H530" s="925" t="str">
        <f t="shared" si="6"/>
        <v/>
      </c>
      <c r="I530" s="351"/>
    </row>
    <row r="531" ht="19.5" customHeight="1">
      <c r="B531" s="613">
        <v>523.0</v>
      </c>
      <c r="C531" s="923" t="str">
        <f t="shared" si="4"/>
        <v/>
      </c>
      <c r="D531" s="791" t="str">
        <f t="shared" si="1"/>
        <v/>
      </c>
      <c r="E531" s="238" t="str">
        <f t="shared" si="5"/>
        <v/>
      </c>
      <c r="F531" s="717" t="str">
        <f t="shared" si="2"/>
        <v/>
      </c>
      <c r="G531" s="238" t="str">
        <f t="shared" si="3"/>
        <v/>
      </c>
      <c r="H531" s="925" t="str">
        <f t="shared" si="6"/>
        <v/>
      </c>
      <c r="I531" s="351"/>
    </row>
    <row r="532" ht="19.5" customHeight="1">
      <c r="B532" s="613">
        <v>524.0</v>
      </c>
      <c r="C532" s="923" t="str">
        <f t="shared" si="4"/>
        <v/>
      </c>
      <c r="D532" s="791" t="str">
        <f t="shared" si="1"/>
        <v/>
      </c>
      <c r="E532" s="238" t="str">
        <f t="shared" si="5"/>
        <v/>
      </c>
      <c r="F532" s="717" t="str">
        <f t="shared" si="2"/>
        <v/>
      </c>
      <c r="G532" s="238" t="str">
        <f t="shared" si="3"/>
        <v/>
      </c>
      <c r="H532" s="925" t="str">
        <f t="shared" si="6"/>
        <v/>
      </c>
      <c r="I532" s="351"/>
    </row>
    <row r="533" ht="19.5" customHeight="1">
      <c r="B533" s="613">
        <v>525.0</v>
      </c>
      <c r="C533" s="923" t="str">
        <f t="shared" si="4"/>
        <v/>
      </c>
      <c r="D533" s="791" t="str">
        <f t="shared" si="1"/>
        <v/>
      </c>
      <c r="E533" s="238" t="str">
        <f t="shared" si="5"/>
        <v/>
      </c>
      <c r="F533" s="717" t="str">
        <f t="shared" si="2"/>
        <v/>
      </c>
      <c r="G533" s="238" t="str">
        <f t="shared" si="3"/>
        <v/>
      </c>
      <c r="H533" s="925" t="str">
        <f t="shared" si="6"/>
        <v/>
      </c>
      <c r="I533" s="351"/>
    </row>
    <row r="534" ht="19.5" customHeight="1">
      <c r="B534" s="613">
        <v>526.0</v>
      </c>
      <c r="C534" s="923" t="str">
        <f t="shared" si="4"/>
        <v/>
      </c>
      <c r="D534" s="791" t="str">
        <f t="shared" si="1"/>
        <v/>
      </c>
      <c r="E534" s="238" t="str">
        <f t="shared" si="5"/>
        <v/>
      </c>
      <c r="F534" s="717" t="str">
        <f t="shared" si="2"/>
        <v/>
      </c>
      <c r="G534" s="238" t="str">
        <f t="shared" si="3"/>
        <v/>
      </c>
      <c r="H534" s="925" t="str">
        <f t="shared" si="6"/>
        <v/>
      </c>
      <c r="I534" s="351"/>
    </row>
    <row r="535" ht="19.5" customHeight="1">
      <c r="B535" s="613">
        <v>527.0</v>
      </c>
      <c r="C535" s="923" t="str">
        <f t="shared" si="4"/>
        <v/>
      </c>
      <c r="D535" s="791" t="str">
        <f t="shared" si="1"/>
        <v/>
      </c>
      <c r="E535" s="238" t="str">
        <f t="shared" si="5"/>
        <v/>
      </c>
      <c r="F535" s="717" t="str">
        <f t="shared" si="2"/>
        <v/>
      </c>
      <c r="G535" s="238" t="str">
        <f t="shared" si="3"/>
        <v/>
      </c>
      <c r="H535" s="925" t="str">
        <f t="shared" si="6"/>
        <v/>
      </c>
      <c r="I535" s="351"/>
    </row>
    <row r="536" ht="19.5" customHeight="1">
      <c r="B536" s="613">
        <v>528.0</v>
      </c>
      <c r="C536" s="923" t="str">
        <f t="shared" si="4"/>
        <v/>
      </c>
      <c r="D536" s="791" t="str">
        <f t="shared" si="1"/>
        <v/>
      </c>
      <c r="E536" s="238" t="str">
        <f t="shared" si="5"/>
        <v/>
      </c>
      <c r="F536" s="717" t="str">
        <f t="shared" si="2"/>
        <v/>
      </c>
      <c r="G536" s="238" t="str">
        <f t="shared" si="3"/>
        <v/>
      </c>
      <c r="H536" s="925" t="str">
        <f t="shared" si="6"/>
        <v/>
      </c>
      <c r="I536" s="351"/>
    </row>
    <row r="537" ht="19.5" customHeight="1">
      <c r="B537" s="613">
        <v>529.0</v>
      </c>
      <c r="C537" s="923" t="str">
        <f t="shared" si="4"/>
        <v/>
      </c>
      <c r="D537" s="791" t="str">
        <f t="shared" si="1"/>
        <v/>
      </c>
      <c r="E537" s="238" t="str">
        <f t="shared" si="5"/>
        <v/>
      </c>
      <c r="F537" s="717" t="str">
        <f t="shared" si="2"/>
        <v/>
      </c>
      <c r="G537" s="238" t="str">
        <f t="shared" si="3"/>
        <v/>
      </c>
      <c r="H537" s="925" t="str">
        <f t="shared" si="6"/>
        <v/>
      </c>
      <c r="I537" s="351"/>
    </row>
    <row r="538" ht="19.5" customHeight="1">
      <c r="B538" s="613">
        <v>530.0</v>
      </c>
      <c r="C538" s="923" t="str">
        <f t="shared" si="4"/>
        <v/>
      </c>
      <c r="D538" s="791" t="str">
        <f t="shared" si="1"/>
        <v/>
      </c>
      <c r="E538" s="238" t="str">
        <f t="shared" si="5"/>
        <v/>
      </c>
      <c r="F538" s="717" t="str">
        <f t="shared" si="2"/>
        <v/>
      </c>
      <c r="G538" s="238" t="str">
        <f t="shared" si="3"/>
        <v/>
      </c>
      <c r="H538" s="925" t="str">
        <f t="shared" si="6"/>
        <v/>
      </c>
      <c r="I538" s="351"/>
    </row>
    <row r="539" ht="19.5" customHeight="1">
      <c r="B539" s="613">
        <v>531.0</v>
      </c>
      <c r="C539" s="923" t="str">
        <f t="shared" si="4"/>
        <v/>
      </c>
      <c r="D539" s="791" t="str">
        <f t="shared" si="1"/>
        <v/>
      </c>
      <c r="E539" s="238" t="str">
        <f t="shared" si="5"/>
        <v/>
      </c>
      <c r="F539" s="717" t="str">
        <f t="shared" si="2"/>
        <v/>
      </c>
      <c r="G539" s="238" t="str">
        <f t="shared" si="3"/>
        <v/>
      </c>
      <c r="H539" s="925" t="str">
        <f t="shared" si="6"/>
        <v/>
      </c>
      <c r="I539" s="351"/>
    </row>
    <row r="540" ht="19.5" customHeight="1">
      <c r="B540" s="613">
        <v>532.0</v>
      </c>
      <c r="C540" s="923" t="str">
        <f t="shared" si="4"/>
        <v/>
      </c>
      <c r="D540" s="791" t="str">
        <f t="shared" si="1"/>
        <v/>
      </c>
      <c r="E540" s="238" t="str">
        <f t="shared" si="5"/>
        <v/>
      </c>
      <c r="F540" s="717" t="str">
        <f t="shared" si="2"/>
        <v/>
      </c>
      <c r="G540" s="238" t="str">
        <f t="shared" si="3"/>
        <v/>
      </c>
      <c r="H540" s="925" t="str">
        <f t="shared" si="6"/>
        <v/>
      </c>
      <c r="I540" s="351"/>
    </row>
    <row r="541" ht="19.5" customHeight="1">
      <c r="B541" s="613">
        <v>533.0</v>
      </c>
      <c r="C541" s="923" t="str">
        <f t="shared" si="4"/>
        <v/>
      </c>
      <c r="D541" s="791" t="str">
        <f t="shared" si="1"/>
        <v/>
      </c>
      <c r="E541" s="238" t="str">
        <f t="shared" si="5"/>
        <v/>
      </c>
      <c r="F541" s="717" t="str">
        <f t="shared" si="2"/>
        <v/>
      </c>
      <c r="G541" s="238" t="str">
        <f t="shared" si="3"/>
        <v/>
      </c>
      <c r="H541" s="925" t="str">
        <f t="shared" si="6"/>
        <v/>
      </c>
      <c r="I541" s="351"/>
    </row>
    <row r="542" ht="19.5" customHeight="1">
      <c r="B542" s="613">
        <v>534.0</v>
      </c>
      <c r="C542" s="923" t="str">
        <f t="shared" si="4"/>
        <v/>
      </c>
      <c r="D542" s="791" t="str">
        <f t="shared" si="1"/>
        <v/>
      </c>
      <c r="E542" s="238" t="str">
        <f t="shared" si="5"/>
        <v/>
      </c>
      <c r="F542" s="717" t="str">
        <f t="shared" si="2"/>
        <v/>
      </c>
      <c r="G542" s="238" t="str">
        <f t="shared" si="3"/>
        <v/>
      </c>
      <c r="H542" s="925" t="str">
        <f t="shared" si="6"/>
        <v/>
      </c>
      <c r="I542" s="351"/>
    </row>
    <row r="543" ht="19.5" customHeight="1">
      <c r="B543" s="613">
        <v>535.0</v>
      </c>
      <c r="C543" s="923" t="str">
        <f t="shared" si="4"/>
        <v/>
      </c>
      <c r="D543" s="791" t="str">
        <f t="shared" si="1"/>
        <v/>
      </c>
      <c r="E543" s="238" t="str">
        <f t="shared" si="5"/>
        <v/>
      </c>
      <c r="F543" s="717" t="str">
        <f t="shared" si="2"/>
        <v/>
      </c>
      <c r="G543" s="238" t="str">
        <f t="shared" si="3"/>
        <v/>
      </c>
      <c r="H543" s="925" t="str">
        <f t="shared" si="6"/>
        <v/>
      </c>
      <c r="I543" s="351"/>
    </row>
    <row r="544" ht="19.5" customHeight="1">
      <c r="B544" s="613">
        <v>536.0</v>
      </c>
      <c r="C544" s="923" t="str">
        <f t="shared" si="4"/>
        <v/>
      </c>
      <c r="D544" s="791" t="str">
        <f t="shared" si="1"/>
        <v/>
      </c>
      <c r="E544" s="238" t="str">
        <f t="shared" si="5"/>
        <v/>
      </c>
      <c r="F544" s="717" t="str">
        <f t="shared" si="2"/>
        <v/>
      </c>
      <c r="G544" s="238" t="str">
        <f t="shared" si="3"/>
        <v/>
      </c>
      <c r="H544" s="925" t="str">
        <f t="shared" si="6"/>
        <v/>
      </c>
      <c r="I544" s="351"/>
    </row>
    <row r="545" ht="19.5" customHeight="1">
      <c r="B545" s="613">
        <v>537.0</v>
      </c>
      <c r="C545" s="923" t="str">
        <f t="shared" si="4"/>
        <v/>
      </c>
      <c r="D545" s="791" t="str">
        <f t="shared" si="1"/>
        <v/>
      </c>
      <c r="E545" s="238" t="str">
        <f t="shared" si="5"/>
        <v/>
      </c>
      <c r="F545" s="717" t="str">
        <f t="shared" si="2"/>
        <v/>
      </c>
      <c r="G545" s="238" t="str">
        <f t="shared" si="3"/>
        <v/>
      </c>
      <c r="H545" s="925" t="str">
        <f t="shared" si="6"/>
        <v/>
      </c>
      <c r="I545" s="351"/>
    </row>
    <row r="546" ht="19.5" customHeight="1">
      <c r="B546" s="613">
        <v>538.0</v>
      </c>
      <c r="C546" s="923" t="str">
        <f t="shared" si="4"/>
        <v/>
      </c>
      <c r="D546" s="791" t="str">
        <f t="shared" si="1"/>
        <v/>
      </c>
      <c r="E546" s="238" t="str">
        <f t="shared" si="5"/>
        <v/>
      </c>
      <c r="F546" s="717" t="str">
        <f t="shared" si="2"/>
        <v/>
      </c>
      <c r="G546" s="238" t="str">
        <f t="shared" si="3"/>
        <v/>
      </c>
      <c r="H546" s="925" t="str">
        <f t="shared" si="6"/>
        <v/>
      </c>
      <c r="I546" s="351"/>
    </row>
    <row r="547" ht="19.5" customHeight="1">
      <c r="B547" s="613">
        <v>539.0</v>
      </c>
      <c r="C547" s="923" t="str">
        <f t="shared" si="4"/>
        <v/>
      </c>
      <c r="D547" s="791" t="str">
        <f t="shared" si="1"/>
        <v/>
      </c>
      <c r="E547" s="238" t="str">
        <f t="shared" si="5"/>
        <v/>
      </c>
      <c r="F547" s="717" t="str">
        <f t="shared" si="2"/>
        <v/>
      </c>
      <c r="G547" s="238" t="str">
        <f t="shared" si="3"/>
        <v/>
      </c>
      <c r="H547" s="925" t="str">
        <f t="shared" si="6"/>
        <v/>
      </c>
      <c r="I547" s="351"/>
    </row>
    <row r="548" ht="19.5" customHeight="1">
      <c r="B548" s="613">
        <v>540.0</v>
      </c>
      <c r="C548" s="923" t="str">
        <f t="shared" si="4"/>
        <v/>
      </c>
      <c r="D548" s="791" t="str">
        <f t="shared" si="1"/>
        <v/>
      </c>
      <c r="E548" s="238" t="str">
        <f t="shared" si="5"/>
        <v/>
      </c>
      <c r="F548" s="717" t="str">
        <f t="shared" si="2"/>
        <v/>
      </c>
      <c r="G548" s="238" t="str">
        <f t="shared" si="3"/>
        <v/>
      </c>
      <c r="H548" s="925" t="str">
        <f t="shared" si="6"/>
        <v/>
      </c>
      <c r="I548" s="351"/>
    </row>
    <row r="549" ht="19.5" customHeight="1">
      <c r="B549" s="613">
        <v>541.0</v>
      </c>
      <c r="C549" s="923" t="str">
        <f t="shared" si="4"/>
        <v/>
      </c>
      <c r="D549" s="791" t="str">
        <f t="shared" si="1"/>
        <v/>
      </c>
      <c r="E549" s="238" t="str">
        <f t="shared" si="5"/>
        <v/>
      </c>
      <c r="F549" s="717" t="str">
        <f t="shared" si="2"/>
        <v/>
      </c>
      <c r="G549" s="238" t="str">
        <f t="shared" si="3"/>
        <v/>
      </c>
      <c r="H549" s="925" t="str">
        <f t="shared" si="6"/>
        <v/>
      </c>
      <c r="I549" s="351"/>
    </row>
    <row r="550" ht="19.5" customHeight="1">
      <c r="B550" s="613">
        <v>542.0</v>
      </c>
      <c r="C550" s="923" t="str">
        <f t="shared" si="4"/>
        <v/>
      </c>
      <c r="D550" s="791" t="str">
        <f t="shared" si="1"/>
        <v/>
      </c>
      <c r="E550" s="238" t="str">
        <f t="shared" si="5"/>
        <v/>
      </c>
      <c r="F550" s="717" t="str">
        <f t="shared" si="2"/>
        <v/>
      </c>
      <c r="G550" s="238" t="str">
        <f t="shared" si="3"/>
        <v/>
      </c>
      <c r="H550" s="925" t="str">
        <f t="shared" si="6"/>
        <v/>
      </c>
      <c r="I550" s="351"/>
    </row>
    <row r="551" ht="19.5" customHeight="1">
      <c r="B551" s="613">
        <v>543.0</v>
      </c>
      <c r="C551" s="923" t="str">
        <f t="shared" si="4"/>
        <v/>
      </c>
      <c r="D551" s="791" t="str">
        <f t="shared" si="1"/>
        <v/>
      </c>
      <c r="E551" s="238" t="str">
        <f t="shared" si="5"/>
        <v/>
      </c>
      <c r="F551" s="717" t="str">
        <f t="shared" si="2"/>
        <v/>
      </c>
      <c r="G551" s="238" t="str">
        <f t="shared" si="3"/>
        <v/>
      </c>
      <c r="H551" s="925" t="str">
        <f t="shared" si="6"/>
        <v/>
      </c>
      <c r="I551" s="351"/>
    </row>
    <row r="552" ht="19.5" customHeight="1">
      <c r="B552" s="613">
        <v>544.0</v>
      </c>
      <c r="C552" s="923" t="str">
        <f t="shared" si="4"/>
        <v/>
      </c>
      <c r="D552" s="791" t="str">
        <f t="shared" si="1"/>
        <v/>
      </c>
      <c r="E552" s="238" t="str">
        <f t="shared" si="5"/>
        <v/>
      </c>
      <c r="F552" s="717" t="str">
        <f t="shared" si="2"/>
        <v/>
      </c>
      <c r="G552" s="238" t="str">
        <f t="shared" si="3"/>
        <v/>
      </c>
      <c r="H552" s="925" t="str">
        <f t="shared" si="6"/>
        <v/>
      </c>
      <c r="I552" s="351"/>
    </row>
    <row r="553" ht="19.5" customHeight="1">
      <c r="B553" s="613">
        <v>545.0</v>
      </c>
      <c r="C553" s="923" t="str">
        <f t="shared" si="4"/>
        <v/>
      </c>
      <c r="D553" s="791" t="str">
        <f t="shared" si="1"/>
        <v/>
      </c>
      <c r="E553" s="238" t="str">
        <f t="shared" si="5"/>
        <v/>
      </c>
      <c r="F553" s="717" t="str">
        <f t="shared" si="2"/>
        <v/>
      </c>
      <c r="G553" s="238" t="str">
        <f t="shared" si="3"/>
        <v/>
      </c>
      <c r="H553" s="925" t="str">
        <f t="shared" si="6"/>
        <v/>
      </c>
      <c r="I553" s="351"/>
    </row>
    <row r="554" ht="19.5" customHeight="1">
      <c r="B554" s="613">
        <v>546.0</v>
      </c>
      <c r="C554" s="923" t="str">
        <f t="shared" si="4"/>
        <v/>
      </c>
      <c r="D554" s="791" t="str">
        <f t="shared" si="1"/>
        <v/>
      </c>
      <c r="E554" s="238" t="str">
        <f t="shared" si="5"/>
        <v/>
      </c>
      <c r="F554" s="717" t="str">
        <f t="shared" si="2"/>
        <v/>
      </c>
      <c r="G554" s="238" t="str">
        <f t="shared" si="3"/>
        <v/>
      </c>
      <c r="H554" s="925" t="str">
        <f t="shared" si="6"/>
        <v/>
      </c>
      <c r="I554" s="351"/>
    </row>
    <row r="555" ht="19.5" customHeight="1">
      <c r="B555" s="613">
        <v>547.0</v>
      </c>
      <c r="C555" s="923" t="str">
        <f t="shared" si="4"/>
        <v/>
      </c>
      <c r="D555" s="791" t="str">
        <f t="shared" si="1"/>
        <v/>
      </c>
      <c r="E555" s="238" t="str">
        <f t="shared" si="5"/>
        <v/>
      </c>
      <c r="F555" s="717" t="str">
        <f t="shared" si="2"/>
        <v/>
      </c>
      <c r="G555" s="238" t="str">
        <f t="shared" si="3"/>
        <v/>
      </c>
      <c r="H555" s="925" t="str">
        <f t="shared" si="6"/>
        <v/>
      </c>
      <c r="I555" s="351"/>
    </row>
    <row r="556" ht="19.5" customHeight="1">
      <c r="B556" s="613">
        <v>548.0</v>
      </c>
      <c r="C556" s="923" t="str">
        <f t="shared" si="4"/>
        <v/>
      </c>
      <c r="D556" s="791" t="str">
        <f t="shared" si="1"/>
        <v/>
      </c>
      <c r="E556" s="238" t="str">
        <f t="shared" si="5"/>
        <v/>
      </c>
      <c r="F556" s="717" t="str">
        <f t="shared" si="2"/>
        <v/>
      </c>
      <c r="G556" s="238" t="str">
        <f t="shared" si="3"/>
        <v/>
      </c>
      <c r="H556" s="925" t="str">
        <f t="shared" si="6"/>
        <v/>
      </c>
      <c r="I556" s="351"/>
    </row>
    <row r="557" ht="19.5" customHeight="1">
      <c r="B557" s="613">
        <v>549.0</v>
      </c>
      <c r="C557" s="923" t="str">
        <f t="shared" si="4"/>
        <v/>
      </c>
      <c r="D557" s="791" t="str">
        <f t="shared" si="1"/>
        <v/>
      </c>
      <c r="E557" s="238" t="str">
        <f t="shared" si="5"/>
        <v/>
      </c>
      <c r="F557" s="717" t="str">
        <f t="shared" si="2"/>
        <v/>
      </c>
      <c r="G557" s="238" t="str">
        <f t="shared" si="3"/>
        <v/>
      </c>
      <c r="H557" s="925" t="str">
        <f t="shared" si="6"/>
        <v/>
      </c>
      <c r="I557" s="351"/>
    </row>
    <row r="558" ht="19.5" customHeight="1">
      <c r="B558" s="613">
        <v>550.0</v>
      </c>
      <c r="C558" s="923" t="str">
        <f t="shared" si="4"/>
        <v/>
      </c>
      <c r="D558" s="791" t="str">
        <f t="shared" si="1"/>
        <v/>
      </c>
      <c r="E558" s="238" t="str">
        <f t="shared" si="5"/>
        <v/>
      </c>
      <c r="F558" s="717" t="str">
        <f t="shared" si="2"/>
        <v/>
      </c>
      <c r="G558" s="238" t="str">
        <f t="shared" si="3"/>
        <v/>
      </c>
      <c r="H558" s="925" t="str">
        <f t="shared" si="6"/>
        <v/>
      </c>
      <c r="I558" s="351"/>
    </row>
    <row r="559" ht="19.5" customHeight="1">
      <c r="B559" s="613">
        <v>551.0</v>
      </c>
      <c r="C559" s="923" t="str">
        <f t="shared" si="4"/>
        <v/>
      </c>
      <c r="D559" s="791" t="str">
        <f t="shared" si="1"/>
        <v/>
      </c>
      <c r="E559" s="238" t="str">
        <f t="shared" si="5"/>
        <v/>
      </c>
      <c r="F559" s="717" t="str">
        <f t="shared" si="2"/>
        <v/>
      </c>
      <c r="G559" s="238" t="str">
        <f t="shared" si="3"/>
        <v/>
      </c>
      <c r="H559" s="925" t="str">
        <f t="shared" si="6"/>
        <v/>
      </c>
      <c r="I559" s="351"/>
    </row>
    <row r="560" ht="19.5" customHeight="1">
      <c r="B560" s="613">
        <v>552.0</v>
      </c>
      <c r="C560" s="923" t="str">
        <f t="shared" si="4"/>
        <v/>
      </c>
      <c r="D560" s="791" t="str">
        <f t="shared" si="1"/>
        <v/>
      </c>
      <c r="E560" s="238" t="str">
        <f t="shared" si="5"/>
        <v/>
      </c>
      <c r="F560" s="717" t="str">
        <f t="shared" si="2"/>
        <v/>
      </c>
      <c r="G560" s="238" t="str">
        <f t="shared" si="3"/>
        <v/>
      </c>
      <c r="H560" s="925" t="str">
        <f t="shared" si="6"/>
        <v/>
      </c>
      <c r="I560" s="351"/>
    </row>
    <row r="561" ht="19.5" customHeight="1">
      <c r="B561" s="613">
        <v>553.0</v>
      </c>
      <c r="C561" s="923" t="str">
        <f t="shared" si="4"/>
        <v/>
      </c>
      <c r="D561" s="791" t="str">
        <f t="shared" si="1"/>
        <v/>
      </c>
      <c r="E561" s="238" t="str">
        <f t="shared" si="5"/>
        <v/>
      </c>
      <c r="F561" s="717" t="str">
        <f t="shared" si="2"/>
        <v/>
      </c>
      <c r="G561" s="238" t="str">
        <f t="shared" si="3"/>
        <v/>
      </c>
      <c r="H561" s="925" t="str">
        <f t="shared" si="6"/>
        <v/>
      </c>
      <c r="I561" s="351"/>
    </row>
    <row r="562" ht="19.5" customHeight="1">
      <c r="B562" s="613">
        <v>554.0</v>
      </c>
      <c r="C562" s="923" t="str">
        <f t="shared" si="4"/>
        <v/>
      </c>
      <c r="D562" s="791" t="str">
        <f t="shared" si="1"/>
        <v/>
      </c>
      <c r="E562" s="238" t="str">
        <f t="shared" si="5"/>
        <v/>
      </c>
      <c r="F562" s="717" t="str">
        <f t="shared" si="2"/>
        <v/>
      </c>
      <c r="G562" s="238" t="str">
        <f t="shared" si="3"/>
        <v/>
      </c>
      <c r="H562" s="925" t="str">
        <f t="shared" si="6"/>
        <v/>
      </c>
      <c r="I562" s="351"/>
    </row>
    <row r="563" ht="19.5" customHeight="1">
      <c r="B563" s="613">
        <v>555.0</v>
      </c>
      <c r="C563" s="923" t="str">
        <f t="shared" si="4"/>
        <v/>
      </c>
      <c r="D563" s="791" t="str">
        <f t="shared" si="1"/>
        <v/>
      </c>
      <c r="E563" s="238" t="str">
        <f t="shared" si="5"/>
        <v/>
      </c>
      <c r="F563" s="717" t="str">
        <f t="shared" si="2"/>
        <v/>
      </c>
      <c r="G563" s="238" t="str">
        <f t="shared" si="3"/>
        <v/>
      </c>
      <c r="H563" s="925" t="str">
        <f t="shared" si="6"/>
        <v/>
      </c>
      <c r="I563" s="351"/>
    </row>
    <row r="564" ht="19.5" customHeight="1">
      <c r="B564" s="613">
        <v>556.0</v>
      </c>
      <c r="C564" s="923" t="str">
        <f t="shared" si="4"/>
        <v/>
      </c>
      <c r="D564" s="791" t="str">
        <f t="shared" si="1"/>
        <v/>
      </c>
      <c r="E564" s="238" t="str">
        <f t="shared" si="5"/>
        <v/>
      </c>
      <c r="F564" s="717" t="str">
        <f t="shared" si="2"/>
        <v/>
      </c>
      <c r="G564" s="238" t="str">
        <f t="shared" si="3"/>
        <v/>
      </c>
      <c r="H564" s="925" t="str">
        <f t="shared" si="6"/>
        <v/>
      </c>
      <c r="I564" s="351"/>
    </row>
    <row r="565" ht="19.5" customHeight="1">
      <c r="B565" s="613">
        <v>557.0</v>
      </c>
      <c r="C565" s="923" t="str">
        <f t="shared" si="4"/>
        <v/>
      </c>
      <c r="D565" s="791" t="str">
        <f t="shared" si="1"/>
        <v/>
      </c>
      <c r="E565" s="238" t="str">
        <f t="shared" si="5"/>
        <v/>
      </c>
      <c r="F565" s="717" t="str">
        <f t="shared" si="2"/>
        <v/>
      </c>
      <c r="G565" s="238" t="str">
        <f t="shared" si="3"/>
        <v/>
      </c>
      <c r="H565" s="925" t="str">
        <f t="shared" si="6"/>
        <v/>
      </c>
      <c r="I565" s="351"/>
    </row>
    <row r="566" ht="19.5" customHeight="1">
      <c r="B566" s="613">
        <v>558.0</v>
      </c>
      <c r="C566" s="923" t="str">
        <f t="shared" si="4"/>
        <v/>
      </c>
      <c r="D566" s="791" t="str">
        <f t="shared" si="1"/>
        <v/>
      </c>
      <c r="E566" s="238" t="str">
        <f t="shared" si="5"/>
        <v/>
      </c>
      <c r="F566" s="717" t="str">
        <f t="shared" si="2"/>
        <v/>
      </c>
      <c r="G566" s="238" t="str">
        <f t="shared" si="3"/>
        <v/>
      </c>
      <c r="H566" s="925" t="str">
        <f t="shared" si="6"/>
        <v/>
      </c>
      <c r="I566" s="351"/>
    </row>
    <row r="567" ht="19.5" customHeight="1">
      <c r="B567" s="613">
        <v>559.0</v>
      </c>
      <c r="C567" s="923" t="str">
        <f t="shared" si="4"/>
        <v/>
      </c>
      <c r="D567" s="791" t="str">
        <f t="shared" si="1"/>
        <v/>
      </c>
      <c r="E567" s="238" t="str">
        <f t="shared" si="5"/>
        <v/>
      </c>
      <c r="F567" s="717" t="str">
        <f t="shared" si="2"/>
        <v/>
      </c>
      <c r="G567" s="238" t="str">
        <f t="shared" si="3"/>
        <v/>
      </c>
      <c r="H567" s="925" t="str">
        <f t="shared" si="6"/>
        <v/>
      </c>
      <c r="I567" s="351"/>
    </row>
    <row r="568" ht="19.5" customHeight="1">
      <c r="B568" s="613">
        <v>560.0</v>
      </c>
      <c r="C568" s="923" t="str">
        <f t="shared" si="4"/>
        <v/>
      </c>
      <c r="D568" s="791" t="str">
        <f t="shared" si="1"/>
        <v/>
      </c>
      <c r="E568" s="238" t="str">
        <f t="shared" si="5"/>
        <v/>
      </c>
      <c r="F568" s="717" t="str">
        <f t="shared" si="2"/>
        <v/>
      </c>
      <c r="G568" s="238" t="str">
        <f t="shared" si="3"/>
        <v/>
      </c>
      <c r="H568" s="925" t="str">
        <f t="shared" si="6"/>
        <v/>
      </c>
      <c r="I568" s="351"/>
    </row>
    <row r="569" ht="19.5" customHeight="1">
      <c r="B569" s="613">
        <v>561.0</v>
      </c>
      <c r="C569" s="923" t="str">
        <f t="shared" si="4"/>
        <v/>
      </c>
      <c r="D569" s="791" t="str">
        <f t="shared" si="1"/>
        <v/>
      </c>
      <c r="E569" s="238" t="str">
        <f t="shared" si="5"/>
        <v/>
      </c>
      <c r="F569" s="717" t="str">
        <f t="shared" si="2"/>
        <v/>
      </c>
      <c r="G569" s="238" t="str">
        <f t="shared" si="3"/>
        <v/>
      </c>
      <c r="H569" s="925" t="str">
        <f t="shared" si="6"/>
        <v/>
      </c>
      <c r="I569" s="351"/>
    </row>
    <row r="570" ht="19.5" customHeight="1">
      <c r="B570" s="613">
        <v>562.0</v>
      </c>
      <c r="C570" s="923" t="str">
        <f t="shared" si="4"/>
        <v/>
      </c>
      <c r="D570" s="791" t="str">
        <f t="shared" si="1"/>
        <v/>
      </c>
      <c r="E570" s="238" t="str">
        <f t="shared" si="5"/>
        <v/>
      </c>
      <c r="F570" s="717" t="str">
        <f t="shared" si="2"/>
        <v/>
      </c>
      <c r="G570" s="238" t="str">
        <f t="shared" si="3"/>
        <v/>
      </c>
      <c r="H570" s="925" t="str">
        <f t="shared" si="6"/>
        <v/>
      </c>
      <c r="I570" s="351"/>
    </row>
    <row r="571" ht="19.5" customHeight="1">
      <c r="B571" s="613">
        <v>563.0</v>
      </c>
      <c r="C571" s="923" t="str">
        <f t="shared" si="4"/>
        <v/>
      </c>
      <c r="D571" s="791" t="str">
        <f t="shared" si="1"/>
        <v/>
      </c>
      <c r="E571" s="238" t="str">
        <f t="shared" si="5"/>
        <v/>
      </c>
      <c r="F571" s="717" t="str">
        <f t="shared" si="2"/>
        <v/>
      </c>
      <c r="G571" s="238" t="str">
        <f t="shared" si="3"/>
        <v/>
      </c>
      <c r="H571" s="925" t="str">
        <f t="shared" si="6"/>
        <v/>
      </c>
      <c r="I571" s="351"/>
    </row>
    <row r="572" ht="19.5" customHeight="1">
      <c r="B572" s="613">
        <v>564.0</v>
      </c>
      <c r="C572" s="923" t="str">
        <f t="shared" si="4"/>
        <v/>
      </c>
      <c r="D572" s="791" t="str">
        <f t="shared" si="1"/>
        <v/>
      </c>
      <c r="E572" s="238" t="str">
        <f t="shared" si="5"/>
        <v/>
      </c>
      <c r="F572" s="717" t="str">
        <f t="shared" si="2"/>
        <v/>
      </c>
      <c r="G572" s="238" t="str">
        <f t="shared" si="3"/>
        <v/>
      </c>
      <c r="H572" s="925" t="str">
        <f t="shared" si="6"/>
        <v/>
      </c>
      <c r="I572" s="351"/>
    </row>
    <row r="573" ht="19.5" customHeight="1">
      <c r="B573" s="613">
        <v>565.0</v>
      </c>
      <c r="C573" s="923" t="str">
        <f t="shared" si="4"/>
        <v/>
      </c>
      <c r="D573" s="791" t="str">
        <f t="shared" si="1"/>
        <v/>
      </c>
      <c r="E573" s="238" t="str">
        <f t="shared" si="5"/>
        <v/>
      </c>
      <c r="F573" s="717" t="str">
        <f t="shared" si="2"/>
        <v/>
      </c>
      <c r="G573" s="238" t="str">
        <f t="shared" si="3"/>
        <v/>
      </c>
      <c r="H573" s="925" t="str">
        <f t="shared" si="6"/>
        <v/>
      </c>
      <c r="I573" s="351"/>
    </row>
    <row r="574" ht="19.5" customHeight="1">
      <c r="B574" s="613">
        <v>566.0</v>
      </c>
      <c r="C574" s="923" t="str">
        <f t="shared" si="4"/>
        <v/>
      </c>
      <c r="D574" s="791" t="str">
        <f t="shared" si="1"/>
        <v/>
      </c>
      <c r="E574" s="238" t="str">
        <f t="shared" si="5"/>
        <v/>
      </c>
      <c r="F574" s="717" t="str">
        <f t="shared" si="2"/>
        <v/>
      </c>
      <c r="G574" s="238" t="str">
        <f t="shared" si="3"/>
        <v/>
      </c>
      <c r="H574" s="925" t="str">
        <f t="shared" si="6"/>
        <v/>
      </c>
      <c r="I574" s="351"/>
    </row>
    <row r="575" ht="19.5" customHeight="1">
      <c r="B575" s="613">
        <v>567.0</v>
      </c>
      <c r="C575" s="923" t="str">
        <f t="shared" si="4"/>
        <v/>
      </c>
      <c r="D575" s="791" t="str">
        <f t="shared" si="1"/>
        <v/>
      </c>
      <c r="E575" s="238" t="str">
        <f t="shared" si="5"/>
        <v/>
      </c>
      <c r="F575" s="717" t="str">
        <f t="shared" si="2"/>
        <v/>
      </c>
      <c r="G575" s="238" t="str">
        <f t="shared" si="3"/>
        <v/>
      </c>
      <c r="H575" s="925" t="str">
        <f t="shared" si="6"/>
        <v/>
      </c>
      <c r="I575" s="351"/>
    </row>
    <row r="576" ht="19.5" customHeight="1">
      <c r="B576" s="613">
        <v>568.0</v>
      </c>
      <c r="C576" s="923" t="str">
        <f t="shared" si="4"/>
        <v/>
      </c>
      <c r="D576" s="791" t="str">
        <f t="shared" si="1"/>
        <v/>
      </c>
      <c r="E576" s="238" t="str">
        <f t="shared" si="5"/>
        <v/>
      </c>
      <c r="F576" s="717" t="str">
        <f t="shared" si="2"/>
        <v/>
      </c>
      <c r="G576" s="238" t="str">
        <f t="shared" si="3"/>
        <v/>
      </c>
      <c r="H576" s="925" t="str">
        <f t="shared" si="6"/>
        <v/>
      </c>
      <c r="I576" s="351"/>
    </row>
    <row r="577" ht="19.5" customHeight="1">
      <c r="B577" s="613">
        <v>569.0</v>
      </c>
      <c r="C577" s="923" t="str">
        <f t="shared" si="4"/>
        <v/>
      </c>
      <c r="D577" s="791" t="str">
        <f t="shared" si="1"/>
        <v/>
      </c>
      <c r="E577" s="238" t="str">
        <f t="shared" si="5"/>
        <v/>
      </c>
      <c r="F577" s="717" t="str">
        <f t="shared" si="2"/>
        <v/>
      </c>
      <c r="G577" s="238" t="str">
        <f t="shared" si="3"/>
        <v/>
      </c>
      <c r="H577" s="925" t="str">
        <f t="shared" si="6"/>
        <v/>
      </c>
      <c r="I577" s="351"/>
    </row>
    <row r="578" ht="19.5" customHeight="1">
      <c r="B578" s="613">
        <v>570.0</v>
      </c>
      <c r="C578" s="923" t="str">
        <f t="shared" si="4"/>
        <v/>
      </c>
      <c r="D578" s="791" t="str">
        <f t="shared" si="1"/>
        <v/>
      </c>
      <c r="E578" s="238" t="str">
        <f t="shared" si="5"/>
        <v/>
      </c>
      <c r="F578" s="717" t="str">
        <f t="shared" si="2"/>
        <v/>
      </c>
      <c r="G578" s="238" t="str">
        <f t="shared" si="3"/>
        <v/>
      </c>
      <c r="H578" s="925" t="str">
        <f t="shared" si="6"/>
        <v/>
      </c>
      <c r="I578" s="351"/>
    </row>
    <row r="579" ht="19.5" customHeight="1">
      <c r="B579" s="613">
        <v>571.0</v>
      </c>
      <c r="C579" s="923" t="str">
        <f t="shared" si="4"/>
        <v/>
      </c>
      <c r="D579" s="791" t="str">
        <f t="shared" si="1"/>
        <v/>
      </c>
      <c r="E579" s="238" t="str">
        <f t="shared" si="5"/>
        <v/>
      </c>
      <c r="F579" s="717" t="str">
        <f t="shared" si="2"/>
        <v/>
      </c>
      <c r="G579" s="238" t="str">
        <f t="shared" si="3"/>
        <v/>
      </c>
      <c r="H579" s="925" t="str">
        <f t="shared" si="6"/>
        <v/>
      </c>
      <c r="I579" s="351"/>
    </row>
    <row r="580" ht="19.5" customHeight="1">
      <c r="B580" s="613">
        <v>572.0</v>
      </c>
      <c r="C580" s="923" t="str">
        <f t="shared" si="4"/>
        <v/>
      </c>
      <c r="D580" s="791" t="str">
        <f t="shared" si="1"/>
        <v/>
      </c>
      <c r="E580" s="238" t="str">
        <f t="shared" si="5"/>
        <v/>
      </c>
      <c r="F580" s="717" t="str">
        <f t="shared" si="2"/>
        <v/>
      </c>
      <c r="G580" s="238" t="str">
        <f t="shared" si="3"/>
        <v/>
      </c>
      <c r="H580" s="925" t="str">
        <f t="shared" si="6"/>
        <v/>
      </c>
      <c r="I580" s="351"/>
    </row>
    <row r="581" ht="19.5" customHeight="1">
      <c r="B581" s="613">
        <v>573.0</v>
      </c>
      <c r="C581" s="923" t="str">
        <f t="shared" si="4"/>
        <v/>
      </c>
      <c r="D581" s="791" t="str">
        <f t="shared" si="1"/>
        <v/>
      </c>
      <c r="E581" s="238" t="str">
        <f t="shared" si="5"/>
        <v/>
      </c>
      <c r="F581" s="717" t="str">
        <f t="shared" si="2"/>
        <v/>
      </c>
      <c r="G581" s="238" t="str">
        <f t="shared" si="3"/>
        <v/>
      </c>
      <c r="H581" s="925" t="str">
        <f t="shared" si="6"/>
        <v/>
      </c>
      <c r="I581" s="351"/>
    </row>
    <row r="582" ht="19.5" customHeight="1">
      <c r="B582" s="613">
        <v>574.0</v>
      </c>
      <c r="C582" s="923" t="str">
        <f t="shared" si="4"/>
        <v/>
      </c>
      <c r="D582" s="791" t="str">
        <f t="shared" si="1"/>
        <v/>
      </c>
      <c r="E582" s="238" t="str">
        <f t="shared" si="5"/>
        <v/>
      </c>
      <c r="F582" s="717" t="str">
        <f t="shared" si="2"/>
        <v/>
      </c>
      <c r="G582" s="238" t="str">
        <f t="shared" si="3"/>
        <v/>
      </c>
      <c r="H582" s="925" t="str">
        <f t="shared" si="6"/>
        <v/>
      </c>
      <c r="I582" s="351"/>
    </row>
    <row r="583" ht="19.5" customHeight="1">
      <c r="B583" s="613">
        <v>575.0</v>
      </c>
      <c r="C583" s="923" t="str">
        <f t="shared" si="4"/>
        <v/>
      </c>
      <c r="D583" s="791" t="str">
        <f t="shared" si="1"/>
        <v/>
      </c>
      <c r="E583" s="238" t="str">
        <f t="shared" si="5"/>
        <v/>
      </c>
      <c r="F583" s="717" t="str">
        <f t="shared" si="2"/>
        <v/>
      </c>
      <c r="G583" s="238" t="str">
        <f t="shared" si="3"/>
        <v/>
      </c>
      <c r="H583" s="925" t="str">
        <f t="shared" si="6"/>
        <v/>
      </c>
      <c r="I583" s="351"/>
    </row>
    <row r="584" ht="19.5" customHeight="1">
      <c r="B584" s="613">
        <v>576.0</v>
      </c>
      <c r="C584" s="923" t="str">
        <f t="shared" si="4"/>
        <v/>
      </c>
      <c r="D584" s="791" t="str">
        <f t="shared" si="1"/>
        <v/>
      </c>
      <c r="E584" s="238" t="str">
        <f t="shared" si="5"/>
        <v/>
      </c>
      <c r="F584" s="717" t="str">
        <f t="shared" si="2"/>
        <v/>
      </c>
      <c r="G584" s="238" t="str">
        <f t="shared" si="3"/>
        <v/>
      </c>
      <c r="H584" s="925" t="str">
        <f t="shared" si="6"/>
        <v/>
      </c>
      <c r="I584" s="351"/>
    </row>
    <row r="585" ht="19.5" customHeight="1">
      <c r="B585" s="613">
        <v>577.0</v>
      </c>
      <c r="C585" s="923" t="str">
        <f t="shared" si="4"/>
        <v/>
      </c>
      <c r="D585" s="791" t="str">
        <f t="shared" si="1"/>
        <v/>
      </c>
      <c r="E585" s="238" t="str">
        <f t="shared" si="5"/>
        <v/>
      </c>
      <c r="F585" s="717" t="str">
        <f t="shared" si="2"/>
        <v/>
      </c>
      <c r="G585" s="238" t="str">
        <f t="shared" si="3"/>
        <v/>
      </c>
      <c r="H585" s="925" t="str">
        <f t="shared" si="6"/>
        <v/>
      </c>
      <c r="I585" s="351"/>
    </row>
    <row r="586" ht="19.5" customHeight="1">
      <c r="B586" s="613">
        <v>578.0</v>
      </c>
      <c r="C586" s="923" t="str">
        <f t="shared" si="4"/>
        <v/>
      </c>
      <c r="D586" s="791" t="str">
        <f t="shared" si="1"/>
        <v/>
      </c>
      <c r="E586" s="238" t="str">
        <f t="shared" si="5"/>
        <v/>
      </c>
      <c r="F586" s="717" t="str">
        <f t="shared" si="2"/>
        <v/>
      </c>
      <c r="G586" s="238" t="str">
        <f t="shared" si="3"/>
        <v/>
      </c>
      <c r="H586" s="925" t="str">
        <f t="shared" si="6"/>
        <v/>
      </c>
      <c r="I586" s="351"/>
    </row>
    <row r="587" ht="19.5" customHeight="1">
      <c r="B587" s="613">
        <v>579.0</v>
      </c>
      <c r="C587" s="923" t="str">
        <f t="shared" si="4"/>
        <v/>
      </c>
      <c r="D587" s="791" t="str">
        <f t="shared" si="1"/>
        <v/>
      </c>
      <c r="E587" s="238" t="str">
        <f t="shared" si="5"/>
        <v/>
      </c>
      <c r="F587" s="717" t="str">
        <f t="shared" si="2"/>
        <v/>
      </c>
      <c r="G587" s="238" t="str">
        <f t="shared" si="3"/>
        <v/>
      </c>
      <c r="H587" s="925" t="str">
        <f t="shared" si="6"/>
        <v/>
      </c>
      <c r="I587" s="351"/>
    </row>
    <row r="588" ht="19.5" customHeight="1">
      <c r="B588" s="613">
        <v>580.0</v>
      </c>
      <c r="C588" s="923" t="str">
        <f t="shared" si="4"/>
        <v/>
      </c>
      <c r="D588" s="791" t="str">
        <f t="shared" si="1"/>
        <v/>
      </c>
      <c r="E588" s="238" t="str">
        <f t="shared" si="5"/>
        <v/>
      </c>
      <c r="F588" s="717" t="str">
        <f t="shared" si="2"/>
        <v/>
      </c>
      <c r="G588" s="238" t="str">
        <f t="shared" si="3"/>
        <v/>
      </c>
      <c r="H588" s="925" t="str">
        <f t="shared" si="6"/>
        <v/>
      </c>
      <c r="I588" s="351"/>
    </row>
    <row r="589" ht="19.5" customHeight="1">
      <c r="B589" s="613">
        <v>581.0</v>
      </c>
      <c r="C589" s="923" t="str">
        <f t="shared" si="4"/>
        <v/>
      </c>
      <c r="D589" s="791" t="str">
        <f t="shared" si="1"/>
        <v/>
      </c>
      <c r="E589" s="238" t="str">
        <f t="shared" si="5"/>
        <v/>
      </c>
      <c r="F589" s="717" t="str">
        <f t="shared" si="2"/>
        <v/>
      </c>
      <c r="G589" s="238" t="str">
        <f t="shared" si="3"/>
        <v/>
      </c>
      <c r="H589" s="925" t="str">
        <f t="shared" si="6"/>
        <v/>
      </c>
      <c r="I589" s="351"/>
    </row>
    <row r="590" ht="19.5" customHeight="1">
      <c r="B590" s="613">
        <v>582.0</v>
      </c>
      <c r="C590" s="923" t="str">
        <f t="shared" si="4"/>
        <v/>
      </c>
      <c r="D590" s="791" t="str">
        <f t="shared" si="1"/>
        <v/>
      </c>
      <c r="E590" s="238" t="str">
        <f t="shared" si="5"/>
        <v/>
      </c>
      <c r="F590" s="717" t="str">
        <f t="shared" si="2"/>
        <v/>
      </c>
      <c r="G590" s="238" t="str">
        <f t="shared" si="3"/>
        <v/>
      </c>
      <c r="H590" s="925" t="str">
        <f t="shared" si="6"/>
        <v/>
      </c>
      <c r="I590" s="351"/>
    </row>
    <row r="591" ht="19.5" customHeight="1">
      <c r="B591" s="613">
        <v>583.0</v>
      </c>
      <c r="C591" s="923" t="str">
        <f t="shared" si="4"/>
        <v/>
      </c>
      <c r="D591" s="791" t="str">
        <f t="shared" si="1"/>
        <v/>
      </c>
      <c r="E591" s="238" t="str">
        <f t="shared" si="5"/>
        <v/>
      </c>
      <c r="F591" s="717" t="str">
        <f t="shared" si="2"/>
        <v/>
      </c>
      <c r="G591" s="238" t="str">
        <f t="shared" si="3"/>
        <v/>
      </c>
      <c r="H591" s="925" t="str">
        <f t="shared" si="6"/>
        <v/>
      </c>
      <c r="I591" s="351"/>
    </row>
    <row r="592" ht="19.5" customHeight="1">
      <c r="B592" s="613">
        <v>584.0</v>
      </c>
      <c r="C592" s="923" t="str">
        <f t="shared" si="4"/>
        <v/>
      </c>
      <c r="D592" s="791" t="str">
        <f t="shared" si="1"/>
        <v/>
      </c>
      <c r="E592" s="238" t="str">
        <f t="shared" si="5"/>
        <v/>
      </c>
      <c r="F592" s="717" t="str">
        <f t="shared" si="2"/>
        <v/>
      </c>
      <c r="G592" s="238" t="str">
        <f t="shared" si="3"/>
        <v/>
      </c>
      <c r="H592" s="925" t="str">
        <f t="shared" si="6"/>
        <v/>
      </c>
      <c r="I592" s="351"/>
    </row>
    <row r="593" ht="19.5" customHeight="1">
      <c r="B593" s="613">
        <v>585.0</v>
      </c>
      <c r="C593" s="923" t="str">
        <f t="shared" si="4"/>
        <v/>
      </c>
      <c r="D593" s="791" t="str">
        <f t="shared" si="1"/>
        <v/>
      </c>
      <c r="E593" s="238" t="str">
        <f t="shared" si="5"/>
        <v/>
      </c>
      <c r="F593" s="717" t="str">
        <f t="shared" si="2"/>
        <v/>
      </c>
      <c r="G593" s="238" t="str">
        <f t="shared" si="3"/>
        <v/>
      </c>
      <c r="H593" s="925" t="str">
        <f t="shared" si="6"/>
        <v/>
      </c>
      <c r="I593" s="351"/>
    </row>
    <row r="594" ht="19.5" customHeight="1">
      <c r="B594" s="613">
        <v>586.0</v>
      </c>
      <c r="C594" s="923" t="str">
        <f t="shared" si="4"/>
        <v/>
      </c>
      <c r="D594" s="791" t="str">
        <f t="shared" si="1"/>
        <v/>
      </c>
      <c r="E594" s="238" t="str">
        <f t="shared" si="5"/>
        <v/>
      </c>
      <c r="F594" s="717" t="str">
        <f t="shared" si="2"/>
        <v/>
      </c>
      <c r="G594" s="238" t="str">
        <f t="shared" si="3"/>
        <v/>
      </c>
      <c r="H594" s="925" t="str">
        <f t="shared" si="6"/>
        <v/>
      </c>
      <c r="I594" s="351"/>
    </row>
    <row r="595" ht="19.5" customHeight="1">
      <c r="B595" s="613">
        <v>587.0</v>
      </c>
      <c r="C595" s="923" t="str">
        <f t="shared" si="4"/>
        <v/>
      </c>
      <c r="D595" s="791" t="str">
        <f t="shared" si="1"/>
        <v/>
      </c>
      <c r="E595" s="238" t="str">
        <f t="shared" si="5"/>
        <v/>
      </c>
      <c r="F595" s="717" t="str">
        <f t="shared" si="2"/>
        <v/>
      </c>
      <c r="G595" s="238" t="str">
        <f t="shared" si="3"/>
        <v/>
      </c>
      <c r="H595" s="925" t="str">
        <f t="shared" si="6"/>
        <v/>
      </c>
      <c r="I595" s="351"/>
    </row>
    <row r="596" ht="19.5" customHeight="1">
      <c r="B596" s="613">
        <v>588.0</v>
      </c>
      <c r="C596" s="923" t="str">
        <f t="shared" si="4"/>
        <v/>
      </c>
      <c r="D596" s="791" t="str">
        <f t="shared" si="1"/>
        <v/>
      </c>
      <c r="E596" s="238" t="str">
        <f t="shared" si="5"/>
        <v/>
      </c>
      <c r="F596" s="717" t="str">
        <f t="shared" si="2"/>
        <v/>
      </c>
      <c r="G596" s="238" t="str">
        <f t="shared" si="3"/>
        <v/>
      </c>
      <c r="H596" s="925" t="str">
        <f t="shared" si="6"/>
        <v/>
      </c>
      <c r="I596" s="351"/>
    </row>
    <row r="597" ht="19.5" customHeight="1">
      <c r="B597" s="613">
        <v>589.0</v>
      </c>
      <c r="C597" s="923" t="str">
        <f t="shared" si="4"/>
        <v/>
      </c>
      <c r="D597" s="791" t="str">
        <f t="shared" si="1"/>
        <v/>
      </c>
      <c r="E597" s="238" t="str">
        <f t="shared" si="5"/>
        <v/>
      </c>
      <c r="F597" s="717" t="str">
        <f t="shared" si="2"/>
        <v/>
      </c>
      <c r="G597" s="238" t="str">
        <f t="shared" si="3"/>
        <v/>
      </c>
      <c r="H597" s="925" t="str">
        <f t="shared" si="6"/>
        <v/>
      </c>
      <c r="I597" s="351"/>
    </row>
    <row r="598" ht="19.5" customHeight="1">
      <c r="B598" s="613">
        <v>590.0</v>
      </c>
      <c r="C598" s="923" t="str">
        <f t="shared" si="4"/>
        <v/>
      </c>
      <c r="D598" s="791" t="str">
        <f t="shared" si="1"/>
        <v/>
      </c>
      <c r="E598" s="238" t="str">
        <f t="shared" si="5"/>
        <v/>
      </c>
      <c r="F598" s="717" t="str">
        <f t="shared" si="2"/>
        <v/>
      </c>
      <c r="G598" s="238" t="str">
        <f t="shared" si="3"/>
        <v/>
      </c>
      <c r="H598" s="925" t="str">
        <f t="shared" si="6"/>
        <v/>
      </c>
      <c r="I598" s="351"/>
    </row>
    <row r="599" ht="19.5" customHeight="1">
      <c r="B599" s="613">
        <v>591.0</v>
      </c>
      <c r="C599" s="923" t="str">
        <f t="shared" si="4"/>
        <v/>
      </c>
      <c r="D599" s="791" t="str">
        <f t="shared" si="1"/>
        <v/>
      </c>
      <c r="E599" s="238" t="str">
        <f t="shared" si="5"/>
        <v/>
      </c>
      <c r="F599" s="717" t="str">
        <f t="shared" si="2"/>
        <v/>
      </c>
      <c r="G599" s="238" t="str">
        <f t="shared" si="3"/>
        <v/>
      </c>
      <c r="H599" s="925" t="str">
        <f t="shared" si="6"/>
        <v/>
      </c>
      <c r="I599" s="351"/>
    </row>
    <row r="600" ht="19.5" customHeight="1">
      <c r="B600" s="613">
        <v>592.0</v>
      </c>
      <c r="C600" s="923" t="str">
        <f t="shared" si="4"/>
        <v/>
      </c>
      <c r="D600" s="791" t="str">
        <f t="shared" si="1"/>
        <v/>
      </c>
      <c r="E600" s="238" t="str">
        <f t="shared" si="5"/>
        <v/>
      </c>
      <c r="F600" s="717" t="str">
        <f t="shared" si="2"/>
        <v/>
      </c>
      <c r="G600" s="238" t="str">
        <f t="shared" si="3"/>
        <v/>
      </c>
      <c r="H600" s="925" t="str">
        <f t="shared" si="6"/>
        <v/>
      </c>
      <c r="I600" s="351"/>
    </row>
    <row r="601" ht="19.5" customHeight="1">
      <c r="B601" s="613">
        <v>593.0</v>
      </c>
      <c r="C601" s="923" t="str">
        <f t="shared" si="4"/>
        <v/>
      </c>
      <c r="D601" s="791" t="str">
        <f t="shared" si="1"/>
        <v/>
      </c>
      <c r="E601" s="238" t="str">
        <f t="shared" si="5"/>
        <v/>
      </c>
      <c r="F601" s="717" t="str">
        <f t="shared" si="2"/>
        <v/>
      </c>
      <c r="G601" s="238" t="str">
        <f t="shared" si="3"/>
        <v/>
      </c>
      <c r="H601" s="925" t="str">
        <f t="shared" si="6"/>
        <v/>
      </c>
      <c r="I601" s="351"/>
    </row>
    <row r="602" ht="19.5" customHeight="1">
      <c r="B602" s="613">
        <v>594.0</v>
      </c>
      <c r="C602" s="923" t="str">
        <f t="shared" si="4"/>
        <v/>
      </c>
      <c r="D602" s="791" t="str">
        <f t="shared" si="1"/>
        <v/>
      </c>
      <c r="E602" s="238" t="str">
        <f t="shared" si="5"/>
        <v/>
      </c>
      <c r="F602" s="717" t="str">
        <f t="shared" si="2"/>
        <v/>
      </c>
      <c r="G602" s="238" t="str">
        <f t="shared" si="3"/>
        <v/>
      </c>
      <c r="H602" s="925" t="str">
        <f t="shared" si="6"/>
        <v/>
      </c>
      <c r="I602" s="351"/>
    </row>
    <row r="603" ht="19.5" customHeight="1">
      <c r="B603" s="613">
        <v>595.0</v>
      </c>
      <c r="C603" s="923" t="str">
        <f t="shared" si="4"/>
        <v/>
      </c>
      <c r="D603" s="791" t="str">
        <f t="shared" si="1"/>
        <v/>
      </c>
      <c r="E603" s="238" t="str">
        <f t="shared" si="5"/>
        <v/>
      </c>
      <c r="F603" s="717" t="str">
        <f t="shared" si="2"/>
        <v/>
      </c>
      <c r="G603" s="238" t="str">
        <f t="shared" si="3"/>
        <v/>
      </c>
      <c r="H603" s="925" t="str">
        <f t="shared" si="6"/>
        <v/>
      </c>
      <c r="I603" s="351"/>
    </row>
    <row r="604" ht="19.5" customHeight="1">
      <c r="B604" s="613">
        <v>596.0</v>
      </c>
      <c r="C604" s="923" t="str">
        <f t="shared" si="4"/>
        <v/>
      </c>
      <c r="D604" s="791" t="str">
        <f t="shared" si="1"/>
        <v/>
      </c>
      <c r="E604" s="238" t="str">
        <f t="shared" si="5"/>
        <v/>
      </c>
      <c r="F604" s="717" t="str">
        <f t="shared" si="2"/>
        <v/>
      </c>
      <c r="G604" s="238" t="str">
        <f t="shared" si="3"/>
        <v/>
      </c>
      <c r="H604" s="925" t="str">
        <f t="shared" si="6"/>
        <v/>
      </c>
      <c r="I604" s="351"/>
    </row>
    <row r="605" ht="19.5" customHeight="1">
      <c r="B605" s="613">
        <v>597.0</v>
      </c>
      <c r="C605" s="923" t="str">
        <f t="shared" si="4"/>
        <v/>
      </c>
      <c r="D605" s="791" t="str">
        <f t="shared" si="1"/>
        <v/>
      </c>
      <c r="E605" s="238" t="str">
        <f t="shared" si="5"/>
        <v/>
      </c>
      <c r="F605" s="717" t="str">
        <f t="shared" si="2"/>
        <v/>
      </c>
      <c r="G605" s="238" t="str">
        <f t="shared" si="3"/>
        <v/>
      </c>
      <c r="H605" s="925" t="str">
        <f t="shared" si="6"/>
        <v/>
      </c>
      <c r="I605" s="351"/>
    </row>
    <row r="606" ht="19.5" customHeight="1">
      <c r="B606" s="613">
        <v>598.0</v>
      </c>
      <c r="C606" s="923" t="str">
        <f t="shared" si="4"/>
        <v/>
      </c>
      <c r="D606" s="791" t="str">
        <f t="shared" si="1"/>
        <v/>
      </c>
      <c r="E606" s="238" t="str">
        <f t="shared" si="5"/>
        <v/>
      </c>
      <c r="F606" s="717" t="str">
        <f t="shared" si="2"/>
        <v/>
      </c>
      <c r="G606" s="238" t="str">
        <f t="shared" si="3"/>
        <v/>
      </c>
      <c r="H606" s="925" t="str">
        <f t="shared" si="6"/>
        <v/>
      </c>
      <c r="I606" s="351"/>
    </row>
    <row r="607" ht="19.5" customHeight="1">
      <c r="B607" s="613">
        <v>599.0</v>
      </c>
      <c r="C607" s="923" t="str">
        <f t="shared" si="4"/>
        <v/>
      </c>
      <c r="D607" s="791" t="str">
        <f t="shared" si="1"/>
        <v/>
      </c>
      <c r="E607" s="238" t="str">
        <f t="shared" si="5"/>
        <v/>
      </c>
      <c r="F607" s="717" t="str">
        <f t="shared" si="2"/>
        <v/>
      </c>
      <c r="G607" s="238" t="str">
        <f t="shared" si="3"/>
        <v/>
      </c>
      <c r="H607" s="925" t="str">
        <f t="shared" si="6"/>
        <v/>
      </c>
      <c r="I607" s="351"/>
    </row>
    <row r="608" ht="19.5" customHeight="1">
      <c r="B608" s="613">
        <v>600.0</v>
      </c>
      <c r="C608" s="923" t="str">
        <f t="shared" si="4"/>
        <v/>
      </c>
      <c r="D608" s="791" t="str">
        <f t="shared" si="1"/>
        <v/>
      </c>
      <c r="E608" s="238" t="str">
        <f t="shared" si="5"/>
        <v/>
      </c>
      <c r="F608" s="717" t="str">
        <f t="shared" si="2"/>
        <v/>
      </c>
      <c r="G608" s="238" t="str">
        <f t="shared" si="3"/>
        <v/>
      </c>
      <c r="H608" s="925" t="str">
        <f t="shared" si="6"/>
        <v/>
      </c>
      <c r="I608" s="351"/>
    </row>
    <row r="609" ht="16.5" customHeight="1">
      <c r="B609" s="215"/>
      <c r="C609" s="215"/>
      <c r="D609" s="218"/>
      <c r="E609" s="220"/>
      <c r="F609" s="220"/>
      <c r="G609" s="220"/>
      <c r="H609" s="926"/>
    </row>
    <row r="610" ht="16.5" customHeight="1">
      <c r="B610" s="219"/>
      <c r="C610" s="219"/>
      <c r="D610" s="214"/>
      <c r="E610" s="217"/>
      <c r="F610" s="217"/>
      <c r="G610" s="217"/>
      <c r="H610" s="927"/>
    </row>
    <row r="611" ht="16.5" customHeight="1">
      <c r="B611" s="219"/>
      <c r="C611" s="219"/>
      <c r="D611" s="214"/>
      <c r="E611" s="217"/>
      <c r="F611" s="217"/>
      <c r="G611" s="217"/>
      <c r="H611" s="927"/>
    </row>
    <row r="612" ht="16.5" customHeight="1">
      <c r="B612" s="219"/>
      <c r="C612" s="219"/>
      <c r="D612" s="214"/>
      <c r="E612" s="217"/>
      <c r="F612" s="217"/>
      <c r="G612" s="217"/>
      <c r="H612" s="927"/>
    </row>
    <row r="613" ht="16.5" customHeight="1">
      <c r="B613" s="219"/>
      <c r="C613" s="219"/>
      <c r="D613" s="214"/>
      <c r="E613" s="217"/>
      <c r="F613" s="217"/>
      <c r="G613" s="217"/>
      <c r="H613" s="927"/>
    </row>
    <row r="614" ht="16.5" customHeight="1">
      <c r="B614" s="219"/>
      <c r="C614" s="219"/>
      <c r="D614" s="214"/>
      <c r="E614" s="217"/>
      <c r="F614" s="217"/>
      <c r="G614" s="217"/>
      <c r="H614" s="927"/>
    </row>
    <row r="615" ht="16.5" customHeight="1">
      <c r="B615" s="219"/>
      <c r="C615" s="219"/>
      <c r="D615" s="214"/>
      <c r="E615" s="217"/>
      <c r="F615" s="217"/>
      <c r="G615" s="217"/>
      <c r="H615" s="927"/>
    </row>
    <row r="616" ht="16.5" customHeight="1">
      <c r="B616" s="219"/>
      <c r="C616" s="219"/>
      <c r="D616" s="214"/>
      <c r="E616" s="217"/>
      <c r="F616" s="217"/>
      <c r="G616" s="217"/>
      <c r="H616" s="927"/>
    </row>
    <row r="617" ht="16.5" customHeight="1">
      <c r="B617" s="219"/>
      <c r="C617" s="219"/>
      <c r="D617" s="214"/>
      <c r="E617" s="217"/>
      <c r="F617" s="217"/>
      <c r="G617" s="217"/>
      <c r="H617" s="927"/>
    </row>
    <row r="618" ht="16.5" customHeight="1">
      <c r="B618" s="219"/>
      <c r="C618" s="219"/>
      <c r="D618" s="214"/>
      <c r="E618" s="217"/>
      <c r="F618" s="217"/>
      <c r="G618" s="217"/>
      <c r="H618" s="927"/>
    </row>
    <row r="619" ht="16.5" customHeight="1">
      <c r="B619" s="219"/>
      <c r="C619" s="219"/>
      <c r="D619" s="214"/>
      <c r="E619" s="217"/>
      <c r="F619" s="217"/>
      <c r="G619" s="217"/>
      <c r="H619" s="927"/>
    </row>
    <row r="620" ht="16.5" customHeight="1">
      <c r="B620" s="219"/>
      <c r="C620" s="219"/>
      <c r="D620" s="214"/>
      <c r="E620" s="217"/>
      <c r="F620" s="217"/>
      <c r="G620" s="217"/>
      <c r="H620" s="927"/>
    </row>
    <row r="621" ht="16.5" customHeight="1">
      <c r="B621" s="219"/>
      <c r="C621" s="219"/>
      <c r="D621" s="214"/>
      <c r="E621" s="217"/>
      <c r="F621" s="217"/>
      <c r="G621" s="217"/>
      <c r="H621" s="927"/>
    </row>
    <row r="622" ht="16.5" customHeight="1">
      <c r="B622" s="219"/>
      <c r="C622" s="219"/>
      <c r="D622" s="214"/>
      <c r="E622" s="217"/>
      <c r="F622" s="217"/>
      <c r="G622" s="217"/>
      <c r="H622" s="927"/>
    </row>
    <row r="623" ht="16.5" customHeight="1">
      <c r="B623" s="219"/>
      <c r="C623" s="219"/>
      <c r="D623" s="214"/>
      <c r="E623" s="217"/>
      <c r="F623" s="217"/>
      <c r="G623" s="217"/>
      <c r="H623" s="927"/>
    </row>
    <row r="624" ht="16.5" customHeight="1">
      <c r="B624" s="219"/>
      <c r="C624" s="219"/>
      <c r="D624" s="214"/>
      <c r="E624" s="217"/>
      <c r="F624" s="217"/>
      <c r="G624" s="217"/>
      <c r="H624" s="927"/>
    </row>
    <row r="625" ht="16.5" customHeight="1">
      <c r="B625" s="219"/>
      <c r="C625" s="219"/>
      <c r="D625" s="214"/>
      <c r="E625" s="217"/>
      <c r="F625" s="217"/>
      <c r="G625" s="217"/>
      <c r="H625" s="927"/>
    </row>
    <row r="626" ht="16.5" customHeight="1">
      <c r="B626" s="219"/>
      <c r="C626" s="219"/>
      <c r="D626" s="214"/>
      <c r="E626" s="217"/>
      <c r="F626" s="217"/>
      <c r="G626" s="217"/>
      <c r="H626" s="927"/>
    </row>
    <row r="627" ht="16.5" customHeight="1">
      <c r="B627" s="219"/>
      <c r="C627" s="219"/>
      <c r="D627" s="214"/>
      <c r="E627" s="217"/>
      <c r="F627" s="217"/>
      <c r="G627" s="217"/>
      <c r="H627" s="927"/>
    </row>
    <row r="628" ht="16.5" customHeight="1">
      <c r="B628" s="219"/>
      <c r="C628" s="219"/>
      <c r="D628" s="214"/>
      <c r="E628" s="217"/>
      <c r="F628" s="217"/>
      <c r="G628" s="217"/>
      <c r="H628" s="927"/>
    </row>
    <row r="629" ht="16.5" customHeight="1">
      <c r="B629" s="219"/>
      <c r="C629" s="219"/>
      <c r="D629" s="214"/>
      <c r="E629" s="217"/>
      <c r="F629" s="217"/>
      <c r="G629" s="217"/>
      <c r="H629" s="927"/>
    </row>
    <row r="630" ht="16.5" customHeight="1">
      <c r="B630" s="219"/>
      <c r="C630" s="219"/>
      <c r="D630" s="214"/>
      <c r="E630" s="217"/>
      <c r="F630" s="217"/>
      <c r="G630" s="217"/>
      <c r="H630" s="927"/>
    </row>
    <row r="631" ht="16.5" customHeight="1">
      <c r="B631" s="219"/>
      <c r="C631" s="219"/>
      <c r="D631" s="214"/>
      <c r="E631" s="217"/>
      <c r="F631" s="217"/>
      <c r="G631" s="217"/>
      <c r="H631" s="927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>
      <c r="B761" s="699"/>
      <c r="C761" s="699"/>
      <c r="D761" s="699"/>
      <c r="E761" s="699"/>
      <c r="F761" s="699"/>
      <c r="G761" s="699"/>
    </row>
    <row r="762" ht="16.5" customHeight="1">
      <c r="B762" s="699"/>
      <c r="C762" s="699"/>
      <c r="D762" s="699"/>
      <c r="E762" s="699"/>
      <c r="F762" s="699"/>
      <c r="G762" s="699"/>
    </row>
    <row r="763" ht="16.5" customHeight="1">
      <c r="B763" s="699"/>
      <c r="C763" s="699"/>
      <c r="D763" s="699"/>
      <c r="E763" s="699"/>
      <c r="F763" s="699"/>
      <c r="G763" s="699"/>
    </row>
    <row r="764" ht="16.5" customHeight="1">
      <c r="B764" s="699"/>
      <c r="C764" s="699"/>
      <c r="D764" s="699"/>
      <c r="E764" s="699"/>
      <c r="F764" s="699"/>
      <c r="G764" s="699"/>
    </row>
    <row r="765" ht="16.5" customHeight="1">
      <c r="B765" s="699"/>
      <c r="C765" s="699"/>
      <c r="D765" s="699"/>
      <c r="E765" s="699"/>
      <c r="F765" s="699"/>
      <c r="G765" s="699"/>
    </row>
    <row r="766" ht="16.5" customHeight="1">
      <c r="B766" s="699"/>
      <c r="C766" s="699"/>
      <c r="D766" s="699"/>
      <c r="E766" s="699"/>
      <c r="F766" s="699"/>
      <c r="G766" s="699"/>
    </row>
    <row r="767" ht="16.5" customHeight="1">
      <c r="B767" s="699"/>
      <c r="C767" s="699"/>
      <c r="D767" s="699"/>
      <c r="E767" s="699"/>
      <c r="F767" s="699"/>
      <c r="G767" s="699"/>
    </row>
    <row r="768" ht="16.5" customHeight="1">
      <c r="B768" s="699"/>
      <c r="C768" s="699"/>
      <c r="D768" s="699"/>
      <c r="E768" s="699"/>
      <c r="F768" s="699"/>
      <c r="G768" s="699"/>
    </row>
    <row r="769" ht="16.5" customHeight="1">
      <c r="B769" s="699"/>
      <c r="C769" s="699"/>
      <c r="D769" s="699"/>
      <c r="E769" s="699"/>
      <c r="F769" s="699"/>
      <c r="G769" s="699"/>
    </row>
    <row r="770" ht="16.5" customHeight="1">
      <c r="B770" s="699"/>
      <c r="C770" s="699"/>
      <c r="D770" s="699"/>
      <c r="E770" s="699"/>
      <c r="F770" s="699"/>
      <c r="G770" s="699"/>
    </row>
    <row r="771" ht="16.5" customHeight="1">
      <c r="B771" s="699"/>
      <c r="C771" s="699"/>
      <c r="D771" s="699"/>
      <c r="E771" s="699"/>
      <c r="F771" s="699"/>
      <c r="G771" s="699"/>
    </row>
    <row r="772" ht="16.5" customHeight="1">
      <c r="B772" s="699"/>
      <c r="C772" s="699"/>
      <c r="D772" s="699"/>
      <c r="E772" s="699"/>
      <c r="F772" s="699"/>
      <c r="G772" s="699"/>
    </row>
    <row r="773" ht="16.5" customHeight="1">
      <c r="B773" s="699"/>
      <c r="C773" s="699"/>
      <c r="D773" s="699"/>
      <c r="E773" s="699"/>
      <c r="F773" s="699"/>
      <c r="G773" s="699"/>
    </row>
    <row r="774" ht="16.5" customHeight="1">
      <c r="B774" s="699"/>
      <c r="C774" s="699"/>
      <c r="D774" s="699"/>
      <c r="E774" s="699"/>
      <c r="F774" s="699"/>
      <c r="G774" s="699"/>
    </row>
    <row r="775" ht="16.5" customHeight="1">
      <c r="B775" s="699"/>
      <c r="C775" s="699"/>
      <c r="D775" s="699"/>
      <c r="E775" s="699"/>
      <c r="F775" s="699"/>
      <c r="G775" s="699"/>
    </row>
    <row r="776" ht="16.5" customHeight="1">
      <c r="B776" s="699"/>
      <c r="C776" s="699"/>
      <c r="D776" s="699"/>
      <c r="E776" s="699"/>
      <c r="F776" s="699"/>
      <c r="G776" s="699"/>
    </row>
    <row r="777" ht="16.5" customHeight="1">
      <c r="B777" s="699"/>
      <c r="C777" s="699"/>
      <c r="D777" s="699"/>
      <c r="E777" s="699"/>
      <c r="F777" s="699"/>
      <c r="G777" s="699"/>
    </row>
    <row r="778" ht="16.5" customHeight="1">
      <c r="B778" s="699"/>
      <c r="C778" s="699"/>
      <c r="D778" s="699"/>
      <c r="E778" s="699"/>
      <c r="F778" s="699"/>
      <c r="G778" s="699"/>
    </row>
    <row r="779" ht="16.5" customHeight="1">
      <c r="B779" s="699"/>
      <c r="C779" s="699"/>
      <c r="D779" s="699"/>
      <c r="E779" s="699"/>
      <c r="F779" s="699"/>
      <c r="G779" s="699"/>
    </row>
    <row r="780" ht="16.5" customHeight="1">
      <c r="B780" s="699"/>
      <c r="C780" s="699"/>
      <c r="D780" s="699"/>
      <c r="E780" s="699"/>
      <c r="F780" s="699"/>
      <c r="G780" s="699"/>
    </row>
    <row r="781" ht="16.5" customHeight="1">
      <c r="B781" s="699"/>
      <c r="C781" s="699"/>
      <c r="D781" s="699"/>
      <c r="E781" s="699"/>
      <c r="F781" s="699"/>
      <c r="G781" s="699"/>
    </row>
    <row r="782" ht="16.5" customHeight="1">
      <c r="B782" s="699"/>
      <c r="C782" s="699"/>
      <c r="D782" s="699"/>
      <c r="E782" s="699"/>
      <c r="F782" s="699"/>
      <c r="G782" s="699"/>
    </row>
    <row r="783" ht="16.5" customHeight="1">
      <c r="B783" s="699"/>
      <c r="C783" s="699"/>
      <c r="D783" s="699"/>
      <c r="E783" s="699"/>
      <c r="F783" s="699"/>
      <c r="G783" s="699"/>
    </row>
    <row r="784" ht="16.5" customHeight="1">
      <c r="B784" s="699"/>
      <c r="C784" s="699"/>
      <c r="D784" s="699"/>
      <c r="E784" s="699"/>
      <c r="F784" s="699"/>
      <c r="G784" s="699"/>
    </row>
    <row r="785" ht="16.5" customHeight="1">
      <c r="B785" s="699"/>
      <c r="C785" s="699"/>
      <c r="D785" s="699"/>
      <c r="E785" s="699"/>
      <c r="F785" s="699"/>
      <c r="G785" s="699"/>
    </row>
    <row r="786" ht="16.5" customHeight="1">
      <c r="B786" s="699"/>
      <c r="C786" s="699"/>
      <c r="D786" s="699"/>
      <c r="E786" s="699"/>
      <c r="F786" s="699"/>
      <c r="G786" s="699"/>
    </row>
    <row r="787" ht="16.5" customHeight="1">
      <c r="B787" s="699"/>
      <c r="C787" s="699"/>
      <c r="D787" s="699"/>
      <c r="E787" s="699"/>
      <c r="F787" s="699"/>
      <c r="G787" s="699"/>
    </row>
    <row r="788" ht="16.5" customHeight="1">
      <c r="B788" s="699"/>
      <c r="C788" s="699"/>
      <c r="D788" s="699"/>
      <c r="E788" s="699"/>
      <c r="F788" s="699"/>
      <c r="G788" s="699"/>
    </row>
    <row r="789" ht="16.5" customHeight="1">
      <c r="B789" s="699"/>
      <c r="C789" s="699"/>
      <c r="D789" s="699"/>
      <c r="E789" s="699"/>
      <c r="F789" s="699"/>
      <c r="G789" s="699"/>
    </row>
    <row r="790" ht="16.5" customHeight="1">
      <c r="B790" s="699"/>
      <c r="C790" s="699"/>
      <c r="D790" s="699"/>
      <c r="E790" s="699"/>
      <c r="F790" s="699"/>
      <c r="G790" s="699"/>
    </row>
    <row r="791" ht="16.5" customHeight="1">
      <c r="B791" s="699"/>
      <c r="C791" s="699"/>
      <c r="D791" s="699"/>
      <c r="E791" s="699"/>
      <c r="F791" s="699"/>
      <c r="G791" s="699"/>
    </row>
    <row r="792" ht="16.5" customHeight="1">
      <c r="B792" s="699"/>
      <c r="C792" s="699"/>
      <c r="D792" s="699"/>
      <c r="E792" s="699"/>
      <c r="F792" s="699"/>
      <c r="G792" s="699"/>
    </row>
    <row r="793" ht="16.5" customHeight="1">
      <c r="B793" s="699"/>
      <c r="C793" s="699"/>
      <c r="D793" s="699"/>
      <c r="E793" s="699"/>
      <c r="F793" s="699"/>
      <c r="G793" s="699"/>
    </row>
    <row r="794" ht="16.5" customHeight="1">
      <c r="B794" s="699"/>
      <c r="C794" s="699"/>
      <c r="D794" s="699"/>
      <c r="E794" s="699"/>
      <c r="F794" s="699"/>
      <c r="G794" s="699"/>
    </row>
    <row r="795" ht="16.5" customHeight="1">
      <c r="B795" s="699"/>
      <c r="C795" s="699"/>
      <c r="D795" s="699"/>
      <c r="E795" s="699"/>
      <c r="F795" s="699"/>
      <c r="G795" s="699"/>
    </row>
    <row r="796" ht="16.5" customHeight="1">
      <c r="B796" s="699"/>
      <c r="C796" s="699"/>
      <c r="D796" s="699"/>
      <c r="E796" s="699"/>
      <c r="F796" s="699"/>
      <c r="G796" s="699"/>
    </row>
    <row r="797" ht="16.5" customHeight="1">
      <c r="B797" s="699"/>
      <c r="C797" s="699"/>
      <c r="D797" s="699"/>
      <c r="E797" s="699"/>
      <c r="F797" s="699"/>
      <c r="G797" s="699"/>
    </row>
    <row r="798" ht="16.5" customHeight="1">
      <c r="B798" s="699"/>
      <c r="C798" s="699"/>
      <c r="D798" s="699"/>
      <c r="E798" s="699"/>
      <c r="F798" s="699"/>
      <c r="G798" s="699"/>
    </row>
    <row r="799" ht="16.5" customHeight="1">
      <c r="B799" s="699"/>
      <c r="C799" s="699"/>
      <c r="D799" s="699"/>
      <c r="E799" s="699"/>
      <c r="F799" s="699"/>
      <c r="G799" s="699"/>
    </row>
    <row r="800" ht="16.5" customHeight="1">
      <c r="B800" s="699"/>
      <c r="C800" s="699"/>
      <c r="D800" s="699"/>
      <c r="E800" s="699"/>
      <c r="F800" s="699"/>
      <c r="G800" s="699"/>
    </row>
    <row r="801" ht="16.5" customHeight="1">
      <c r="B801" s="699"/>
      <c r="C801" s="699"/>
      <c r="D801" s="699"/>
      <c r="E801" s="699"/>
      <c r="F801" s="699"/>
      <c r="G801" s="699"/>
    </row>
    <row r="802" ht="16.5" customHeight="1">
      <c r="B802" s="699"/>
      <c r="C802" s="699"/>
      <c r="D802" s="699"/>
      <c r="E802" s="699"/>
      <c r="F802" s="699"/>
      <c r="G802" s="699"/>
    </row>
    <row r="803" ht="16.5" customHeight="1">
      <c r="B803" s="699"/>
      <c r="C803" s="699"/>
      <c r="D803" s="699"/>
      <c r="E803" s="699"/>
      <c r="F803" s="699"/>
      <c r="G803" s="699"/>
    </row>
    <row r="804" ht="16.5" customHeight="1">
      <c r="B804" s="699"/>
      <c r="C804" s="699"/>
      <c r="D804" s="699"/>
      <c r="E804" s="699"/>
      <c r="F804" s="699"/>
      <c r="G804" s="699"/>
    </row>
    <row r="805" ht="16.5" customHeight="1">
      <c r="B805" s="699"/>
      <c r="C805" s="699"/>
      <c r="D805" s="699"/>
      <c r="E805" s="699"/>
      <c r="F805" s="699"/>
      <c r="G805" s="699"/>
    </row>
    <row r="806" ht="16.5" customHeight="1">
      <c r="B806" s="699"/>
      <c r="C806" s="699"/>
      <c r="D806" s="699"/>
      <c r="E806" s="699"/>
      <c r="F806" s="699"/>
      <c r="G806" s="699"/>
    </row>
    <row r="807" ht="16.5" customHeight="1">
      <c r="B807" s="699"/>
      <c r="C807" s="699"/>
      <c r="D807" s="699"/>
      <c r="E807" s="699"/>
      <c r="F807" s="699"/>
      <c r="G807" s="699"/>
    </row>
    <row r="808" ht="16.5" customHeight="1">
      <c r="B808" s="699"/>
      <c r="C808" s="699"/>
      <c r="D808" s="699"/>
      <c r="E808" s="699"/>
      <c r="F808" s="699"/>
      <c r="G808" s="699"/>
    </row>
    <row r="809" ht="16.5" customHeight="1">
      <c r="B809" s="699"/>
      <c r="C809" s="699"/>
      <c r="D809" s="699"/>
      <c r="E809" s="699"/>
      <c r="F809" s="699"/>
      <c r="G809" s="699"/>
    </row>
    <row r="810" ht="16.5" customHeight="1">
      <c r="B810" s="699"/>
      <c r="C810" s="699"/>
      <c r="D810" s="699"/>
      <c r="E810" s="699"/>
      <c r="F810" s="699"/>
      <c r="G810" s="699"/>
    </row>
    <row r="811" ht="16.5" customHeight="1">
      <c r="B811" s="699"/>
      <c r="C811" s="699"/>
      <c r="D811" s="699"/>
      <c r="E811" s="699"/>
      <c r="F811" s="699"/>
      <c r="G811" s="699"/>
    </row>
    <row r="812" ht="16.5" customHeight="1">
      <c r="B812" s="699"/>
      <c r="C812" s="699"/>
      <c r="D812" s="699"/>
      <c r="E812" s="699"/>
      <c r="F812" s="699"/>
      <c r="G812" s="699"/>
    </row>
    <row r="813" ht="16.5" customHeight="1">
      <c r="B813" s="699"/>
      <c r="C813" s="699"/>
      <c r="D813" s="699"/>
      <c r="E813" s="699"/>
      <c r="F813" s="699"/>
      <c r="G813" s="699"/>
    </row>
    <row r="814" ht="16.5" customHeight="1">
      <c r="B814" s="699"/>
      <c r="C814" s="699"/>
      <c r="D814" s="699"/>
      <c r="E814" s="699"/>
      <c r="F814" s="699"/>
      <c r="G814" s="699"/>
    </row>
    <row r="815" ht="16.5" customHeight="1">
      <c r="B815" s="699"/>
      <c r="C815" s="699"/>
      <c r="D815" s="699"/>
      <c r="E815" s="699"/>
      <c r="F815" s="699"/>
      <c r="G815" s="699"/>
    </row>
    <row r="816" ht="16.5" customHeight="1">
      <c r="B816" s="699"/>
      <c r="C816" s="699"/>
      <c r="D816" s="699"/>
      <c r="E816" s="699"/>
      <c r="F816" s="699"/>
      <c r="G816" s="699"/>
    </row>
    <row r="817" ht="16.5" customHeight="1">
      <c r="B817" s="699"/>
      <c r="C817" s="699"/>
      <c r="D817" s="699"/>
      <c r="E817" s="699"/>
      <c r="F817" s="699"/>
      <c r="G817" s="699"/>
    </row>
    <row r="818" ht="16.5" customHeight="1">
      <c r="B818" s="699"/>
      <c r="C818" s="699"/>
      <c r="D818" s="699"/>
      <c r="E818" s="699"/>
      <c r="F818" s="699"/>
      <c r="G818" s="699"/>
    </row>
    <row r="819" ht="16.5" customHeight="1">
      <c r="B819" s="699"/>
      <c r="C819" s="699"/>
      <c r="D819" s="699"/>
      <c r="E819" s="699"/>
      <c r="F819" s="699"/>
      <c r="G819" s="699"/>
    </row>
    <row r="820" ht="16.5" customHeight="1">
      <c r="B820" s="699"/>
      <c r="C820" s="699"/>
      <c r="D820" s="699"/>
      <c r="E820" s="699"/>
      <c r="F820" s="699"/>
      <c r="G820" s="699"/>
    </row>
    <row r="821" ht="16.5" customHeight="1">
      <c r="B821" s="699"/>
      <c r="C821" s="699"/>
      <c r="D821" s="699"/>
      <c r="E821" s="699"/>
      <c r="F821" s="699"/>
      <c r="G821" s="699"/>
    </row>
    <row r="822" ht="16.5" customHeight="1">
      <c r="B822" s="699"/>
      <c r="C822" s="699"/>
      <c r="D822" s="699"/>
      <c r="E822" s="699"/>
      <c r="F822" s="699"/>
      <c r="G822" s="699"/>
    </row>
    <row r="823" ht="16.5" customHeight="1">
      <c r="B823" s="699"/>
      <c r="C823" s="699"/>
      <c r="D823" s="699"/>
      <c r="E823" s="699"/>
      <c r="F823" s="699"/>
      <c r="G823" s="699"/>
    </row>
    <row r="824" ht="16.5" customHeight="1">
      <c r="B824" s="699"/>
      <c r="C824" s="699"/>
      <c r="D824" s="699"/>
      <c r="E824" s="699"/>
      <c r="F824" s="699"/>
      <c r="G824" s="699"/>
    </row>
    <row r="825" ht="16.5" customHeight="1">
      <c r="B825" s="699"/>
      <c r="C825" s="699"/>
      <c r="D825" s="699"/>
      <c r="E825" s="699"/>
      <c r="F825" s="699"/>
      <c r="G825" s="699"/>
    </row>
    <row r="826" ht="16.5" customHeight="1">
      <c r="B826" s="699"/>
      <c r="C826" s="699"/>
      <c r="D826" s="699"/>
      <c r="E826" s="699"/>
      <c r="F826" s="699"/>
      <c r="G826" s="699"/>
    </row>
    <row r="827" ht="16.5" customHeight="1">
      <c r="B827" s="699"/>
      <c r="C827" s="699"/>
      <c r="D827" s="699"/>
      <c r="E827" s="699"/>
      <c r="F827" s="699"/>
      <c r="G827" s="699"/>
    </row>
    <row r="828" ht="16.5" customHeight="1">
      <c r="B828" s="699"/>
      <c r="C828" s="699"/>
      <c r="D828" s="699"/>
      <c r="E828" s="699"/>
      <c r="F828" s="699"/>
      <c r="G828" s="699"/>
    </row>
    <row r="829" ht="16.5" customHeight="1">
      <c r="B829" s="699"/>
      <c r="C829" s="699"/>
      <c r="D829" s="699"/>
      <c r="E829" s="699"/>
      <c r="F829" s="699"/>
      <c r="G829" s="699"/>
    </row>
    <row r="830" ht="16.5" customHeight="1">
      <c r="B830" s="699"/>
      <c r="C830" s="699"/>
      <c r="D830" s="699"/>
      <c r="E830" s="699"/>
      <c r="F830" s="699"/>
      <c r="G830" s="699"/>
    </row>
    <row r="831" ht="16.5" customHeight="1">
      <c r="B831" s="699"/>
      <c r="C831" s="699"/>
      <c r="D831" s="699"/>
      <c r="E831" s="699"/>
      <c r="F831" s="699"/>
      <c r="G831" s="699"/>
    </row>
    <row r="832" ht="16.5" customHeight="1">
      <c r="B832" s="699"/>
      <c r="C832" s="699"/>
      <c r="D832" s="699"/>
      <c r="E832" s="699"/>
      <c r="F832" s="699"/>
      <c r="G832" s="699"/>
    </row>
    <row r="833" ht="16.5" customHeight="1">
      <c r="B833" s="699"/>
      <c r="C833" s="699"/>
      <c r="D833" s="699"/>
      <c r="E833" s="699"/>
      <c r="F833" s="699"/>
      <c r="G833" s="699"/>
    </row>
    <row r="834" ht="16.5" customHeight="1">
      <c r="B834" s="699"/>
      <c r="C834" s="699"/>
      <c r="D834" s="699"/>
      <c r="E834" s="699"/>
      <c r="F834" s="699"/>
      <c r="G834" s="699"/>
    </row>
    <row r="835" ht="16.5" customHeight="1">
      <c r="B835" s="699"/>
      <c r="C835" s="699"/>
      <c r="D835" s="699"/>
      <c r="E835" s="699"/>
      <c r="F835" s="699"/>
      <c r="G835" s="699"/>
    </row>
    <row r="836" ht="16.5" customHeight="1">
      <c r="B836" s="699"/>
      <c r="C836" s="699"/>
      <c r="D836" s="699"/>
      <c r="E836" s="699"/>
      <c r="F836" s="699"/>
      <c r="G836" s="699"/>
    </row>
    <row r="837" ht="16.5" customHeight="1">
      <c r="B837" s="699"/>
      <c r="C837" s="699"/>
      <c r="D837" s="699"/>
      <c r="E837" s="699"/>
      <c r="F837" s="699"/>
      <c r="G837" s="699"/>
    </row>
    <row r="838" ht="16.5" customHeight="1">
      <c r="B838" s="699"/>
      <c r="C838" s="699"/>
      <c r="D838" s="699"/>
      <c r="E838" s="699"/>
      <c r="F838" s="699"/>
      <c r="G838" s="699"/>
    </row>
    <row r="839" ht="16.5" customHeight="1">
      <c r="B839" s="699"/>
      <c r="C839" s="699"/>
      <c r="D839" s="699"/>
      <c r="E839" s="699"/>
      <c r="F839" s="699"/>
      <c r="G839" s="699"/>
    </row>
    <row r="840" ht="16.5" customHeight="1">
      <c r="B840" s="699"/>
      <c r="C840" s="699"/>
      <c r="D840" s="699"/>
      <c r="E840" s="699"/>
      <c r="F840" s="699"/>
      <c r="G840" s="699"/>
    </row>
    <row r="841" ht="16.5" customHeight="1">
      <c r="B841" s="699"/>
      <c r="C841" s="699"/>
      <c r="D841" s="699"/>
      <c r="E841" s="699"/>
      <c r="F841" s="699"/>
      <c r="G841" s="699"/>
    </row>
    <row r="842" ht="16.5" customHeight="1">
      <c r="B842" s="699"/>
      <c r="C842" s="699"/>
      <c r="D842" s="699"/>
      <c r="E842" s="699"/>
      <c r="F842" s="699"/>
      <c r="G842" s="699"/>
    </row>
    <row r="843" ht="16.5" customHeight="1">
      <c r="B843" s="699"/>
      <c r="C843" s="699"/>
      <c r="D843" s="699"/>
      <c r="E843" s="699"/>
      <c r="F843" s="699"/>
      <c r="G843" s="699"/>
    </row>
    <row r="844" ht="16.5" customHeight="1">
      <c r="B844" s="699"/>
      <c r="C844" s="699"/>
      <c r="D844" s="699"/>
      <c r="E844" s="699"/>
      <c r="F844" s="699"/>
      <c r="G844" s="699"/>
    </row>
    <row r="845" ht="16.5" customHeight="1">
      <c r="B845" s="699"/>
      <c r="C845" s="699"/>
      <c r="D845" s="699"/>
      <c r="E845" s="699"/>
      <c r="F845" s="699"/>
      <c r="G845" s="699"/>
    </row>
    <row r="846" ht="16.5" customHeight="1">
      <c r="B846" s="699"/>
      <c r="C846" s="699"/>
      <c r="D846" s="699"/>
      <c r="E846" s="699"/>
      <c r="F846" s="699"/>
      <c r="G846" s="699"/>
    </row>
    <row r="847" ht="16.5" customHeight="1">
      <c r="B847" s="699"/>
      <c r="C847" s="699"/>
      <c r="D847" s="699"/>
      <c r="E847" s="699"/>
      <c r="F847" s="699"/>
      <c r="G847" s="699"/>
    </row>
    <row r="848" ht="16.5" customHeight="1">
      <c r="B848" s="699"/>
      <c r="C848" s="699"/>
      <c r="D848" s="699"/>
      <c r="E848" s="699"/>
      <c r="F848" s="699"/>
      <c r="G848" s="699"/>
    </row>
    <row r="849" ht="16.5" customHeight="1">
      <c r="B849" s="699"/>
      <c r="C849" s="699"/>
      <c r="D849" s="699"/>
      <c r="E849" s="699"/>
      <c r="F849" s="699"/>
      <c r="G849" s="699"/>
    </row>
    <row r="850" ht="16.5" customHeight="1">
      <c r="B850" s="699"/>
      <c r="C850" s="699"/>
      <c r="D850" s="699"/>
      <c r="E850" s="699"/>
      <c r="F850" s="699"/>
      <c r="G850" s="699"/>
    </row>
    <row r="851" ht="16.5" customHeight="1">
      <c r="B851" s="699"/>
      <c r="C851" s="699"/>
      <c r="D851" s="699"/>
      <c r="E851" s="699"/>
      <c r="F851" s="699"/>
      <c r="G851" s="699"/>
    </row>
    <row r="852" ht="16.5" customHeight="1">
      <c r="B852" s="699"/>
      <c r="C852" s="699"/>
      <c r="D852" s="699"/>
      <c r="E852" s="699"/>
      <c r="F852" s="699"/>
      <c r="G852" s="699"/>
    </row>
    <row r="853" ht="16.5" customHeight="1">
      <c r="B853" s="699"/>
      <c r="C853" s="699"/>
      <c r="D853" s="699"/>
      <c r="E853" s="699"/>
      <c r="F853" s="699"/>
      <c r="G853" s="699"/>
    </row>
    <row r="854" ht="16.5" customHeight="1">
      <c r="B854" s="699"/>
      <c r="C854" s="699"/>
      <c r="D854" s="699"/>
      <c r="E854" s="699"/>
      <c r="F854" s="699"/>
      <c r="G854" s="699"/>
    </row>
    <row r="855" ht="16.5" customHeight="1">
      <c r="B855" s="699"/>
      <c r="C855" s="699"/>
      <c r="D855" s="699"/>
      <c r="E855" s="699"/>
      <c r="F855" s="699"/>
      <c r="G855" s="699"/>
    </row>
    <row r="856" ht="16.5" customHeight="1">
      <c r="B856" s="699"/>
      <c r="C856" s="699"/>
      <c r="D856" s="699"/>
      <c r="E856" s="699"/>
      <c r="F856" s="699"/>
      <c r="G856" s="699"/>
    </row>
    <row r="857" ht="16.5" customHeight="1">
      <c r="B857" s="699"/>
      <c r="C857" s="699"/>
      <c r="D857" s="699"/>
      <c r="E857" s="699"/>
      <c r="F857" s="699"/>
      <c r="G857" s="699"/>
    </row>
    <row r="858" ht="16.5" customHeight="1">
      <c r="B858" s="699"/>
      <c r="C858" s="699"/>
      <c r="D858" s="699"/>
      <c r="E858" s="699"/>
      <c r="F858" s="699"/>
      <c r="G858" s="699"/>
    </row>
    <row r="859" ht="16.5" customHeight="1">
      <c r="B859" s="699"/>
      <c r="C859" s="699"/>
      <c r="D859" s="699"/>
      <c r="E859" s="699"/>
      <c r="F859" s="699"/>
      <c r="G859" s="699"/>
    </row>
    <row r="860" ht="16.5" customHeight="1">
      <c r="B860" s="699"/>
      <c r="C860" s="699"/>
      <c r="D860" s="699"/>
      <c r="E860" s="699"/>
      <c r="F860" s="699"/>
      <c r="G860" s="699"/>
    </row>
    <row r="861" ht="16.5" customHeight="1">
      <c r="B861" s="699"/>
      <c r="C861" s="699"/>
      <c r="D861" s="699"/>
      <c r="E861" s="699"/>
      <c r="F861" s="699"/>
      <c r="G861" s="699"/>
    </row>
    <row r="862" ht="16.5" customHeight="1">
      <c r="B862" s="699"/>
      <c r="C862" s="699"/>
      <c r="D862" s="699"/>
      <c r="E862" s="699"/>
      <c r="F862" s="699"/>
      <c r="G862" s="699"/>
    </row>
    <row r="863" ht="16.5" customHeight="1">
      <c r="B863" s="699"/>
      <c r="C863" s="699"/>
      <c r="D863" s="699"/>
      <c r="E863" s="699"/>
      <c r="F863" s="699"/>
      <c r="G863" s="699"/>
    </row>
    <row r="864" ht="16.5" customHeight="1">
      <c r="B864" s="699"/>
      <c r="C864" s="699"/>
      <c r="D864" s="699"/>
      <c r="E864" s="699"/>
      <c r="F864" s="699"/>
      <c r="G864" s="699"/>
    </row>
    <row r="865" ht="16.5" customHeight="1">
      <c r="B865" s="699"/>
      <c r="C865" s="699"/>
      <c r="D865" s="699"/>
      <c r="E865" s="699"/>
      <c r="F865" s="699"/>
      <c r="G865" s="699"/>
    </row>
    <row r="866" ht="16.5" customHeight="1">
      <c r="B866" s="699"/>
      <c r="C866" s="699"/>
      <c r="D866" s="699"/>
      <c r="E866" s="699"/>
      <c r="F866" s="699"/>
      <c r="G866" s="699"/>
    </row>
    <row r="867" ht="16.5" customHeight="1">
      <c r="B867" s="699"/>
      <c r="C867" s="699"/>
      <c r="D867" s="699"/>
      <c r="E867" s="699"/>
      <c r="F867" s="699"/>
      <c r="G867" s="699"/>
    </row>
    <row r="868" ht="16.5" customHeight="1">
      <c r="B868" s="699"/>
      <c r="C868" s="699"/>
      <c r="D868" s="699"/>
      <c r="E868" s="699"/>
      <c r="F868" s="699"/>
      <c r="G868" s="699"/>
    </row>
    <row r="869" ht="16.5" customHeight="1">
      <c r="B869" s="699"/>
      <c r="C869" s="699"/>
      <c r="D869" s="699"/>
      <c r="E869" s="699"/>
      <c r="F869" s="699"/>
      <c r="G869" s="699"/>
    </row>
    <row r="870" ht="16.5" customHeight="1">
      <c r="B870" s="699"/>
      <c r="C870" s="699"/>
      <c r="D870" s="699"/>
      <c r="E870" s="699"/>
      <c r="F870" s="699"/>
      <c r="G870" s="699"/>
    </row>
    <row r="871" ht="16.5" customHeight="1">
      <c r="B871" s="699"/>
      <c r="C871" s="699"/>
      <c r="D871" s="699"/>
      <c r="E871" s="699"/>
      <c r="F871" s="699"/>
      <c r="G871" s="699"/>
    </row>
    <row r="872" ht="16.5" customHeight="1">
      <c r="B872" s="699"/>
      <c r="C872" s="699"/>
      <c r="D872" s="699"/>
      <c r="E872" s="699"/>
      <c r="F872" s="699"/>
      <c r="G872" s="699"/>
    </row>
    <row r="873" ht="16.5" customHeight="1">
      <c r="B873" s="699"/>
      <c r="C873" s="699"/>
      <c r="D873" s="699"/>
      <c r="E873" s="699"/>
      <c r="F873" s="699"/>
      <c r="G873" s="699"/>
    </row>
    <row r="874" ht="16.5" customHeight="1">
      <c r="B874" s="699"/>
      <c r="C874" s="699"/>
      <c r="D874" s="699"/>
      <c r="E874" s="699"/>
      <c r="F874" s="699"/>
      <c r="G874" s="699"/>
    </row>
    <row r="875" ht="16.5" customHeight="1">
      <c r="B875" s="699"/>
      <c r="C875" s="699"/>
      <c r="D875" s="699"/>
      <c r="E875" s="699"/>
      <c r="F875" s="699"/>
      <c r="G875" s="699"/>
    </row>
    <row r="876" ht="16.5" customHeight="1">
      <c r="B876" s="699"/>
      <c r="C876" s="699"/>
      <c r="D876" s="699"/>
      <c r="E876" s="699"/>
      <c r="F876" s="699"/>
      <c r="G876" s="699"/>
    </row>
    <row r="877" ht="16.5" customHeight="1">
      <c r="B877" s="699"/>
      <c r="C877" s="699"/>
      <c r="D877" s="699"/>
      <c r="E877" s="699"/>
      <c r="F877" s="699"/>
      <c r="G877" s="699"/>
    </row>
    <row r="878" ht="16.5" customHeight="1">
      <c r="B878" s="699"/>
      <c r="C878" s="699"/>
      <c r="D878" s="699"/>
      <c r="E878" s="699"/>
      <c r="F878" s="699"/>
      <c r="G878" s="699"/>
    </row>
    <row r="879" ht="16.5" customHeight="1">
      <c r="B879" s="699"/>
      <c r="C879" s="699"/>
      <c r="D879" s="699"/>
      <c r="E879" s="699"/>
      <c r="F879" s="699"/>
      <c r="G879" s="699"/>
    </row>
    <row r="880" ht="16.5" customHeight="1">
      <c r="B880" s="699"/>
      <c r="C880" s="699"/>
      <c r="D880" s="699"/>
      <c r="E880" s="699"/>
      <c r="F880" s="699"/>
      <c r="G880" s="699"/>
    </row>
    <row r="881" ht="16.5" customHeight="1">
      <c r="B881" s="699"/>
      <c r="C881" s="699"/>
      <c r="D881" s="699"/>
      <c r="E881" s="699"/>
      <c r="F881" s="699"/>
      <c r="G881" s="699"/>
    </row>
    <row r="882" ht="16.5" customHeight="1">
      <c r="B882" s="699"/>
      <c r="C882" s="699"/>
      <c r="D882" s="699"/>
      <c r="E882" s="699"/>
      <c r="F882" s="699"/>
      <c r="G882" s="699"/>
    </row>
    <row r="883" ht="16.5" customHeight="1">
      <c r="B883" s="699"/>
      <c r="C883" s="699"/>
      <c r="D883" s="699"/>
      <c r="E883" s="699"/>
      <c r="F883" s="699"/>
      <c r="G883" s="699"/>
    </row>
    <row r="884" ht="16.5" customHeight="1">
      <c r="B884" s="699"/>
      <c r="C884" s="699"/>
      <c r="D884" s="699"/>
      <c r="E884" s="699"/>
      <c r="F884" s="699"/>
      <c r="G884" s="699"/>
    </row>
    <row r="885" ht="16.5" customHeight="1">
      <c r="B885" s="699"/>
      <c r="C885" s="699"/>
      <c r="D885" s="699"/>
      <c r="E885" s="699"/>
      <c r="F885" s="699"/>
      <c r="G885" s="699"/>
    </row>
    <row r="886" ht="16.5" customHeight="1">
      <c r="B886" s="699"/>
      <c r="C886" s="699"/>
      <c r="D886" s="699"/>
      <c r="E886" s="699"/>
      <c r="F886" s="699"/>
      <c r="G886" s="699"/>
    </row>
    <row r="887" ht="16.5" customHeight="1">
      <c r="B887" s="699"/>
      <c r="C887" s="699"/>
      <c r="D887" s="699"/>
      <c r="E887" s="699"/>
      <c r="F887" s="699"/>
      <c r="G887" s="699"/>
    </row>
    <row r="888" ht="16.5" customHeight="1">
      <c r="B888" s="699"/>
      <c r="C888" s="699"/>
      <c r="D888" s="699"/>
      <c r="E888" s="699"/>
      <c r="F888" s="699"/>
      <c r="G888" s="699"/>
    </row>
    <row r="889" ht="16.5" customHeight="1">
      <c r="B889" s="699"/>
      <c r="C889" s="699"/>
      <c r="D889" s="699"/>
      <c r="E889" s="699"/>
      <c r="F889" s="699"/>
      <c r="G889" s="699"/>
    </row>
    <row r="890" ht="16.5" customHeight="1">
      <c r="B890" s="699"/>
      <c r="C890" s="699"/>
      <c r="D890" s="699"/>
      <c r="E890" s="699"/>
      <c r="F890" s="699"/>
      <c r="G890" s="699"/>
    </row>
    <row r="891" ht="16.5" customHeight="1">
      <c r="B891" s="699"/>
      <c r="C891" s="699"/>
      <c r="D891" s="699"/>
      <c r="E891" s="699"/>
      <c r="F891" s="699"/>
      <c r="G891" s="699"/>
    </row>
    <row r="892" ht="16.5" customHeight="1">
      <c r="B892" s="699"/>
      <c r="C892" s="699"/>
      <c r="D892" s="699"/>
      <c r="E892" s="699"/>
      <c r="F892" s="699"/>
      <c r="G892" s="699"/>
    </row>
    <row r="893" ht="16.5" customHeight="1">
      <c r="B893" s="699"/>
      <c r="C893" s="699"/>
      <c r="D893" s="699"/>
      <c r="E893" s="699"/>
      <c r="F893" s="699"/>
      <c r="G893" s="699"/>
    </row>
    <row r="894" ht="16.5" customHeight="1">
      <c r="B894" s="699"/>
      <c r="C894" s="699"/>
      <c r="D894" s="699"/>
      <c r="E894" s="699"/>
      <c r="F894" s="699"/>
      <c r="G894" s="699"/>
    </row>
    <row r="895" ht="16.5" customHeight="1">
      <c r="B895" s="699"/>
      <c r="C895" s="699"/>
      <c r="D895" s="699"/>
      <c r="E895" s="699"/>
      <c r="F895" s="699"/>
      <c r="G895" s="699"/>
    </row>
    <row r="896" ht="16.5" customHeight="1">
      <c r="B896" s="699"/>
      <c r="C896" s="699"/>
      <c r="D896" s="699"/>
      <c r="E896" s="699"/>
      <c r="F896" s="699"/>
      <c r="G896" s="699"/>
    </row>
    <row r="897" ht="16.5" customHeight="1">
      <c r="B897" s="699"/>
      <c r="C897" s="699"/>
      <c r="D897" s="699"/>
      <c r="E897" s="699"/>
      <c r="F897" s="699"/>
      <c r="G897" s="699"/>
    </row>
    <row r="898" ht="16.5" customHeight="1">
      <c r="B898" s="699"/>
      <c r="C898" s="699"/>
      <c r="D898" s="699"/>
      <c r="E898" s="699"/>
      <c r="F898" s="699"/>
      <c r="G898" s="699"/>
    </row>
    <row r="899" ht="16.5" customHeight="1">
      <c r="B899" s="699"/>
      <c r="C899" s="699"/>
      <c r="D899" s="699"/>
      <c r="E899" s="699"/>
      <c r="F899" s="699"/>
      <c r="G899" s="699"/>
    </row>
    <row r="900" ht="16.5" customHeight="1">
      <c r="B900" s="699"/>
      <c r="C900" s="699"/>
      <c r="D900" s="699"/>
      <c r="E900" s="699"/>
      <c r="F900" s="699"/>
      <c r="G900" s="699"/>
    </row>
    <row r="901" ht="16.5" customHeight="1">
      <c r="B901" s="699"/>
      <c r="C901" s="699"/>
      <c r="D901" s="699"/>
      <c r="E901" s="699"/>
      <c r="F901" s="699"/>
      <c r="G901" s="699"/>
    </row>
    <row r="902" ht="16.5" customHeight="1">
      <c r="B902" s="699"/>
      <c r="C902" s="699"/>
      <c r="D902" s="699"/>
      <c r="E902" s="699"/>
      <c r="F902" s="699"/>
      <c r="G902" s="699"/>
    </row>
    <row r="903" ht="16.5" customHeight="1">
      <c r="B903" s="699"/>
      <c r="C903" s="699"/>
      <c r="D903" s="699"/>
      <c r="E903" s="699"/>
      <c r="F903" s="699"/>
      <c r="G903" s="699"/>
    </row>
    <row r="904" ht="16.5" customHeight="1">
      <c r="B904" s="699"/>
      <c r="C904" s="699"/>
      <c r="D904" s="699"/>
      <c r="E904" s="699"/>
      <c r="F904" s="699"/>
      <c r="G904" s="699"/>
    </row>
    <row r="905" ht="16.5" customHeight="1">
      <c r="B905" s="699"/>
      <c r="C905" s="699"/>
      <c r="D905" s="699"/>
      <c r="E905" s="699"/>
      <c r="F905" s="699"/>
      <c r="G905" s="699"/>
    </row>
    <row r="906" ht="16.5" customHeight="1">
      <c r="B906" s="699"/>
      <c r="C906" s="699"/>
      <c r="D906" s="699"/>
      <c r="E906" s="699"/>
      <c r="F906" s="699"/>
      <c r="G906" s="699"/>
    </row>
    <row r="907" ht="16.5" customHeight="1">
      <c r="B907" s="699"/>
      <c r="C907" s="699"/>
      <c r="D907" s="699"/>
      <c r="E907" s="699"/>
      <c r="F907" s="699"/>
      <c r="G907" s="699"/>
    </row>
    <row r="908" ht="16.5" customHeight="1">
      <c r="B908" s="699"/>
      <c r="C908" s="699"/>
      <c r="D908" s="699"/>
      <c r="E908" s="699"/>
      <c r="F908" s="699"/>
      <c r="G908" s="699"/>
    </row>
    <row r="909" ht="16.5" customHeight="1">
      <c r="B909" s="699"/>
      <c r="C909" s="699"/>
      <c r="D909" s="699"/>
      <c r="E909" s="699"/>
      <c r="F909" s="699"/>
      <c r="G909" s="699"/>
    </row>
    <row r="910" ht="16.5" customHeight="1">
      <c r="B910" s="699"/>
      <c r="C910" s="699"/>
      <c r="D910" s="699"/>
      <c r="E910" s="699"/>
      <c r="F910" s="699"/>
      <c r="G910" s="699"/>
    </row>
    <row r="911" ht="16.5" customHeight="1">
      <c r="B911" s="699"/>
      <c r="C911" s="699"/>
      <c r="D911" s="699"/>
      <c r="E911" s="699"/>
      <c r="F911" s="699"/>
      <c r="G911" s="699"/>
    </row>
    <row r="912" ht="16.5" customHeight="1">
      <c r="B912" s="699"/>
      <c r="C912" s="699"/>
      <c r="D912" s="699"/>
      <c r="E912" s="699"/>
      <c r="F912" s="699"/>
      <c r="G912" s="699"/>
    </row>
    <row r="913" ht="16.5" customHeight="1">
      <c r="B913" s="699"/>
      <c r="C913" s="699"/>
      <c r="D913" s="699"/>
      <c r="E913" s="699"/>
      <c r="F913" s="699"/>
      <c r="G913" s="699"/>
    </row>
    <row r="914" ht="16.5" customHeight="1">
      <c r="B914" s="699"/>
      <c r="C914" s="699"/>
      <c r="D914" s="699"/>
      <c r="E914" s="699"/>
      <c r="F914" s="699"/>
      <c r="G914" s="699"/>
    </row>
    <row r="915" ht="16.5" customHeight="1">
      <c r="B915" s="699"/>
      <c r="C915" s="699"/>
      <c r="D915" s="699"/>
      <c r="E915" s="699"/>
      <c r="F915" s="699"/>
      <c r="G915" s="699"/>
    </row>
    <row r="916" ht="16.5" customHeight="1">
      <c r="B916" s="699"/>
      <c r="C916" s="699"/>
      <c r="D916" s="699"/>
      <c r="E916" s="699"/>
      <c r="F916" s="699"/>
      <c r="G916" s="699"/>
    </row>
    <row r="917" ht="16.5" customHeight="1">
      <c r="B917" s="699"/>
      <c r="C917" s="699"/>
      <c r="D917" s="699"/>
      <c r="E917" s="699"/>
      <c r="F917" s="699"/>
      <c r="G917" s="699"/>
    </row>
    <row r="918" ht="16.5" customHeight="1">
      <c r="B918" s="699"/>
      <c r="C918" s="699"/>
      <c r="D918" s="699"/>
      <c r="E918" s="699"/>
      <c r="F918" s="699"/>
      <c r="G918" s="699"/>
    </row>
    <row r="919" ht="16.5" customHeight="1">
      <c r="B919" s="699"/>
      <c r="C919" s="699"/>
      <c r="D919" s="699"/>
      <c r="E919" s="699"/>
      <c r="F919" s="699"/>
      <c r="G919" s="699"/>
    </row>
    <row r="920" ht="16.5" customHeight="1">
      <c r="B920" s="699"/>
      <c r="C920" s="699"/>
      <c r="D920" s="699"/>
      <c r="E920" s="699"/>
      <c r="F920" s="699"/>
      <c r="G920" s="699"/>
    </row>
    <row r="921" ht="16.5" customHeight="1">
      <c r="B921" s="699"/>
      <c r="C921" s="699"/>
      <c r="D921" s="699"/>
      <c r="E921" s="699"/>
      <c r="F921" s="699"/>
      <c r="G921" s="699"/>
    </row>
    <row r="922" ht="16.5" customHeight="1">
      <c r="B922" s="699"/>
      <c r="C922" s="699"/>
      <c r="D922" s="699"/>
      <c r="E922" s="699"/>
      <c r="F922" s="699"/>
      <c r="G922" s="699"/>
    </row>
    <row r="923" ht="16.5" customHeight="1">
      <c r="B923" s="699"/>
      <c r="C923" s="699"/>
      <c r="D923" s="699"/>
      <c r="E923" s="699"/>
      <c r="F923" s="699"/>
      <c r="G923" s="699"/>
    </row>
    <row r="924" ht="16.5" customHeight="1">
      <c r="B924" s="699"/>
      <c r="C924" s="699"/>
      <c r="D924" s="699"/>
      <c r="E924" s="699"/>
      <c r="F924" s="699"/>
      <c r="G924" s="699"/>
    </row>
    <row r="925" ht="16.5" customHeight="1">
      <c r="B925" s="699"/>
      <c r="C925" s="699"/>
      <c r="D925" s="699"/>
      <c r="E925" s="699"/>
      <c r="F925" s="699"/>
      <c r="G925" s="699"/>
    </row>
    <row r="926" ht="16.5" customHeight="1">
      <c r="B926" s="699"/>
      <c r="C926" s="699"/>
      <c r="D926" s="699"/>
      <c r="E926" s="699"/>
      <c r="F926" s="699"/>
      <c r="G926" s="699"/>
    </row>
    <row r="927" ht="16.5" customHeight="1">
      <c r="B927" s="699"/>
      <c r="C927" s="699"/>
      <c r="D927" s="699"/>
      <c r="E927" s="699"/>
      <c r="F927" s="699"/>
      <c r="G927" s="699"/>
    </row>
    <row r="928" ht="16.5" customHeight="1">
      <c r="B928" s="699"/>
      <c r="C928" s="699"/>
      <c r="D928" s="699"/>
      <c r="E928" s="699"/>
      <c r="F928" s="699"/>
      <c r="G928" s="699"/>
    </row>
    <row r="929" ht="16.5" customHeight="1">
      <c r="B929" s="699"/>
      <c r="C929" s="699"/>
      <c r="D929" s="699"/>
      <c r="E929" s="699"/>
      <c r="F929" s="699"/>
      <c r="G929" s="699"/>
    </row>
    <row r="930" ht="16.5" customHeight="1">
      <c r="B930" s="699"/>
      <c r="C930" s="699"/>
      <c r="D930" s="699"/>
      <c r="E930" s="699"/>
      <c r="F930" s="699"/>
      <c r="G930" s="699"/>
    </row>
    <row r="931" ht="16.5" customHeight="1">
      <c r="B931" s="699"/>
      <c r="C931" s="699"/>
      <c r="D931" s="699"/>
      <c r="E931" s="699"/>
      <c r="F931" s="699"/>
      <c r="G931" s="699"/>
    </row>
    <row r="932" ht="16.5" customHeight="1">
      <c r="B932" s="699"/>
      <c r="C932" s="699"/>
      <c r="D932" s="699"/>
      <c r="E932" s="699"/>
      <c r="F932" s="699"/>
      <c r="G932" s="699"/>
    </row>
    <row r="933" ht="16.5" customHeight="1">
      <c r="B933" s="699"/>
      <c r="C933" s="699"/>
      <c r="D933" s="699"/>
      <c r="E933" s="699"/>
      <c r="F933" s="699"/>
      <c r="G933" s="699"/>
    </row>
    <row r="934" ht="16.5" customHeight="1">
      <c r="B934" s="699"/>
      <c r="C934" s="699"/>
      <c r="D934" s="699"/>
      <c r="E934" s="699"/>
      <c r="F934" s="699"/>
      <c r="G934" s="699"/>
    </row>
    <row r="935" ht="16.5" customHeight="1">
      <c r="B935" s="699"/>
      <c r="C935" s="699"/>
      <c r="D935" s="699"/>
      <c r="E935" s="699"/>
      <c r="F935" s="699"/>
      <c r="G935" s="699"/>
    </row>
    <row r="936" ht="16.5" customHeight="1">
      <c r="B936" s="699"/>
      <c r="C936" s="699"/>
      <c r="D936" s="699"/>
      <c r="E936" s="699"/>
      <c r="F936" s="699"/>
      <c r="G936" s="699"/>
    </row>
    <row r="937" ht="16.5" customHeight="1">
      <c r="B937" s="699"/>
      <c r="C937" s="699"/>
      <c r="D937" s="699"/>
      <c r="E937" s="699"/>
      <c r="F937" s="699"/>
      <c r="G937" s="699"/>
    </row>
    <row r="938" ht="16.5" customHeight="1">
      <c r="B938" s="699"/>
      <c r="C938" s="699"/>
      <c r="D938" s="699"/>
      <c r="E938" s="699"/>
      <c r="F938" s="699"/>
      <c r="G938" s="699"/>
    </row>
    <row r="939" ht="16.5" customHeight="1">
      <c r="B939" s="699"/>
      <c r="C939" s="699"/>
      <c r="D939" s="699"/>
      <c r="E939" s="699"/>
      <c r="F939" s="699"/>
      <c r="G939" s="699"/>
    </row>
    <row r="940" ht="16.5" customHeight="1">
      <c r="B940" s="699"/>
      <c r="C940" s="699"/>
      <c r="D940" s="699"/>
      <c r="E940" s="699"/>
      <c r="F940" s="699"/>
      <c r="G940" s="699"/>
    </row>
    <row r="941" ht="16.5" customHeight="1">
      <c r="B941" s="699"/>
      <c r="C941" s="699"/>
      <c r="D941" s="699"/>
      <c r="E941" s="699"/>
      <c r="F941" s="699"/>
      <c r="G941" s="699"/>
    </row>
    <row r="942" ht="16.5" customHeight="1">
      <c r="B942" s="699"/>
      <c r="C942" s="699"/>
      <c r="D942" s="699"/>
      <c r="E942" s="699"/>
      <c r="F942" s="699"/>
      <c r="G942" s="699"/>
    </row>
    <row r="943" ht="16.5" customHeight="1">
      <c r="B943" s="699"/>
      <c r="C943" s="699"/>
      <c r="D943" s="699"/>
      <c r="E943" s="699"/>
      <c r="F943" s="699"/>
      <c r="G943" s="699"/>
    </row>
    <row r="944" ht="16.5" customHeight="1">
      <c r="B944" s="699"/>
      <c r="C944" s="699"/>
      <c r="D944" s="699"/>
      <c r="E944" s="699"/>
      <c r="F944" s="699"/>
      <c r="G944" s="699"/>
    </row>
    <row r="945" ht="16.5" customHeight="1">
      <c r="B945" s="699"/>
      <c r="C945" s="699"/>
      <c r="D945" s="699"/>
      <c r="E945" s="699"/>
      <c r="F945" s="699"/>
      <c r="G945" s="699"/>
    </row>
    <row r="946" ht="16.5" customHeight="1">
      <c r="B946" s="699"/>
      <c r="C946" s="699"/>
      <c r="D946" s="699"/>
      <c r="E946" s="699"/>
      <c r="F946" s="699"/>
      <c r="G946" s="699"/>
    </row>
    <row r="947" ht="16.5" customHeight="1">
      <c r="B947" s="699"/>
      <c r="C947" s="699"/>
      <c r="D947" s="699"/>
      <c r="E947" s="699"/>
      <c r="F947" s="699"/>
      <c r="G947" s="699"/>
    </row>
    <row r="948" ht="16.5" customHeight="1">
      <c r="B948" s="699"/>
      <c r="C948" s="699"/>
      <c r="D948" s="699"/>
      <c r="E948" s="699"/>
      <c r="F948" s="699"/>
      <c r="G948" s="699"/>
    </row>
    <row r="949" ht="16.5" customHeight="1">
      <c r="B949" s="699"/>
      <c r="C949" s="699"/>
      <c r="D949" s="699"/>
      <c r="E949" s="699"/>
      <c r="F949" s="699"/>
      <c r="G949" s="699"/>
    </row>
    <row r="950" ht="16.5" customHeight="1">
      <c r="B950" s="699"/>
      <c r="C950" s="699"/>
      <c r="D950" s="699"/>
      <c r="E950" s="699"/>
      <c r="F950" s="699"/>
      <c r="G950" s="699"/>
    </row>
    <row r="951" ht="16.5" customHeight="1">
      <c r="B951" s="699"/>
      <c r="C951" s="699"/>
      <c r="D951" s="699"/>
      <c r="E951" s="699"/>
      <c r="F951" s="699"/>
      <c r="G951" s="699"/>
    </row>
    <row r="952" ht="16.5" customHeight="1">
      <c r="B952" s="699"/>
      <c r="C952" s="699"/>
      <c r="D952" s="699"/>
      <c r="E952" s="699"/>
      <c r="F952" s="699"/>
      <c r="G952" s="699"/>
    </row>
    <row r="953" ht="16.5" customHeight="1">
      <c r="B953" s="699"/>
      <c r="C953" s="699"/>
      <c r="D953" s="699"/>
      <c r="E953" s="699"/>
      <c r="F953" s="699"/>
      <c r="G953" s="699"/>
    </row>
    <row r="954" ht="16.5" customHeight="1">
      <c r="B954" s="699"/>
      <c r="C954" s="699"/>
      <c r="D954" s="699"/>
      <c r="E954" s="699"/>
      <c r="F954" s="699"/>
      <c r="G954" s="699"/>
    </row>
    <row r="955" ht="16.5" customHeight="1">
      <c r="B955" s="699"/>
      <c r="C955" s="699"/>
      <c r="D955" s="699"/>
      <c r="E955" s="699"/>
      <c r="F955" s="699"/>
      <c r="G955" s="699"/>
    </row>
    <row r="956" ht="16.5" customHeight="1">
      <c r="B956" s="699"/>
      <c r="C956" s="699"/>
      <c r="D956" s="699"/>
      <c r="E956" s="699"/>
      <c r="F956" s="699"/>
      <c r="G956" s="699"/>
    </row>
    <row r="957" ht="16.5" customHeight="1">
      <c r="B957" s="699"/>
      <c r="C957" s="699"/>
      <c r="D957" s="699"/>
      <c r="E957" s="699"/>
      <c r="F957" s="699"/>
      <c r="G957" s="699"/>
    </row>
    <row r="958" ht="16.5" customHeight="1">
      <c r="B958" s="699"/>
      <c r="C958" s="699"/>
      <c r="D958" s="699"/>
      <c r="E958" s="699"/>
      <c r="F958" s="699"/>
      <c r="G958" s="699"/>
    </row>
    <row r="959" ht="16.5" customHeight="1">
      <c r="B959" s="699"/>
      <c r="C959" s="699"/>
      <c r="D959" s="699"/>
      <c r="E959" s="699"/>
      <c r="F959" s="699"/>
      <c r="G959" s="699"/>
    </row>
    <row r="960" ht="16.5" customHeight="1">
      <c r="B960" s="699"/>
      <c r="C960" s="699"/>
      <c r="D960" s="699"/>
      <c r="E960" s="699"/>
      <c r="F960" s="699"/>
      <c r="G960" s="699"/>
    </row>
    <row r="961" ht="16.5" customHeight="1">
      <c r="B961" s="699"/>
      <c r="C961" s="699"/>
      <c r="D961" s="699"/>
      <c r="E961" s="699"/>
      <c r="F961" s="699"/>
      <c r="G961" s="699"/>
    </row>
    <row r="962" ht="16.5" customHeight="1">
      <c r="B962" s="699"/>
      <c r="C962" s="699"/>
      <c r="D962" s="699"/>
      <c r="E962" s="699"/>
      <c r="F962" s="699"/>
      <c r="G962" s="699"/>
    </row>
    <row r="963" ht="16.5" customHeight="1">
      <c r="B963" s="699"/>
      <c r="C963" s="699"/>
      <c r="D963" s="699"/>
      <c r="E963" s="699"/>
      <c r="F963" s="699"/>
      <c r="G963" s="699"/>
    </row>
    <row r="964" ht="16.5" customHeight="1">
      <c r="B964" s="699"/>
      <c r="C964" s="699"/>
      <c r="D964" s="699"/>
      <c r="E964" s="699"/>
      <c r="F964" s="699"/>
      <c r="G964" s="699"/>
    </row>
    <row r="965" ht="16.5" customHeight="1">
      <c r="B965" s="699"/>
      <c r="C965" s="699"/>
      <c r="D965" s="699"/>
      <c r="E965" s="699"/>
      <c r="F965" s="699"/>
      <c r="G965" s="699"/>
    </row>
    <row r="966" ht="16.5" customHeight="1">
      <c r="B966" s="699"/>
      <c r="C966" s="699"/>
      <c r="D966" s="699"/>
      <c r="E966" s="699"/>
      <c r="F966" s="699"/>
      <c r="G966" s="699"/>
    </row>
    <row r="967" ht="16.5" customHeight="1">
      <c r="B967" s="699"/>
      <c r="C967" s="699"/>
      <c r="D967" s="699"/>
      <c r="E967" s="699"/>
      <c r="F967" s="699"/>
      <c r="G967" s="699"/>
    </row>
    <row r="968" ht="16.5" customHeight="1">
      <c r="B968" s="699"/>
      <c r="C968" s="699"/>
      <c r="D968" s="699"/>
      <c r="E968" s="699"/>
      <c r="F968" s="699"/>
      <c r="G968" s="699"/>
    </row>
    <row r="969" ht="16.5" customHeight="1">
      <c r="B969" s="699"/>
      <c r="C969" s="699"/>
      <c r="D969" s="699"/>
      <c r="E969" s="699"/>
      <c r="F969" s="699"/>
      <c r="G969" s="699"/>
    </row>
    <row r="970" ht="16.5" customHeight="1">
      <c r="B970" s="699"/>
      <c r="C970" s="699"/>
      <c r="D970" s="699"/>
      <c r="E970" s="699"/>
      <c r="F970" s="699"/>
      <c r="G970" s="699"/>
    </row>
    <row r="971" ht="16.5" customHeight="1">
      <c r="B971" s="699"/>
      <c r="C971" s="699"/>
      <c r="D971" s="699"/>
      <c r="E971" s="699"/>
      <c r="F971" s="699"/>
      <c r="G971" s="699"/>
    </row>
    <row r="972" ht="16.5" customHeight="1">
      <c r="B972" s="699"/>
      <c r="C972" s="699"/>
      <c r="D972" s="699"/>
      <c r="E972" s="699"/>
      <c r="F972" s="699"/>
      <c r="G972" s="699"/>
    </row>
    <row r="973" ht="16.5" customHeight="1">
      <c r="B973" s="699"/>
      <c r="C973" s="699"/>
      <c r="D973" s="699"/>
      <c r="E973" s="699"/>
      <c r="F973" s="699"/>
      <c r="G973" s="699"/>
    </row>
    <row r="974" ht="16.5" customHeight="1">
      <c r="B974" s="699"/>
      <c r="C974" s="699"/>
      <c r="D974" s="699"/>
      <c r="E974" s="699"/>
      <c r="F974" s="699"/>
      <c r="G974" s="699"/>
    </row>
    <row r="975" ht="16.5" customHeight="1">
      <c r="B975" s="699"/>
      <c r="C975" s="699"/>
      <c r="D975" s="699"/>
      <c r="E975" s="699"/>
      <c r="F975" s="699"/>
      <c r="G975" s="699"/>
    </row>
    <row r="976" ht="16.5" customHeight="1">
      <c r="B976" s="699"/>
      <c r="C976" s="699"/>
      <c r="D976" s="699"/>
      <c r="E976" s="699"/>
      <c r="F976" s="699"/>
      <c r="G976" s="699"/>
    </row>
    <row r="977" ht="16.5" customHeight="1">
      <c r="B977" s="699"/>
      <c r="C977" s="699"/>
      <c r="D977" s="699"/>
      <c r="E977" s="699"/>
      <c r="F977" s="699"/>
      <c r="G977" s="699"/>
    </row>
    <row r="978" ht="16.5" customHeight="1">
      <c r="B978" s="699"/>
      <c r="C978" s="699"/>
      <c r="D978" s="699"/>
      <c r="E978" s="699"/>
      <c r="F978" s="699"/>
      <c r="G978" s="699"/>
    </row>
    <row r="979" ht="16.5" customHeight="1">
      <c r="B979" s="699"/>
      <c r="C979" s="699"/>
      <c r="D979" s="699"/>
      <c r="E979" s="699"/>
      <c r="F979" s="699"/>
      <c r="G979" s="699"/>
    </row>
    <row r="980" ht="16.5" customHeight="1">
      <c r="B980" s="699"/>
      <c r="C980" s="699"/>
      <c r="D980" s="699"/>
      <c r="E980" s="699"/>
      <c r="F980" s="699"/>
      <c r="G980" s="699"/>
    </row>
    <row r="981" ht="16.5" customHeight="1">
      <c r="B981" s="699"/>
      <c r="C981" s="699"/>
      <c r="D981" s="699"/>
      <c r="E981" s="699"/>
      <c r="F981" s="699"/>
      <c r="G981" s="699"/>
    </row>
    <row r="982" ht="16.5" customHeight="1">
      <c r="B982" s="699"/>
      <c r="C982" s="699"/>
      <c r="D982" s="699"/>
      <c r="E982" s="699"/>
      <c r="F982" s="699"/>
      <c r="G982" s="699"/>
    </row>
    <row r="983" ht="16.5" customHeight="1">
      <c r="B983" s="699"/>
      <c r="C983" s="699"/>
      <c r="D983" s="699"/>
      <c r="E983" s="699"/>
      <c r="F983" s="699"/>
      <c r="G983" s="699"/>
    </row>
    <row r="984" ht="16.5" customHeight="1">
      <c r="B984" s="699"/>
      <c r="C984" s="699"/>
      <c r="D984" s="699"/>
      <c r="E984" s="699"/>
      <c r="F984" s="699"/>
      <c r="G984" s="699"/>
    </row>
    <row r="985" ht="16.5" customHeight="1">
      <c r="B985" s="699"/>
      <c r="C985" s="699"/>
      <c r="D985" s="699"/>
      <c r="E985" s="699"/>
      <c r="F985" s="699"/>
      <c r="G985" s="699"/>
    </row>
    <row r="986" ht="16.5" customHeight="1">
      <c r="B986" s="699"/>
      <c r="C986" s="699"/>
      <c r="D986" s="699"/>
      <c r="E986" s="699"/>
      <c r="F986" s="699"/>
      <c r="G986" s="699"/>
    </row>
    <row r="987" ht="16.5" customHeight="1">
      <c r="B987" s="699"/>
      <c r="C987" s="699"/>
      <c r="D987" s="699"/>
      <c r="E987" s="699"/>
      <c r="F987" s="699"/>
      <c r="G987" s="699"/>
    </row>
    <row r="988" ht="16.5" customHeight="1">
      <c r="B988" s="699"/>
      <c r="C988" s="699"/>
      <c r="D988" s="699"/>
      <c r="E988" s="699"/>
      <c r="F988" s="699"/>
      <c r="G988" s="699"/>
    </row>
    <row r="989" ht="16.5" customHeight="1">
      <c r="B989" s="699"/>
      <c r="C989" s="699"/>
      <c r="D989" s="699"/>
      <c r="E989" s="699"/>
      <c r="F989" s="699"/>
      <c r="G989" s="699"/>
    </row>
    <row r="990" ht="16.5" customHeight="1">
      <c r="B990" s="699"/>
      <c r="C990" s="699"/>
      <c r="D990" s="699"/>
      <c r="E990" s="699"/>
      <c r="F990" s="699"/>
      <c r="G990" s="699"/>
    </row>
    <row r="991" ht="16.5" customHeight="1">
      <c r="B991" s="699"/>
      <c r="C991" s="699"/>
      <c r="D991" s="699"/>
      <c r="E991" s="699"/>
      <c r="F991" s="699"/>
      <c r="G991" s="699"/>
    </row>
    <row r="992" ht="16.5" customHeight="1">
      <c r="B992" s="699"/>
      <c r="C992" s="699"/>
      <c r="D992" s="699"/>
      <c r="E992" s="699"/>
      <c r="F992" s="699"/>
      <c r="G992" s="699"/>
    </row>
    <row r="993" ht="16.5" customHeight="1">
      <c r="B993" s="699"/>
      <c r="C993" s="699"/>
      <c r="D993" s="699"/>
      <c r="E993" s="699"/>
      <c r="F993" s="699"/>
      <c r="G993" s="699"/>
    </row>
    <row r="994" ht="16.5" customHeight="1">
      <c r="B994" s="699"/>
      <c r="C994" s="699"/>
      <c r="D994" s="699"/>
      <c r="E994" s="699"/>
      <c r="F994" s="699"/>
      <c r="G994" s="699"/>
    </row>
    <row r="995" ht="16.5" customHeight="1">
      <c r="B995" s="699"/>
      <c r="C995" s="699"/>
      <c r="D995" s="699"/>
      <c r="E995" s="699"/>
      <c r="F995" s="699"/>
      <c r="G995" s="699"/>
    </row>
    <row r="996" ht="16.5" customHeight="1">
      <c r="B996" s="699"/>
      <c r="C996" s="699"/>
      <c r="D996" s="699"/>
      <c r="E996" s="699"/>
      <c r="F996" s="699"/>
      <c r="G996" s="699"/>
    </row>
    <row r="997" ht="16.5" customHeight="1">
      <c r="B997" s="699"/>
      <c r="C997" s="699"/>
      <c r="D997" s="699"/>
      <c r="E997" s="699"/>
      <c r="F997" s="699"/>
      <c r="G997" s="699"/>
    </row>
    <row r="998" ht="16.5" customHeight="1">
      <c r="B998" s="699"/>
      <c r="C998" s="699"/>
      <c r="D998" s="699"/>
      <c r="E998" s="699"/>
      <c r="F998" s="699"/>
      <c r="G998" s="699"/>
    </row>
    <row r="999" ht="16.5" customHeight="1">
      <c r="B999" s="699"/>
      <c r="C999" s="699"/>
      <c r="D999" s="699"/>
      <c r="E999" s="699"/>
      <c r="F999" s="699"/>
      <c r="G999" s="699"/>
    </row>
    <row r="1000" ht="16.5" customHeight="1">
      <c r="B1000" s="699"/>
      <c r="C1000" s="699"/>
      <c r="D1000" s="699"/>
      <c r="E1000" s="699"/>
      <c r="F1000" s="699"/>
      <c r="G1000" s="699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