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ter\Desktop\Project 2\Group-Project2\"/>
    </mc:Choice>
  </mc:AlternateContent>
  <xr:revisionPtr revIDLastSave="0" documentId="13_ncr:1_{FAF14189-F985-4F53-9E75-074D6CD20180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J1" i="1" l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B1" i="1"/>
  <c r="AB6" i="1" s="1"/>
  <c r="K16" i="1" a="1"/>
  <c r="K16" i="1" s="1"/>
  <c r="K15" i="1" a="1"/>
  <c r="K15" i="1" s="1"/>
  <c r="K7" i="1" a="1"/>
  <c r="K7" i="1" s="1"/>
  <c r="K14" i="1"/>
  <c r="K8" i="1" a="1"/>
  <c r="K8" i="1" s="1"/>
  <c r="K6" i="1"/>
  <c r="AR2" i="1" l="1"/>
  <c r="AV3" i="1"/>
  <c r="AZ4" i="1"/>
  <c r="BD5" i="1"/>
  <c r="BH6" i="1"/>
  <c r="AS2" i="1"/>
  <c r="AW3" i="1"/>
  <c r="BA4" i="1"/>
  <c r="BE5" i="1"/>
  <c r="BI6" i="1"/>
  <c r="AT3" i="1"/>
  <c r="AX4" i="1"/>
  <c r="BB5" i="1"/>
  <c r="BF6" i="1"/>
  <c r="BJ6" i="1"/>
  <c r="AU3" i="1"/>
  <c r="AY4" i="1"/>
  <c r="BC5" i="1"/>
  <c r="BG6" i="1"/>
  <c r="AB3" i="1"/>
  <c r="AB4" i="1"/>
  <c r="AB5" i="1"/>
  <c r="A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Carter</author>
  </authors>
  <commentList>
    <comment ref="B5" authorId="0" shapeId="0" xr:uid="{09F920AD-A325-42D6-9B0C-00B4AF342297}">
      <text>
        <r>
          <rPr>
            <b/>
            <sz val="9"/>
            <color indexed="81"/>
            <rFont val="Tahoma"/>
            <family val="2"/>
          </rPr>
          <t>Carter:</t>
        </r>
        <r>
          <rPr>
            <sz val="9"/>
            <color indexed="81"/>
            <rFont val="Tahoma"/>
            <family val="2"/>
          </rPr>
          <t xml:space="preserve">
The tables and charts actually do change based on the wine type selected.</t>
        </r>
      </text>
    </comment>
  </commentList>
</comments>
</file>

<file path=xl/sharedStrings.xml><?xml version="1.0" encoding="utf-8"?>
<sst xmlns="http://schemas.openxmlformats.org/spreadsheetml/2006/main" count="321" uniqueCount="48">
  <si>
    <t>Variety</t>
  </si>
  <si>
    <t>Price</t>
  </si>
  <si>
    <t>Points</t>
  </si>
  <si>
    <t>Country</t>
  </si>
  <si>
    <t>USA</t>
  </si>
  <si>
    <t>France</t>
  </si>
  <si>
    <t>Italy</t>
  </si>
  <si>
    <t>Argentina</t>
  </si>
  <si>
    <t>Australia</t>
  </si>
  <si>
    <t>Chardonnay</t>
  </si>
  <si>
    <t>Syrah</t>
  </si>
  <si>
    <t>Merlot</t>
  </si>
  <si>
    <t>Pinot Noir</t>
  </si>
  <si>
    <t>Pinot Grigio</t>
  </si>
  <si>
    <t>Chenin Blanc</t>
  </si>
  <si>
    <t>Malbec</t>
  </si>
  <si>
    <t>Champagne</t>
  </si>
  <si>
    <t>Average Price:</t>
  </si>
  <si>
    <t>Max Price:</t>
  </si>
  <si>
    <t>Min Price:</t>
  </si>
  <si>
    <t>Price Summary</t>
  </si>
  <si>
    <t>Ratings Summary</t>
  </si>
  <si>
    <t>Average Rating:</t>
  </si>
  <si>
    <t>Max Rating:</t>
  </si>
  <si>
    <t>Min Rating:</t>
  </si>
  <si>
    <t>Lookup for Price Chart</t>
  </si>
  <si>
    <t>1USA</t>
  </si>
  <si>
    <t>2USA</t>
  </si>
  <si>
    <t>1France</t>
  </si>
  <si>
    <t>2France</t>
  </si>
  <si>
    <t>3France</t>
  </si>
  <si>
    <t>4France</t>
  </si>
  <si>
    <t>1Italy</t>
  </si>
  <si>
    <t>2Italy</t>
  </si>
  <si>
    <t>3Italy</t>
  </si>
  <si>
    <t>4Italy</t>
  </si>
  <si>
    <t>1Argentina</t>
  </si>
  <si>
    <t>2Argentina</t>
  </si>
  <si>
    <t>3Argentina</t>
  </si>
  <si>
    <t>4Argentina</t>
  </si>
  <si>
    <t>1Australia</t>
  </si>
  <si>
    <t>2Australia</t>
  </si>
  <si>
    <t>3Australia</t>
  </si>
  <si>
    <t>4Australia</t>
  </si>
  <si>
    <t>5Australia</t>
  </si>
  <si>
    <t>Select Variety:</t>
  </si>
  <si>
    <t>*$0 values should not appear in the final version. Countries could be shown on the x-axis in the final version as well.</t>
  </si>
  <si>
    <t>Wine Variety Dashboard (Prototype)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</si>
</sst>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;&quot;$&quot;#,##0.00_);@_)"/>
    <numFmt numFmtId="165" formatCode="0.0"/>
    <numFmt numFmtId="166" formatCode="&quot;$&quot;#,##0_);\(&quot;$&quot;#,##0\);&quot;$&quot;#,##0_);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4" xfId="0" applyNumberFormat="1" applyBorder="1"/>
    <xf numFmtId="164" fontId="0" fillId="0" borderId="6" xfId="0" applyNumberFormat="1" applyBorder="1"/>
    <xf numFmtId="165" fontId="0" fillId="0" borderId="4" xfId="0" applyNumberFormat="1" applyBorder="1"/>
    <xf numFmtId="0" fontId="1" fillId="0" borderId="1" xfId="0" applyFont="1" applyBorder="1"/>
    <xf numFmtId="0" fontId="0" fillId="0" borderId="7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085DC4-0BEC-45DF-B63C-6342B3BF37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Wine</a:t>
            </a:r>
            <a:r>
              <a:rPr lang="en-US" baseline="0"/>
              <a:t> Variety: Production by Country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3347659667541557"/>
          <c:y val="0.15527340332458445"/>
          <c:w val="0.50526924759405079"/>
          <c:h val="0.84211541265675127"/>
        </c:manualLayout>
      </c:layout>
      <c:pieChart>
        <c:varyColors val="1"/>
        <c:ser>
          <c:idx val="0"/>
          <c:order val="0"/>
          <c:tx>
            <c:strRef>
              <c:f>Sheet1!$AB$1</c:f>
              <c:strCache>
                <c:ptCount val="1"/>
                <c:pt idx="0">
                  <c:v>Syrah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Sheet1!$AA$2:$AA$6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cat>
          <c:val>
            <c:numRef>
              <c:f>Sheet1!$AB$2:$AB$6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9-41F6-AB83-508C1A3407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Wine Variety:</a:t>
            </a:r>
            <a:r>
              <a:rPr lang="en-US" baseline="0"/>
              <a:t> </a:t>
            </a:r>
            <a:r>
              <a:rPr lang="en-US"/>
              <a:t>Prices by Country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Sheet1!$AR$2:$AR$6</c:f>
              <c:numCache>
                <c:formatCode>"$"#,##0_);\("$"#,##0\);"$"#,##0_);@_)</c:formatCode>
                <c:ptCount val="5"/>
                <c:pt idx="0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4-424B-9854-6DFF7B613A43}"/>
            </c:ext>
          </c:extLst>
        </c:ser>
        <c:ser>
          <c:idx val="1"/>
          <c:order val="1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Sheet1!$AS$2:$AS$6</c:f>
              <c:numCache>
                <c:formatCode>"$"#,##0_);\("$"#,##0\);"$"#,##0_);@_)</c:formatCode>
                <c:ptCount val="5"/>
                <c:pt idx="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4-424B-9854-6DFF7B613A43}"/>
            </c:ext>
          </c:extLst>
        </c:ser>
        <c:ser>
          <c:idx val="2"/>
          <c:order val="2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Sheet1!$AT$2:$AT$6</c:f>
              <c:numCache>
                <c:formatCode>"$"#,##0_);\("$"#,##0\);"$"#,##0_);@_)</c:formatCode>
                <c:ptCount val="5"/>
                <c:pt idx="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A4-424B-9854-6DFF7B613A43}"/>
            </c:ext>
          </c:extLst>
        </c:ser>
        <c:ser>
          <c:idx val="3"/>
          <c:order val="3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Sheet1!$AU$2:$AU$6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A4-424B-9854-6DFF7B613A43}"/>
            </c:ext>
          </c:extLst>
        </c:ser>
        <c:ser>
          <c:idx val="4"/>
          <c:order val="4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Sheet1!$AV$2:$AV$6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A4-424B-9854-6DFF7B613A43}"/>
            </c:ext>
          </c:extLst>
        </c:ser>
        <c:ser>
          <c:idx val="5"/>
          <c:order val="5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Sheet1!$AW$2:$AW$6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A4-424B-9854-6DFF7B613A43}"/>
            </c:ext>
          </c:extLst>
        </c:ser>
        <c:ser>
          <c:idx val="6"/>
          <c:order val="6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Sheet1!$AX$2:$AX$6</c:f>
              <c:numCache>
                <c:formatCode>"$"#,##0_);\("$"#,##0\);"$"#,##0_);@_)</c:formatCode>
                <c:ptCount val="5"/>
                <c:pt idx="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A4-424B-9854-6DFF7B613A43}"/>
            </c:ext>
          </c:extLst>
        </c:ser>
        <c:ser>
          <c:idx val="7"/>
          <c:order val="7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Sheet1!$AY$2:$AY$6</c:f>
              <c:numCache>
                <c:formatCode>"$"#,##0_);\("$"#,##0\);"$"#,##0_);@_)</c:formatCode>
                <c:ptCount val="5"/>
                <c:pt idx="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A4-424B-9854-6DFF7B613A43}"/>
            </c:ext>
          </c:extLst>
        </c:ser>
        <c:ser>
          <c:idx val="8"/>
          <c:order val="8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Sheet1!$AZ$2:$AZ$6</c:f>
              <c:numCache>
                <c:formatCode>"$"#,##0_);\("$"#,##0\);"$"#,##0_);@_)</c:formatCode>
                <c:ptCount val="5"/>
                <c:pt idx="2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7A4-424B-9854-6DFF7B613A43}"/>
            </c:ext>
          </c:extLst>
        </c:ser>
        <c:ser>
          <c:idx val="9"/>
          <c:order val="9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Sheet1!$BA$2:$BA$6</c:f>
              <c:numCache>
                <c:formatCode>"$"#,##0_);\("$"#,##0\);"$"#,##0_);@_)</c:formatCode>
                <c:ptCount val="5"/>
                <c:pt idx="2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7A4-424B-9854-6DFF7B613A43}"/>
            </c:ext>
          </c:extLst>
        </c:ser>
        <c:ser>
          <c:idx val="10"/>
          <c:order val="10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Sheet1!$BB$2:$BB$6</c:f>
              <c:numCache>
                <c:formatCode>"$"#,##0_);\("$"#,##0\);"$"#,##0_);@_)</c:formatCode>
                <c:ptCount val="5"/>
                <c:pt idx="3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4-424B-9854-6DFF7B613A43}"/>
            </c:ext>
          </c:extLst>
        </c:ser>
        <c:ser>
          <c:idx val="11"/>
          <c:order val="11"/>
          <c:spPr>
            <a:ln w="28575">
              <a:noFill/>
            </a:ln>
          </c:spPr>
          <c:marker>
            <c:symbol val="triangle"/>
            <c:size val="7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Sheet1!$BC$2:$BC$6</c:f>
              <c:numCache>
                <c:formatCode>"$"#,##0_);\("$"#,##0\);"$"#,##0_);@_)</c:formatCode>
                <c:ptCount val="5"/>
                <c:pt idx="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4-424B-9854-6DFF7B613A43}"/>
            </c:ext>
          </c:extLst>
        </c:ser>
        <c:ser>
          <c:idx val="12"/>
          <c:order val="12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Sheet1!$BD$2:$BD$6</c:f>
              <c:numCache>
                <c:formatCode>"$"#,##0_);\("$"#,##0\);"$"#,##0_);@_)</c:formatCode>
                <c:ptCount val="5"/>
                <c:pt idx="3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4-424B-9854-6DFF7B613A43}"/>
            </c:ext>
          </c:extLst>
        </c:ser>
        <c:ser>
          <c:idx val="13"/>
          <c:order val="13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Sheet1!$BE$2:$BE$6</c:f>
              <c:numCache>
                <c:formatCode>"$"#,##0_);\("$"#,##0\);"$"#,##0_);@_)</c:formatCode>
                <c:ptCount val="5"/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7A4-424B-9854-6DFF7B613A43}"/>
            </c:ext>
          </c:extLst>
        </c:ser>
        <c:ser>
          <c:idx val="14"/>
          <c:order val="14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Sheet1!$BF$2:$BF$6</c:f>
              <c:numCache>
                <c:formatCode>"$"#,##0_);\("$"#,##0\);"$"#,##0_);@_)</c:formatCode>
                <c:ptCount val="5"/>
                <c:pt idx="4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7A4-424B-9854-6DFF7B613A43}"/>
            </c:ext>
          </c:extLst>
        </c:ser>
        <c:ser>
          <c:idx val="15"/>
          <c:order val="15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Sheet1!$BG$2:$BG$6</c:f>
              <c:numCache>
                <c:formatCode>"$"#,##0_);\("$"#,##0\);"$"#,##0_);@_)</c:formatCode>
                <c:ptCount val="5"/>
                <c:pt idx="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7A4-424B-9854-6DFF7B613A43}"/>
            </c:ext>
          </c:extLst>
        </c:ser>
        <c:ser>
          <c:idx val="16"/>
          <c:order val="16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Sheet1!$BH$2:$BH$6</c:f>
              <c:numCache>
                <c:formatCode>"$"#,##0_);\("$"#,##0\);"$"#,##0_);@_)</c:formatCode>
                <c:ptCount val="5"/>
                <c:pt idx="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7A4-424B-9854-6DFF7B613A43}"/>
            </c:ext>
          </c:extLst>
        </c:ser>
        <c:ser>
          <c:idx val="17"/>
          <c:order val="17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0"/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Sheet1!$BI$2:$BI$6</c:f>
              <c:numCache>
                <c:formatCode>"$"#,##0_);\("$"#,##0\);"$"#,##0_);@_)</c:formatCode>
                <c:ptCount val="5"/>
                <c:pt idx="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7A4-424B-9854-6DFF7B613A43}"/>
            </c:ext>
          </c:extLst>
        </c:ser>
        <c:ser>
          <c:idx val="18"/>
          <c:order val="18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Sheet1!$BJ$2:$BJ$6</c:f>
              <c:numCache>
                <c:formatCode>"$"#,##0_);\("$"#,##0\);"$"#,##0_);@_)</c:formatCode>
                <c:ptCount val="5"/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7A4-424B-9854-6DFF7B613A43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26371456"/>
        <c:axId val="545215616"/>
      </c:scatterChart>
      <c:valAx>
        <c:axId val="52637145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215616"/>
        <c:crosses val="autoZero"/>
        <c:crossBetween val="midCat"/>
      </c:valAx>
      <c:valAx>
        <c:axId val="545215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&quot;$&quot;#,##0_);\(&quot;$&quot;#,##0\);&quot;$&quot;#,##0_);@_)" sourceLinked="1"/>
        <c:majorTickMark val="out"/>
        <c:minorTickMark val="none"/>
        <c:tickLblPos val="nextTo"/>
        <c:crossAx val="52637145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300317</xdr:colOff>
      <xdr:row>3</xdr:row>
      <xdr:rowOff>109537</xdr:rowOff>
    </xdr:from>
    <xdr:to>
      <xdr:col>8</xdr:col>
      <xdr:colOff>747992</xdr:colOff>
      <xdr:row>17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18</xdr:row>
      <xdr:rowOff>95250</xdr:rowOff>
    </xdr:from>
    <xdr:to>
      <xdr:col>11</xdr:col>
      <xdr:colOff>209550</xdr:colOff>
      <xdr:row>35</xdr:row>
      <xdr:rowOff>109537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66"/>
  <sheetViews>
    <sheetView showGridLines="0" tabSelected="1" zoomScale="85" zoomScaleNormal="85" workbookViewId="0">
      <selection activeCell="B13" sqref="B13"/>
    </sheetView>
  </sheetViews>
  <sheetFormatPr defaultRowHeight="14.5" x14ac:dyDescent="0.35"/>
  <cols>
    <col min="2" max="2" width="14.453125" customWidth="1"/>
    <col min="3" max="3" width="16.1796875" bestFit="1" customWidth="1"/>
    <col min="9" max="10" width="16.26953125" bestFit="1" customWidth="1"/>
    <col min="11" max="11" width="7.26953125" customWidth="1"/>
    <col min="21" max="21" width="9.7265625" bestFit="1" customWidth="1"/>
    <col min="22" max="22" width="12.453125" bestFit="1" customWidth="1"/>
    <col min="23" max="23" width="5.453125" bestFit="1" customWidth="1"/>
    <col min="24" max="24" width="6.54296875" bestFit="1" customWidth="1"/>
    <col min="27" max="27" width="9.7265625" bestFit="1" customWidth="1"/>
    <col min="31" max="31" width="12.453125" bestFit="1" customWidth="1"/>
    <col min="33" max="33" width="2" customWidth="1"/>
    <col min="34" max="34" width="9.7265625" bestFit="1" customWidth="1"/>
    <col min="35" max="35" width="12.453125" bestFit="1" customWidth="1"/>
    <col min="36" max="36" width="22.54296875" customWidth="1"/>
    <col min="37" max="37" width="5.453125" bestFit="1" customWidth="1"/>
    <col min="38" max="38" width="6.54296875" bestFit="1" customWidth="1"/>
    <col min="41" max="41" width="2" customWidth="1"/>
    <col min="42" max="43" width="20" bestFit="1" customWidth="1"/>
    <col min="44" max="44" width="14.7265625" customWidth="1"/>
    <col min="45" max="45" width="14.7265625" bestFit="1" customWidth="1"/>
    <col min="46" max="49" width="17" bestFit="1" customWidth="1"/>
    <col min="50" max="53" width="15" bestFit="1" customWidth="1"/>
    <col min="54" max="57" width="20" bestFit="1" customWidth="1"/>
    <col min="58" max="62" width="19.1796875" bestFit="1" customWidth="1"/>
  </cols>
  <sheetData>
    <row r="1" spans="2:62" ht="33.5" x14ac:dyDescent="0.75">
      <c r="D1" s="13" t="s">
        <v>47</v>
      </c>
      <c r="U1" t="s">
        <v>3</v>
      </c>
      <c r="V1" t="s">
        <v>0</v>
      </c>
      <c r="W1" t="s">
        <v>1</v>
      </c>
      <c r="X1" t="s">
        <v>2</v>
      </c>
      <c r="AA1" t="s">
        <v>3</v>
      </c>
      <c r="AB1" t="str">
        <f>B6</f>
        <v>Syrah</v>
      </c>
      <c r="AE1" t="s">
        <v>0</v>
      </c>
      <c r="AH1" t="s">
        <v>3</v>
      </c>
      <c r="AI1" t="s">
        <v>0</v>
      </c>
      <c r="AJ1" t="s">
        <v>25</v>
      </c>
      <c r="AK1" t="s">
        <v>1</v>
      </c>
      <c r="AL1" t="s">
        <v>2</v>
      </c>
      <c r="AQ1" t="s">
        <v>3</v>
      </c>
      <c r="AR1" t="str">
        <f>AR9&amp;$B$6</f>
        <v>1USASyrah</v>
      </c>
      <c r="AS1" t="str">
        <f t="shared" ref="AS1:BJ1" si="0">AS9&amp;$B$6</f>
        <v>2USASyrah</v>
      </c>
      <c r="AT1" t="str">
        <f t="shared" si="0"/>
        <v>1FranceSyrah</v>
      </c>
      <c r="AU1" t="str">
        <f t="shared" si="0"/>
        <v>2FranceSyrah</v>
      </c>
      <c r="AV1" t="str">
        <f t="shared" si="0"/>
        <v>3FranceSyrah</v>
      </c>
      <c r="AW1" t="str">
        <f t="shared" si="0"/>
        <v>4FranceSyrah</v>
      </c>
      <c r="AX1" t="str">
        <f t="shared" si="0"/>
        <v>1ItalySyrah</v>
      </c>
      <c r="AY1" t="str">
        <f t="shared" si="0"/>
        <v>2ItalySyrah</v>
      </c>
      <c r="AZ1" t="str">
        <f t="shared" si="0"/>
        <v>3ItalySyrah</v>
      </c>
      <c r="BA1" t="str">
        <f t="shared" si="0"/>
        <v>4ItalySyrah</v>
      </c>
      <c r="BB1" t="str">
        <f t="shared" si="0"/>
        <v>1ArgentinaSyrah</v>
      </c>
      <c r="BC1" t="str">
        <f t="shared" si="0"/>
        <v>2ArgentinaSyrah</v>
      </c>
      <c r="BD1" t="str">
        <f t="shared" si="0"/>
        <v>3ArgentinaSyrah</v>
      </c>
      <c r="BE1" t="str">
        <f t="shared" si="0"/>
        <v>4ArgentinaSyrah</v>
      </c>
      <c r="BF1" t="str">
        <f t="shared" si="0"/>
        <v>1AustraliaSyrah</v>
      </c>
      <c r="BG1" t="str">
        <f t="shared" si="0"/>
        <v>2AustraliaSyrah</v>
      </c>
      <c r="BH1" t="str">
        <f t="shared" si="0"/>
        <v>3AustraliaSyrah</v>
      </c>
      <c r="BI1" t="str">
        <f t="shared" si="0"/>
        <v>4AustraliaSyrah</v>
      </c>
      <c r="BJ1" t="str">
        <f t="shared" si="0"/>
        <v>5AustraliaSyrah</v>
      </c>
    </row>
    <row r="2" spans="2:62" x14ac:dyDescent="0.35">
      <c r="U2" t="s">
        <v>4</v>
      </c>
      <c r="V2" t="s">
        <v>9</v>
      </c>
      <c r="W2">
        <v>12</v>
      </c>
      <c r="X2">
        <v>95</v>
      </c>
      <c r="AA2" t="s">
        <v>4</v>
      </c>
      <c r="AB2">
        <f>COUNTIFS(U:U,AA2,V:V,$AB$1)</f>
        <v>2</v>
      </c>
      <c r="AE2" t="s">
        <v>9</v>
      </c>
      <c r="AG2">
        <v>1</v>
      </c>
      <c r="AH2" t="s">
        <v>4</v>
      </c>
      <c r="AI2" t="s">
        <v>9</v>
      </c>
      <c r="AJ2" t="str">
        <f>CONCATENATE(AG2,AH2,AI2)</f>
        <v>1USAChardonnay</v>
      </c>
      <c r="AK2">
        <v>12</v>
      </c>
      <c r="AL2">
        <v>95</v>
      </c>
      <c r="AQ2" t="s">
        <v>4</v>
      </c>
      <c r="AR2" s="16">
        <f>IFERROR(VLOOKUP(AR$1,$AJ:$AK,2,FALSE),"")</f>
        <v>31</v>
      </c>
      <c r="AS2" s="16">
        <f>IFERROR(VLOOKUP(AS$1,$AJ:$AK,2,FALSE),"")</f>
        <v>20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</row>
    <row r="3" spans="2:62" x14ac:dyDescent="0.35">
      <c r="U3" t="s">
        <v>4</v>
      </c>
      <c r="V3" t="s">
        <v>10</v>
      </c>
      <c r="W3">
        <v>31</v>
      </c>
      <c r="X3">
        <v>89</v>
      </c>
      <c r="AA3" t="s">
        <v>5</v>
      </c>
      <c r="AB3">
        <f t="shared" ref="AB3:AB6" si="1">COUNTIFS(U:U,AA3,V:V,$AB$1)</f>
        <v>1</v>
      </c>
      <c r="AE3" t="s">
        <v>10</v>
      </c>
      <c r="AG3">
        <v>1</v>
      </c>
      <c r="AH3" t="s">
        <v>4</v>
      </c>
      <c r="AI3" t="s">
        <v>10</v>
      </c>
      <c r="AJ3" t="str">
        <f t="shared" ref="AJ3:AJ66" si="2">CONCATENATE(AG3,AH3,AI3)</f>
        <v>1USASyrah</v>
      </c>
      <c r="AK3">
        <v>31</v>
      </c>
      <c r="AL3">
        <v>89</v>
      </c>
      <c r="AQ3" t="s">
        <v>5</v>
      </c>
      <c r="AR3" s="16"/>
      <c r="AS3" s="16"/>
      <c r="AT3" s="16">
        <f>IFERROR(VLOOKUP(AT$1,$AJ:$AK,2,FALSE),"")</f>
        <v>24</v>
      </c>
      <c r="AU3" s="16" t="str">
        <f>IFERROR(VLOOKUP(AU$1,$AJ:$AK,2,FALSE),"")</f>
        <v/>
      </c>
      <c r="AV3" s="16" t="str">
        <f>IFERROR(VLOOKUP(AV$1,$AJ:$AK,2,FALSE),"")</f>
        <v/>
      </c>
      <c r="AW3" s="16" t="str">
        <f>IFERROR(VLOOKUP(AW$1,$AJ:$AK,2,FALSE),"")</f>
        <v/>
      </c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pans="2:62" x14ac:dyDescent="0.35">
      <c r="G4" s="3"/>
      <c r="H4" s="3"/>
      <c r="I4" s="3"/>
      <c r="J4" s="3"/>
      <c r="K4" s="3"/>
      <c r="L4" s="3"/>
      <c r="M4" s="3"/>
      <c r="U4" t="s">
        <v>4</v>
      </c>
      <c r="V4" t="s">
        <v>11</v>
      </c>
      <c r="W4">
        <v>8</v>
      </c>
      <c r="X4">
        <v>93</v>
      </c>
      <c r="AA4" t="s">
        <v>6</v>
      </c>
      <c r="AB4">
        <f t="shared" si="1"/>
        <v>4</v>
      </c>
      <c r="AE4" t="s">
        <v>11</v>
      </c>
      <c r="AG4">
        <v>1</v>
      </c>
      <c r="AH4" t="s">
        <v>4</v>
      </c>
      <c r="AI4" t="s">
        <v>11</v>
      </c>
      <c r="AJ4" t="str">
        <f t="shared" si="2"/>
        <v>1USAMerlot</v>
      </c>
      <c r="AK4">
        <v>8</v>
      </c>
      <c r="AL4">
        <v>93</v>
      </c>
      <c r="AQ4" t="s">
        <v>6</v>
      </c>
      <c r="AR4" s="16"/>
      <c r="AS4" s="16"/>
      <c r="AT4" s="16"/>
      <c r="AU4" s="16"/>
      <c r="AV4" s="16"/>
      <c r="AW4" s="16"/>
      <c r="AX4" s="16">
        <f>IFERROR(VLOOKUP(AX$1,$AJ:$AK,2,FALSE),"")</f>
        <v>30</v>
      </c>
      <c r="AY4" s="16">
        <f>IFERROR(VLOOKUP(AY$1,$AJ:$AK,2,FALSE),"")</f>
        <v>9</v>
      </c>
      <c r="AZ4" s="16">
        <f>IFERROR(VLOOKUP(AZ$1,$AJ:$AK,2,FALSE),"")</f>
        <v>23</v>
      </c>
      <c r="BA4" s="16">
        <f>IFERROR(VLOOKUP(BA$1,$AJ:$AK,2,FALSE),"")</f>
        <v>36</v>
      </c>
      <c r="BB4" s="16"/>
      <c r="BC4" s="16"/>
      <c r="BD4" s="16"/>
      <c r="BE4" s="16"/>
      <c r="BF4" s="16"/>
      <c r="BG4" s="16"/>
      <c r="BH4" s="16"/>
      <c r="BI4" s="16"/>
      <c r="BJ4" s="16"/>
    </row>
    <row r="5" spans="2:62" ht="15" thickBot="1" x14ac:dyDescent="0.4">
      <c r="B5" s="12" t="s">
        <v>45</v>
      </c>
      <c r="G5" s="3"/>
      <c r="H5" s="3"/>
      <c r="J5" s="10" t="s">
        <v>20</v>
      </c>
      <c r="K5" s="1"/>
      <c r="L5" s="3"/>
      <c r="M5" s="3"/>
      <c r="U5" t="s">
        <v>4</v>
      </c>
      <c r="V5" t="s">
        <v>12</v>
      </c>
      <c r="W5">
        <v>12</v>
      </c>
      <c r="X5">
        <v>81</v>
      </c>
      <c r="AA5" t="s">
        <v>7</v>
      </c>
      <c r="AB5">
        <f t="shared" si="1"/>
        <v>3</v>
      </c>
      <c r="AE5" t="s">
        <v>12</v>
      </c>
      <c r="AG5">
        <v>1</v>
      </c>
      <c r="AH5" t="s">
        <v>4</v>
      </c>
      <c r="AI5" t="s">
        <v>12</v>
      </c>
      <c r="AJ5" t="str">
        <f t="shared" si="2"/>
        <v>1USAPinot Noir</v>
      </c>
      <c r="AK5">
        <v>12</v>
      </c>
      <c r="AL5">
        <v>81</v>
      </c>
      <c r="AQ5" t="s">
        <v>7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>
        <f>IFERROR(VLOOKUP(BB$1,$AJ:$AK,2,FALSE),"")</f>
        <v>53</v>
      </c>
      <c r="BC5" s="16">
        <f>IFERROR(VLOOKUP(BC$1,$AJ:$AK,2,FALSE),"")</f>
        <v>36</v>
      </c>
      <c r="BD5" s="16">
        <f>IFERROR(VLOOKUP(BD$1,$AJ:$AK,2,FALSE),"")</f>
        <v>26</v>
      </c>
      <c r="BE5" s="16" t="str">
        <f>IFERROR(VLOOKUP(BE$1,$AJ:$AK,2,FALSE),"")</f>
        <v/>
      </c>
      <c r="BF5" s="16"/>
      <c r="BG5" s="16"/>
      <c r="BH5" s="16"/>
      <c r="BI5" s="16"/>
      <c r="BJ5" s="16"/>
    </row>
    <row r="6" spans="2:62" ht="15" thickBot="1" x14ac:dyDescent="0.4">
      <c r="B6" s="11" t="s">
        <v>10</v>
      </c>
      <c r="G6" s="3"/>
      <c r="H6" s="3"/>
      <c r="J6" s="2" t="s">
        <v>17</v>
      </c>
      <c r="K6" s="7">
        <f>AVERAGEIF(V:V,$B$6,W:W)</f>
        <v>33.714285714285715</v>
      </c>
      <c r="L6" s="3"/>
      <c r="M6" s="3"/>
      <c r="U6" t="s">
        <v>4</v>
      </c>
      <c r="V6" t="s">
        <v>13</v>
      </c>
      <c r="W6">
        <v>39</v>
      </c>
      <c r="X6">
        <v>95</v>
      </c>
      <c r="AA6" t="s">
        <v>8</v>
      </c>
      <c r="AB6">
        <f t="shared" si="1"/>
        <v>4</v>
      </c>
      <c r="AE6" t="s">
        <v>13</v>
      </c>
      <c r="AG6">
        <v>1</v>
      </c>
      <c r="AH6" t="s">
        <v>4</v>
      </c>
      <c r="AI6" t="s">
        <v>13</v>
      </c>
      <c r="AJ6" t="str">
        <f t="shared" si="2"/>
        <v>1USAPinot Grigio</v>
      </c>
      <c r="AK6">
        <v>39</v>
      </c>
      <c r="AL6">
        <v>95</v>
      </c>
      <c r="AQ6" t="s">
        <v>8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>
        <f>IFERROR(VLOOKUP(BF$1,$AJ:$AK,2,FALSE),"")</f>
        <v>55</v>
      </c>
      <c r="BG6" s="16">
        <f>IFERROR(VLOOKUP(BG$1,$AJ:$AK,2,FALSE),"")</f>
        <v>43</v>
      </c>
      <c r="BH6" s="16">
        <f>IFERROR(VLOOKUP(BH$1,$AJ:$AK,2,FALSE),"")</f>
        <v>43</v>
      </c>
      <c r="BI6" s="16">
        <f>IFERROR(VLOOKUP(BI$1,$AJ:$AK,2,FALSE),"")</f>
        <v>43</v>
      </c>
      <c r="BJ6" s="16" t="str">
        <f>IFERROR(VLOOKUP(BJ$1,$AJ:$AK,2,FALSE),"")</f>
        <v/>
      </c>
    </row>
    <row r="7" spans="2:62" x14ac:dyDescent="0.35">
      <c r="G7" s="3"/>
      <c r="H7" s="3"/>
      <c r="J7" s="2" t="s">
        <v>18</v>
      </c>
      <c r="K7" s="7">
        <f t="array" ref="K7">MAX(IF(V:V=B6,W:W))</f>
        <v>55</v>
      </c>
      <c r="L7" s="3"/>
      <c r="M7" s="3"/>
      <c r="U7" t="s">
        <v>4</v>
      </c>
      <c r="V7" t="s">
        <v>14</v>
      </c>
      <c r="W7">
        <v>31</v>
      </c>
      <c r="X7">
        <v>87</v>
      </c>
      <c r="AE7" t="s">
        <v>14</v>
      </c>
      <c r="AG7">
        <v>1</v>
      </c>
      <c r="AH7" t="s">
        <v>4</v>
      </c>
      <c r="AI7" t="s">
        <v>14</v>
      </c>
      <c r="AJ7" t="str">
        <f t="shared" si="2"/>
        <v>1USAChenin Blanc</v>
      </c>
      <c r="AK7">
        <v>31</v>
      </c>
      <c r="AL7">
        <v>87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2:62" x14ac:dyDescent="0.35">
      <c r="G8" s="3"/>
      <c r="H8" s="3"/>
      <c r="J8" s="5" t="s">
        <v>19</v>
      </c>
      <c r="K8" s="8">
        <f t="array" ref="K8">MIN(IF(V:V=B6,W:W))</f>
        <v>9</v>
      </c>
      <c r="L8" s="3"/>
      <c r="M8" s="3"/>
      <c r="U8" t="s">
        <v>4</v>
      </c>
      <c r="V8" t="s">
        <v>10</v>
      </c>
      <c r="W8">
        <v>20</v>
      </c>
      <c r="X8">
        <v>86</v>
      </c>
      <c r="AE8" t="s">
        <v>15</v>
      </c>
      <c r="AG8">
        <v>2</v>
      </c>
      <c r="AH8" t="s">
        <v>4</v>
      </c>
      <c r="AI8" t="s">
        <v>10</v>
      </c>
      <c r="AJ8" t="str">
        <f t="shared" si="2"/>
        <v>2USASyrah</v>
      </c>
      <c r="AK8">
        <v>20</v>
      </c>
      <c r="AL8">
        <v>86</v>
      </c>
    </row>
    <row r="9" spans="2:62" x14ac:dyDescent="0.35">
      <c r="G9" s="3"/>
      <c r="H9" s="3"/>
      <c r="J9" s="3"/>
      <c r="K9" s="3"/>
      <c r="L9" s="3"/>
      <c r="M9" s="3"/>
      <c r="U9" t="s">
        <v>4</v>
      </c>
      <c r="V9" t="s">
        <v>11</v>
      </c>
      <c r="W9">
        <v>14</v>
      </c>
      <c r="X9">
        <v>89</v>
      </c>
      <c r="AE9" t="s">
        <v>16</v>
      </c>
      <c r="AG9">
        <v>2</v>
      </c>
      <c r="AH9" t="s">
        <v>4</v>
      </c>
      <c r="AI9" t="s">
        <v>11</v>
      </c>
      <c r="AJ9" t="str">
        <f t="shared" si="2"/>
        <v>2USAMerlot</v>
      </c>
      <c r="AK9">
        <v>14</v>
      </c>
      <c r="AL9">
        <v>89</v>
      </c>
      <c r="AR9" t="s">
        <v>26</v>
      </c>
      <c r="AS9" t="s">
        <v>27</v>
      </c>
      <c r="AT9" t="s">
        <v>28</v>
      </c>
      <c r="AU9" t="s">
        <v>29</v>
      </c>
      <c r="AV9" t="s">
        <v>30</v>
      </c>
      <c r="AW9" t="s">
        <v>31</v>
      </c>
      <c r="AX9" t="s">
        <v>32</v>
      </c>
      <c r="AY9" t="s">
        <v>33</v>
      </c>
      <c r="AZ9" t="s">
        <v>34</v>
      </c>
      <c r="BA9" t="s">
        <v>35</v>
      </c>
      <c r="BB9" t="s">
        <v>36</v>
      </c>
      <c r="BC9" t="s">
        <v>37</v>
      </c>
      <c r="BD9" t="s">
        <v>38</v>
      </c>
      <c r="BE9" t="s">
        <v>39</v>
      </c>
      <c r="BF9" t="s">
        <v>40</v>
      </c>
      <c r="BG9" t="s">
        <v>41</v>
      </c>
      <c r="BH9" t="s">
        <v>42</v>
      </c>
      <c r="BI9" t="s">
        <v>43</v>
      </c>
      <c r="BJ9" t="s">
        <v>44</v>
      </c>
    </row>
    <row r="10" spans="2:62" x14ac:dyDescent="0.35">
      <c r="G10" s="3"/>
      <c r="H10" s="3"/>
      <c r="J10" s="3"/>
      <c r="K10" s="3"/>
      <c r="L10" s="3"/>
      <c r="M10" s="3"/>
      <c r="U10" t="s">
        <v>5</v>
      </c>
      <c r="V10" t="s">
        <v>12</v>
      </c>
      <c r="W10">
        <v>48</v>
      </c>
      <c r="X10">
        <v>90</v>
      </c>
      <c r="AG10">
        <v>1</v>
      </c>
      <c r="AH10" t="s">
        <v>5</v>
      </c>
      <c r="AI10" t="s">
        <v>12</v>
      </c>
      <c r="AJ10" t="str">
        <f t="shared" si="2"/>
        <v>1FrancePinot Noir</v>
      </c>
      <c r="AK10">
        <v>48</v>
      </c>
      <c r="AL10">
        <v>90</v>
      </c>
    </row>
    <row r="11" spans="2:62" x14ac:dyDescent="0.35">
      <c r="G11" s="3"/>
      <c r="H11" s="3"/>
      <c r="J11" s="3"/>
      <c r="K11" s="3"/>
      <c r="L11" s="3"/>
      <c r="M11" s="3"/>
      <c r="U11" t="s">
        <v>5</v>
      </c>
      <c r="V11" t="s">
        <v>10</v>
      </c>
      <c r="W11">
        <v>24</v>
      </c>
      <c r="X11">
        <v>80</v>
      </c>
      <c r="AG11">
        <v>1</v>
      </c>
      <c r="AH11" t="s">
        <v>5</v>
      </c>
      <c r="AI11" t="s">
        <v>10</v>
      </c>
      <c r="AJ11" t="str">
        <f t="shared" si="2"/>
        <v>1FranceSyrah</v>
      </c>
      <c r="AK11">
        <v>24</v>
      </c>
      <c r="AL11">
        <v>80</v>
      </c>
    </row>
    <row r="12" spans="2:62" x14ac:dyDescent="0.35">
      <c r="G12" s="3"/>
      <c r="H12" s="3"/>
      <c r="J12" s="3"/>
      <c r="K12" s="3"/>
      <c r="L12" s="3"/>
      <c r="M12" s="3"/>
      <c r="U12" t="s">
        <v>5</v>
      </c>
      <c r="V12" t="s">
        <v>15</v>
      </c>
      <c r="W12">
        <v>49</v>
      </c>
      <c r="X12">
        <v>91</v>
      </c>
      <c r="AG12">
        <v>1</v>
      </c>
      <c r="AH12" t="s">
        <v>5</v>
      </c>
      <c r="AI12" t="s">
        <v>15</v>
      </c>
      <c r="AJ12" t="str">
        <f t="shared" si="2"/>
        <v>1FranceMalbec</v>
      </c>
      <c r="AK12">
        <v>49</v>
      </c>
      <c r="AL12">
        <v>91</v>
      </c>
    </row>
    <row r="13" spans="2:62" x14ac:dyDescent="0.35">
      <c r="G13" s="3"/>
      <c r="H13" s="3"/>
      <c r="J13" s="10" t="s">
        <v>21</v>
      </c>
      <c r="K13" s="1"/>
      <c r="L13" s="3"/>
      <c r="M13" s="3"/>
      <c r="U13" t="s">
        <v>5</v>
      </c>
      <c r="V13" t="s">
        <v>14</v>
      </c>
      <c r="W13">
        <v>46</v>
      </c>
      <c r="X13">
        <v>85</v>
      </c>
      <c r="AG13">
        <v>1</v>
      </c>
      <c r="AH13" t="s">
        <v>5</v>
      </c>
      <c r="AI13" t="s">
        <v>14</v>
      </c>
      <c r="AJ13" t="str">
        <f t="shared" si="2"/>
        <v>1FranceChenin Blanc</v>
      </c>
      <c r="AK13">
        <v>46</v>
      </c>
      <c r="AL13">
        <v>85</v>
      </c>
    </row>
    <row r="14" spans="2:62" x14ac:dyDescent="0.35">
      <c r="G14" s="3"/>
      <c r="H14" s="3"/>
      <c r="J14" s="2" t="s">
        <v>22</v>
      </c>
      <c r="K14" s="9">
        <f>AVERAGEIF(V:V,B6,X:X)</f>
        <v>89.071428571428569</v>
      </c>
      <c r="L14" s="3"/>
      <c r="M14" s="3"/>
      <c r="U14" t="s">
        <v>5</v>
      </c>
      <c r="V14" t="s">
        <v>15</v>
      </c>
      <c r="W14">
        <v>29</v>
      </c>
      <c r="X14">
        <v>85</v>
      </c>
      <c r="AG14">
        <v>2</v>
      </c>
      <c r="AH14" t="s">
        <v>5</v>
      </c>
      <c r="AI14" t="s">
        <v>15</v>
      </c>
      <c r="AJ14" t="str">
        <f t="shared" si="2"/>
        <v>2FranceMalbec</v>
      </c>
      <c r="AK14">
        <v>29</v>
      </c>
      <c r="AL14">
        <v>85</v>
      </c>
    </row>
    <row r="15" spans="2:62" x14ac:dyDescent="0.35">
      <c r="G15" s="3"/>
      <c r="H15" s="3"/>
      <c r="J15" s="2" t="s">
        <v>23</v>
      </c>
      <c r="K15" s="4">
        <f t="array" ref="K15">MAX(IF(V:V=B6,X:X))</f>
        <v>98</v>
      </c>
      <c r="L15" s="3"/>
      <c r="M15" s="3"/>
      <c r="U15" t="s">
        <v>5</v>
      </c>
      <c r="V15" t="s">
        <v>16</v>
      </c>
      <c r="W15">
        <v>49</v>
      </c>
      <c r="X15">
        <v>97</v>
      </c>
      <c r="AG15">
        <v>2</v>
      </c>
      <c r="AH15" t="s">
        <v>5</v>
      </c>
      <c r="AI15" t="s">
        <v>16</v>
      </c>
      <c r="AJ15" t="str">
        <f t="shared" si="2"/>
        <v>2FranceChampagne</v>
      </c>
      <c r="AK15">
        <v>49</v>
      </c>
      <c r="AL15">
        <v>97</v>
      </c>
    </row>
    <row r="16" spans="2:62" x14ac:dyDescent="0.35">
      <c r="G16" s="3"/>
      <c r="H16" s="3"/>
      <c r="J16" s="5" t="s">
        <v>24</v>
      </c>
      <c r="K16" s="6">
        <f t="array" ref="K16">MIN(IF(V:V=B6,X:X))</f>
        <v>80</v>
      </c>
      <c r="L16" s="3"/>
      <c r="M16" s="3"/>
      <c r="U16" t="s">
        <v>5</v>
      </c>
      <c r="V16" t="s">
        <v>15</v>
      </c>
      <c r="W16">
        <v>38</v>
      </c>
      <c r="X16">
        <v>91</v>
      </c>
      <c r="AG16">
        <v>3</v>
      </c>
      <c r="AH16" t="s">
        <v>5</v>
      </c>
      <c r="AI16" t="s">
        <v>15</v>
      </c>
      <c r="AJ16" t="str">
        <f t="shared" si="2"/>
        <v>3FranceMalbec</v>
      </c>
      <c r="AK16">
        <v>38</v>
      </c>
      <c r="AL16">
        <v>91</v>
      </c>
    </row>
    <row r="17" spans="2:38" x14ac:dyDescent="0.35">
      <c r="G17" s="3"/>
      <c r="H17" s="3"/>
      <c r="I17" s="3"/>
      <c r="J17" s="3"/>
      <c r="K17" s="3"/>
      <c r="L17" s="3"/>
      <c r="M17" s="3"/>
      <c r="U17" t="s">
        <v>5</v>
      </c>
      <c r="V17" t="s">
        <v>14</v>
      </c>
      <c r="W17">
        <v>44</v>
      </c>
      <c r="X17">
        <v>83</v>
      </c>
      <c r="AG17">
        <v>2</v>
      </c>
      <c r="AH17" t="s">
        <v>5</v>
      </c>
      <c r="AI17" t="s">
        <v>14</v>
      </c>
      <c r="AJ17" t="str">
        <f t="shared" si="2"/>
        <v>2FranceChenin Blanc</v>
      </c>
      <c r="AK17">
        <v>44</v>
      </c>
      <c r="AL17">
        <v>83</v>
      </c>
    </row>
    <row r="18" spans="2:38" x14ac:dyDescent="0.35">
      <c r="G18" s="3"/>
      <c r="H18" s="3"/>
      <c r="I18" s="3"/>
      <c r="J18" s="3"/>
      <c r="K18" s="3"/>
      <c r="L18" s="3"/>
      <c r="M18" s="3"/>
      <c r="U18" t="s">
        <v>5</v>
      </c>
      <c r="V18" t="s">
        <v>15</v>
      </c>
      <c r="W18">
        <v>31</v>
      </c>
      <c r="X18">
        <v>97</v>
      </c>
      <c r="AG18">
        <v>4</v>
      </c>
      <c r="AH18" t="s">
        <v>5</v>
      </c>
      <c r="AI18" t="s">
        <v>15</v>
      </c>
      <c r="AJ18" t="str">
        <f t="shared" si="2"/>
        <v>4FranceMalbec</v>
      </c>
      <c r="AK18">
        <v>31</v>
      </c>
      <c r="AL18">
        <v>97</v>
      </c>
    </row>
    <row r="19" spans="2:38" x14ac:dyDescent="0.35">
      <c r="G19" s="3"/>
      <c r="H19" s="3"/>
      <c r="I19" s="3"/>
      <c r="J19" s="3"/>
      <c r="K19" s="3"/>
      <c r="L19" s="3"/>
      <c r="M19" s="3"/>
      <c r="U19" t="s">
        <v>5</v>
      </c>
      <c r="V19" t="s">
        <v>16</v>
      </c>
      <c r="W19">
        <v>17</v>
      </c>
      <c r="X19">
        <v>85</v>
      </c>
      <c r="AG19">
        <v>2</v>
      </c>
      <c r="AH19" t="s">
        <v>5</v>
      </c>
      <c r="AI19" t="s">
        <v>16</v>
      </c>
      <c r="AJ19" t="str">
        <f t="shared" si="2"/>
        <v>2FranceChampagne</v>
      </c>
      <c r="AK19">
        <v>17</v>
      </c>
      <c r="AL19">
        <v>85</v>
      </c>
    </row>
    <row r="20" spans="2:38" x14ac:dyDescent="0.35">
      <c r="G20" s="3"/>
      <c r="H20" s="3"/>
      <c r="I20" s="3"/>
      <c r="J20" s="3"/>
      <c r="K20" s="3"/>
      <c r="L20" s="3"/>
      <c r="M20" s="3"/>
      <c r="U20" t="s">
        <v>5</v>
      </c>
      <c r="V20" t="s">
        <v>11</v>
      </c>
      <c r="W20">
        <v>48</v>
      </c>
      <c r="X20">
        <v>95</v>
      </c>
      <c r="AG20">
        <v>1</v>
      </c>
      <c r="AH20" t="s">
        <v>5</v>
      </c>
      <c r="AI20" t="s">
        <v>11</v>
      </c>
      <c r="AJ20" t="str">
        <f t="shared" si="2"/>
        <v>1FranceMerlot</v>
      </c>
      <c r="AK20">
        <v>48</v>
      </c>
      <c r="AL20">
        <v>95</v>
      </c>
    </row>
    <row r="21" spans="2:38" x14ac:dyDescent="0.35">
      <c r="G21" s="3"/>
      <c r="H21" s="3"/>
      <c r="I21" s="3"/>
      <c r="J21" s="3"/>
      <c r="K21" s="3"/>
      <c r="L21" s="3"/>
      <c r="M21" s="3"/>
      <c r="U21" t="s">
        <v>6</v>
      </c>
      <c r="V21" t="s">
        <v>12</v>
      </c>
      <c r="W21">
        <v>29</v>
      </c>
      <c r="X21">
        <v>91</v>
      </c>
      <c r="AG21">
        <v>1</v>
      </c>
      <c r="AH21" t="s">
        <v>6</v>
      </c>
      <c r="AI21" t="s">
        <v>12</v>
      </c>
      <c r="AJ21" t="str">
        <f t="shared" si="2"/>
        <v>1ItalyPinot Noir</v>
      </c>
      <c r="AK21">
        <v>29</v>
      </c>
      <c r="AL21">
        <v>91</v>
      </c>
    </row>
    <row r="22" spans="2:38" x14ac:dyDescent="0.35">
      <c r="G22" s="3"/>
      <c r="H22" s="3"/>
      <c r="I22" s="3"/>
      <c r="J22" s="3"/>
      <c r="K22" s="3"/>
      <c r="L22" s="3"/>
      <c r="M22" s="3"/>
      <c r="U22" t="s">
        <v>6</v>
      </c>
      <c r="V22" t="s">
        <v>13</v>
      </c>
      <c r="W22">
        <v>39</v>
      </c>
      <c r="X22">
        <v>91</v>
      </c>
      <c r="AG22">
        <v>1</v>
      </c>
      <c r="AH22" t="s">
        <v>6</v>
      </c>
      <c r="AI22" t="s">
        <v>13</v>
      </c>
      <c r="AJ22" t="str">
        <f t="shared" si="2"/>
        <v>1ItalyPinot Grigio</v>
      </c>
      <c r="AK22">
        <v>39</v>
      </c>
      <c r="AL22">
        <v>91</v>
      </c>
    </row>
    <row r="23" spans="2:38" x14ac:dyDescent="0.35">
      <c r="G23" s="3"/>
      <c r="H23" s="3"/>
      <c r="I23" s="3"/>
      <c r="J23" s="3"/>
      <c r="K23" s="3"/>
      <c r="L23" s="3"/>
      <c r="M23" s="3"/>
      <c r="U23" t="s">
        <v>6</v>
      </c>
      <c r="V23" t="s">
        <v>10</v>
      </c>
      <c r="W23">
        <v>30</v>
      </c>
      <c r="X23">
        <v>90</v>
      </c>
      <c r="AG23">
        <v>1</v>
      </c>
      <c r="AH23" t="s">
        <v>6</v>
      </c>
      <c r="AI23" t="s">
        <v>10</v>
      </c>
      <c r="AJ23" t="str">
        <f t="shared" si="2"/>
        <v>1ItalySyrah</v>
      </c>
      <c r="AK23">
        <v>30</v>
      </c>
      <c r="AL23">
        <v>90</v>
      </c>
    </row>
    <row r="24" spans="2:38" x14ac:dyDescent="0.35">
      <c r="G24" s="3"/>
      <c r="H24" s="3"/>
      <c r="I24" s="3"/>
      <c r="J24" s="3"/>
      <c r="K24" s="3"/>
      <c r="L24" s="3"/>
      <c r="M24" s="3"/>
      <c r="U24" t="s">
        <v>6</v>
      </c>
      <c r="V24" t="s">
        <v>11</v>
      </c>
      <c r="W24">
        <v>13</v>
      </c>
      <c r="X24">
        <v>83</v>
      </c>
      <c r="AG24">
        <v>2</v>
      </c>
      <c r="AH24" t="s">
        <v>6</v>
      </c>
      <c r="AI24" t="s">
        <v>11</v>
      </c>
      <c r="AJ24" t="str">
        <f t="shared" si="2"/>
        <v>2ItalyMerlot</v>
      </c>
      <c r="AK24">
        <v>13</v>
      </c>
      <c r="AL24">
        <v>83</v>
      </c>
    </row>
    <row r="25" spans="2:38" x14ac:dyDescent="0.35">
      <c r="B25" s="14"/>
      <c r="C25" s="15"/>
      <c r="U25" t="s">
        <v>6</v>
      </c>
      <c r="V25" t="s">
        <v>12</v>
      </c>
      <c r="W25">
        <v>17</v>
      </c>
      <c r="X25">
        <v>87</v>
      </c>
      <c r="AG25">
        <v>2</v>
      </c>
      <c r="AH25" t="s">
        <v>6</v>
      </c>
      <c r="AI25" t="s">
        <v>12</v>
      </c>
      <c r="AJ25" t="str">
        <f t="shared" si="2"/>
        <v>2ItalyPinot Noir</v>
      </c>
      <c r="AK25">
        <v>17</v>
      </c>
      <c r="AL25">
        <v>87</v>
      </c>
    </row>
    <row r="26" spans="2:38" x14ac:dyDescent="0.35">
      <c r="B26" s="14"/>
      <c r="C26" s="15"/>
      <c r="U26" t="s">
        <v>6</v>
      </c>
      <c r="V26" t="s">
        <v>9</v>
      </c>
      <c r="W26">
        <v>23</v>
      </c>
      <c r="X26">
        <v>83</v>
      </c>
      <c r="AG26">
        <v>1</v>
      </c>
      <c r="AH26" t="s">
        <v>6</v>
      </c>
      <c r="AI26" t="s">
        <v>9</v>
      </c>
      <c r="AJ26" t="str">
        <f t="shared" si="2"/>
        <v>1ItalyChardonnay</v>
      </c>
      <c r="AK26">
        <v>23</v>
      </c>
      <c r="AL26">
        <v>83</v>
      </c>
    </row>
    <row r="27" spans="2:38" x14ac:dyDescent="0.35">
      <c r="B27" s="14"/>
      <c r="C27" s="15"/>
      <c r="U27" t="s">
        <v>6</v>
      </c>
      <c r="V27" t="s">
        <v>10</v>
      </c>
      <c r="W27">
        <v>9</v>
      </c>
      <c r="X27">
        <v>93</v>
      </c>
      <c r="AG27">
        <v>2</v>
      </c>
      <c r="AH27" t="s">
        <v>6</v>
      </c>
      <c r="AI27" t="s">
        <v>10</v>
      </c>
      <c r="AJ27" t="str">
        <f t="shared" si="2"/>
        <v>2ItalySyrah</v>
      </c>
      <c r="AK27">
        <v>9</v>
      </c>
      <c r="AL27">
        <v>93</v>
      </c>
    </row>
    <row r="28" spans="2:38" x14ac:dyDescent="0.35">
      <c r="B28" s="14"/>
      <c r="C28" s="15"/>
      <c r="U28" t="s">
        <v>6</v>
      </c>
      <c r="V28" t="s">
        <v>11</v>
      </c>
      <c r="W28">
        <v>27</v>
      </c>
      <c r="X28">
        <v>80</v>
      </c>
      <c r="AG28">
        <v>3</v>
      </c>
      <c r="AH28" t="s">
        <v>6</v>
      </c>
      <c r="AI28" t="s">
        <v>11</v>
      </c>
      <c r="AJ28" t="str">
        <f t="shared" si="2"/>
        <v>3ItalyMerlot</v>
      </c>
      <c r="AK28">
        <v>27</v>
      </c>
      <c r="AL28">
        <v>80</v>
      </c>
    </row>
    <row r="29" spans="2:38" x14ac:dyDescent="0.35">
      <c r="B29" s="14"/>
      <c r="C29" s="15"/>
      <c r="U29" t="s">
        <v>6</v>
      </c>
      <c r="V29" t="s">
        <v>12</v>
      </c>
      <c r="W29">
        <v>10</v>
      </c>
      <c r="X29">
        <v>90</v>
      </c>
      <c r="AG29">
        <v>3</v>
      </c>
      <c r="AH29" t="s">
        <v>6</v>
      </c>
      <c r="AI29" t="s">
        <v>12</v>
      </c>
      <c r="AJ29" t="str">
        <f t="shared" si="2"/>
        <v>3ItalyPinot Noir</v>
      </c>
      <c r="AK29">
        <v>10</v>
      </c>
      <c r="AL29">
        <v>90</v>
      </c>
    </row>
    <row r="30" spans="2:38" x14ac:dyDescent="0.35">
      <c r="B30" s="14"/>
      <c r="C30" s="15"/>
      <c r="U30" t="s">
        <v>6</v>
      </c>
      <c r="V30" t="s">
        <v>13</v>
      </c>
      <c r="W30">
        <v>31</v>
      </c>
      <c r="X30">
        <v>96</v>
      </c>
      <c r="AG30">
        <v>2</v>
      </c>
      <c r="AH30" t="s">
        <v>6</v>
      </c>
      <c r="AI30" t="s">
        <v>13</v>
      </c>
      <c r="AJ30" t="str">
        <f t="shared" si="2"/>
        <v>2ItalyPinot Grigio</v>
      </c>
      <c r="AK30">
        <v>31</v>
      </c>
      <c r="AL30">
        <v>96</v>
      </c>
    </row>
    <row r="31" spans="2:38" x14ac:dyDescent="0.35">
      <c r="B31" s="14"/>
      <c r="C31" s="15"/>
      <c r="U31" t="s">
        <v>6</v>
      </c>
      <c r="V31" t="s">
        <v>10</v>
      </c>
      <c r="W31">
        <v>23</v>
      </c>
      <c r="X31">
        <v>94</v>
      </c>
      <c r="AG31">
        <v>3</v>
      </c>
      <c r="AH31" t="s">
        <v>6</v>
      </c>
      <c r="AI31" t="s">
        <v>10</v>
      </c>
      <c r="AJ31" t="str">
        <f t="shared" si="2"/>
        <v>3ItalySyrah</v>
      </c>
      <c r="AK31">
        <v>23</v>
      </c>
      <c r="AL31">
        <v>94</v>
      </c>
    </row>
    <row r="32" spans="2:38" x14ac:dyDescent="0.35">
      <c r="B32" s="14"/>
      <c r="C32" s="15"/>
      <c r="U32" t="s">
        <v>6</v>
      </c>
      <c r="V32" t="s">
        <v>11</v>
      </c>
      <c r="W32">
        <v>42</v>
      </c>
      <c r="X32">
        <v>81</v>
      </c>
      <c r="AG32">
        <v>3</v>
      </c>
      <c r="AH32" t="s">
        <v>6</v>
      </c>
      <c r="AI32" t="s">
        <v>11</v>
      </c>
      <c r="AJ32" t="str">
        <f t="shared" si="2"/>
        <v>3ItalyMerlot</v>
      </c>
      <c r="AK32">
        <v>42</v>
      </c>
      <c r="AL32">
        <v>81</v>
      </c>
    </row>
    <row r="33" spans="2:38" x14ac:dyDescent="0.35">
      <c r="B33" s="14"/>
      <c r="C33" s="15"/>
      <c r="U33" t="s">
        <v>6</v>
      </c>
      <c r="V33" t="s">
        <v>12</v>
      </c>
      <c r="W33">
        <v>15</v>
      </c>
      <c r="X33">
        <v>85</v>
      </c>
      <c r="AG33">
        <v>4</v>
      </c>
      <c r="AH33" t="s">
        <v>6</v>
      </c>
      <c r="AI33" t="s">
        <v>12</v>
      </c>
      <c r="AJ33" t="str">
        <f t="shared" si="2"/>
        <v>4ItalyPinot Noir</v>
      </c>
      <c r="AK33">
        <v>15</v>
      </c>
      <c r="AL33">
        <v>85</v>
      </c>
    </row>
    <row r="34" spans="2:38" x14ac:dyDescent="0.35">
      <c r="U34" t="s">
        <v>6</v>
      </c>
      <c r="V34" t="s">
        <v>9</v>
      </c>
      <c r="W34">
        <v>37</v>
      </c>
      <c r="X34">
        <v>85</v>
      </c>
      <c r="AG34">
        <v>2</v>
      </c>
      <c r="AH34" t="s">
        <v>6</v>
      </c>
      <c r="AI34" t="s">
        <v>9</v>
      </c>
      <c r="AJ34" t="str">
        <f t="shared" si="2"/>
        <v>2ItalyChardonnay</v>
      </c>
      <c r="AK34">
        <v>37</v>
      </c>
      <c r="AL34">
        <v>85</v>
      </c>
    </row>
    <row r="35" spans="2:38" x14ac:dyDescent="0.35">
      <c r="U35" t="s">
        <v>6</v>
      </c>
      <c r="V35" t="s">
        <v>10</v>
      </c>
      <c r="W35">
        <v>36</v>
      </c>
      <c r="X35">
        <v>94</v>
      </c>
      <c r="AG35">
        <v>4</v>
      </c>
      <c r="AH35" t="s">
        <v>6</v>
      </c>
      <c r="AI35" t="s">
        <v>10</v>
      </c>
      <c r="AJ35" t="str">
        <f t="shared" si="2"/>
        <v>4ItalySyrah</v>
      </c>
      <c r="AK35">
        <v>36</v>
      </c>
      <c r="AL35">
        <v>94</v>
      </c>
    </row>
    <row r="36" spans="2:38" x14ac:dyDescent="0.35">
      <c r="U36" t="s">
        <v>7</v>
      </c>
      <c r="V36" t="s">
        <v>11</v>
      </c>
      <c r="W36">
        <v>16</v>
      </c>
      <c r="X36">
        <v>86</v>
      </c>
      <c r="AG36">
        <v>1</v>
      </c>
      <c r="AH36" t="s">
        <v>7</v>
      </c>
      <c r="AI36" t="s">
        <v>11</v>
      </c>
      <c r="AJ36" t="str">
        <f t="shared" si="2"/>
        <v>1ArgentinaMerlot</v>
      </c>
      <c r="AK36">
        <v>16</v>
      </c>
      <c r="AL36">
        <v>86</v>
      </c>
    </row>
    <row r="37" spans="2:38" x14ac:dyDescent="0.35">
      <c r="B37" t="s">
        <v>46</v>
      </c>
      <c r="U37" t="s">
        <v>7</v>
      </c>
      <c r="V37" t="s">
        <v>12</v>
      </c>
      <c r="W37">
        <v>53</v>
      </c>
      <c r="X37">
        <v>95</v>
      </c>
      <c r="AG37">
        <v>1</v>
      </c>
      <c r="AH37" t="s">
        <v>7</v>
      </c>
      <c r="AI37" t="s">
        <v>12</v>
      </c>
      <c r="AJ37" t="str">
        <f t="shared" si="2"/>
        <v>1ArgentinaPinot Noir</v>
      </c>
      <c r="AK37">
        <v>53</v>
      </c>
      <c r="AL37">
        <v>95</v>
      </c>
    </row>
    <row r="38" spans="2:38" x14ac:dyDescent="0.35">
      <c r="U38" t="s">
        <v>7</v>
      </c>
      <c r="V38" t="s">
        <v>13</v>
      </c>
      <c r="W38">
        <v>54</v>
      </c>
      <c r="X38">
        <v>93</v>
      </c>
      <c r="AG38">
        <v>1</v>
      </c>
      <c r="AH38" t="s">
        <v>7</v>
      </c>
      <c r="AI38" t="s">
        <v>13</v>
      </c>
      <c r="AJ38" t="str">
        <f t="shared" si="2"/>
        <v>1ArgentinaPinot Grigio</v>
      </c>
      <c r="AK38">
        <v>54</v>
      </c>
      <c r="AL38">
        <v>93</v>
      </c>
    </row>
    <row r="39" spans="2:38" x14ac:dyDescent="0.35">
      <c r="U39" t="s">
        <v>7</v>
      </c>
      <c r="V39" t="s">
        <v>14</v>
      </c>
      <c r="W39">
        <v>48</v>
      </c>
      <c r="X39">
        <v>99</v>
      </c>
      <c r="AG39">
        <v>1</v>
      </c>
      <c r="AH39" t="s">
        <v>7</v>
      </c>
      <c r="AI39" t="s">
        <v>14</v>
      </c>
      <c r="AJ39" t="str">
        <f t="shared" si="2"/>
        <v>1ArgentinaChenin Blanc</v>
      </c>
      <c r="AK39">
        <v>48</v>
      </c>
      <c r="AL39">
        <v>99</v>
      </c>
    </row>
    <row r="40" spans="2:38" x14ac:dyDescent="0.35">
      <c r="U40" t="s">
        <v>7</v>
      </c>
      <c r="V40" t="s">
        <v>10</v>
      </c>
      <c r="W40">
        <v>53</v>
      </c>
      <c r="X40">
        <v>85</v>
      </c>
      <c r="AG40">
        <v>1</v>
      </c>
      <c r="AH40" t="s">
        <v>7</v>
      </c>
      <c r="AI40" t="s">
        <v>10</v>
      </c>
      <c r="AJ40" t="str">
        <f t="shared" si="2"/>
        <v>1ArgentinaSyrah</v>
      </c>
      <c r="AK40">
        <v>53</v>
      </c>
      <c r="AL40">
        <v>85</v>
      </c>
    </row>
    <row r="41" spans="2:38" x14ac:dyDescent="0.35">
      <c r="U41" t="s">
        <v>7</v>
      </c>
      <c r="V41" t="s">
        <v>11</v>
      </c>
      <c r="W41">
        <v>51</v>
      </c>
      <c r="X41">
        <v>87</v>
      </c>
      <c r="AG41">
        <v>2</v>
      </c>
      <c r="AH41" t="s">
        <v>7</v>
      </c>
      <c r="AI41" t="s">
        <v>11</v>
      </c>
      <c r="AJ41" t="str">
        <f t="shared" si="2"/>
        <v>2ArgentinaMerlot</v>
      </c>
      <c r="AK41">
        <v>51</v>
      </c>
      <c r="AL41">
        <v>87</v>
      </c>
    </row>
    <row r="42" spans="2:38" x14ac:dyDescent="0.35">
      <c r="U42" t="s">
        <v>7</v>
      </c>
      <c r="V42" t="s">
        <v>12</v>
      </c>
      <c r="W42">
        <v>31</v>
      </c>
      <c r="X42">
        <v>89</v>
      </c>
      <c r="AG42">
        <v>2</v>
      </c>
      <c r="AH42" t="s">
        <v>7</v>
      </c>
      <c r="AI42" t="s">
        <v>12</v>
      </c>
      <c r="AJ42" t="str">
        <f t="shared" si="2"/>
        <v>2ArgentinaPinot Noir</v>
      </c>
      <c r="AK42">
        <v>31</v>
      </c>
      <c r="AL42">
        <v>89</v>
      </c>
    </row>
    <row r="43" spans="2:38" x14ac:dyDescent="0.35">
      <c r="U43" t="s">
        <v>7</v>
      </c>
      <c r="V43" t="s">
        <v>10</v>
      </c>
      <c r="W43">
        <v>36</v>
      </c>
      <c r="X43">
        <v>98</v>
      </c>
      <c r="AG43">
        <v>2</v>
      </c>
      <c r="AH43" t="s">
        <v>7</v>
      </c>
      <c r="AI43" t="s">
        <v>10</v>
      </c>
      <c r="AJ43" t="str">
        <f t="shared" si="2"/>
        <v>2ArgentinaSyrah</v>
      </c>
      <c r="AK43">
        <v>36</v>
      </c>
      <c r="AL43">
        <v>98</v>
      </c>
    </row>
    <row r="44" spans="2:38" x14ac:dyDescent="0.35">
      <c r="U44" t="s">
        <v>7</v>
      </c>
      <c r="V44" t="s">
        <v>11</v>
      </c>
      <c r="W44">
        <v>24</v>
      </c>
      <c r="X44">
        <v>98</v>
      </c>
      <c r="AG44">
        <v>3</v>
      </c>
      <c r="AH44" t="s">
        <v>7</v>
      </c>
      <c r="AI44" t="s">
        <v>11</v>
      </c>
      <c r="AJ44" t="str">
        <f t="shared" si="2"/>
        <v>3ArgentinaMerlot</v>
      </c>
      <c r="AK44">
        <v>24</v>
      </c>
      <c r="AL44">
        <v>98</v>
      </c>
    </row>
    <row r="45" spans="2:38" x14ac:dyDescent="0.35">
      <c r="U45" t="s">
        <v>7</v>
      </c>
      <c r="V45" t="s">
        <v>12</v>
      </c>
      <c r="W45">
        <v>8</v>
      </c>
      <c r="X45">
        <v>98</v>
      </c>
      <c r="AG45">
        <v>3</v>
      </c>
      <c r="AH45" t="s">
        <v>7</v>
      </c>
      <c r="AI45" t="s">
        <v>12</v>
      </c>
      <c r="AJ45" t="str">
        <f t="shared" si="2"/>
        <v>3ArgentinaPinot Noir</v>
      </c>
      <c r="AK45">
        <v>8</v>
      </c>
      <c r="AL45">
        <v>98</v>
      </c>
    </row>
    <row r="46" spans="2:38" x14ac:dyDescent="0.35">
      <c r="U46" t="s">
        <v>7</v>
      </c>
      <c r="V46" t="s">
        <v>13</v>
      </c>
      <c r="W46">
        <v>37</v>
      </c>
      <c r="X46">
        <v>91</v>
      </c>
      <c r="AG46">
        <v>2</v>
      </c>
      <c r="AH46" t="s">
        <v>7</v>
      </c>
      <c r="AI46" t="s">
        <v>13</v>
      </c>
      <c r="AJ46" t="str">
        <f t="shared" si="2"/>
        <v>2ArgentinaPinot Grigio</v>
      </c>
      <c r="AK46">
        <v>37</v>
      </c>
      <c r="AL46">
        <v>91</v>
      </c>
    </row>
    <row r="47" spans="2:38" x14ac:dyDescent="0.35">
      <c r="U47" t="s">
        <v>7</v>
      </c>
      <c r="V47" t="s">
        <v>14</v>
      </c>
      <c r="W47">
        <v>41</v>
      </c>
      <c r="X47">
        <v>100</v>
      </c>
      <c r="AG47">
        <v>2</v>
      </c>
      <c r="AH47" t="s">
        <v>7</v>
      </c>
      <c r="AI47" t="s">
        <v>14</v>
      </c>
      <c r="AJ47" t="str">
        <f t="shared" si="2"/>
        <v>2ArgentinaChenin Blanc</v>
      </c>
      <c r="AK47">
        <v>41</v>
      </c>
      <c r="AL47">
        <v>100</v>
      </c>
    </row>
    <row r="48" spans="2:38" x14ac:dyDescent="0.35">
      <c r="U48" t="s">
        <v>7</v>
      </c>
      <c r="V48" t="s">
        <v>10</v>
      </c>
      <c r="W48">
        <v>26</v>
      </c>
      <c r="X48">
        <v>83</v>
      </c>
      <c r="AG48">
        <v>3</v>
      </c>
      <c r="AH48" t="s">
        <v>7</v>
      </c>
      <c r="AI48" t="s">
        <v>10</v>
      </c>
      <c r="AJ48" t="str">
        <f t="shared" si="2"/>
        <v>3ArgentinaSyrah</v>
      </c>
      <c r="AK48">
        <v>26</v>
      </c>
      <c r="AL48">
        <v>83</v>
      </c>
    </row>
    <row r="49" spans="21:38" x14ac:dyDescent="0.35">
      <c r="U49" t="s">
        <v>7</v>
      </c>
      <c r="V49" t="s">
        <v>11</v>
      </c>
      <c r="W49">
        <v>44</v>
      </c>
      <c r="X49">
        <v>80</v>
      </c>
      <c r="AG49">
        <v>4</v>
      </c>
      <c r="AH49" t="s">
        <v>7</v>
      </c>
      <c r="AI49" t="s">
        <v>11</v>
      </c>
      <c r="AJ49" t="str">
        <f t="shared" si="2"/>
        <v>4ArgentinaMerlot</v>
      </c>
      <c r="AK49">
        <v>44</v>
      </c>
      <c r="AL49">
        <v>80</v>
      </c>
    </row>
    <row r="50" spans="21:38" x14ac:dyDescent="0.35">
      <c r="U50" t="s">
        <v>8</v>
      </c>
      <c r="V50" t="s">
        <v>12</v>
      </c>
      <c r="W50">
        <v>25</v>
      </c>
      <c r="X50">
        <v>89</v>
      </c>
      <c r="AG50">
        <v>1</v>
      </c>
      <c r="AH50" t="s">
        <v>8</v>
      </c>
      <c r="AI50" t="s">
        <v>12</v>
      </c>
      <c r="AJ50" t="str">
        <f t="shared" si="2"/>
        <v>1AustraliaPinot Noir</v>
      </c>
      <c r="AK50">
        <v>25</v>
      </c>
      <c r="AL50">
        <v>89</v>
      </c>
    </row>
    <row r="51" spans="21:38" x14ac:dyDescent="0.35">
      <c r="U51" t="s">
        <v>8</v>
      </c>
      <c r="V51" t="s">
        <v>10</v>
      </c>
      <c r="W51">
        <v>55</v>
      </c>
      <c r="X51">
        <v>93</v>
      </c>
      <c r="AG51">
        <v>1</v>
      </c>
      <c r="AH51" t="s">
        <v>8</v>
      </c>
      <c r="AI51" t="s">
        <v>10</v>
      </c>
      <c r="AJ51" t="str">
        <f t="shared" si="2"/>
        <v>1AustraliaSyrah</v>
      </c>
      <c r="AK51">
        <v>55</v>
      </c>
      <c r="AL51">
        <v>93</v>
      </c>
    </row>
    <row r="52" spans="21:38" x14ac:dyDescent="0.35">
      <c r="U52" t="s">
        <v>8</v>
      </c>
      <c r="V52" t="s">
        <v>11</v>
      </c>
      <c r="W52">
        <v>43</v>
      </c>
      <c r="X52">
        <v>88</v>
      </c>
      <c r="AG52">
        <v>1</v>
      </c>
      <c r="AH52" t="s">
        <v>8</v>
      </c>
      <c r="AI52" t="s">
        <v>11</v>
      </c>
      <c r="AJ52" t="str">
        <f t="shared" si="2"/>
        <v>1AustraliaMerlot</v>
      </c>
      <c r="AK52">
        <v>43</v>
      </c>
      <c r="AL52">
        <v>88</v>
      </c>
    </row>
    <row r="53" spans="21:38" x14ac:dyDescent="0.35">
      <c r="U53" t="s">
        <v>8</v>
      </c>
      <c r="V53" t="s">
        <v>12</v>
      </c>
      <c r="W53">
        <v>20</v>
      </c>
      <c r="X53">
        <v>80</v>
      </c>
      <c r="AG53">
        <v>2</v>
      </c>
      <c r="AH53" t="s">
        <v>8</v>
      </c>
      <c r="AI53" t="s">
        <v>12</v>
      </c>
      <c r="AJ53" t="str">
        <f t="shared" si="2"/>
        <v>2AustraliaPinot Noir</v>
      </c>
      <c r="AK53">
        <v>20</v>
      </c>
      <c r="AL53">
        <v>80</v>
      </c>
    </row>
    <row r="54" spans="21:38" x14ac:dyDescent="0.35">
      <c r="U54" t="s">
        <v>8</v>
      </c>
      <c r="V54" t="s">
        <v>13</v>
      </c>
      <c r="W54">
        <v>22</v>
      </c>
      <c r="X54">
        <v>97</v>
      </c>
      <c r="AG54">
        <v>1</v>
      </c>
      <c r="AH54" t="s">
        <v>8</v>
      </c>
      <c r="AI54" t="s">
        <v>13</v>
      </c>
      <c r="AJ54" t="str">
        <f t="shared" si="2"/>
        <v>1AustraliaPinot Grigio</v>
      </c>
      <c r="AK54">
        <v>22</v>
      </c>
      <c r="AL54">
        <v>97</v>
      </c>
    </row>
    <row r="55" spans="21:38" x14ac:dyDescent="0.35">
      <c r="U55" t="s">
        <v>8</v>
      </c>
      <c r="V55" t="s">
        <v>10</v>
      </c>
      <c r="W55">
        <v>43</v>
      </c>
      <c r="X55">
        <v>89</v>
      </c>
      <c r="AG55">
        <v>2</v>
      </c>
      <c r="AH55" t="s">
        <v>8</v>
      </c>
      <c r="AI55" t="s">
        <v>10</v>
      </c>
      <c r="AJ55" t="str">
        <f t="shared" si="2"/>
        <v>2AustraliaSyrah</v>
      </c>
      <c r="AK55">
        <v>43</v>
      </c>
      <c r="AL55">
        <v>89</v>
      </c>
    </row>
    <row r="56" spans="21:38" x14ac:dyDescent="0.35">
      <c r="U56" t="s">
        <v>8</v>
      </c>
      <c r="V56" t="s">
        <v>11</v>
      </c>
      <c r="W56">
        <v>42</v>
      </c>
      <c r="X56">
        <v>97</v>
      </c>
      <c r="AG56">
        <v>2</v>
      </c>
      <c r="AH56" t="s">
        <v>8</v>
      </c>
      <c r="AI56" t="s">
        <v>11</v>
      </c>
      <c r="AJ56" t="str">
        <f t="shared" si="2"/>
        <v>2AustraliaMerlot</v>
      </c>
      <c r="AK56">
        <v>42</v>
      </c>
      <c r="AL56">
        <v>97</v>
      </c>
    </row>
    <row r="57" spans="21:38" x14ac:dyDescent="0.35">
      <c r="U57" t="s">
        <v>8</v>
      </c>
      <c r="V57" t="s">
        <v>12</v>
      </c>
      <c r="W57">
        <v>46</v>
      </c>
      <c r="X57">
        <v>90</v>
      </c>
      <c r="AG57">
        <v>3</v>
      </c>
      <c r="AH57" t="s">
        <v>8</v>
      </c>
      <c r="AI57" t="s">
        <v>12</v>
      </c>
      <c r="AJ57" t="str">
        <f t="shared" si="2"/>
        <v>3AustraliaPinot Noir</v>
      </c>
      <c r="AK57">
        <v>46</v>
      </c>
      <c r="AL57">
        <v>90</v>
      </c>
    </row>
    <row r="58" spans="21:38" x14ac:dyDescent="0.35">
      <c r="U58" t="s">
        <v>8</v>
      </c>
      <c r="V58" t="s">
        <v>9</v>
      </c>
      <c r="W58">
        <v>32</v>
      </c>
      <c r="X58">
        <v>86</v>
      </c>
      <c r="AG58">
        <v>1</v>
      </c>
      <c r="AH58" t="s">
        <v>8</v>
      </c>
      <c r="AI58" t="s">
        <v>9</v>
      </c>
      <c r="AJ58" t="str">
        <f t="shared" si="2"/>
        <v>1AustraliaChardonnay</v>
      </c>
      <c r="AK58">
        <v>32</v>
      </c>
      <c r="AL58">
        <v>86</v>
      </c>
    </row>
    <row r="59" spans="21:38" x14ac:dyDescent="0.35">
      <c r="U59" t="s">
        <v>8</v>
      </c>
      <c r="V59" t="s">
        <v>10</v>
      </c>
      <c r="W59">
        <v>43</v>
      </c>
      <c r="X59">
        <v>91</v>
      </c>
      <c r="AG59">
        <v>3</v>
      </c>
      <c r="AH59" t="s">
        <v>8</v>
      </c>
      <c r="AI59" t="s">
        <v>10</v>
      </c>
      <c r="AJ59" t="str">
        <f t="shared" si="2"/>
        <v>3AustraliaSyrah</v>
      </c>
      <c r="AK59">
        <v>43</v>
      </c>
      <c r="AL59">
        <v>91</v>
      </c>
    </row>
    <row r="60" spans="21:38" x14ac:dyDescent="0.35">
      <c r="U60" t="s">
        <v>8</v>
      </c>
      <c r="V60" t="s">
        <v>11</v>
      </c>
      <c r="W60">
        <v>31</v>
      </c>
      <c r="X60">
        <v>89</v>
      </c>
      <c r="AG60">
        <v>3</v>
      </c>
      <c r="AH60" t="s">
        <v>8</v>
      </c>
      <c r="AI60" t="s">
        <v>11</v>
      </c>
      <c r="AJ60" t="str">
        <f t="shared" si="2"/>
        <v>3AustraliaMerlot</v>
      </c>
      <c r="AK60">
        <v>31</v>
      </c>
      <c r="AL60">
        <v>89</v>
      </c>
    </row>
    <row r="61" spans="21:38" x14ac:dyDescent="0.35">
      <c r="U61" t="s">
        <v>8</v>
      </c>
      <c r="V61" t="s">
        <v>12</v>
      </c>
      <c r="W61">
        <v>14</v>
      </c>
      <c r="X61">
        <v>89</v>
      </c>
      <c r="AG61">
        <v>4</v>
      </c>
      <c r="AH61" t="s">
        <v>8</v>
      </c>
      <c r="AI61" t="s">
        <v>12</v>
      </c>
      <c r="AJ61" t="str">
        <f t="shared" si="2"/>
        <v>4AustraliaPinot Noir</v>
      </c>
      <c r="AK61">
        <v>14</v>
      </c>
      <c r="AL61">
        <v>89</v>
      </c>
    </row>
    <row r="62" spans="21:38" x14ac:dyDescent="0.35">
      <c r="U62" t="s">
        <v>8</v>
      </c>
      <c r="V62" t="s">
        <v>13</v>
      </c>
      <c r="W62">
        <v>45</v>
      </c>
      <c r="X62">
        <v>96</v>
      </c>
      <c r="AG62">
        <v>2</v>
      </c>
      <c r="AH62" t="s">
        <v>8</v>
      </c>
      <c r="AI62" t="s">
        <v>13</v>
      </c>
      <c r="AJ62" t="str">
        <f t="shared" si="2"/>
        <v>2AustraliaPinot Grigio</v>
      </c>
      <c r="AK62">
        <v>45</v>
      </c>
      <c r="AL62">
        <v>96</v>
      </c>
    </row>
    <row r="63" spans="21:38" x14ac:dyDescent="0.35">
      <c r="U63" t="s">
        <v>8</v>
      </c>
      <c r="V63" t="s">
        <v>10</v>
      </c>
      <c r="W63">
        <v>43</v>
      </c>
      <c r="X63">
        <v>82</v>
      </c>
      <c r="AG63">
        <v>4</v>
      </c>
      <c r="AH63" t="s">
        <v>8</v>
      </c>
      <c r="AI63" t="s">
        <v>10</v>
      </c>
      <c r="AJ63" t="str">
        <f t="shared" si="2"/>
        <v>4AustraliaSyrah</v>
      </c>
      <c r="AK63">
        <v>43</v>
      </c>
      <c r="AL63">
        <v>82</v>
      </c>
    </row>
    <row r="64" spans="21:38" x14ac:dyDescent="0.35">
      <c r="U64" t="s">
        <v>8</v>
      </c>
      <c r="V64" t="s">
        <v>11</v>
      </c>
      <c r="W64">
        <v>48</v>
      </c>
      <c r="X64">
        <v>94</v>
      </c>
      <c r="AG64">
        <v>4</v>
      </c>
      <c r="AH64" t="s">
        <v>8</v>
      </c>
      <c r="AI64" t="s">
        <v>11</v>
      </c>
      <c r="AJ64" t="str">
        <f t="shared" si="2"/>
        <v>4AustraliaMerlot</v>
      </c>
      <c r="AK64">
        <v>48</v>
      </c>
      <c r="AL64">
        <v>94</v>
      </c>
    </row>
    <row r="65" spans="21:38" x14ac:dyDescent="0.35">
      <c r="U65" t="s">
        <v>8</v>
      </c>
      <c r="V65" t="s">
        <v>12</v>
      </c>
      <c r="W65">
        <v>45</v>
      </c>
      <c r="X65">
        <v>93</v>
      </c>
      <c r="AG65">
        <v>5</v>
      </c>
      <c r="AH65" t="s">
        <v>8</v>
      </c>
      <c r="AI65" t="s">
        <v>12</v>
      </c>
      <c r="AJ65" t="str">
        <f t="shared" si="2"/>
        <v>5AustraliaPinot Noir</v>
      </c>
      <c r="AK65">
        <v>45</v>
      </c>
      <c r="AL65">
        <v>93</v>
      </c>
    </row>
    <row r="66" spans="21:38" x14ac:dyDescent="0.35">
      <c r="U66" t="s">
        <v>8</v>
      </c>
      <c r="V66" t="s">
        <v>9</v>
      </c>
      <c r="W66">
        <v>13</v>
      </c>
      <c r="X66">
        <v>90</v>
      </c>
      <c r="AG66">
        <v>2</v>
      </c>
      <c r="AH66" t="s">
        <v>8</v>
      </c>
      <c r="AI66" t="s">
        <v>9</v>
      </c>
      <c r="AJ66" t="str">
        <f t="shared" si="2"/>
        <v>2AustraliaChardonnay</v>
      </c>
      <c r="AK66">
        <v>13</v>
      </c>
      <c r="AL66">
        <v>90</v>
      </c>
    </row>
  </sheetData>
  <dataValidations count="1">
    <dataValidation type="list" allowBlank="1" showInputMessage="1" showErrorMessage="1" sqref="B6" xr:uid="{00000000-0002-0000-0000-000000000000}">
      <formula1>$AE$2:$AE$9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Edward Jones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Cunningham,Carter</dc:creator>
  <cp:lastModifiedBy>Carter</cp:lastModifiedBy>
  <dcterms:created xsi:type="dcterms:W3CDTF">2018-10-19T14:33:53Z</dcterms:created>
  <dcterms:modified xsi:type="dcterms:W3CDTF">2018-10-19T15:51:50Z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d424b7fb-7da2-40e9-abb4-b61bf4fa2579</vt:lpwstr>
  </property>
</Properties>
</file>